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555" yWindow="-75" windowWidth="18120" windowHeight="11760" activeTab="2"/>
  </bookViews>
  <sheets>
    <sheet name="Summary Report" sheetId="2" r:id="rId1"/>
    <sheet name="Detailed Cost Report" sheetId="1" r:id="rId2"/>
    <sheet name="Variance Report" sheetId="3" r:id="rId3"/>
  </sheets>
  <definedNames>
    <definedName name="_xlnm.Print_Area" localSheetId="1">'Detailed Cost Report'!$A$4:$L$515</definedName>
    <definedName name="_xlnm.Print_Area" localSheetId="0">'Summary Report'!$A$4:$L$43</definedName>
    <definedName name="_xlnm.Print_Area" localSheetId="2">'Variance Report'!$A$4:$D$21</definedName>
    <definedName name="_xlnm.Print_Area">'Detailed Cost Report'!$A$4:$B$515</definedName>
  </definedNames>
  <calcPr calcId="145621"/>
</workbook>
</file>

<file path=xl/calcChain.xml><?xml version="1.0" encoding="utf-8"?>
<calcChain xmlns="http://schemas.openxmlformats.org/spreadsheetml/2006/main">
  <c r="D6" i="2" l="1"/>
  <c r="C10" i="2"/>
  <c r="D10" i="2"/>
  <c r="F10" i="2"/>
  <c r="K10" i="2"/>
  <c r="C11" i="2"/>
  <c r="D11" i="2"/>
  <c r="F11" i="2"/>
  <c r="H11" i="2"/>
  <c r="K11" i="2"/>
  <c r="D12" i="2"/>
  <c r="F12" i="2"/>
  <c r="H12" i="2"/>
  <c r="K12" i="2"/>
  <c r="D13" i="2"/>
  <c r="K13" i="2"/>
  <c r="D14" i="2"/>
  <c r="F14" i="2"/>
  <c r="H14" i="2"/>
  <c r="K14" i="2"/>
  <c r="D15" i="2"/>
  <c r="F15" i="2"/>
  <c r="H15" i="2"/>
  <c r="K15" i="2"/>
  <c r="C16" i="2"/>
  <c r="D16" i="2"/>
  <c r="F16" i="2"/>
  <c r="H16" i="2"/>
  <c r="K16" i="2"/>
  <c r="C17" i="2"/>
  <c r="D17" i="2"/>
  <c r="F17" i="2"/>
  <c r="H17" i="2"/>
  <c r="K17" i="2"/>
  <c r="D18" i="2"/>
  <c r="F18" i="2"/>
  <c r="H18" i="2"/>
  <c r="K18" i="2"/>
  <c r="C19" i="2"/>
  <c r="D19" i="2"/>
  <c r="F19" i="2"/>
  <c r="H19" i="2"/>
  <c r="K19" i="2"/>
  <c r="D20" i="2"/>
  <c r="H20" i="2"/>
  <c r="K20" i="2"/>
  <c r="C21" i="2"/>
  <c r="D21" i="2"/>
  <c r="F21" i="2"/>
  <c r="H21" i="2"/>
  <c r="K21" i="2"/>
  <c r="F22" i="2"/>
  <c r="H22" i="2"/>
  <c r="K22" i="2"/>
  <c r="D23" i="2"/>
  <c r="F23" i="2"/>
  <c r="H23" i="2"/>
  <c r="K23" i="2"/>
  <c r="D24" i="2"/>
  <c r="F24" i="2"/>
  <c r="H24" i="2"/>
  <c r="K24" i="2"/>
  <c r="C25" i="2"/>
  <c r="D25" i="2"/>
  <c r="F25" i="2"/>
  <c r="K25" i="2"/>
  <c r="D26" i="2"/>
  <c r="F26" i="2"/>
  <c r="K26" i="2"/>
  <c r="D27" i="2"/>
  <c r="F27" i="2"/>
  <c r="H27" i="2"/>
  <c r="K27" i="2"/>
  <c r="C28" i="2"/>
  <c r="D28" i="2"/>
  <c r="F28" i="2"/>
  <c r="H28" i="2"/>
  <c r="K28" i="2"/>
  <c r="D29" i="2"/>
  <c r="H29" i="2"/>
  <c r="K29" i="2"/>
  <c r="C30" i="2"/>
  <c r="D30" i="2"/>
  <c r="F30" i="2"/>
  <c r="H30" i="2"/>
  <c r="K30" i="2"/>
  <c r="C31" i="2"/>
  <c r="D31" i="2"/>
  <c r="F31" i="2"/>
  <c r="H31" i="2"/>
  <c r="K31" i="2"/>
  <c r="D32" i="2"/>
  <c r="F32" i="2"/>
  <c r="K32" i="2"/>
  <c r="K39" i="2" s="1"/>
  <c r="K43" i="2" s="1"/>
  <c r="H33" i="2"/>
  <c r="K33" i="2"/>
  <c r="C34" i="2"/>
  <c r="D34" i="2"/>
  <c r="H34" i="2"/>
  <c r="K34" i="2"/>
  <c r="D35" i="2"/>
  <c r="H35" i="2"/>
  <c r="K35" i="2"/>
  <c r="F36" i="2"/>
  <c r="H36" i="2"/>
  <c r="K36" i="2"/>
  <c r="D37" i="2"/>
  <c r="F37" i="2"/>
  <c r="H37" i="2"/>
  <c r="K37" i="2"/>
  <c r="C38" i="2"/>
  <c r="F38" i="2"/>
  <c r="H38" i="2"/>
  <c r="K38" i="2"/>
  <c r="C40" i="2"/>
  <c r="D40" i="2"/>
  <c r="H40" i="2"/>
  <c r="K40" i="2"/>
  <c r="C41" i="2"/>
  <c r="D41" i="2"/>
  <c r="H41" i="2"/>
  <c r="K41" i="2"/>
  <c r="C42" i="2"/>
  <c r="D42" i="2"/>
  <c r="K42" i="2"/>
  <c r="C48" i="2"/>
  <c r="I48" i="2"/>
  <c r="I46" i="2" s="1"/>
  <c r="C52" i="2"/>
  <c r="C54" i="2"/>
  <c r="C56" i="2"/>
  <c r="C58" i="2"/>
  <c r="I58" i="2"/>
  <c r="B4" i="1"/>
  <c r="B5" i="1"/>
  <c r="E8" i="1"/>
  <c r="E10" i="2" s="1"/>
  <c r="E9" i="1"/>
  <c r="G9" i="1" s="1"/>
  <c r="I9" i="1" s="1"/>
  <c r="L9" i="1" s="1"/>
  <c r="E10" i="1"/>
  <c r="G10" i="1" s="1"/>
  <c r="I10" i="1" s="1"/>
  <c r="L10" i="1" s="1"/>
  <c r="E11" i="1"/>
  <c r="G11" i="1" s="1"/>
  <c r="I11" i="1" s="1"/>
  <c r="L11" i="1" s="1"/>
  <c r="E12" i="1"/>
  <c r="G12" i="1" s="1"/>
  <c r="I12" i="1" s="1"/>
  <c r="L12" i="1" s="1"/>
  <c r="E13" i="1"/>
  <c r="G13" i="1" s="1"/>
  <c r="I13" i="1" s="1"/>
  <c r="L13" i="1" s="1"/>
  <c r="E14" i="1"/>
  <c r="G14" i="1" s="1"/>
  <c r="I14" i="1" s="1"/>
  <c r="L14" i="1" s="1"/>
  <c r="H14" i="1"/>
  <c r="H10" i="2" s="1"/>
  <c r="E15" i="1"/>
  <c r="G15" i="1"/>
  <c r="I15" i="1"/>
  <c r="L15" i="1"/>
  <c r="E16" i="1"/>
  <c r="G16" i="1"/>
  <c r="I16" i="1"/>
  <c r="L16" i="1"/>
  <c r="E17" i="1"/>
  <c r="G17" i="1"/>
  <c r="I17" i="1"/>
  <c r="L17" i="1"/>
  <c r="E18" i="1"/>
  <c r="G18" i="1"/>
  <c r="I18" i="1"/>
  <c r="L18" i="1"/>
  <c r="E19" i="1"/>
  <c r="G19" i="1"/>
  <c r="I19" i="1"/>
  <c r="L19" i="1"/>
  <c r="E20" i="1"/>
  <c r="E11" i="2" s="1"/>
  <c r="G20" i="1"/>
  <c r="G11" i="2" s="1"/>
  <c r="I20" i="1"/>
  <c r="I11" i="2" s="1"/>
  <c r="L20" i="1"/>
  <c r="L11" i="2" s="1"/>
  <c r="E21" i="1"/>
  <c r="G21" i="1"/>
  <c r="I21" i="1"/>
  <c r="L21" i="1"/>
  <c r="E22" i="1"/>
  <c r="G22" i="1"/>
  <c r="I22" i="1"/>
  <c r="L22" i="1"/>
  <c r="E23" i="1"/>
  <c r="G23" i="1"/>
  <c r="I23" i="1"/>
  <c r="L23" i="1"/>
  <c r="E24" i="1"/>
  <c r="G24" i="1"/>
  <c r="I24" i="1"/>
  <c r="L24" i="1"/>
  <c r="E25" i="1"/>
  <c r="G25" i="1"/>
  <c r="I25" i="1"/>
  <c r="L25" i="1"/>
  <c r="E26" i="1"/>
  <c r="G26" i="1"/>
  <c r="I26" i="1"/>
  <c r="L26" i="1"/>
  <c r="E27" i="1"/>
  <c r="G27" i="1"/>
  <c r="I27" i="1"/>
  <c r="L27" i="1"/>
  <c r="E28" i="1"/>
  <c r="G28" i="1"/>
  <c r="I28" i="1"/>
  <c r="L28" i="1"/>
  <c r="E29" i="1"/>
  <c r="G29" i="1"/>
  <c r="I29" i="1"/>
  <c r="L29" i="1"/>
  <c r="E30" i="1"/>
  <c r="G30" i="1"/>
  <c r="I30" i="1"/>
  <c r="L30" i="1"/>
  <c r="E31" i="1"/>
  <c r="G31" i="1"/>
  <c r="I31" i="1"/>
  <c r="L31" i="1"/>
  <c r="E32" i="1"/>
  <c r="G32" i="1"/>
  <c r="I32" i="1"/>
  <c r="L32" i="1"/>
  <c r="E33" i="1"/>
  <c r="G33" i="1"/>
  <c r="I33" i="1"/>
  <c r="L33" i="1"/>
  <c r="E34" i="1"/>
  <c r="G34" i="1"/>
  <c r="I34" i="1"/>
  <c r="L34" i="1"/>
  <c r="E35" i="1"/>
  <c r="G35" i="1"/>
  <c r="I35" i="1"/>
  <c r="L35" i="1"/>
  <c r="E36" i="1"/>
  <c r="G36" i="1"/>
  <c r="I36" i="1"/>
  <c r="L36" i="1"/>
  <c r="E37" i="1"/>
  <c r="G37" i="1"/>
  <c r="I37" i="1"/>
  <c r="L37" i="1"/>
  <c r="E38" i="1"/>
  <c r="G38" i="1"/>
  <c r="I38" i="1"/>
  <c r="L38" i="1"/>
  <c r="E39" i="1"/>
  <c r="G39" i="1"/>
  <c r="I39" i="1"/>
  <c r="L39" i="1"/>
  <c r="E40" i="1"/>
  <c r="G40" i="1"/>
  <c r="I40" i="1"/>
  <c r="L40" i="1"/>
  <c r="E41" i="1"/>
  <c r="G41" i="1"/>
  <c r="I41" i="1"/>
  <c r="L41" i="1"/>
  <c r="E42" i="1"/>
  <c r="G42" i="1"/>
  <c r="I42" i="1"/>
  <c r="L42" i="1"/>
  <c r="E43" i="1"/>
  <c r="G43" i="1"/>
  <c r="I43" i="1"/>
  <c r="L43" i="1"/>
  <c r="C44" i="1"/>
  <c r="C12" i="2" s="1"/>
  <c r="E44" i="1"/>
  <c r="G44" i="1"/>
  <c r="I44" i="1"/>
  <c r="L44" i="1" s="1"/>
  <c r="E45" i="1"/>
  <c r="G45" i="1"/>
  <c r="I45" i="1"/>
  <c r="L45" i="1" s="1"/>
  <c r="E46" i="1"/>
  <c r="G46" i="1"/>
  <c r="I46" i="1"/>
  <c r="L46" i="1" s="1"/>
  <c r="E47" i="1"/>
  <c r="G47" i="1"/>
  <c r="I47" i="1"/>
  <c r="L47" i="1" s="1"/>
  <c r="E48" i="1"/>
  <c r="E49" i="1"/>
  <c r="E50" i="1"/>
  <c r="G50" i="1" s="1"/>
  <c r="I50" i="1" s="1"/>
  <c r="L50" i="1" s="1"/>
  <c r="E51" i="1"/>
  <c r="G51" i="1" s="1"/>
  <c r="I51" i="1" s="1"/>
  <c r="L51" i="1" s="1"/>
  <c r="E52" i="1"/>
  <c r="G52" i="1" s="1"/>
  <c r="I52" i="1" s="1"/>
  <c r="L52" i="1" s="1"/>
  <c r="E53" i="1"/>
  <c r="G53" i="1" s="1"/>
  <c r="I53" i="1" s="1"/>
  <c r="L53" i="1" s="1"/>
  <c r="E54" i="1"/>
  <c r="G54" i="1" s="1"/>
  <c r="I54" i="1" s="1"/>
  <c r="L54" i="1" s="1"/>
  <c r="E55" i="1"/>
  <c r="G55" i="1" s="1"/>
  <c r="I55" i="1" s="1"/>
  <c r="L55" i="1" s="1"/>
  <c r="E56" i="1"/>
  <c r="G56" i="1" s="1"/>
  <c r="I56" i="1" s="1"/>
  <c r="L56" i="1" s="1"/>
  <c r="E57" i="1"/>
  <c r="G57" i="1" s="1"/>
  <c r="I57" i="1" s="1"/>
  <c r="L57" i="1" s="1"/>
  <c r="E58" i="1"/>
  <c r="G58" i="1" s="1"/>
  <c r="I58" i="1" s="1"/>
  <c r="L58" i="1" s="1"/>
  <c r="E59" i="1"/>
  <c r="G59" i="1" s="1"/>
  <c r="I59" i="1" s="1"/>
  <c r="L59" i="1" s="1"/>
  <c r="C60" i="1"/>
  <c r="E60" i="1" s="1"/>
  <c r="G60" i="1" s="1"/>
  <c r="I60" i="1" s="1"/>
  <c r="L60" i="1" s="1"/>
  <c r="E61" i="1"/>
  <c r="G61" i="1"/>
  <c r="I61" i="1"/>
  <c r="L61" i="1"/>
  <c r="E62" i="1"/>
  <c r="G62" i="1"/>
  <c r="I62" i="1"/>
  <c r="L62" i="1"/>
  <c r="E63" i="1"/>
  <c r="G63" i="1"/>
  <c r="I63" i="1"/>
  <c r="L63" i="1"/>
  <c r="E64" i="1"/>
  <c r="G64" i="1"/>
  <c r="I64" i="1"/>
  <c r="L64" i="1"/>
  <c r="E65" i="1"/>
  <c r="G65" i="1"/>
  <c r="I65" i="1"/>
  <c r="L65" i="1"/>
  <c r="E66" i="1"/>
  <c r="G66" i="1"/>
  <c r="I66" i="1"/>
  <c r="L66" i="1"/>
  <c r="E67" i="1"/>
  <c r="G67" i="1"/>
  <c r="I67" i="1"/>
  <c r="L67" i="1"/>
  <c r="E68" i="1"/>
  <c r="G68" i="1"/>
  <c r="I68" i="1"/>
  <c r="L68" i="1"/>
  <c r="E69" i="1"/>
  <c r="G69" i="1"/>
  <c r="I69" i="1"/>
  <c r="L69" i="1"/>
  <c r="E70" i="1"/>
  <c r="G70" i="1"/>
  <c r="I70" i="1"/>
  <c r="L70" i="1"/>
  <c r="E71" i="1"/>
  <c r="G71" i="1"/>
  <c r="I71" i="1"/>
  <c r="L71" i="1"/>
  <c r="C72" i="1"/>
  <c r="E72" i="1"/>
  <c r="G72" i="1"/>
  <c r="I72" i="1"/>
  <c r="L72" i="1" s="1"/>
  <c r="C73" i="1"/>
  <c r="E73" i="1"/>
  <c r="G73" i="1" s="1"/>
  <c r="I73" i="1" s="1"/>
  <c r="L73" i="1" s="1"/>
  <c r="C74" i="1"/>
  <c r="E74" i="1"/>
  <c r="G74" i="1" s="1"/>
  <c r="I74" i="1" s="1"/>
  <c r="L74" i="1"/>
  <c r="E75" i="1"/>
  <c r="G75" i="1" s="1"/>
  <c r="I75" i="1" s="1"/>
  <c r="L75" i="1"/>
  <c r="E76" i="1"/>
  <c r="G76" i="1" s="1"/>
  <c r="I76" i="1" s="1"/>
  <c r="L76" i="1"/>
  <c r="E77" i="1"/>
  <c r="G77" i="1" s="1"/>
  <c r="I77" i="1" s="1"/>
  <c r="L77" i="1"/>
  <c r="E78" i="1"/>
  <c r="E79" i="1"/>
  <c r="G79" i="1" s="1"/>
  <c r="I79" i="1"/>
  <c r="L79" i="1"/>
  <c r="E80" i="1"/>
  <c r="G80" i="1" s="1"/>
  <c r="I80" i="1" s="1"/>
  <c r="L80" i="1" s="1"/>
  <c r="E81" i="1"/>
  <c r="G81" i="1" s="1"/>
  <c r="I81" i="1"/>
  <c r="L81" i="1" s="1"/>
  <c r="E82" i="1"/>
  <c r="G82" i="1" s="1"/>
  <c r="I82" i="1"/>
  <c r="L82" i="1"/>
  <c r="E83" i="1"/>
  <c r="G83" i="1" s="1"/>
  <c r="I83" i="1"/>
  <c r="L83" i="1"/>
  <c r="E84" i="1"/>
  <c r="G84" i="1" s="1"/>
  <c r="I84" i="1" s="1"/>
  <c r="L84" i="1" s="1"/>
  <c r="E85" i="1"/>
  <c r="G85" i="1" s="1"/>
  <c r="I85" i="1"/>
  <c r="L85" i="1" s="1"/>
  <c r="E86" i="1"/>
  <c r="G86" i="1"/>
  <c r="I86" i="1"/>
  <c r="L86" i="1" s="1"/>
  <c r="E87" i="1"/>
  <c r="G87" i="1"/>
  <c r="I87" i="1" s="1"/>
  <c r="L87" i="1" s="1"/>
  <c r="H87" i="1"/>
  <c r="H13" i="2" s="1"/>
  <c r="C88" i="1"/>
  <c r="E88" i="1"/>
  <c r="G88" i="1" s="1"/>
  <c r="I88" i="1" s="1"/>
  <c r="L88" i="1" s="1"/>
  <c r="C89" i="1"/>
  <c r="E89" i="1" s="1"/>
  <c r="G89" i="1" s="1"/>
  <c r="I89" i="1" s="1"/>
  <c r="L89" i="1" s="1"/>
  <c r="E90" i="1"/>
  <c r="G90" i="1"/>
  <c r="I90" i="1"/>
  <c r="L90" i="1"/>
  <c r="E91" i="1"/>
  <c r="G91" i="1"/>
  <c r="I91" i="1"/>
  <c r="L91" i="1"/>
  <c r="E92" i="1"/>
  <c r="F92" i="1"/>
  <c r="F13" i="2" s="1"/>
  <c r="G92" i="1"/>
  <c r="I92" i="1"/>
  <c r="L92" i="1" s="1"/>
  <c r="E93" i="1"/>
  <c r="G93" i="1"/>
  <c r="I93" i="1"/>
  <c r="L93" i="1" s="1"/>
  <c r="E94" i="1"/>
  <c r="G94" i="1"/>
  <c r="I94" i="1"/>
  <c r="L94" i="1" s="1"/>
  <c r="E95" i="1"/>
  <c r="E96" i="1"/>
  <c r="G96" i="1"/>
  <c r="I96" i="1" s="1"/>
  <c r="L96" i="1" s="1"/>
  <c r="E97" i="1"/>
  <c r="G97" i="1"/>
  <c r="I97" i="1" s="1"/>
  <c r="L97" i="1" s="1"/>
  <c r="E98" i="1"/>
  <c r="G98" i="1"/>
  <c r="I98" i="1" s="1"/>
  <c r="L98" i="1" s="1"/>
  <c r="E99" i="1"/>
  <c r="G99" i="1"/>
  <c r="I99" i="1" s="1"/>
  <c r="L99" i="1" s="1"/>
  <c r="E100" i="1"/>
  <c r="G100" i="1"/>
  <c r="I100" i="1" s="1"/>
  <c r="L100" i="1" s="1"/>
  <c r="E101" i="1"/>
  <c r="G101" i="1"/>
  <c r="I101" i="1" s="1"/>
  <c r="E102" i="1"/>
  <c r="G102" i="1"/>
  <c r="I102" i="1" s="1"/>
  <c r="L102" i="1" s="1"/>
  <c r="E103" i="1"/>
  <c r="G103" i="1"/>
  <c r="I103" i="1" s="1"/>
  <c r="L103" i="1" s="1"/>
  <c r="E104" i="1"/>
  <c r="G104" i="1"/>
  <c r="I104" i="1" s="1"/>
  <c r="L104" i="1" s="1"/>
  <c r="E105" i="1"/>
  <c r="G105" i="1"/>
  <c r="I105" i="1" s="1"/>
  <c r="L105" i="1" s="1"/>
  <c r="E106" i="1"/>
  <c r="G106" i="1"/>
  <c r="I106" i="1" s="1"/>
  <c r="L106" i="1" s="1"/>
  <c r="E107" i="1"/>
  <c r="G107" i="1"/>
  <c r="I107" i="1" s="1"/>
  <c r="L107" i="1" s="1"/>
  <c r="C108" i="1"/>
  <c r="C14" i="2" s="1"/>
  <c r="E108" i="1"/>
  <c r="G108" i="1" s="1"/>
  <c r="I108" i="1" s="1"/>
  <c r="L108" i="1" s="1"/>
  <c r="E109" i="1"/>
  <c r="G109" i="1" s="1"/>
  <c r="I109" i="1" s="1"/>
  <c r="L109" i="1" s="1"/>
  <c r="E110" i="1"/>
  <c r="G110" i="1" s="1"/>
  <c r="I110" i="1" s="1"/>
  <c r="L110" i="1" s="1"/>
  <c r="E111" i="1"/>
  <c r="G111" i="1" s="1"/>
  <c r="E112" i="1"/>
  <c r="G112" i="1" s="1"/>
  <c r="I112" i="1" s="1"/>
  <c r="L112" i="1" s="1"/>
  <c r="E113" i="1"/>
  <c r="G113" i="1" s="1"/>
  <c r="I113" i="1" s="1"/>
  <c r="L113" i="1" s="1"/>
  <c r="E114" i="1"/>
  <c r="G114" i="1" s="1"/>
  <c r="I114" i="1" s="1"/>
  <c r="L114" i="1" s="1"/>
  <c r="E115" i="1"/>
  <c r="G115" i="1" s="1"/>
  <c r="I115" i="1" s="1"/>
  <c r="L115" i="1" s="1"/>
  <c r="E116" i="1"/>
  <c r="G116" i="1" s="1"/>
  <c r="I116" i="1" s="1"/>
  <c r="L116" i="1" s="1"/>
  <c r="E117" i="1"/>
  <c r="G117" i="1" s="1"/>
  <c r="I117" i="1" s="1"/>
  <c r="L117" i="1" s="1"/>
  <c r="E118" i="1"/>
  <c r="G118" i="1" s="1"/>
  <c r="I118" i="1" s="1"/>
  <c r="L118" i="1" s="1"/>
  <c r="E119" i="1"/>
  <c r="G119" i="1" s="1"/>
  <c r="I119" i="1" s="1"/>
  <c r="L119" i="1" s="1"/>
  <c r="E120" i="1"/>
  <c r="G120" i="1" s="1"/>
  <c r="I120" i="1" s="1"/>
  <c r="L120" i="1" s="1"/>
  <c r="E121" i="1"/>
  <c r="G121" i="1" s="1"/>
  <c r="I121" i="1" s="1"/>
  <c r="L121" i="1" s="1"/>
  <c r="E122" i="1"/>
  <c r="G122" i="1" s="1"/>
  <c r="I122" i="1" s="1"/>
  <c r="L122" i="1" s="1"/>
  <c r="E123" i="1"/>
  <c r="G123" i="1" s="1"/>
  <c r="I123" i="1" s="1"/>
  <c r="L123" i="1" s="1"/>
  <c r="C124" i="1"/>
  <c r="C15" i="2" s="1"/>
  <c r="E125" i="1"/>
  <c r="G125" i="1"/>
  <c r="I125" i="1"/>
  <c r="L125" i="1"/>
  <c r="E126" i="1"/>
  <c r="G126" i="1"/>
  <c r="I126" i="1"/>
  <c r="L126" i="1"/>
  <c r="E127" i="1"/>
  <c r="G127" i="1"/>
  <c r="I127" i="1"/>
  <c r="L127" i="1"/>
  <c r="E128" i="1"/>
  <c r="G128" i="1"/>
  <c r="I128" i="1"/>
  <c r="L128" i="1"/>
  <c r="E129" i="1"/>
  <c r="G129" i="1"/>
  <c r="I129" i="1"/>
  <c r="L129" i="1"/>
  <c r="E130" i="1"/>
  <c r="G130" i="1"/>
  <c r="I130" i="1"/>
  <c r="L130" i="1"/>
  <c r="E131" i="1"/>
  <c r="G131" i="1"/>
  <c r="I131" i="1"/>
  <c r="L131" i="1"/>
  <c r="E132" i="1"/>
  <c r="G132" i="1"/>
  <c r="I132" i="1"/>
  <c r="L132" i="1"/>
  <c r="E133" i="1"/>
  <c r="G133" i="1"/>
  <c r="I133" i="1"/>
  <c r="L133" i="1"/>
  <c r="E134" i="1"/>
  <c r="G134" i="1"/>
  <c r="I134" i="1"/>
  <c r="L134" i="1"/>
  <c r="E135" i="1"/>
  <c r="E136" i="1"/>
  <c r="G136" i="1"/>
  <c r="I136" i="1"/>
  <c r="L136" i="1" s="1"/>
  <c r="E137" i="1"/>
  <c r="G137" i="1"/>
  <c r="I137" i="1"/>
  <c r="L137" i="1" s="1"/>
  <c r="E138" i="1"/>
  <c r="G138" i="1"/>
  <c r="I138" i="1"/>
  <c r="L138" i="1" s="1"/>
  <c r="E139" i="1"/>
  <c r="G139" i="1"/>
  <c r="I139" i="1"/>
  <c r="L139" i="1" s="1"/>
  <c r="E140" i="1"/>
  <c r="G140" i="1"/>
  <c r="I140" i="1"/>
  <c r="L140" i="1" s="1"/>
  <c r="E141" i="1"/>
  <c r="G141" i="1"/>
  <c r="I141" i="1"/>
  <c r="L141" i="1" s="1"/>
  <c r="E142" i="1"/>
  <c r="G142" i="1"/>
  <c r="I142" i="1"/>
  <c r="L142" i="1" s="1"/>
  <c r="E143" i="1"/>
  <c r="G143" i="1"/>
  <c r="I143" i="1"/>
  <c r="L143" i="1" s="1"/>
  <c r="E144" i="1"/>
  <c r="G144" i="1"/>
  <c r="I144" i="1"/>
  <c r="L144" i="1" s="1"/>
  <c r="E145" i="1"/>
  <c r="G145" i="1"/>
  <c r="I145" i="1"/>
  <c r="L145" i="1" s="1"/>
  <c r="E146" i="1"/>
  <c r="G146" i="1"/>
  <c r="I146" i="1"/>
  <c r="L146" i="1" s="1"/>
  <c r="E147" i="1"/>
  <c r="G147" i="1"/>
  <c r="I147" i="1"/>
  <c r="L147" i="1" s="1"/>
  <c r="E148" i="1"/>
  <c r="G148" i="1"/>
  <c r="I148" i="1"/>
  <c r="L148" i="1" s="1"/>
  <c r="E149" i="1"/>
  <c r="G149" i="1"/>
  <c r="I149" i="1"/>
  <c r="L149" i="1" s="1"/>
  <c r="E150" i="1"/>
  <c r="G150" i="1"/>
  <c r="I150" i="1"/>
  <c r="L150" i="1" s="1"/>
  <c r="E151" i="1"/>
  <c r="G151" i="1"/>
  <c r="I151" i="1"/>
  <c r="C152" i="1"/>
  <c r="E152" i="1"/>
  <c r="G152" i="1"/>
  <c r="I152" i="1" s="1"/>
  <c r="L152" i="1" s="1"/>
  <c r="E153" i="1"/>
  <c r="G153" i="1"/>
  <c r="I153" i="1" s="1"/>
  <c r="L153" i="1" s="1"/>
  <c r="E154" i="1"/>
  <c r="G154" i="1"/>
  <c r="I154" i="1" s="1"/>
  <c r="L154" i="1" s="1"/>
  <c r="E155" i="1"/>
  <c r="G155" i="1"/>
  <c r="I155" i="1" s="1"/>
  <c r="L155" i="1" s="1"/>
  <c r="E156" i="1"/>
  <c r="G156" i="1"/>
  <c r="I156" i="1" s="1"/>
  <c r="L156" i="1" s="1"/>
  <c r="E157" i="1"/>
  <c r="G157" i="1"/>
  <c r="I157" i="1" s="1"/>
  <c r="L157" i="1" s="1"/>
  <c r="E158" i="1"/>
  <c r="G158" i="1"/>
  <c r="I158" i="1" s="1"/>
  <c r="L158" i="1" s="1"/>
  <c r="E159" i="1"/>
  <c r="G159" i="1"/>
  <c r="I159" i="1" s="1"/>
  <c r="L159" i="1" s="1"/>
  <c r="E160" i="1"/>
  <c r="G160" i="1"/>
  <c r="I160" i="1" s="1"/>
  <c r="L160" i="1" s="1"/>
  <c r="E161" i="1"/>
  <c r="G161" i="1"/>
  <c r="I161" i="1" s="1"/>
  <c r="L161" i="1" s="1"/>
  <c r="E162" i="1"/>
  <c r="G162" i="1"/>
  <c r="I162" i="1" s="1"/>
  <c r="L162" i="1" s="1"/>
  <c r="E163" i="1"/>
  <c r="G163" i="1"/>
  <c r="I163" i="1" s="1"/>
  <c r="L163" i="1" s="1"/>
  <c r="E164" i="1"/>
  <c r="G164" i="1"/>
  <c r="I164" i="1" s="1"/>
  <c r="L164" i="1" s="1"/>
  <c r="C165" i="1"/>
  <c r="E165" i="1"/>
  <c r="G165" i="1" s="1"/>
  <c r="I165" i="1" s="1"/>
  <c r="L165" i="1" s="1"/>
  <c r="E166" i="1"/>
  <c r="G166" i="1" s="1"/>
  <c r="I166" i="1" s="1"/>
  <c r="L166" i="1" s="1"/>
  <c r="E167" i="1"/>
  <c r="G167" i="1" s="1"/>
  <c r="I167" i="1" s="1"/>
  <c r="L167" i="1" s="1"/>
  <c r="E168" i="1"/>
  <c r="G168" i="1" s="1"/>
  <c r="I168" i="1" s="1"/>
  <c r="L168" i="1" s="1"/>
  <c r="E169" i="1"/>
  <c r="G169" i="1" s="1"/>
  <c r="I169" i="1" s="1"/>
  <c r="L169" i="1" s="1"/>
  <c r="C170" i="1"/>
  <c r="E170" i="1" s="1"/>
  <c r="G170" i="1" s="1"/>
  <c r="I170" i="1" s="1"/>
  <c r="L170" i="1"/>
  <c r="E171" i="1"/>
  <c r="G171" i="1"/>
  <c r="I171" i="1"/>
  <c r="L171" i="1"/>
  <c r="E172" i="1"/>
  <c r="G172" i="1"/>
  <c r="I172" i="1"/>
  <c r="L172" i="1"/>
  <c r="E173" i="1"/>
  <c r="G173" i="1"/>
  <c r="I173" i="1"/>
  <c r="L173" i="1"/>
  <c r="E174" i="1"/>
  <c r="G174" i="1"/>
  <c r="I174" i="1"/>
  <c r="L174" i="1"/>
  <c r="E175" i="1"/>
  <c r="G175" i="1"/>
  <c r="I175" i="1"/>
  <c r="L175" i="1"/>
  <c r="E176" i="1"/>
  <c r="G176" i="1"/>
  <c r="I176" i="1"/>
  <c r="L176" i="1"/>
  <c r="E177" i="1"/>
  <c r="G177" i="1"/>
  <c r="I177" i="1"/>
  <c r="L177" i="1"/>
  <c r="E178" i="1"/>
  <c r="G178" i="1"/>
  <c r="I178" i="1"/>
  <c r="L178" i="1"/>
  <c r="E179" i="1"/>
  <c r="G179" i="1"/>
  <c r="I179" i="1"/>
  <c r="L179" i="1"/>
  <c r="E180" i="1"/>
  <c r="G180" i="1"/>
  <c r="I180" i="1"/>
  <c r="L180" i="1"/>
  <c r="E181" i="1"/>
  <c r="G181" i="1"/>
  <c r="I181" i="1"/>
  <c r="L181" i="1"/>
  <c r="E182" i="1"/>
  <c r="G182" i="1"/>
  <c r="I182" i="1"/>
  <c r="L182" i="1"/>
  <c r="E183" i="1"/>
  <c r="G183" i="1"/>
  <c r="I183" i="1"/>
  <c r="L183" i="1"/>
  <c r="E184" i="1"/>
  <c r="G184" i="1"/>
  <c r="I184" i="1"/>
  <c r="L184" i="1"/>
  <c r="E185" i="1"/>
  <c r="G185" i="1"/>
  <c r="I185" i="1"/>
  <c r="L185" i="1"/>
  <c r="E186" i="1"/>
  <c r="G186" i="1"/>
  <c r="I186" i="1"/>
  <c r="L186" i="1"/>
  <c r="E187" i="1"/>
  <c r="G187" i="1"/>
  <c r="I187" i="1"/>
  <c r="L187" i="1"/>
  <c r="E188" i="1"/>
  <c r="G188" i="1"/>
  <c r="I188" i="1"/>
  <c r="L188" i="1"/>
  <c r="E189" i="1"/>
  <c r="E190" i="1"/>
  <c r="G190" i="1"/>
  <c r="I190" i="1"/>
  <c r="E191" i="1"/>
  <c r="G191" i="1"/>
  <c r="I191" i="1"/>
  <c r="L191" i="1" s="1"/>
  <c r="C192" i="1"/>
  <c r="C20" i="2" s="1"/>
  <c r="E192" i="1"/>
  <c r="G192" i="1"/>
  <c r="I192" i="1" s="1"/>
  <c r="L192" i="1" s="1"/>
  <c r="E193" i="1"/>
  <c r="G193" i="1"/>
  <c r="I193" i="1" s="1"/>
  <c r="L193" i="1" s="1"/>
  <c r="E194" i="1"/>
  <c r="F194" i="1"/>
  <c r="F20" i="2" s="1"/>
  <c r="E195" i="1"/>
  <c r="E196" i="1"/>
  <c r="G196" i="1" s="1"/>
  <c r="I196" i="1" s="1"/>
  <c r="L196" i="1" s="1"/>
  <c r="E197" i="1"/>
  <c r="E198" i="1"/>
  <c r="G198" i="1" s="1"/>
  <c r="I198" i="1" s="1"/>
  <c r="L198" i="1" s="1"/>
  <c r="C199" i="1"/>
  <c r="D199" i="1"/>
  <c r="D22" i="2" s="1"/>
  <c r="E200" i="1"/>
  <c r="G200" i="1"/>
  <c r="I200" i="1"/>
  <c r="L200" i="1" s="1"/>
  <c r="E201" i="1"/>
  <c r="G201" i="1"/>
  <c r="I201" i="1" s="1"/>
  <c r="L201" i="1" s="1"/>
  <c r="E202" i="1"/>
  <c r="G202" i="1"/>
  <c r="I202" i="1"/>
  <c r="L202" i="1" s="1"/>
  <c r="E203" i="1"/>
  <c r="G203" i="1"/>
  <c r="I203" i="1" s="1"/>
  <c r="L203" i="1" s="1"/>
  <c r="E204" i="1"/>
  <c r="G204" i="1"/>
  <c r="I204" i="1"/>
  <c r="L204" i="1" s="1"/>
  <c r="E205" i="1"/>
  <c r="G205" i="1"/>
  <c r="I205" i="1" s="1"/>
  <c r="L205" i="1" s="1"/>
  <c r="E206" i="1"/>
  <c r="G206" i="1"/>
  <c r="I206" i="1"/>
  <c r="L206" i="1" s="1"/>
  <c r="E207" i="1"/>
  <c r="G207" i="1"/>
  <c r="C208" i="1"/>
  <c r="E208" i="1"/>
  <c r="G208" i="1"/>
  <c r="I208" i="1" s="1"/>
  <c r="L208" i="1" s="1"/>
  <c r="C209" i="1"/>
  <c r="E209" i="1"/>
  <c r="G209" i="1" s="1"/>
  <c r="I209" i="1" s="1"/>
  <c r="L209" i="1" s="1"/>
  <c r="E210" i="1"/>
  <c r="G210" i="1" s="1"/>
  <c r="I210" i="1" s="1"/>
  <c r="L210" i="1" s="1"/>
  <c r="E211" i="1"/>
  <c r="G211" i="1" s="1"/>
  <c r="I211" i="1" s="1"/>
  <c r="L211" i="1" s="1"/>
  <c r="E212" i="1"/>
  <c r="G212" i="1" s="1"/>
  <c r="I212" i="1" s="1"/>
  <c r="L212" i="1" s="1"/>
  <c r="E213" i="1"/>
  <c r="E214" i="1"/>
  <c r="G214" i="1" s="1"/>
  <c r="I214" i="1" s="1"/>
  <c r="L214" i="1" s="1"/>
  <c r="E215" i="1"/>
  <c r="G215" i="1" s="1"/>
  <c r="I215" i="1" s="1"/>
  <c r="L215" i="1" s="1"/>
  <c r="E216" i="1"/>
  <c r="G216" i="1" s="1"/>
  <c r="I216" i="1" s="1"/>
  <c r="L216" i="1" s="1"/>
  <c r="E217" i="1"/>
  <c r="G217" i="1" s="1"/>
  <c r="I217" i="1" s="1"/>
  <c r="L217" i="1" s="1"/>
  <c r="E218" i="1"/>
  <c r="G218" i="1" s="1"/>
  <c r="I218" i="1" s="1"/>
  <c r="L218" i="1" s="1"/>
  <c r="C219" i="1"/>
  <c r="E220" i="1"/>
  <c r="G220" i="1"/>
  <c r="I220" i="1"/>
  <c r="L220" i="1"/>
  <c r="E221" i="1"/>
  <c r="G221" i="1"/>
  <c r="I221" i="1"/>
  <c r="L221" i="1"/>
  <c r="E222" i="1"/>
  <c r="G222" i="1"/>
  <c r="I222" i="1"/>
  <c r="L222" i="1"/>
  <c r="E223" i="1"/>
  <c r="G223" i="1"/>
  <c r="I223" i="1"/>
  <c r="L223" i="1"/>
  <c r="E224" i="1"/>
  <c r="G224" i="1"/>
  <c r="I224" i="1"/>
  <c r="L224" i="1"/>
  <c r="E225" i="1"/>
  <c r="G225" i="1"/>
  <c r="I225" i="1"/>
  <c r="L225" i="1"/>
  <c r="E226" i="1"/>
  <c r="G226" i="1"/>
  <c r="I226" i="1"/>
  <c r="L226" i="1"/>
  <c r="E227" i="1"/>
  <c r="G227" i="1"/>
  <c r="I227" i="1"/>
  <c r="L227" i="1"/>
  <c r="E228" i="1"/>
  <c r="G228" i="1"/>
  <c r="I228" i="1"/>
  <c r="L228" i="1"/>
  <c r="E229" i="1"/>
  <c r="G229" i="1"/>
  <c r="I229" i="1"/>
  <c r="L229" i="1"/>
  <c r="E230" i="1"/>
  <c r="G230" i="1"/>
  <c r="I230" i="1"/>
  <c r="L230" i="1"/>
  <c r="C231" i="1"/>
  <c r="E231" i="1"/>
  <c r="G231" i="1"/>
  <c r="I231" i="1"/>
  <c r="L231" i="1" s="1"/>
  <c r="C232" i="1"/>
  <c r="E232" i="1"/>
  <c r="G232" i="1" s="1"/>
  <c r="I232" i="1" s="1"/>
  <c r="L232" i="1" s="1"/>
  <c r="E233" i="1"/>
  <c r="E234" i="1"/>
  <c r="G234" i="1" s="1"/>
  <c r="I234" i="1"/>
  <c r="L234" i="1" s="1"/>
  <c r="E235" i="1"/>
  <c r="G235" i="1" s="1"/>
  <c r="I235" i="1" s="1"/>
  <c r="L235" i="1"/>
  <c r="E236" i="1"/>
  <c r="G236" i="1" s="1"/>
  <c r="I236" i="1"/>
  <c r="L236" i="1" s="1"/>
  <c r="E237" i="1"/>
  <c r="G237" i="1" s="1"/>
  <c r="I237" i="1" s="1"/>
  <c r="L237" i="1"/>
  <c r="E238" i="1"/>
  <c r="G238" i="1" s="1"/>
  <c r="I238" i="1"/>
  <c r="L238" i="1" s="1"/>
  <c r="E239" i="1"/>
  <c r="E240" i="1"/>
  <c r="G240" i="1"/>
  <c r="E241" i="1"/>
  <c r="G241" i="1"/>
  <c r="I241" i="1" s="1"/>
  <c r="L241" i="1" s="1"/>
  <c r="E242" i="1"/>
  <c r="G242" i="1"/>
  <c r="H242" i="1"/>
  <c r="I242" i="1"/>
  <c r="L242" i="1" s="1"/>
  <c r="E243" i="1"/>
  <c r="G243" i="1" s="1"/>
  <c r="I243" i="1" s="1"/>
  <c r="L243" i="1" s="1"/>
  <c r="E244" i="1"/>
  <c r="G244" i="1" s="1"/>
  <c r="I244" i="1" s="1"/>
  <c r="L244" i="1" s="1"/>
  <c r="H244" i="1"/>
  <c r="E245" i="1"/>
  <c r="G245" i="1"/>
  <c r="I245" i="1" s="1"/>
  <c r="L245" i="1" s="1"/>
  <c r="H245" i="1"/>
  <c r="E246" i="1"/>
  <c r="G246" i="1" s="1"/>
  <c r="I246" i="1"/>
  <c r="L246" i="1" s="1"/>
  <c r="E247" i="1"/>
  <c r="G247" i="1" s="1"/>
  <c r="I247" i="1"/>
  <c r="L247" i="1" s="1"/>
  <c r="E248" i="1"/>
  <c r="G248" i="1" s="1"/>
  <c r="I248" i="1"/>
  <c r="L248" i="1" s="1"/>
  <c r="E249" i="1"/>
  <c r="G249" i="1" s="1"/>
  <c r="I249" i="1"/>
  <c r="L249" i="1" s="1"/>
  <c r="E250" i="1"/>
  <c r="G250" i="1" s="1"/>
  <c r="I250" i="1"/>
  <c r="L250" i="1" s="1"/>
  <c r="E251" i="1"/>
  <c r="G251" i="1" s="1"/>
  <c r="I251" i="1"/>
  <c r="L251" i="1" s="1"/>
  <c r="E252" i="1"/>
  <c r="G252" i="1" s="1"/>
  <c r="I252" i="1"/>
  <c r="L252" i="1" s="1"/>
  <c r="E253" i="1"/>
  <c r="G253" i="1" s="1"/>
  <c r="I253" i="1"/>
  <c r="L253" i="1" s="1"/>
  <c r="E254" i="1"/>
  <c r="G254" i="1" s="1"/>
  <c r="I254" i="1"/>
  <c r="L254" i="1" s="1"/>
  <c r="E255" i="1"/>
  <c r="G255" i="1" s="1"/>
  <c r="I255" i="1"/>
  <c r="L255" i="1" s="1"/>
  <c r="E256" i="1"/>
  <c r="G256" i="1" s="1"/>
  <c r="I256" i="1"/>
  <c r="L256" i="1" s="1"/>
  <c r="E257" i="1"/>
  <c r="G257" i="1" s="1"/>
  <c r="I257" i="1"/>
  <c r="L257" i="1" s="1"/>
  <c r="E258" i="1"/>
  <c r="E259" i="1"/>
  <c r="G259" i="1" s="1"/>
  <c r="I259" i="1"/>
  <c r="L259" i="1" s="1"/>
  <c r="E260" i="1"/>
  <c r="G260" i="1" s="1"/>
  <c r="I260" i="1"/>
  <c r="L260" i="1" s="1"/>
  <c r="E261" i="1"/>
  <c r="G261" i="1" s="1"/>
  <c r="I261" i="1"/>
  <c r="L261" i="1" s="1"/>
  <c r="C262" i="1"/>
  <c r="E263" i="1"/>
  <c r="G263" i="1"/>
  <c r="I263" i="1" s="1"/>
  <c r="L263" i="1"/>
  <c r="C264" i="1"/>
  <c r="E264" i="1"/>
  <c r="G264" i="1" s="1"/>
  <c r="I264" i="1" s="1"/>
  <c r="L264" i="1" s="1"/>
  <c r="E265" i="1"/>
  <c r="G265" i="1" s="1"/>
  <c r="I265" i="1" s="1"/>
  <c r="L265" i="1" s="1"/>
  <c r="E266" i="1"/>
  <c r="G266" i="1" s="1"/>
  <c r="I266" i="1" s="1"/>
  <c r="L266" i="1" s="1"/>
  <c r="E267" i="1"/>
  <c r="G267" i="1" s="1"/>
  <c r="I267" i="1" s="1"/>
  <c r="L267" i="1" s="1"/>
  <c r="E268" i="1"/>
  <c r="G268" i="1" s="1"/>
  <c r="I268" i="1" s="1"/>
  <c r="L268" i="1" s="1"/>
  <c r="E269" i="1"/>
  <c r="G269" i="1" s="1"/>
  <c r="I269" i="1" s="1"/>
  <c r="L269" i="1" s="1"/>
  <c r="E270" i="1"/>
  <c r="G270" i="1" s="1"/>
  <c r="I270" i="1" s="1"/>
  <c r="L270" i="1" s="1"/>
  <c r="E271" i="1"/>
  <c r="G271" i="1" s="1"/>
  <c r="I271" i="1" s="1"/>
  <c r="L271" i="1" s="1"/>
  <c r="E272" i="1"/>
  <c r="G272" i="1" s="1"/>
  <c r="I272" i="1" s="1"/>
  <c r="L272" i="1" s="1"/>
  <c r="E273" i="1"/>
  <c r="G273" i="1" s="1"/>
  <c r="I273" i="1" s="1"/>
  <c r="L273" i="1" s="1"/>
  <c r="E274" i="1"/>
  <c r="G274" i="1" s="1"/>
  <c r="I274" i="1" s="1"/>
  <c r="L274" i="1" s="1"/>
  <c r="E275" i="1"/>
  <c r="G275" i="1" s="1"/>
  <c r="I275" i="1" s="1"/>
  <c r="L275" i="1" s="1"/>
  <c r="E276" i="1"/>
  <c r="G276" i="1" s="1"/>
  <c r="I276" i="1" s="1"/>
  <c r="L276" i="1" s="1"/>
  <c r="E277" i="1"/>
  <c r="G277" i="1" s="1"/>
  <c r="I277" i="1" s="1"/>
  <c r="L277" i="1" s="1"/>
  <c r="E278" i="1"/>
  <c r="G278" i="1" s="1"/>
  <c r="I278" i="1" s="1"/>
  <c r="L278" i="1" s="1"/>
  <c r="E279" i="1"/>
  <c r="G279" i="1" s="1"/>
  <c r="I279" i="1" s="1"/>
  <c r="L279" i="1" s="1"/>
  <c r="E280" i="1"/>
  <c r="G280" i="1" s="1"/>
  <c r="I280" i="1" s="1"/>
  <c r="L280" i="1" s="1"/>
  <c r="E281" i="1"/>
  <c r="G281" i="1" s="1"/>
  <c r="I281" i="1" s="1"/>
  <c r="L281" i="1" s="1"/>
  <c r="E282" i="1"/>
  <c r="G282" i="1" s="1"/>
  <c r="I282" i="1" s="1"/>
  <c r="L282" i="1" s="1"/>
  <c r="E283" i="1"/>
  <c r="G283" i="1" s="1"/>
  <c r="I283" i="1" s="1"/>
  <c r="L283" i="1" s="1"/>
  <c r="E284" i="1"/>
  <c r="G284" i="1" s="1"/>
  <c r="I284" i="1" s="1"/>
  <c r="L284" i="1" s="1"/>
  <c r="C285" i="1"/>
  <c r="E285" i="1" s="1"/>
  <c r="G285" i="1" s="1"/>
  <c r="I285" i="1" s="1"/>
  <c r="L285" i="1" s="1"/>
  <c r="E286" i="1"/>
  <c r="G286" i="1"/>
  <c r="I286" i="1" s="1"/>
  <c r="L286" i="1" s="1"/>
  <c r="E287" i="1"/>
  <c r="G287" i="1"/>
  <c r="I287" i="1" s="1"/>
  <c r="L287" i="1"/>
  <c r="E288" i="1"/>
  <c r="E289" i="1"/>
  <c r="G289" i="1" s="1"/>
  <c r="I289" i="1" s="1"/>
  <c r="L289" i="1" s="1"/>
  <c r="E290" i="1"/>
  <c r="G290" i="1" s="1"/>
  <c r="I290" i="1" s="1"/>
  <c r="L290" i="1" s="1"/>
  <c r="C291" i="1"/>
  <c r="E291" i="1" s="1"/>
  <c r="G291" i="1" s="1"/>
  <c r="I291" i="1" s="1"/>
  <c r="L291" i="1" s="1"/>
  <c r="E292" i="1"/>
  <c r="G292" i="1"/>
  <c r="I292" i="1" s="1"/>
  <c r="L292" i="1" s="1"/>
  <c r="E293" i="1"/>
  <c r="G293" i="1"/>
  <c r="I293" i="1" s="1"/>
  <c r="L293" i="1"/>
  <c r="E294" i="1"/>
  <c r="G294" i="1"/>
  <c r="I294" i="1" s="1"/>
  <c r="L294" i="1" s="1"/>
  <c r="E295" i="1"/>
  <c r="G295" i="1"/>
  <c r="I295" i="1" s="1"/>
  <c r="L295" i="1"/>
  <c r="E296" i="1"/>
  <c r="G296" i="1"/>
  <c r="I296" i="1" s="1"/>
  <c r="L296" i="1" s="1"/>
  <c r="E297" i="1"/>
  <c r="G297" i="1"/>
  <c r="I297" i="1" s="1"/>
  <c r="L297" i="1"/>
  <c r="E298" i="1"/>
  <c r="G298" i="1"/>
  <c r="I298" i="1" s="1"/>
  <c r="L298" i="1" s="1"/>
  <c r="E299" i="1"/>
  <c r="G299" i="1"/>
  <c r="I299" i="1" s="1"/>
  <c r="L299" i="1"/>
  <c r="E300" i="1"/>
  <c r="G300" i="1"/>
  <c r="I300" i="1" s="1"/>
  <c r="L300" i="1" s="1"/>
  <c r="E301" i="1"/>
  <c r="G301" i="1"/>
  <c r="I301" i="1" s="1"/>
  <c r="L301" i="1"/>
  <c r="E302" i="1"/>
  <c r="G302" i="1"/>
  <c r="I302" i="1" s="1"/>
  <c r="L302" i="1" s="1"/>
  <c r="E303" i="1"/>
  <c r="G303" i="1"/>
  <c r="I303" i="1" s="1"/>
  <c r="L303" i="1"/>
  <c r="E304" i="1"/>
  <c r="G304" i="1"/>
  <c r="I304" i="1" s="1"/>
  <c r="L304" i="1" s="1"/>
  <c r="E305" i="1"/>
  <c r="G305" i="1"/>
  <c r="I305" i="1" s="1"/>
  <c r="L305" i="1"/>
  <c r="E306" i="1"/>
  <c r="G306" i="1"/>
  <c r="I306" i="1" s="1"/>
  <c r="L306" i="1" s="1"/>
  <c r="E307" i="1"/>
  <c r="G307" i="1"/>
  <c r="I307" i="1" s="1"/>
  <c r="L307" i="1"/>
  <c r="E308" i="1"/>
  <c r="G308" i="1"/>
  <c r="H308" i="1"/>
  <c r="I308" i="1"/>
  <c r="L308" i="1" s="1"/>
  <c r="E309" i="1"/>
  <c r="G309" i="1" s="1"/>
  <c r="I309" i="1"/>
  <c r="L309" i="1" s="1"/>
  <c r="E310" i="1"/>
  <c r="G310" i="1" s="1"/>
  <c r="I310" i="1"/>
  <c r="L310" i="1" s="1"/>
  <c r="E311" i="1"/>
  <c r="G311" i="1" s="1"/>
  <c r="H311" i="1"/>
  <c r="E312" i="1"/>
  <c r="G312" i="1"/>
  <c r="I312" i="1" s="1"/>
  <c r="L312" i="1"/>
  <c r="C313" i="1"/>
  <c r="E313" i="1"/>
  <c r="G313" i="1" s="1"/>
  <c r="I313" i="1" s="1"/>
  <c r="L313" i="1" s="1"/>
  <c r="E314" i="1"/>
  <c r="G314" i="1" s="1"/>
  <c r="I314" i="1" s="1"/>
  <c r="L314" i="1" s="1"/>
  <c r="E315" i="1"/>
  <c r="G315" i="1" s="1"/>
  <c r="I315" i="1"/>
  <c r="L315" i="1" s="1"/>
  <c r="E316" i="1"/>
  <c r="G316" i="1" s="1"/>
  <c r="I316" i="1" s="1"/>
  <c r="L316" i="1" s="1"/>
  <c r="E317" i="1"/>
  <c r="G317" i="1" s="1"/>
  <c r="I317" i="1"/>
  <c r="L317" i="1" s="1"/>
  <c r="E318" i="1"/>
  <c r="G318" i="1" s="1"/>
  <c r="I318" i="1" s="1"/>
  <c r="L318" i="1"/>
  <c r="E319" i="1"/>
  <c r="G319" i="1" s="1"/>
  <c r="I319" i="1"/>
  <c r="L319" i="1" s="1"/>
  <c r="E320" i="1"/>
  <c r="G320" i="1" s="1"/>
  <c r="I320" i="1" s="1"/>
  <c r="L320" i="1" s="1"/>
  <c r="E321" i="1"/>
  <c r="G321" i="1" s="1"/>
  <c r="I321" i="1"/>
  <c r="L321" i="1" s="1"/>
  <c r="E322" i="1"/>
  <c r="G322" i="1" s="1"/>
  <c r="I322" i="1"/>
  <c r="L322" i="1" s="1"/>
  <c r="E323" i="1"/>
  <c r="G323" i="1" s="1"/>
  <c r="I323" i="1" s="1"/>
  <c r="L323" i="1" s="1"/>
  <c r="E324" i="1"/>
  <c r="G324" i="1" s="1"/>
  <c r="I324" i="1"/>
  <c r="L324" i="1" s="1"/>
  <c r="E325" i="1"/>
  <c r="G325" i="1" s="1"/>
  <c r="I325" i="1" s="1"/>
  <c r="L325" i="1" s="1"/>
  <c r="E326" i="1"/>
  <c r="G326" i="1" s="1"/>
  <c r="I326" i="1"/>
  <c r="L326" i="1" s="1"/>
  <c r="E327" i="1"/>
  <c r="G327" i="1" s="1"/>
  <c r="I327" i="1" s="1"/>
  <c r="L327" i="1" s="1"/>
  <c r="E328" i="1"/>
  <c r="G328" i="1" s="1"/>
  <c r="I328" i="1"/>
  <c r="L328" i="1" s="1"/>
  <c r="E329" i="1"/>
  <c r="G329" i="1" s="1"/>
  <c r="I329" i="1" s="1"/>
  <c r="L329" i="1" s="1"/>
  <c r="E330" i="1"/>
  <c r="G330" i="1" s="1"/>
  <c r="I330" i="1"/>
  <c r="L330" i="1" s="1"/>
  <c r="E331" i="1"/>
  <c r="G331" i="1" s="1"/>
  <c r="I331" i="1" s="1"/>
  <c r="L331" i="1" s="1"/>
  <c r="E332" i="1"/>
  <c r="G332" i="1" s="1"/>
  <c r="I332" i="1"/>
  <c r="L332" i="1" s="1"/>
  <c r="E333" i="1"/>
  <c r="G333" i="1" s="1"/>
  <c r="I333" i="1" s="1"/>
  <c r="L333" i="1" s="1"/>
  <c r="E334" i="1"/>
  <c r="G334" i="1" s="1"/>
  <c r="I334" i="1"/>
  <c r="L334" i="1" s="1"/>
  <c r="E335" i="1"/>
  <c r="E336" i="1"/>
  <c r="G336" i="1"/>
  <c r="C337" i="1"/>
  <c r="E337" i="1"/>
  <c r="G337" i="1" s="1"/>
  <c r="I337" i="1"/>
  <c r="L337" i="1" s="1"/>
  <c r="E338" i="1"/>
  <c r="G338" i="1" s="1"/>
  <c r="I338" i="1"/>
  <c r="L338" i="1" s="1"/>
  <c r="E339" i="1"/>
  <c r="G339" i="1" s="1"/>
  <c r="I339" i="1"/>
  <c r="L339" i="1" s="1"/>
  <c r="E340" i="1"/>
  <c r="G340" i="1" s="1"/>
  <c r="I340" i="1"/>
  <c r="L340" i="1" s="1"/>
  <c r="E341" i="1"/>
  <c r="G341" i="1" s="1"/>
  <c r="I341" i="1"/>
  <c r="L341" i="1" s="1"/>
  <c r="E342" i="1"/>
  <c r="G342" i="1" s="1"/>
  <c r="I342" i="1"/>
  <c r="L342" i="1" s="1"/>
  <c r="E343" i="1"/>
  <c r="G343" i="1" s="1"/>
  <c r="I343" i="1"/>
  <c r="L343" i="1" s="1"/>
  <c r="E344" i="1"/>
  <c r="G344" i="1" s="1"/>
  <c r="I344" i="1"/>
  <c r="L344" i="1" s="1"/>
  <c r="E345" i="1"/>
  <c r="G345" i="1" s="1"/>
  <c r="I345" i="1"/>
  <c r="L345" i="1" s="1"/>
  <c r="E346" i="1"/>
  <c r="C347" i="1"/>
  <c r="E347" i="1"/>
  <c r="G347" i="1" s="1"/>
  <c r="I347" i="1"/>
  <c r="L347" i="1" s="1"/>
  <c r="E348" i="1"/>
  <c r="G348" i="1" s="1"/>
  <c r="I348" i="1"/>
  <c r="L348" i="1" s="1"/>
  <c r="E349" i="1"/>
  <c r="G349" i="1" s="1"/>
  <c r="I349" i="1"/>
  <c r="L349" i="1" s="1"/>
  <c r="E350" i="1"/>
  <c r="G350" i="1" s="1"/>
  <c r="I350" i="1"/>
  <c r="L350" i="1" s="1"/>
  <c r="E351" i="1"/>
  <c r="G351" i="1" s="1"/>
  <c r="I351" i="1"/>
  <c r="L351" i="1" s="1"/>
  <c r="E352" i="1"/>
  <c r="G352" i="1" s="1"/>
  <c r="I352" i="1"/>
  <c r="L352" i="1" s="1"/>
  <c r="E353" i="1"/>
  <c r="G353" i="1" s="1"/>
  <c r="I353" i="1"/>
  <c r="L353" i="1" s="1"/>
  <c r="C354" i="1"/>
  <c r="E354" i="1" s="1"/>
  <c r="G354" i="1"/>
  <c r="I354" i="1" s="1"/>
  <c r="L354" i="1" s="1"/>
  <c r="E355" i="1"/>
  <c r="G355" i="1"/>
  <c r="I355" i="1" s="1"/>
  <c r="L355" i="1"/>
  <c r="E356" i="1"/>
  <c r="G356" i="1"/>
  <c r="I356" i="1" s="1"/>
  <c r="L356" i="1"/>
  <c r="C357" i="1"/>
  <c r="E357" i="1"/>
  <c r="G357" i="1" s="1"/>
  <c r="I357" i="1"/>
  <c r="L357" i="1" s="1"/>
  <c r="E358" i="1"/>
  <c r="E359" i="1"/>
  <c r="G359" i="1" s="1"/>
  <c r="I359" i="1"/>
  <c r="L359" i="1" s="1"/>
  <c r="E360" i="1"/>
  <c r="G360" i="1" s="1"/>
  <c r="I360" i="1"/>
  <c r="L360" i="1" s="1"/>
  <c r="E361" i="1"/>
  <c r="G361" i="1" s="1"/>
  <c r="I361" i="1"/>
  <c r="L361" i="1" s="1"/>
  <c r="E362" i="1"/>
  <c r="G362" i="1" s="1"/>
  <c r="I362" i="1"/>
  <c r="L362" i="1" s="1"/>
  <c r="E363" i="1"/>
  <c r="G363" i="1" s="1"/>
  <c r="I363" i="1"/>
  <c r="L363" i="1" s="1"/>
  <c r="E364" i="1"/>
  <c r="G364" i="1" s="1"/>
  <c r="I364" i="1"/>
  <c r="L364" i="1" s="1"/>
  <c r="E365" i="1"/>
  <c r="G365" i="1" s="1"/>
  <c r="I365" i="1"/>
  <c r="L365" i="1" s="1"/>
  <c r="E366" i="1"/>
  <c r="G366" i="1" s="1"/>
  <c r="I366" i="1"/>
  <c r="L366" i="1" s="1"/>
  <c r="E367" i="1"/>
  <c r="G367" i="1" s="1"/>
  <c r="I367" i="1"/>
  <c r="L367" i="1" s="1"/>
  <c r="E368" i="1"/>
  <c r="E369" i="1"/>
  <c r="G369" i="1" s="1"/>
  <c r="I369" i="1"/>
  <c r="L369" i="1" s="1"/>
  <c r="C370" i="1"/>
  <c r="E371" i="1"/>
  <c r="G371" i="1"/>
  <c r="I371" i="1" s="1"/>
  <c r="L371" i="1"/>
  <c r="C372" i="1"/>
  <c r="E372" i="1"/>
  <c r="G372" i="1" s="1"/>
  <c r="I372" i="1" s="1"/>
  <c r="L372" i="1" s="1"/>
  <c r="E373" i="1"/>
  <c r="G373" i="1" s="1"/>
  <c r="I373" i="1" s="1"/>
  <c r="L373" i="1" s="1"/>
  <c r="E374" i="1"/>
  <c r="G374" i="1" s="1"/>
  <c r="I374" i="1" s="1"/>
  <c r="L374" i="1" s="1"/>
  <c r="E375" i="1"/>
  <c r="G375" i="1" s="1"/>
  <c r="I375" i="1" s="1"/>
  <c r="L375" i="1" s="1"/>
  <c r="E376" i="1"/>
  <c r="F376" i="1" s="1"/>
  <c r="C377" i="1"/>
  <c r="E377" i="1"/>
  <c r="F377" i="1" s="1"/>
  <c r="E378" i="1"/>
  <c r="G378" i="1"/>
  <c r="I378" i="1" s="1"/>
  <c r="L378" i="1" s="1"/>
  <c r="E379" i="1"/>
  <c r="G379" i="1"/>
  <c r="E380" i="1"/>
  <c r="G380" i="1"/>
  <c r="I380" i="1" s="1"/>
  <c r="L380" i="1" s="1"/>
  <c r="E381" i="1"/>
  <c r="G381" i="1"/>
  <c r="I381" i="1" s="1"/>
  <c r="L381" i="1"/>
  <c r="E382" i="1"/>
  <c r="G382" i="1"/>
  <c r="I382" i="1" s="1"/>
  <c r="L382" i="1" s="1"/>
  <c r="E383" i="1"/>
  <c r="G383" i="1"/>
  <c r="I383" i="1" s="1"/>
  <c r="L383" i="1"/>
  <c r="E384" i="1"/>
  <c r="G384" i="1"/>
  <c r="I384" i="1" s="1"/>
  <c r="L384" i="1" s="1"/>
  <c r="E385" i="1"/>
  <c r="G385" i="1"/>
  <c r="I385" i="1" s="1"/>
  <c r="L385" i="1"/>
  <c r="E386" i="1"/>
  <c r="G386" i="1"/>
  <c r="E387" i="1"/>
  <c r="G387" i="1"/>
  <c r="I387" i="1" s="1"/>
  <c r="L387" i="1"/>
  <c r="E388" i="1"/>
  <c r="G388" i="1"/>
  <c r="I388" i="1" s="1"/>
  <c r="L388" i="1" s="1"/>
  <c r="E389" i="1"/>
  <c r="E390" i="1"/>
  <c r="C391" i="1"/>
  <c r="E392" i="1"/>
  <c r="G392" i="1"/>
  <c r="I392" i="1" s="1"/>
  <c r="L392" i="1"/>
  <c r="E393" i="1"/>
  <c r="G393" i="1"/>
  <c r="I393" i="1" s="1"/>
  <c r="L393" i="1" s="1"/>
  <c r="E394" i="1"/>
  <c r="G394" i="1"/>
  <c r="I394" i="1" s="1"/>
  <c r="L394" i="1"/>
  <c r="E395" i="1"/>
  <c r="G395" i="1"/>
  <c r="I395" i="1" s="1"/>
  <c r="L395" i="1" s="1"/>
  <c r="E396" i="1"/>
  <c r="G396" i="1"/>
  <c r="I396" i="1" s="1"/>
  <c r="L396" i="1"/>
  <c r="E397" i="1"/>
  <c r="G397" i="1"/>
  <c r="I397" i="1" s="1"/>
  <c r="L397" i="1" s="1"/>
  <c r="E398" i="1"/>
  <c r="G398" i="1"/>
  <c r="I398" i="1" s="1"/>
  <c r="L398" i="1"/>
  <c r="E399" i="1"/>
  <c r="G399" i="1"/>
  <c r="I399" i="1" s="1"/>
  <c r="L399" i="1" s="1"/>
  <c r="E400" i="1"/>
  <c r="G400" i="1"/>
  <c r="I400" i="1" s="1"/>
  <c r="L400" i="1"/>
  <c r="E401" i="1"/>
  <c r="G401" i="1"/>
  <c r="I401" i="1" s="1"/>
  <c r="L401" i="1" s="1"/>
  <c r="E402" i="1"/>
  <c r="G402" i="1"/>
  <c r="I402" i="1" s="1"/>
  <c r="L402" i="1"/>
  <c r="C403" i="1"/>
  <c r="E403" i="1"/>
  <c r="G403" i="1" s="1"/>
  <c r="I403" i="1" s="1"/>
  <c r="L403" i="1" s="1"/>
  <c r="E404" i="1"/>
  <c r="G404" i="1" s="1"/>
  <c r="I404" i="1" s="1"/>
  <c r="L404" i="1" s="1"/>
  <c r="E405" i="1"/>
  <c r="G405" i="1" s="1"/>
  <c r="I405" i="1" s="1"/>
  <c r="L405" i="1" s="1"/>
  <c r="E406" i="1"/>
  <c r="G406" i="1" s="1"/>
  <c r="I406" i="1" s="1"/>
  <c r="L406" i="1" s="1"/>
  <c r="E407" i="1"/>
  <c r="G407" i="1" s="1"/>
  <c r="I407" i="1" s="1"/>
  <c r="L407" i="1" s="1"/>
  <c r="E408" i="1"/>
  <c r="G408" i="1" s="1"/>
  <c r="I408" i="1" s="1"/>
  <c r="L408" i="1" s="1"/>
  <c r="E409" i="1"/>
  <c r="G409" i="1" s="1"/>
  <c r="I409" i="1" s="1"/>
  <c r="L409" i="1" s="1"/>
  <c r="E410" i="1"/>
  <c r="G410" i="1" s="1"/>
  <c r="I410" i="1" s="1"/>
  <c r="L410" i="1" s="1"/>
  <c r="E411" i="1"/>
  <c r="G411" i="1" s="1"/>
  <c r="I411" i="1" s="1"/>
  <c r="L411" i="1" s="1"/>
  <c r="E412" i="1"/>
  <c r="G412" i="1" s="1"/>
  <c r="I412" i="1" s="1"/>
  <c r="L412" i="1" s="1"/>
  <c r="E413" i="1"/>
  <c r="G413" i="1" s="1"/>
  <c r="I413" i="1" s="1"/>
  <c r="L413" i="1" s="1"/>
  <c r="E414" i="1"/>
  <c r="G414" i="1" s="1"/>
  <c r="I414" i="1" s="1"/>
  <c r="L414" i="1" s="1"/>
  <c r="C415" i="1"/>
  <c r="E415" i="1" s="1"/>
  <c r="G415" i="1" s="1"/>
  <c r="I415" i="1" s="1"/>
  <c r="L415" i="1" s="1"/>
  <c r="C416" i="1"/>
  <c r="E416" i="1"/>
  <c r="G416" i="1" s="1"/>
  <c r="I416" i="1" s="1"/>
  <c r="L416" i="1" s="1"/>
  <c r="H416" i="1"/>
  <c r="H32" i="2" s="1"/>
  <c r="E417" i="1"/>
  <c r="G417" i="1"/>
  <c r="I417" i="1" s="1"/>
  <c r="L417" i="1" s="1"/>
  <c r="E418" i="1"/>
  <c r="G418" i="1"/>
  <c r="I418" i="1" s="1"/>
  <c r="L418" i="1"/>
  <c r="E419" i="1"/>
  <c r="G419" i="1"/>
  <c r="I419" i="1" s="1"/>
  <c r="L419" i="1" s="1"/>
  <c r="E420" i="1"/>
  <c r="G420" i="1"/>
  <c r="I420" i="1" s="1"/>
  <c r="L420" i="1"/>
  <c r="E421" i="1"/>
  <c r="G421" i="1"/>
  <c r="I421" i="1" s="1"/>
  <c r="L421" i="1" s="1"/>
  <c r="E422" i="1"/>
  <c r="G422" i="1"/>
  <c r="I422" i="1" s="1"/>
  <c r="L422" i="1"/>
  <c r="E423" i="1"/>
  <c r="G423" i="1"/>
  <c r="I423" i="1" s="1"/>
  <c r="L423" i="1" s="1"/>
  <c r="E424" i="1"/>
  <c r="G424" i="1"/>
  <c r="I424" i="1" s="1"/>
  <c r="L424" i="1"/>
  <c r="E425" i="1"/>
  <c r="G425" i="1"/>
  <c r="I425" i="1" s="1"/>
  <c r="L425" i="1" s="1"/>
  <c r="E426" i="1"/>
  <c r="G426" i="1"/>
  <c r="I426" i="1" s="1"/>
  <c r="L426" i="1"/>
  <c r="E427" i="1"/>
  <c r="G427" i="1"/>
  <c r="I427" i="1" s="1"/>
  <c r="L427" i="1" s="1"/>
  <c r="E428" i="1"/>
  <c r="G428" i="1"/>
  <c r="I428" i="1" s="1"/>
  <c r="L428" i="1"/>
  <c r="E429" i="1"/>
  <c r="G429" i="1"/>
  <c r="I429" i="1" s="1"/>
  <c r="L429" i="1" s="1"/>
  <c r="E430" i="1"/>
  <c r="G430" i="1"/>
  <c r="I430" i="1" s="1"/>
  <c r="L430" i="1"/>
  <c r="E431" i="1"/>
  <c r="G431" i="1"/>
  <c r="I431" i="1" s="1"/>
  <c r="L431" i="1" s="1"/>
  <c r="E432" i="1"/>
  <c r="G432" i="1"/>
  <c r="I432" i="1" s="1"/>
  <c r="L432" i="1"/>
  <c r="E433" i="1"/>
  <c r="G433" i="1"/>
  <c r="I433" i="1" s="1"/>
  <c r="L433" i="1" s="1"/>
  <c r="E434" i="1"/>
  <c r="G434" i="1"/>
  <c r="I434" i="1" s="1"/>
  <c r="L434" i="1"/>
  <c r="E435" i="1"/>
  <c r="G435" i="1"/>
  <c r="I435" i="1" s="1"/>
  <c r="L435" i="1" s="1"/>
  <c r="E436" i="1"/>
  <c r="G436" i="1" s="1"/>
  <c r="I436" i="1" s="1"/>
  <c r="L436" i="1" s="1"/>
  <c r="C437" i="1"/>
  <c r="E437" i="1"/>
  <c r="G437" i="1" s="1"/>
  <c r="I437" i="1" s="1"/>
  <c r="L437" i="1" s="1"/>
  <c r="E438" i="1"/>
  <c r="G438" i="1" s="1"/>
  <c r="I438" i="1"/>
  <c r="L438" i="1" s="1"/>
  <c r="E439" i="1"/>
  <c r="G439" i="1" s="1"/>
  <c r="I439" i="1" s="1"/>
  <c r="L439" i="1" s="1"/>
  <c r="E440" i="1"/>
  <c r="G440" i="1" s="1"/>
  <c r="I440" i="1"/>
  <c r="L440" i="1" s="1"/>
  <c r="C441" i="1"/>
  <c r="E441" i="1" s="1"/>
  <c r="G441" i="1" s="1"/>
  <c r="I441" i="1" s="1"/>
  <c r="L441" i="1" s="1"/>
  <c r="E442" i="1"/>
  <c r="E443" i="1"/>
  <c r="G443" i="1"/>
  <c r="I443" i="1" s="1"/>
  <c r="E444" i="1"/>
  <c r="G444" i="1" s="1"/>
  <c r="I444" i="1" s="1"/>
  <c r="L444" i="1" s="1"/>
  <c r="E445" i="1"/>
  <c r="G445" i="1"/>
  <c r="I445" i="1" s="1"/>
  <c r="L445" i="1" s="1"/>
  <c r="C446" i="1"/>
  <c r="C33" i="2" s="1"/>
  <c r="E447" i="1"/>
  <c r="G447" i="1" s="1"/>
  <c r="I447" i="1" s="1"/>
  <c r="L447" i="1" s="1"/>
  <c r="E448" i="1"/>
  <c r="G448" i="1"/>
  <c r="I448" i="1" s="1"/>
  <c r="L448" i="1" s="1"/>
  <c r="E449" i="1"/>
  <c r="G449" i="1" s="1"/>
  <c r="I449" i="1" s="1"/>
  <c r="L449" i="1" s="1"/>
  <c r="E450" i="1"/>
  <c r="G450" i="1"/>
  <c r="I450" i="1" s="1"/>
  <c r="L450" i="1" s="1"/>
  <c r="E451" i="1"/>
  <c r="G451" i="1" s="1"/>
  <c r="I451" i="1" s="1"/>
  <c r="L451" i="1" s="1"/>
  <c r="E452" i="1"/>
  <c r="G452" i="1"/>
  <c r="I452" i="1" s="1"/>
  <c r="L452" i="1" s="1"/>
  <c r="E453" i="1"/>
  <c r="G453" i="1" s="1"/>
  <c r="I453" i="1" s="1"/>
  <c r="L453" i="1" s="1"/>
  <c r="E454" i="1"/>
  <c r="G454" i="1"/>
  <c r="I454" i="1" s="1"/>
  <c r="L454" i="1" s="1"/>
  <c r="E455" i="1"/>
  <c r="G455" i="1" s="1"/>
  <c r="I455" i="1" s="1"/>
  <c r="L455" i="1" s="1"/>
  <c r="E456" i="1"/>
  <c r="G456" i="1"/>
  <c r="I456" i="1" s="1"/>
  <c r="L456" i="1" s="1"/>
  <c r="E457" i="1"/>
  <c r="G457" i="1" s="1"/>
  <c r="I457" i="1" s="1"/>
  <c r="L457" i="1" s="1"/>
  <c r="E458" i="1"/>
  <c r="G458" i="1"/>
  <c r="I458" i="1" s="1"/>
  <c r="L458" i="1" s="1"/>
  <c r="E459" i="1"/>
  <c r="G459" i="1" s="1"/>
  <c r="I459" i="1" s="1"/>
  <c r="L459" i="1" s="1"/>
  <c r="D460" i="1"/>
  <c r="D33" i="2" s="1"/>
  <c r="E460" i="1"/>
  <c r="F460" i="1" s="1"/>
  <c r="F33" i="2" s="1"/>
  <c r="E461" i="1"/>
  <c r="G461" i="1"/>
  <c r="I461" i="1"/>
  <c r="L461" i="1" s="1"/>
  <c r="E462" i="1"/>
  <c r="F462" i="1"/>
  <c r="F34" i="2" s="1"/>
  <c r="G462" i="1"/>
  <c r="I462" i="1" s="1"/>
  <c r="L462" i="1" s="1"/>
  <c r="E463" i="1"/>
  <c r="G463" i="1" s="1"/>
  <c r="I463" i="1" s="1"/>
  <c r="L463" i="1" s="1"/>
  <c r="E464" i="1"/>
  <c r="G464" i="1"/>
  <c r="I464" i="1" s="1"/>
  <c r="L464" i="1" s="1"/>
  <c r="E465" i="1"/>
  <c r="G465" i="1" s="1"/>
  <c r="I465" i="1" s="1"/>
  <c r="L465" i="1" s="1"/>
  <c r="E466" i="1"/>
  <c r="G466" i="1"/>
  <c r="I466" i="1" s="1"/>
  <c r="E467" i="1"/>
  <c r="G467" i="1" s="1"/>
  <c r="I467" i="1" s="1"/>
  <c r="L467" i="1" s="1"/>
  <c r="E468" i="1"/>
  <c r="G468" i="1"/>
  <c r="I468" i="1" s="1"/>
  <c r="L468" i="1" s="1"/>
  <c r="E469" i="1"/>
  <c r="G469" i="1" s="1"/>
  <c r="I469" i="1" s="1"/>
  <c r="L469" i="1" s="1"/>
  <c r="E470" i="1"/>
  <c r="F470" i="1"/>
  <c r="G470" i="1" s="1"/>
  <c r="I470" i="1" s="1"/>
  <c r="L470" i="1" s="1"/>
  <c r="E471" i="1"/>
  <c r="G471" i="1"/>
  <c r="I471" i="1" s="1"/>
  <c r="L471" i="1" s="1"/>
  <c r="E472" i="1"/>
  <c r="G472" i="1" s="1"/>
  <c r="I472" i="1" s="1"/>
  <c r="L472" i="1" s="1"/>
  <c r="C473" i="1"/>
  <c r="C35" i="2" s="1"/>
  <c r="E473" i="1"/>
  <c r="F473" i="1" s="1"/>
  <c r="C474" i="1"/>
  <c r="E474" i="1"/>
  <c r="G474" i="1"/>
  <c r="I474" i="1" s="1"/>
  <c r="L474" i="1" s="1"/>
  <c r="E475" i="1"/>
  <c r="G475" i="1" s="1"/>
  <c r="I475" i="1" s="1"/>
  <c r="L475" i="1" s="1"/>
  <c r="E476" i="1"/>
  <c r="G476" i="1"/>
  <c r="I476" i="1" s="1"/>
  <c r="L476" i="1" s="1"/>
  <c r="E477" i="1"/>
  <c r="G477" i="1" s="1"/>
  <c r="I477" i="1" s="1"/>
  <c r="L477" i="1" s="1"/>
  <c r="E478" i="1"/>
  <c r="G478" i="1"/>
  <c r="I478" i="1" s="1"/>
  <c r="L478" i="1" s="1"/>
  <c r="E479" i="1"/>
  <c r="G479" i="1"/>
  <c r="I479" i="1" s="1"/>
  <c r="L479" i="1" s="1"/>
  <c r="E480" i="1"/>
  <c r="E481" i="1"/>
  <c r="G481" i="1" s="1"/>
  <c r="E482" i="1"/>
  <c r="G482" i="1" s="1"/>
  <c r="I482" i="1" s="1"/>
  <c r="L482" i="1" s="1"/>
  <c r="E483" i="1"/>
  <c r="G483" i="1" s="1"/>
  <c r="I483" i="1" s="1"/>
  <c r="L483" i="1" s="1"/>
  <c r="E484" i="1"/>
  <c r="G484" i="1" s="1"/>
  <c r="I484" i="1" s="1"/>
  <c r="L484" i="1" s="1"/>
  <c r="E485" i="1"/>
  <c r="G485" i="1" s="1"/>
  <c r="I485" i="1" s="1"/>
  <c r="L485" i="1" s="1"/>
  <c r="E486" i="1"/>
  <c r="G486" i="1" s="1"/>
  <c r="I486" i="1" s="1"/>
  <c r="L486" i="1" s="1"/>
  <c r="D487" i="1"/>
  <c r="D36" i="2" s="1"/>
  <c r="E488" i="1"/>
  <c r="G488" i="1"/>
  <c r="I488" i="1" s="1"/>
  <c r="L488" i="1" s="1"/>
  <c r="E489" i="1"/>
  <c r="G489" i="1"/>
  <c r="I489" i="1" s="1"/>
  <c r="L489" i="1" s="1"/>
  <c r="E490" i="1"/>
  <c r="G490" i="1"/>
  <c r="I490" i="1" s="1"/>
  <c r="L490" i="1" s="1"/>
  <c r="E491" i="1"/>
  <c r="G491" i="1"/>
  <c r="I491" i="1" s="1"/>
  <c r="L491" i="1" s="1"/>
  <c r="E492" i="1"/>
  <c r="G492" i="1"/>
  <c r="I492" i="1" s="1"/>
  <c r="L492" i="1" s="1"/>
  <c r="C493" i="1"/>
  <c r="E493" i="1"/>
  <c r="G493" i="1" s="1"/>
  <c r="I493" i="1" s="1"/>
  <c r="L493" i="1" s="1"/>
  <c r="E494" i="1"/>
  <c r="G494" i="1" s="1"/>
  <c r="I494" i="1" s="1"/>
  <c r="L494" i="1" s="1"/>
  <c r="E495" i="1"/>
  <c r="G495" i="1" s="1"/>
  <c r="I495" i="1" s="1"/>
  <c r="L495" i="1" s="1"/>
  <c r="E496" i="1"/>
  <c r="G496" i="1" s="1"/>
  <c r="I496" i="1" s="1"/>
  <c r="L496" i="1" s="1"/>
  <c r="C497" i="1"/>
  <c r="E497" i="1" s="1"/>
  <c r="G497" i="1" s="1"/>
  <c r="I497" i="1" s="1"/>
  <c r="L497" i="1" s="1"/>
  <c r="E498" i="1"/>
  <c r="G498" i="1"/>
  <c r="I498" i="1" s="1"/>
  <c r="L498" i="1" s="1"/>
  <c r="E499" i="1"/>
  <c r="G499" i="1"/>
  <c r="I499" i="1" s="1"/>
  <c r="L499" i="1" s="1"/>
  <c r="E500" i="1"/>
  <c r="G500" i="1"/>
  <c r="I500" i="1" s="1"/>
  <c r="L500" i="1" s="1"/>
  <c r="E501" i="1"/>
  <c r="G501" i="1"/>
  <c r="I501" i="1" s="1"/>
  <c r="L501" i="1" s="1"/>
  <c r="E502" i="1"/>
  <c r="G502" i="1"/>
  <c r="I502" i="1" s="1"/>
  <c r="L502" i="1" s="1"/>
  <c r="E503" i="1"/>
  <c r="G503" i="1"/>
  <c r="I503" i="1" s="1"/>
  <c r="L503" i="1" s="1"/>
  <c r="E504" i="1"/>
  <c r="G504" i="1"/>
  <c r="I504" i="1" s="1"/>
  <c r="L504" i="1" s="1"/>
  <c r="C505" i="1"/>
  <c r="E505" i="1"/>
  <c r="G505" i="1" s="1"/>
  <c r="I505" i="1" s="1"/>
  <c r="L505" i="1" s="1"/>
  <c r="E506" i="1"/>
  <c r="G506" i="1" s="1"/>
  <c r="I506" i="1" s="1"/>
  <c r="L506" i="1" s="1"/>
  <c r="E507" i="1"/>
  <c r="G507" i="1" s="1"/>
  <c r="I507" i="1" s="1"/>
  <c r="L507" i="1" s="1"/>
  <c r="C508" i="1"/>
  <c r="C37" i="2" s="1"/>
  <c r="E509" i="1"/>
  <c r="D510" i="1"/>
  <c r="D38" i="2" s="1"/>
  <c r="D511" i="1"/>
  <c r="F511" i="1"/>
  <c r="H511" i="1"/>
  <c r="H515" i="1" s="1"/>
  <c r="E512" i="1"/>
  <c r="E40" i="2" s="1"/>
  <c r="F512" i="1"/>
  <c r="F40" i="2" s="1"/>
  <c r="E513" i="1"/>
  <c r="E41" i="2" s="1"/>
  <c r="E514" i="1"/>
  <c r="E42" i="2" s="1"/>
  <c r="F514" i="1"/>
  <c r="F42" i="2" s="1"/>
  <c r="H514" i="1"/>
  <c r="H42" i="2" s="1"/>
  <c r="D515" i="1"/>
  <c r="A4" i="3"/>
  <c r="A5" i="3"/>
  <c r="D5" i="3"/>
  <c r="I481" i="1" l="1"/>
  <c r="L466" i="1"/>
  <c r="L34" i="2"/>
  <c r="L443" i="1"/>
  <c r="G514" i="1"/>
  <c r="C511" i="1"/>
  <c r="C515" i="1" s="1"/>
  <c r="E510" i="1"/>
  <c r="G510" i="1" s="1"/>
  <c r="G473" i="1"/>
  <c r="I473" i="1" s="1"/>
  <c r="L473" i="1" s="1"/>
  <c r="E35" i="2"/>
  <c r="G34" i="2"/>
  <c r="G460" i="1"/>
  <c r="I460" i="1" s="1"/>
  <c r="L460" i="1" s="1"/>
  <c r="E446" i="1"/>
  <c r="G446" i="1" s="1"/>
  <c r="I446" i="1" s="1"/>
  <c r="L446" i="1" s="1"/>
  <c r="C32" i="2"/>
  <c r="E391" i="1"/>
  <c r="G391" i="1" s="1"/>
  <c r="I391" i="1" s="1"/>
  <c r="L391" i="1" s="1"/>
  <c r="G30" i="2"/>
  <c r="I379" i="1"/>
  <c r="G513" i="1"/>
  <c r="G33" i="2"/>
  <c r="E27" i="2"/>
  <c r="F513" i="1"/>
  <c r="F41" i="2" s="1"/>
  <c r="G512" i="1"/>
  <c r="E38" i="2"/>
  <c r="E508" i="1"/>
  <c r="C36" i="2"/>
  <c r="E487" i="1"/>
  <c r="G487" i="1" s="1"/>
  <c r="I487" i="1" s="1"/>
  <c r="L487" i="1" s="1"/>
  <c r="E33" i="2"/>
  <c r="G390" i="1"/>
  <c r="G377" i="1"/>
  <c r="I377" i="1" s="1"/>
  <c r="L377" i="1" s="1"/>
  <c r="G376" i="1"/>
  <c r="I376" i="1" s="1"/>
  <c r="L376" i="1" s="1"/>
  <c r="C29" i="2"/>
  <c r="E370" i="1"/>
  <c r="G370" i="1" s="1"/>
  <c r="I370" i="1" s="1"/>
  <c r="L370" i="1" s="1"/>
  <c r="E29" i="2"/>
  <c r="G368" i="1"/>
  <c r="E28" i="2"/>
  <c r="G358" i="1"/>
  <c r="E36" i="2"/>
  <c r="F35" i="2"/>
  <c r="G35" i="2"/>
  <c r="I34" i="2"/>
  <c r="G31" i="2"/>
  <c r="I386" i="1"/>
  <c r="F29" i="2"/>
  <c r="G27" i="2"/>
  <c r="I336" i="1"/>
  <c r="C27" i="2"/>
  <c r="C26" i="2"/>
  <c r="E262" i="1"/>
  <c r="G262" i="1" s="1"/>
  <c r="I262" i="1" s="1"/>
  <c r="L262" i="1" s="1"/>
  <c r="E26" i="2"/>
  <c r="G258" i="1"/>
  <c r="C22" i="2"/>
  <c r="E199" i="1"/>
  <c r="G199" i="1" s="1"/>
  <c r="I199" i="1" s="1"/>
  <c r="L199" i="1" s="1"/>
  <c r="E21" i="2"/>
  <c r="G195" i="1"/>
  <c r="G213" i="1"/>
  <c r="E34" i="2"/>
  <c r="E31" i="2"/>
  <c r="E30" i="2"/>
  <c r="I311" i="1"/>
  <c r="L311" i="1" s="1"/>
  <c r="G25" i="2"/>
  <c r="I240" i="1"/>
  <c r="G23" i="2"/>
  <c r="I207" i="1"/>
  <c r="E22" i="2"/>
  <c r="G197" i="1"/>
  <c r="C24" i="2"/>
  <c r="E219" i="1"/>
  <c r="G219" i="1" s="1"/>
  <c r="I219" i="1" s="1"/>
  <c r="L219" i="1" s="1"/>
  <c r="I20" i="2"/>
  <c r="L190" i="1"/>
  <c r="L19" i="2"/>
  <c r="E25" i="2"/>
  <c r="I111" i="1"/>
  <c r="I14" i="2"/>
  <c r="L101" i="1"/>
  <c r="L14" i="2" s="1"/>
  <c r="H26" i="2"/>
  <c r="H39" i="2" s="1"/>
  <c r="H43" i="2" s="1"/>
  <c r="H25" i="2"/>
  <c r="G194" i="1"/>
  <c r="I194" i="1" s="1"/>
  <c r="L194" i="1" s="1"/>
  <c r="I18" i="2"/>
  <c r="L151" i="1"/>
  <c r="L18" i="2" s="1"/>
  <c r="L17" i="2"/>
  <c r="D39" i="2"/>
  <c r="D43" i="2" s="1"/>
  <c r="I54" i="2" s="1"/>
  <c r="E19" i="2"/>
  <c r="E16" i="2"/>
  <c r="E124" i="1"/>
  <c r="G12" i="2"/>
  <c r="I17" i="2"/>
  <c r="L16" i="2"/>
  <c r="E15" i="2"/>
  <c r="G14" i="2"/>
  <c r="E12" i="2"/>
  <c r="I60" i="2"/>
  <c r="G20" i="2"/>
  <c r="I19" i="2"/>
  <c r="G18" i="2"/>
  <c r="G17" i="2"/>
  <c r="I16" i="2"/>
  <c r="E14" i="2"/>
  <c r="C13" i="2"/>
  <c r="C39" i="2" s="1"/>
  <c r="C43" i="2" s="1"/>
  <c r="E13" i="2"/>
  <c r="G78" i="1"/>
  <c r="L12" i="2"/>
  <c r="C23" i="2"/>
  <c r="E23" i="2"/>
  <c r="E20" i="2"/>
  <c r="G19" i="2"/>
  <c r="C18" i="2"/>
  <c r="E18" i="2"/>
  <c r="E17" i="2"/>
  <c r="G16" i="2"/>
  <c r="F39" i="2"/>
  <c r="F43" i="2" s="1"/>
  <c r="I12" i="2"/>
  <c r="G8" i="1"/>
  <c r="I27" i="2" l="1"/>
  <c r="L336" i="1"/>
  <c r="L27" i="2" s="1"/>
  <c r="G13" i="2"/>
  <c r="I78" i="1"/>
  <c r="I23" i="2"/>
  <c r="L207" i="1"/>
  <c r="L23" i="2" s="1"/>
  <c r="G24" i="2"/>
  <c r="I213" i="1"/>
  <c r="G28" i="2"/>
  <c r="I358" i="1"/>
  <c r="G32" i="2"/>
  <c r="I390" i="1"/>
  <c r="F515" i="1"/>
  <c r="G42" i="2"/>
  <c r="I514" i="1"/>
  <c r="L35" i="2"/>
  <c r="E24" i="2"/>
  <c r="E32" i="2"/>
  <c r="E39" i="2" s="1"/>
  <c r="E43" i="2" s="1"/>
  <c r="C46" i="2" s="1"/>
  <c r="C60" i="2" s="1"/>
  <c r="C62" i="2" s="1"/>
  <c r="E37" i="2"/>
  <c r="G508" i="1"/>
  <c r="I30" i="2"/>
  <c r="L379" i="1"/>
  <c r="L30" i="2" s="1"/>
  <c r="L33" i="2"/>
  <c r="I35" i="2"/>
  <c r="G124" i="1"/>
  <c r="E511" i="1"/>
  <c r="E515" i="1" s="1"/>
  <c r="L111" i="1"/>
  <c r="L20" i="2"/>
  <c r="G22" i="2"/>
  <c r="I197" i="1"/>
  <c r="I25" i="2"/>
  <c r="L240" i="1"/>
  <c r="L25" i="2" s="1"/>
  <c r="G21" i="2"/>
  <c r="I195" i="1"/>
  <c r="G26" i="2"/>
  <c r="I258" i="1"/>
  <c r="I31" i="2"/>
  <c r="L386" i="1"/>
  <c r="L31" i="2" s="1"/>
  <c r="G29" i="2"/>
  <c r="I368" i="1"/>
  <c r="G38" i="2"/>
  <c r="I510" i="1"/>
  <c r="I33" i="2"/>
  <c r="I36" i="2"/>
  <c r="L481" i="1"/>
  <c r="L36" i="2" s="1"/>
  <c r="I8" i="1"/>
  <c r="G10" i="2"/>
  <c r="G511" i="1"/>
  <c r="G515" i="1" s="1"/>
  <c r="G40" i="2"/>
  <c r="I512" i="1"/>
  <c r="G41" i="2"/>
  <c r="I513" i="1"/>
  <c r="G36" i="2"/>
  <c r="I28" i="2" l="1"/>
  <c r="L358" i="1"/>
  <c r="L28" i="2" s="1"/>
  <c r="G37" i="2"/>
  <c r="I508" i="1"/>
  <c r="I32" i="2"/>
  <c r="L390" i="1"/>
  <c r="L32" i="2" s="1"/>
  <c r="I24" i="2"/>
  <c r="L213" i="1"/>
  <c r="L24" i="2" s="1"/>
  <c r="I13" i="2"/>
  <c r="L78" i="1"/>
  <c r="L13" i="2" s="1"/>
  <c r="I40" i="2"/>
  <c r="L512" i="1"/>
  <c r="L40" i="2" s="1"/>
  <c r="L8" i="1"/>
  <c r="L10" i="2" s="1"/>
  <c r="I10" i="2"/>
  <c r="I511" i="1"/>
  <c r="I38" i="2"/>
  <c r="L510" i="1"/>
  <c r="L38" i="2" s="1"/>
  <c r="I21" i="2"/>
  <c r="L195" i="1"/>
  <c r="L21" i="2" s="1"/>
  <c r="I22" i="2"/>
  <c r="L197" i="1"/>
  <c r="L22" i="2" s="1"/>
  <c r="I42" i="2"/>
  <c r="L514" i="1"/>
  <c r="L42" i="2" s="1"/>
  <c r="I41" i="2"/>
  <c r="L513" i="1"/>
  <c r="L41" i="2" s="1"/>
  <c r="I29" i="2"/>
  <c r="L368" i="1"/>
  <c r="L29" i="2" s="1"/>
  <c r="I26" i="2"/>
  <c r="L258" i="1"/>
  <c r="L26" i="2" s="1"/>
  <c r="I124" i="1"/>
  <c r="G15" i="2"/>
  <c r="G39" i="2" s="1"/>
  <c r="G43" i="2" s="1"/>
  <c r="L124" i="1" l="1"/>
  <c r="L15" i="2" s="1"/>
  <c r="L39" i="2" s="1"/>
  <c r="L43" i="2" s="1"/>
  <c r="I15" i="2"/>
  <c r="I37" i="2"/>
  <c r="I39" i="2" s="1"/>
  <c r="I43" i="2" s="1"/>
  <c r="L508" i="1"/>
  <c r="L37" i="2" s="1"/>
  <c r="I515" i="1"/>
  <c r="L511" i="1"/>
  <c r="L515" i="1" s="1"/>
</calcChain>
</file>

<file path=xl/sharedStrings.xml><?xml version="1.0" encoding="utf-8"?>
<sst xmlns="http://schemas.openxmlformats.org/spreadsheetml/2006/main" count="1120" uniqueCount="761">
  <si>
    <t>Production Designer Car</t>
  </si>
  <si>
    <t>Producer Car Hire</t>
  </si>
  <si>
    <t>Runner/Driver Car Hire</t>
  </si>
  <si>
    <t xml:space="preserve">Unit Manager Car </t>
  </si>
  <si>
    <t xml:space="preserve">Location Manager Car </t>
  </si>
  <si>
    <t xml:space="preserve">Location Assistant Car </t>
  </si>
  <si>
    <t>Production Buyer Car</t>
  </si>
  <si>
    <t>Costume Designer Car</t>
  </si>
  <si>
    <t>Minibuses</t>
  </si>
  <si>
    <t>Facility Vehicles Load/Unload</t>
  </si>
  <si>
    <t>Genny Operator</t>
  </si>
  <si>
    <t>CREW-ART DEPT:-</t>
  </si>
  <si>
    <t>Stand-by Props</t>
  </si>
  <si>
    <t>CREW-WARDROBE/MAKE-UP:-</t>
  </si>
  <si>
    <t>Costume Designer</t>
  </si>
  <si>
    <t>Costume Supervisor</t>
  </si>
  <si>
    <t>Wardrobe Assistant</t>
  </si>
  <si>
    <t>AD Dailies</t>
  </si>
  <si>
    <t>Grip Dailies</t>
  </si>
  <si>
    <t>Standby Costume NIC</t>
  </si>
  <si>
    <t>Stand-ins &amp; Doubles</t>
  </si>
  <si>
    <t>EPK Crew</t>
  </si>
  <si>
    <t>1st Aid Course</t>
  </si>
  <si>
    <t>MATERIALS ART DEPARTMENT</t>
  </si>
  <si>
    <t>MATERIALS-WARDROBE/MAKE-UP:-</t>
  </si>
  <si>
    <t>Costumes hired</t>
  </si>
  <si>
    <t>Costumes purchased</t>
  </si>
  <si>
    <t>Kit Hire</t>
  </si>
  <si>
    <t>Make-up Materials</t>
  </si>
  <si>
    <t>Dialogue Coach</t>
  </si>
  <si>
    <t>ASSISTANT DIRECTORS/CONTINUITY:-</t>
  </si>
  <si>
    <t>CREW-CAMERA:-</t>
  </si>
  <si>
    <t>CREW-SOUND:-</t>
  </si>
  <si>
    <t>Sound Trainee</t>
  </si>
  <si>
    <t>CREW-LIGHTING:-</t>
  </si>
  <si>
    <t>Gaffer</t>
  </si>
  <si>
    <t>Best Boy</t>
  </si>
  <si>
    <t xml:space="preserve">ADR costs were less than had been anticipated </t>
    <phoneticPr fontId="11" type="noConversion"/>
  </si>
  <si>
    <t>------------------</t>
  </si>
  <si>
    <t>=============</t>
  </si>
  <si>
    <t xml:space="preserve">Accommodation/Catering/Living </t>
  </si>
  <si>
    <t>Crew Camera</t>
  </si>
  <si>
    <t>Crew Sound</t>
  </si>
  <si>
    <t>Crew Lighting</t>
  </si>
  <si>
    <t>Assistant Directors/Continuity</t>
  </si>
  <si>
    <t>Crew Art Department</t>
  </si>
  <si>
    <t>Crew Wardrobe/Make Up/Hair</t>
  </si>
  <si>
    <t>Crew Editing</t>
  </si>
  <si>
    <t>Materials Art Department</t>
  </si>
  <si>
    <t>Production Assistant NIC</t>
  </si>
  <si>
    <t>Production Coordinator NIC</t>
  </si>
  <si>
    <t>2nd AD</t>
  </si>
  <si>
    <t>2nd AD NIC</t>
  </si>
  <si>
    <t>3rd AD NIC</t>
  </si>
  <si>
    <t>2nd Unit Crew</t>
  </si>
  <si>
    <t>2nd Unit NIC</t>
  </si>
  <si>
    <t>Location Equipment &amp; Cleaning</t>
  </si>
  <si>
    <t>Additional Kit (1st AC etc)</t>
  </si>
  <si>
    <t>Lighting Dailies NIC</t>
  </si>
  <si>
    <t>014-10</t>
  </si>
  <si>
    <t>Graphics NIC</t>
  </si>
  <si>
    <t>Fuel - inc. Genny</t>
  </si>
  <si>
    <t>Overtime etc- Allow</t>
  </si>
  <si>
    <t>Unit Manager NIC</t>
  </si>
  <si>
    <t>Production Runner</t>
  </si>
  <si>
    <t>Lighting L&amp;D</t>
  </si>
  <si>
    <t>Production Manager</t>
  </si>
  <si>
    <t>Transport Captain &amp; Co-ordinator</t>
  </si>
  <si>
    <t>Location Assistants</t>
  </si>
  <si>
    <t>Unit Manager</t>
  </si>
  <si>
    <t>Extras Casting</t>
  </si>
  <si>
    <t>Set PA</t>
  </si>
  <si>
    <t>2nd Assistant Camera</t>
  </si>
  <si>
    <t xml:space="preserve">Key Grip   </t>
  </si>
  <si>
    <t>Video Assistant</t>
  </si>
  <si>
    <t>2nd Unit Camera</t>
  </si>
  <si>
    <t>Sound Assistant</t>
  </si>
  <si>
    <t>Art Director</t>
  </si>
  <si>
    <t>Prop Maker</t>
  </si>
  <si>
    <t>Make-up Artists</t>
  </si>
  <si>
    <t>Weapons</t>
  </si>
  <si>
    <t>Animals</t>
  </si>
  <si>
    <t>Camera Rentals</t>
  </si>
  <si>
    <t>Medic &amp; Medical Supplies</t>
  </si>
  <si>
    <t>Unit Drivers</t>
  </si>
  <si>
    <t>Shipping</t>
  </si>
  <si>
    <t>Recce Hotels</t>
  </si>
  <si>
    <t>Office Equipment</t>
  </si>
  <si>
    <t>Extras</t>
  </si>
  <si>
    <t>023-00</t>
  </si>
  <si>
    <t>Publicity DVD's etc</t>
  </si>
  <si>
    <t>Producer Airport Taxis</t>
  </si>
  <si>
    <t>Airport Cars</t>
  </si>
  <si>
    <t>Researcher NIC</t>
  </si>
  <si>
    <t>Dressing Props Truck</t>
  </si>
  <si>
    <t>005-00</t>
  </si>
  <si>
    <t>006-00</t>
  </si>
  <si>
    <t>007-00</t>
  </si>
  <si>
    <t>009-00</t>
  </si>
  <si>
    <t>010-00</t>
  </si>
  <si>
    <t>011-00</t>
  </si>
  <si>
    <t>012-00</t>
  </si>
  <si>
    <t>013-00</t>
  </si>
  <si>
    <t>014-00</t>
  </si>
  <si>
    <t>015-00</t>
  </si>
  <si>
    <t>016-00</t>
  </si>
  <si>
    <t>017-00</t>
  </si>
  <si>
    <t>019-00</t>
  </si>
  <si>
    <t>020-00</t>
  </si>
  <si>
    <t>021-00</t>
  </si>
  <si>
    <t>025-00</t>
  </si>
  <si>
    <t>024-00</t>
  </si>
  <si>
    <t>027-00</t>
  </si>
  <si>
    <t>028-00</t>
  </si>
  <si>
    <t>030-00</t>
  </si>
  <si>
    <t>031-00</t>
  </si>
  <si>
    <t>032-00</t>
  </si>
  <si>
    <t>033-00</t>
  </si>
  <si>
    <t>034-00</t>
  </si>
  <si>
    <t>035-00</t>
  </si>
  <si>
    <t>Set Decorator NIC</t>
  </si>
  <si>
    <t>Water</t>
  </si>
  <si>
    <t>Gas &amp; Consumables</t>
  </si>
  <si>
    <t>Writer's Pension</t>
  </si>
  <si>
    <t>Drivers Overtime</t>
  </si>
  <si>
    <t>Additional Drivers for moves</t>
  </si>
  <si>
    <t>Wardrobe Dailies</t>
  </si>
  <si>
    <t>Make-Up Dailies</t>
  </si>
  <si>
    <t>CREW-EDIT:-</t>
  </si>
  <si>
    <t>Assistant Editor</t>
  </si>
  <si>
    <t>UNIT OVERTIME:-</t>
  </si>
  <si>
    <t>MATERIALS-ART DEPARTMENT:-</t>
  </si>
  <si>
    <t>Construction Materials</t>
  </si>
  <si>
    <t>SFX</t>
  </si>
  <si>
    <t>Action Vehicles</t>
  </si>
  <si>
    <t>Graphics</t>
  </si>
  <si>
    <t>Tool Hire</t>
  </si>
  <si>
    <t>Consumables</t>
  </si>
  <si>
    <t>Loss and damage</t>
  </si>
  <si>
    <t>Camera &amp; Wardrobe freight</t>
  </si>
  <si>
    <t>Visas &amp; Permits</t>
  </si>
  <si>
    <t>Additional Honeywagon</t>
  </si>
  <si>
    <t>Other Artist Travel</t>
  </si>
  <si>
    <t>Catering Other</t>
  </si>
  <si>
    <t>Cranes, Jibs, Low Loaders etc</t>
  </si>
  <si>
    <t>Computers-Art Dept</t>
  </si>
  <si>
    <t>Computers-Accounts</t>
  </si>
  <si>
    <t>Producer/Director</t>
  </si>
  <si>
    <t>Artists</t>
  </si>
  <si>
    <t>Unit Overtime</t>
  </si>
  <si>
    <t>Archive</t>
  </si>
  <si>
    <t>Music</t>
  </si>
  <si>
    <t>Travel &amp; Transport</t>
  </si>
  <si>
    <t>Production Overheads</t>
  </si>
  <si>
    <t>Contingency</t>
  </si>
  <si>
    <t xml:space="preserve"> </t>
  </si>
  <si>
    <t>Spent to Date</t>
  </si>
  <si>
    <t>Creditors</t>
  </si>
  <si>
    <t>Costs to Date</t>
  </si>
  <si>
    <t>Costs to Completion</t>
  </si>
  <si>
    <t>Total Cost</t>
  </si>
  <si>
    <t>Budget</t>
  </si>
  <si>
    <t>Variance</t>
  </si>
  <si>
    <t xml:space="preserve">Travel &amp; Hotels </t>
  </si>
  <si>
    <t>Gratuities &amp; Entertainments</t>
  </si>
  <si>
    <t>Production Fees</t>
  </si>
  <si>
    <t>Total Costs</t>
  </si>
  <si>
    <t>Spent to date</t>
  </si>
  <si>
    <t>Posted Creditors</t>
  </si>
  <si>
    <t>Accrued Creditors</t>
  </si>
  <si>
    <t>Story/Scripts/Development</t>
  </si>
  <si>
    <t>Script Editor up-lift</t>
  </si>
  <si>
    <t>Script Editor Up-lift</t>
  </si>
  <si>
    <t>Variance Analysis</t>
  </si>
  <si>
    <t>Acct No.</t>
  </si>
  <si>
    <t>Description</t>
  </si>
  <si>
    <t>009-01</t>
  </si>
  <si>
    <t>CREW CAMERA</t>
  </si>
  <si>
    <t>VAT Payable</t>
  </si>
  <si>
    <t>ARTISTS</t>
  </si>
  <si>
    <t>OTHER PRODUCTION FACILITIES</t>
  </si>
  <si>
    <t>Transcripts/Other</t>
  </si>
  <si>
    <t>Total Direct Costs</t>
  </si>
  <si>
    <t>Materials Wardrobe/Make-up/Hair</t>
  </si>
  <si>
    <t>Location Assistant NIC</t>
  </si>
  <si>
    <t>Runner NIC</t>
  </si>
  <si>
    <t>Assistant Accountant NIC</t>
  </si>
  <si>
    <t>1st Assistant Camera NIC</t>
  </si>
  <si>
    <t>2nd Assistant Camera NIC</t>
  </si>
  <si>
    <t>Floor Runner NIC</t>
  </si>
  <si>
    <t>Camera Trainee NIC</t>
  </si>
  <si>
    <t>Prop Dailies</t>
  </si>
  <si>
    <t>Phone lines</t>
  </si>
  <si>
    <t>DEVELOPMENT:-</t>
  </si>
  <si>
    <t>Schedule &amp; Budget</t>
  </si>
  <si>
    <t>Gratuities</t>
  </si>
  <si>
    <t>Script Editor</t>
  </si>
  <si>
    <t>Legal Fees</t>
  </si>
  <si>
    <t>Insurances</t>
  </si>
  <si>
    <t>PRODUCER/DIRECTOR:-</t>
  </si>
  <si>
    <t>ARTISTS:-</t>
  </si>
  <si>
    <t>Gaffer's Kit Rental and on board kit</t>
  </si>
  <si>
    <t xml:space="preserve">Currency Adjustment </t>
  </si>
  <si>
    <t>Genny Operator NIC</t>
  </si>
  <si>
    <t>021-01</t>
  </si>
  <si>
    <t>Supporting artists UK</t>
  </si>
  <si>
    <t>SALARIES-PRODUCTION:-</t>
  </si>
  <si>
    <t>Production Coordinator</t>
  </si>
  <si>
    <t>Production Assistant</t>
  </si>
  <si>
    <t>Production Accountant</t>
  </si>
  <si>
    <t>Assistant Accountant</t>
  </si>
  <si>
    <t>Casting Expenses</t>
  </si>
  <si>
    <t>Researcher</t>
  </si>
  <si>
    <t>DVCam Stock (for playback)</t>
  </si>
  <si>
    <t>Offline Copies</t>
  </si>
  <si>
    <t>Avid Hire - Shoot</t>
  </si>
  <si>
    <t>Avid Hire - Post</t>
  </si>
  <si>
    <t>Royalties Film/Tape Archive</t>
  </si>
  <si>
    <t>Stills Clearances</t>
  </si>
  <si>
    <t>Audio Archive</t>
  </si>
  <si>
    <t>Processing &amp; Transfers</t>
  </si>
  <si>
    <t>Development Overheads &amp; Admin Costs</t>
  </si>
  <si>
    <t>NHI</t>
  </si>
  <si>
    <t>NHI  Principles</t>
  </si>
  <si>
    <t>NHI Secondary Cast</t>
  </si>
  <si>
    <t>031-11</t>
  </si>
  <si>
    <t>031-12</t>
  </si>
  <si>
    <t>031-13</t>
  </si>
  <si>
    <t>032-03</t>
  </si>
  <si>
    <t>032-04</t>
  </si>
  <si>
    <t>032-06</t>
  </si>
  <si>
    <t>032-08</t>
  </si>
  <si>
    <t>032-09</t>
  </si>
  <si>
    <t>033-03</t>
  </si>
  <si>
    <t>033-07</t>
  </si>
  <si>
    <t>034-01</t>
  </si>
  <si>
    <t>034-02</t>
  </si>
  <si>
    <t>034-04</t>
  </si>
  <si>
    <t>034-03</t>
  </si>
  <si>
    <t>035-01</t>
  </si>
  <si>
    <t>035-05</t>
  </si>
  <si>
    <t>035-06</t>
  </si>
  <si>
    <t>035-07</t>
  </si>
  <si>
    <t>035-09</t>
  </si>
  <si>
    <t>Crew missed meal allowances</t>
  </si>
  <si>
    <t>ADDITIONAL WEEK:-</t>
  </si>
  <si>
    <t>Additional Week's Prep</t>
  </si>
  <si>
    <t>036-00</t>
  </si>
  <si>
    <t>Additional Week</t>
  </si>
  <si>
    <t>Additional Dining Bus</t>
  </si>
  <si>
    <t>Additional 3-Way</t>
  </si>
  <si>
    <t>Gullysuckers</t>
  </si>
  <si>
    <t>Overtime/Consumables/Fuel/Other</t>
  </si>
  <si>
    <t>Camera Truck with Driver</t>
  </si>
  <si>
    <t>Overtime for moves</t>
  </si>
  <si>
    <t>Grip Van</t>
  </si>
  <si>
    <t>2nd Unit Vehicles</t>
  </si>
  <si>
    <t>Unit Driver 1</t>
  </si>
  <si>
    <t>Unit Driver 2</t>
  </si>
  <si>
    <t>Unit Driver 3</t>
  </si>
  <si>
    <t>Production Office - post</t>
  </si>
  <si>
    <t>Production Office - pre-prep</t>
  </si>
  <si>
    <t>Writer's Fee incl FDPP</t>
  </si>
  <si>
    <t>Electricians NIC</t>
  </si>
  <si>
    <t>DIT Kit</t>
  </si>
  <si>
    <t>Artist Taxis</t>
  </si>
  <si>
    <t>TRANSCRIPTS/OTHER:-</t>
  </si>
  <si>
    <t>Script Copying</t>
  </si>
  <si>
    <t>On Set Medic</t>
  </si>
  <si>
    <t>Medical Kit</t>
  </si>
  <si>
    <t>STOCK:-</t>
  </si>
  <si>
    <t>Online stock</t>
  </si>
  <si>
    <t>Viewing Copies</t>
  </si>
  <si>
    <t>EQUIPMENT:-</t>
  </si>
  <si>
    <t>Camera Consumables</t>
  </si>
  <si>
    <t>Sound Consumables</t>
  </si>
  <si>
    <t>Walkie-Talkies</t>
  </si>
  <si>
    <t>Rehearsal rooms</t>
  </si>
  <si>
    <t>Broadband</t>
  </si>
  <si>
    <t>Costume store</t>
  </si>
  <si>
    <t>Location fees</t>
  </si>
  <si>
    <t>Unit bases</t>
  </si>
  <si>
    <t>Security</t>
  </si>
  <si>
    <t>Congestion charge</t>
  </si>
  <si>
    <t>Parking</t>
  </si>
  <si>
    <t>Set Transport</t>
  </si>
  <si>
    <t>HOTEL &amp; LIVING:-</t>
  </si>
  <si>
    <t>Location Catering</t>
  </si>
  <si>
    <t>Hospitality</t>
  </si>
  <si>
    <t>Post-Production Script</t>
  </si>
  <si>
    <t>Research Materials</t>
  </si>
  <si>
    <t>FINANCE/LEGAL:-</t>
  </si>
  <si>
    <t>Bank charges</t>
  </si>
  <si>
    <t>Software Licences</t>
  </si>
  <si>
    <t>Neg Check</t>
  </si>
  <si>
    <t>Title Search</t>
  </si>
  <si>
    <t>Copyright report</t>
  </si>
  <si>
    <t>PRODUCTION OVERHEADS:-</t>
  </si>
  <si>
    <t>Postage</t>
  </si>
  <si>
    <t>Computers-Locations</t>
  </si>
  <si>
    <t>Production Unit Salaries</t>
  </si>
  <si>
    <t>Production Equipment</t>
  </si>
  <si>
    <t>Other Production Facilities</t>
  </si>
  <si>
    <t>Film/Tape Stock</t>
  </si>
  <si>
    <t>Pic/Sound Post-Prod Tape</t>
  </si>
  <si>
    <t>Insurance/Finance/Legal</t>
  </si>
  <si>
    <t>Total Direct Costs &amp; Overheads</t>
  </si>
  <si>
    <t>CREDITORS</t>
  </si>
  <si>
    <t>COSTS TO DATE</t>
  </si>
  <si>
    <t>TO COMPLETION</t>
  </si>
  <si>
    <t>TOTAL COSTS</t>
  </si>
  <si>
    <t>BUDGET</t>
  </si>
  <si>
    <t>OVER(UNDER) BUDGET</t>
  </si>
  <si>
    <t>Last Report</t>
  </si>
  <si>
    <t>023-21</t>
  </si>
  <si>
    <t>Grip Equipment</t>
  </si>
  <si>
    <t xml:space="preserve">Walkie-Talkies </t>
  </si>
  <si>
    <t>023-24</t>
  </si>
  <si>
    <t>Location Fees</t>
  </si>
  <si>
    <t>Misc Recce Transport</t>
  </si>
  <si>
    <t>Vehicle Rentals</t>
  </si>
  <si>
    <t>Minibuses (for Extras)</t>
  </si>
  <si>
    <t>Facility &amp; Equipment Vehicles</t>
  </si>
  <si>
    <t>Mileage/Petrol/Parking</t>
  </si>
  <si>
    <t>023-32</t>
  </si>
  <si>
    <t>Shoot Hotels</t>
  </si>
  <si>
    <t xml:space="preserve">Post Production Supervisor </t>
  </si>
  <si>
    <t>009-02</t>
  </si>
  <si>
    <t>009-03</t>
  </si>
  <si>
    <t>009-04</t>
  </si>
  <si>
    <t>024-06</t>
  </si>
  <si>
    <t>024-07</t>
  </si>
  <si>
    <t>024-08</t>
  </si>
  <si>
    <t>025-02</t>
  </si>
  <si>
    <t>025-04</t>
  </si>
  <si>
    <t>025-05</t>
  </si>
  <si>
    <t>Production Fee</t>
  </si>
  <si>
    <t>Petty Cash &amp; Floats</t>
  </si>
  <si>
    <t xml:space="preserve">Cast Per Diems London </t>
  </si>
  <si>
    <t>Production Office meals during shoot</t>
  </si>
  <si>
    <t>009-05</t>
  </si>
  <si>
    <t>009-06</t>
  </si>
  <si>
    <t>009-07</t>
  </si>
  <si>
    <t>009-09</t>
  </si>
  <si>
    <t>009-11</t>
  </si>
  <si>
    <t>010-01</t>
  </si>
  <si>
    <t>010-02</t>
  </si>
  <si>
    <t>010-03</t>
  </si>
  <si>
    <t>010-04</t>
  </si>
  <si>
    <t>010-05</t>
  </si>
  <si>
    <t>011-02</t>
  </si>
  <si>
    <t>011-03</t>
  </si>
  <si>
    <t>011-04</t>
  </si>
  <si>
    <t>011-05</t>
  </si>
  <si>
    <t>011-07</t>
  </si>
  <si>
    <t>011-08</t>
  </si>
  <si>
    <t>011-09</t>
  </si>
  <si>
    <t>012-02</t>
  </si>
  <si>
    <t>012-03</t>
  </si>
  <si>
    <t>013-01</t>
  </si>
  <si>
    <t>013-02</t>
  </si>
  <si>
    <t>Phone installation</t>
  </si>
  <si>
    <t>IT installation &amp; maintenance</t>
  </si>
  <si>
    <t>Desks etc</t>
  </si>
  <si>
    <t>Sound Recordist Car</t>
  </si>
  <si>
    <t>Sound Equipment</t>
  </si>
  <si>
    <t>Make-up Car</t>
  </si>
  <si>
    <t>Boom Operator NIC</t>
  </si>
  <si>
    <t>Sound Trainee NIC</t>
  </si>
  <si>
    <t>Overtime &amp; Extra Labour</t>
  </si>
  <si>
    <t>PACT Membership</t>
  </si>
  <si>
    <t>Computers - Other</t>
  </si>
  <si>
    <t>2nd Unit Kit</t>
  </si>
  <si>
    <t>2nd Unit Equipment</t>
  </si>
  <si>
    <t>Lighting Package incl.Genny &amp; Truck</t>
  </si>
  <si>
    <t>Additional Lighting</t>
  </si>
  <si>
    <t>Cherry Pickers &amp; Scissor Lifts</t>
  </si>
  <si>
    <t xml:space="preserve">Lighting Consumables  </t>
  </si>
  <si>
    <t>Mobile Phones &amp; Calls</t>
  </si>
  <si>
    <t>Health &amp; Safety Advisor</t>
  </si>
  <si>
    <t>Specialist Development Research</t>
  </si>
  <si>
    <t>027-04</t>
  </si>
  <si>
    <t>027-05</t>
  </si>
  <si>
    <t>028-01</t>
  </si>
  <si>
    <t>028-02</t>
  </si>
  <si>
    <t>028-03</t>
  </si>
  <si>
    <t>028-04</t>
  </si>
  <si>
    <t>028-05</t>
  </si>
  <si>
    <t>028-06</t>
  </si>
  <si>
    <t>030-01</t>
  </si>
  <si>
    <t>030-02</t>
  </si>
  <si>
    <t>031-01</t>
  </si>
  <si>
    <t>031-02</t>
  </si>
  <si>
    <t>031-03</t>
  </si>
  <si>
    <t>031-04</t>
  </si>
  <si>
    <t>031-05</t>
  </si>
  <si>
    <t>031-08</t>
  </si>
  <si>
    <t>031-10</t>
  </si>
  <si>
    <t>016-02</t>
  </si>
  <si>
    <t>016-03</t>
  </si>
  <si>
    <t>017-01</t>
  </si>
  <si>
    <t>019-01</t>
  </si>
  <si>
    <t>019-03</t>
  </si>
  <si>
    <t>019-04</t>
  </si>
  <si>
    <t>019-05</t>
  </si>
  <si>
    <t>019-06</t>
  </si>
  <si>
    <t>019-07</t>
  </si>
  <si>
    <t>Misc Transport</t>
  </si>
  <si>
    <t>033-04</t>
  </si>
  <si>
    <t>PACT Levy</t>
  </si>
  <si>
    <t>Stunt Co-ordinator</t>
  </si>
  <si>
    <t>Other Crew</t>
  </si>
  <si>
    <t>Test Kit (5D)</t>
  </si>
  <si>
    <t>John Atwood Van</t>
  </si>
  <si>
    <t>Location Copier</t>
  </si>
  <si>
    <t>020-01</t>
  </si>
  <si>
    <t>020-02</t>
  </si>
  <si>
    <t>020-03</t>
  </si>
  <si>
    <t>020-05</t>
  </si>
  <si>
    <t>032-05</t>
  </si>
  <si>
    <t>020-06</t>
  </si>
  <si>
    <t>021-02</t>
  </si>
  <si>
    <t>021-03</t>
  </si>
  <si>
    <t>Sound Kit Overseas</t>
  </si>
  <si>
    <t>021-05</t>
  </si>
  <si>
    <t>021-06</t>
  </si>
  <si>
    <t>021-07</t>
  </si>
  <si>
    <t>021-08</t>
  </si>
  <si>
    <t>024-01</t>
  </si>
  <si>
    <t>024-02</t>
  </si>
  <si>
    <t>024-03</t>
  </si>
  <si>
    <t>024-04</t>
  </si>
  <si>
    <t>024-05</t>
  </si>
  <si>
    <t>Dressing Runaround</t>
  </si>
  <si>
    <t>Lacie &amp; Raid Drives (see DIT Equipment)</t>
  </si>
  <si>
    <t>Over/Under Budget</t>
  </si>
  <si>
    <t>DIT Overtime</t>
  </si>
  <si>
    <t>Gaffer &amp; Best Boy Overtime</t>
  </si>
  <si>
    <t>Electricians Overtime</t>
  </si>
  <si>
    <t>Genny Operator Overtime</t>
  </si>
  <si>
    <t>FACILITY PACKAGES:-</t>
  </si>
  <si>
    <t>OTHER PRODUCTION FACILITIES:-</t>
  </si>
  <si>
    <t>022-00</t>
  </si>
  <si>
    <t>022-01</t>
  </si>
  <si>
    <t>Office Craft Supplies</t>
  </si>
  <si>
    <t>Paper/Toner</t>
  </si>
  <si>
    <t>============</t>
  </si>
  <si>
    <t>UK Airport cars</t>
  </si>
  <si>
    <t>Bikes &amp; Taxis</t>
  </si>
  <si>
    <t>Printing/Stationery pre-prep</t>
  </si>
  <si>
    <t>Printing/Stationery prep &amp; shoot</t>
  </si>
  <si>
    <t>Printing/Stationery post</t>
  </si>
  <si>
    <t>MRF Office copier</t>
  </si>
  <si>
    <t>MRF Office phones &amp; internet</t>
  </si>
  <si>
    <t>Production copier</t>
  </si>
  <si>
    <t>Art dept Copier</t>
  </si>
  <si>
    <t>TX Cards &amp; Design</t>
  </si>
  <si>
    <t>Grand Total</t>
  </si>
  <si>
    <t>SPENT TO DATE</t>
  </si>
  <si>
    <t>Grip Assistant NHI</t>
  </si>
  <si>
    <t>Best Boy Overhead</t>
  </si>
  <si>
    <t>Wardrobe Trainee NIC</t>
  </si>
  <si>
    <t>Wardrobe Dailies NIC</t>
  </si>
  <si>
    <t>Grip equipment - Deal</t>
  </si>
  <si>
    <t>Computers - Producers</t>
  </si>
  <si>
    <t>1st AD</t>
  </si>
  <si>
    <t>Runners/Crowd Marshalls</t>
  </si>
  <si>
    <t>023-11</t>
  </si>
  <si>
    <t>023-12</t>
  </si>
  <si>
    <t>023-13</t>
  </si>
  <si>
    <t>Electricians</t>
  </si>
  <si>
    <t>Lighting Labour</t>
  </si>
  <si>
    <t>023-14</t>
  </si>
  <si>
    <t>Prop Buyer</t>
  </si>
  <si>
    <t>Set Dressers</t>
  </si>
  <si>
    <t>023-15</t>
  </si>
  <si>
    <t>Wardrobe Labour</t>
  </si>
  <si>
    <t>Make-up Assistant</t>
  </si>
  <si>
    <t>023-17</t>
  </si>
  <si>
    <t>023-19</t>
  </si>
  <si>
    <t>023-20</t>
  </si>
  <si>
    <t xml:space="preserve">Currency losses </t>
  </si>
  <si>
    <t>E&amp;O</t>
  </si>
  <si>
    <t>005-10</t>
  </si>
  <si>
    <t>005-11</t>
  </si>
  <si>
    <t>006-01</t>
  </si>
  <si>
    <t>006-02</t>
  </si>
  <si>
    <t>006-03</t>
  </si>
  <si>
    <t>006-04</t>
  </si>
  <si>
    <t>UNIT OVERTIME</t>
  </si>
  <si>
    <t>PICTURE/SOUND POST-PRODUCTION</t>
  </si>
  <si>
    <t>PICK-UPS IN POST</t>
  </si>
  <si>
    <t>Grip Assistant</t>
  </si>
  <si>
    <t>PIOK-UPS IN POST:-</t>
  </si>
  <si>
    <t>Holiday Pay</t>
  </si>
  <si>
    <t>Assistant Art Director</t>
  </si>
  <si>
    <t>Assistant Art Director NIC</t>
  </si>
  <si>
    <t>Props Pickups &amp; Returns</t>
  </si>
  <si>
    <t>Loss &amp; Damage</t>
  </si>
  <si>
    <t xml:space="preserve">Art Director Car </t>
  </si>
  <si>
    <t>Cast etc Accomodation London</t>
  </si>
  <si>
    <t xml:space="preserve">ADR </t>
  </si>
  <si>
    <t>009-12</t>
  </si>
  <si>
    <t>Production Consultant</t>
  </si>
  <si>
    <t>Make-Up Trainee NIC</t>
  </si>
  <si>
    <t>019-10</t>
  </si>
  <si>
    <t>031-07</t>
  </si>
  <si>
    <t>023-31</t>
  </si>
  <si>
    <t>025-06</t>
  </si>
  <si>
    <t>025-07</t>
  </si>
  <si>
    <t>025-08</t>
  </si>
  <si>
    <t>Masters Vision</t>
  </si>
  <si>
    <t>025-09</t>
  </si>
  <si>
    <t>025-10</t>
  </si>
  <si>
    <t>025-11</t>
  </si>
  <si>
    <t>027-01</t>
  </si>
  <si>
    <t>027-02</t>
  </si>
  <si>
    <t>027-03</t>
  </si>
  <si>
    <t>Progress report</t>
  </si>
  <si>
    <t>Line Producer</t>
  </si>
  <si>
    <t>Production  Assistant</t>
  </si>
  <si>
    <t>Location Manager</t>
  </si>
  <si>
    <t>Additional Scout</t>
  </si>
  <si>
    <t>Crew Living Allowances</t>
  </si>
  <si>
    <t>023-34</t>
  </si>
  <si>
    <t xml:space="preserve">Insurances </t>
  </si>
  <si>
    <t>Bank Charges</t>
  </si>
  <si>
    <t>023-35</t>
  </si>
  <si>
    <t>Production Office</t>
  </si>
  <si>
    <t>Lighting Dailies</t>
  </si>
  <si>
    <t>Stand-by Art Director NIC</t>
  </si>
  <si>
    <t>Set Dressers NIC</t>
  </si>
  <si>
    <t>Screening Rooms</t>
  </si>
  <si>
    <t>Overtime</t>
  </si>
  <si>
    <t>Make-Up Dailies NIC</t>
  </si>
  <si>
    <t>Assistant Editor NIC</t>
  </si>
  <si>
    <t>Props hired/purchased</t>
  </si>
  <si>
    <t>Lighting Pickup</t>
  </si>
  <si>
    <t>Other - safe hire, Pos</t>
  </si>
  <si>
    <t>Copies &amp; Consumables</t>
  </si>
  <si>
    <t>Office Printers</t>
  </si>
  <si>
    <t>Computers - Make-up &amp; Costume</t>
  </si>
  <si>
    <t>Prop Store (incl. In office rent)</t>
  </si>
  <si>
    <t>Motor Insurance &amp; Excesses</t>
  </si>
  <si>
    <t>Stand-by Props NIC</t>
  </si>
  <si>
    <t>Make-Up Artist NIC</t>
  </si>
  <si>
    <t>019-08</t>
  </si>
  <si>
    <t>019-09</t>
  </si>
  <si>
    <t>Facility Vehicles Package incl Drivers</t>
  </si>
  <si>
    <t>Standby Props Truck</t>
  </si>
  <si>
    <t>Lighting Package,Genny etc</t>
  </si>
  <si>
    <t>013-03</t>
  </si>
  <si>
    <t>013-05</t>
  </si>
  <si>
    <t>013-06</t>
  </si>
  <si>
    <t>014-01</t>
  </si>
  <si>
    <t>014-02</t>
  </si>
  <si>
    <t>014-03</t>
  </si>
  <si>
    <t>014-04</t>
  </si>
  <si>
    <t>014-05</t>
  </si>
  <si>
    <t>014-06</t>
  </si>
  <si>
    <t>014-08</t>
  </si>
  <si>
    <t>014-09</t>
  </si>
  <si>
    <t>015-01</t>
  </si>
  <si>
    <t>015-02</t>
  </si>
  <si>
    <t>015-03</t>
  </si>
  <si>
    <t>015-04</t>
  </si>
  <si>
    <t>015-06</t>
  </si>
  <si>
    <t>015-07</t>
  </si>
  <si>
    <t>015-08</t>
  </si>
  <si>
    <t>016-01</t>
  </si>
  <si>
    <t>The costs of the extension to the off-line edit have been more than covered by savings on CGI. It is anticipated that any further overage in the remaining sound post production will also be amply covered by savings in picture-post and CGI</t>
    <phoneticPr fontId="11" type="noConversion"/>
  </si>
  <si>
    <t>Edit Consumables</t>
  </si>
  <si>
    <t>027-06</t>
  </si>
  <si>
    <t>011-01</t>
  </si>
  <si>
    <t>Our Production offices and Rates were less than anticipated</t>
  </si>
  <si>
    <t>The pick-up shoot was well managed with costs kept to a minimum resulting in this saving.</t>
  </si>
  <si>
    <t>We have agreed to pay our Director an addtional  £6000 to cover the extended edit</t>
  </si>
  <si>
    <t>PRODUCTION UNIT SALARIES</t>
  </si>
  <si>
    <t xml:space="preserve">We will require a post-production assistant until delivery of the Film  </t>
  </si>
  <si>
    <t>Our DOP was unable to attend the grade owing to prior commitments.</t>
    <phoneticPr fontId="11" type="noConversion"/>
  </si>
  <si>
    <t>Additional time was required for our Editors due to the 3 week delay in picture lock</t>
    <phoneticPr fontId="11" type="noConversion"/>
  </si>
  <si>
    <t>Loss &amp; Damage was less than we budgeted as well as some open Purchase Orders turning out to be duplicates</t>
    <phoneticPr fontId="11" type="noConversion"/>
  </si>
  <si>
    <t>UK Pre-production &amp; Tech recces</t>
  </si>
  <si>
    <t>007-03</t>
  </si>
  <si>
    <t>007-02</t>
  </si>
  <si>
    <t>007-01</t>
  </si>
  <si>
    <t>005-01</t>
  </si>
  <si>
    <t>005-03</t>
  </si>
  <si>
    <t>005-04</t>
  </si>
  <si>
    <t>005-05</t>
  </si>
  <si>
    <t>005-06</t>
  </si>
  <si>
    <t>Effects Stock</t>
  </si>
  <si>
    <t>Masters sound</t>
  </si>
  <si>
    <t>Delivery Stock</t>
  </si>
  <si>
    <t>POST-PRODUCTION:-</t>
  </si>
  <si>
    <t>ARCHIVE:-</t>
  </si>
  <si>
    <t>Viewing costs</t>
  </si>
  <si>
    <t>Search fees</t>
  </si>
  <si>
    <t>MUSIC:-</t>
  </si>
  <si>
    <t>Composer</t>
  </si>
  <si>
    <t>Commercial Music</t>
  </si>
  <si>
    <t>TRAVEL &amp; TRANSPORT:-</t>
  </si>
  <si>
    <t>Location Office phones &amp; internet</t>
  </si>
  <si>
    <t>Chaperone</t>
  </si>
  <si>
    <t>BB Box &amp; Flouri rentals</t>
  </si>
  <si>
    <t>CGI/Graphics &amp; Titles</t>
  </si>
  <si>
    <t>038-00</t>
  </si>
  <si>
    <t>Pick-ups in Post</t>
  </si>
  <si>
    <t>PRODUCER/DIRECTOR</t>
  </si>
  <si>
    <t>CREW EDITING</t>
  </si>
  <si>
    <t>Phones &amp; internet</t>
  </si>
  <si>
    <t>Service Company Fee</t>
  </si>
  <si>
    <t>Computers - Production</t>
  </si>
  <si>
    <t>Computers - ADs</t>
  </si>
  <si>
    <t>023-06</t>
  </si>
  <si>
    <t>023-07</t>
  </si>
  <si>
    <t>023-09</t>
  </si>
  <si>
    <t>023-10</t>
  </si>
  <si>
    <t>Excess Baggage</t>
  </si>
  <si>
    <t>Post-production Assistant</t>
  </si>
  <si>
    <t>005-07</t>
  </si>
  <si>
    <t>005-08</t>
  </si>
  <si>
    <t>005-09</t>
  </si>
  <si>
    <t>Post-Production Subsistence</t>
  </si>
  <si>
    <t>Other Debtors</t>
  </si>
  <si>
    <t>Producer</t>
  </si>
  <si>
    <t>Cost Report @ 31st January 2012</t>
  </si>
  <si>
    <t xml:space="preserve">Executive Producer </t>
  </si>
  <si>
    <t xml:space="preserve">Line Producer </t>
  </si>
  <si>
    <t xml:space="preserve">Director </t>
  </si>
  <si>
    <t xml:space="preserve">Producer </t>
  </si>
  <si>
    <t xml:space="preserve">Location Manager </t>
  </si>
  <si>
    <t xml:space="preserve">Unit Manager </t>
  </si>
  <si>
    <t xml:space="preserve">Location Assistant </t>
  </si>
  <si>
    <t>Casting Director</t>
  </si>
  <si>
    <t xml:space="preserve">1st AD </t>
  </si>
  <si>
    <t xml:space="preserve">2nd AD </t>
  </si>
  <si>
    <t xml:space="preserve">3rd AD </t>
  </si>
  <si>
    <t xml:space="preserve">Floor Runner </t>
  </si>
  <si>
    <t>Script Supervisor</t>
  </si>
  <si>
    <t xml:space="preserve">DOP </t>
  </si>
  <si>
    <t xml:space="preserve">1st Assistant Camera </t>
  </si>
  <si>
    <t xml:space="preserve">2nd Assistant Camera </t>
  </si>
  <si>
    <t xml:space="preserve">DIT </t>
  </si>
  <si>
    <t xml:space="preserve">Key Grip </t>
  </si>
  <si>
    <t xml:space="preserve">Camera Trainee </t>
  </si>
  <si>
    <t xml:space="preserve">Rigger </t>
  </si>
  <si>
    <t xml:space="preserve">Sound Recordist </t>
  </si>
  <si>
    <t xml:space="preserve">Sound Maintenance </t>
  </si>
  <si>
    <t xml:space="preserve">Gaffer </t>
  </si>
  <si>
    <t xml:space="preserve">Best Boy </t>
  </si>
  <si>
    <t xml:space="preserve">Electrician </t>
  </si>
  <si>
    <t xml:space="preserve">Genny Operator </t>
  </si>
  <si>
    <t xml:space="preserve">Designer </t>
  </si>
  <si>
    <t xml:space="preserve">Art Director </t>
  </si>
  <si>
    <t xml:space="preserve">Stand-by Art Director </t>
  </si>
  <si>
    <t xml:space="preserve">Prop Master </t>
  </si>
  <si>
    <t xml:space="preserve">Set Decorator </t>
  </si>
  <si>
    <t>Assistant Buyer</t>
  </si>
  <si>
    <t xml:space="preserve">Dressing Props </t>
  </si>
  <si>
    <t>Prophand</t>
  </si>
  <si>
    <t xml:space="preserve">Dressing Assistant </t>
  </si>
  <si>
    <t xml:space="preserve">Stand-by Props </t>
  </si>
  <si>
    <t xml:space="preserve">Graphics </t>
  </si>
  <si>
    <t xml:space="preserve">Standby Costume </t>
  </si>
  <si>
    <t xml:space="preserve">Wardrobe Trainee </t>
  </si>
  <si>
    <t xml:space="preserve">Make-Up Designer </t>
  </si>
  <si>
    <t xml:space="preserve">Make-Up Artist </t>
  </si>
  <si>
    <t>Make-Up Artist</t>
  </si>
  <si>
    <t xml:space="preserve">Make-Up Trainee </t>
  </si>
  <si>
    <t xml:space="preserve">Editor </t>
  </si>
  <si>
    <t>France RECCE:</t>
  </si>
  <si>
    <t>France flights</t>
  </si>
  <si>
    <t>Drives for French material</t>
  </si>
  <si>
    <t>France- Gratuities</t>
  </si>
  <si>
    <t>France Insurance</t>
  </si>
  <si>
    <t>France- Faciliites</t>
  </si>
  <si>
    <t>France- Fixers</t>
  </si>
  <si>
    <t>France Airport Taxis</t>
  </si>
  <si>
    <t>France - material transcode, dupe &amp; assembly</t>
  </si>
  <si>
    <t>France - Mobiles</t>
  </si>
  <si>
    <t>France - Phone/Fax</t>
  </si>
  <si>
    <t>France Hotels</t>
  </si>
  <si>
    <t>France Catering</t>
  </si>
  <si>
    <t>France Cars</t>
  </si>
  <si>
    <t>French Footage</t>
  </si>
  <si>
    <t>Holland SHOOT:</t>
  </si>
  <si>
    <t>Location Offices</t>
  </si>
  <si>
    <t>Rates - Westminster Council</t>
  </si>
  <si>
    <t xml:space="preserve">Audio Dubbing </t>
  </si>
  <si>
    <t>Online Edit</t>
  </si>
  <si>
    <t>Audio Dubbing</t>
  </si>
  <si>
    <t>Audio Post</t>
  </si>
  <si>
    <t xml:space="preserve">Content Deliverables </t>
  </si>
  <si>
    <t>London- France Recces</t>
  </si>
  <si>
    <t>Crew flights to France</t>
  </si>
  <si>
    <t>Artist flights-France</t>
  </si>
  <si>
    <t xml:space="preserve">France Recce Hotels </t>
  </si>
  <si>
    <t>Insurance</t>
  </si>
  <si>
    <t>Debtor</t>
  </si>
  <si>
    <t>Income</t>
  </si>
  <si>
    <t xml:space="preserve">Our provisions for additional ADR and CGI have covered and surpassed the actual spend and these savings have been allocated to cover the 3-week delay in locking picture and the additional cost of the director's time as a result of that delay.  We anticipate that we can cover the cost of replacing the composer out of the existing music budget but at the time of this report that has yet to be confirmed.  </t>
  </si>
  <si>
    <t>Holland Package</t>
  </si>
  <si>
    <t>France Package</t>
  </si>
  <si>
    <t>France per Diems</t>
  </si>
  <si>
    <t>France Fuel</t>
  </si>
  <si>
    <t>France Excess Baggage</t>
  </si>
  <si>
    <t>Recces &amp; other Prep travel</t>
  </si>
  <si>
    <t>Crew Per Diems France</t>
  </si>
  <si>
    <t>Cast Per Diems France</t>
  </si>
  <si>
    <t>Shoot 9th &amp; 11th May</t>
  </si>
  <si>
    <t>Cash at Bank</t>
  </si>
  <si>
    <t>Investor loan</t>
  </si>
  <si>
    <t>Audit fees</t>
  </si>
  <si>
    <t xml:space="preserve">Location Catering </t>
  </si>
  <si>
    <t xml:space="preserve">Line Producer Car </t>
  </si>
  <si>
    <t>Facilities Packages - Dutch Shoot</t>
  </si>
  <si>
    <t>Facilities Packages - France</t>
  </si>
  <si>
    <t>C LIMITED</t>
  </si>
  <si>
    <t>"PRODUCTION NAME"</t>
  </si>
  <si>
    <t>Inter-Company-C LTD</t>
  </si>
  <si>
    <t>Inter-Company-D LTD</t>
  </si>
  <si>
    <t>Artist 1</t>
  </si>
  <si>
    <t>Artist 1 flights</t>
  </si>
  <si>
    <t>Artist 1 Apartment</t>
  </si>
  <si>
    <t>Artist 1 Per Diems</t>
  </si>
  <si>
    <t>Artist 1 Airport Taxis</t>
  </si>
  <si>
    <t>Artist 2</t>
  </si>
  <si>
    <t>Artist 3</t>
  </si>
  <si>
    <t>Artist 4</t>
  </si>
  <si>
    <t>Artist 5</t>
  </si>
  <si>
    <t>Artist 6</t>
  </si>
  <si>
    <t>Artist 7</t>
  </si>
  <si>
    <t>Guest Artist 1</t>
  </si>
  <si>
    <t>Guest Artist 2</t>
  </si>
  <si>
    <t>Guest Artist 3</t>
  </si>
  <si>
    <t>Guest Artist 4</t>
  </si>
  <si>
    <t>Guest Artist 5</t>
  </si>
  <si>
    <t>Guest Artist 6</t>
  </si>
  <si>
    <t>Guest Artist 7</t>
  </si>
  <si>
    <t>Guest Artist 8</t>
  </si>
  <si>
    <t>Guest Artist 9</t>
  </si>
  <si>
    <t>Guest Artist 10</t>
  </si>
  <si>
    <t>Guest Artist 11</t>
  </si>
  <si>
    <t>Guest Artist 12</t>
  </si>
  <si>
    <t>Guest Artist 13</t>
  </si>
  <si>
    <t>Guest Artist 14</t>
  </si>
  <si>
    <t>Guest Artist 15</t>
  </si>
  <si>
    <t>Guest Artist 16</t>
  </si>
  <si>
    <t>Guest Artist 17</t>
  </si>
  <si>
    <t>Guest Artist 18</t>
  </si>
  <si>
    <t>Guest Artist 19</t>
  </si>
  <si>
    <t>Guest Artist 20</t>
  </si>
  <si>
    <t>Guest Artist 21</t>
  </si>
  <si>
    <t>Guest Artist 22</t>
  </si>
  <si>
    <t>Guest Artist 23</t>
  </si>
  <si>
    <t>Guest Artist 24</t>
  </si>
  <si>
    <t>Guest Artist 25</t>
  </si>
  <si>
    <t>Guest Artist 26</t>
  </si>
  <si>
    <t>Guest Artist 27</t>
  </si>
  <si>
    <t>Guest Artist 28</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</si>
</sst>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6" formatCode="&quot;£&quot;#,##0.00"/>
  </numFmts>
  <fonts count="21" x14ac:knownFonts="1">
    <font>
      <sz val="12"/>
      <name val="Arial"/>
    </font>
    <font>
      <sz val="11"/>
      <color indexed="8"/>
      <name val="Calibri"/>
      <family val="2"/>
    </font>
    <font>
      <b/>
      <sz val="10"/>
      <name val="Trebuchet MS"/>
      <family val="2"/>
    </font>
    <font>
      <sz val="10"/>
      <name val="Trebuchet MS"/>
      <family val="2"/>
    </font>
    <font>
      <u/>
      <sz val="11"/>
      <color indexed="8"/>
      <name val="Calibri"/>
      <family val="2"/>
    </font>
    <font>
      <sz val="11"/>
      <name val="Calibri"/>
      <family val="2"/>
    </font>
    <font>
      <b/>
      <sz val="11"/>
      <color indexed="8"/>
      <name val="Calibri"/>
      <family val="2"/>
    </font>
    <font>
      <sz val="11"/>
      <name val="Calibri"/>
      <family val="2"/>
    </font>
    <font>
      <b/>
      <u/>
      <sz val="11"/>
      <color indexed="8"/>
      <name val="Calibri"/>
      <family val="2"/>
    </font>
    <font>
      <b/>
      <sz val="11"/>
      <name val="Calibri"/>
      <family val="2"/>
    </font>
    <font>
      <b/>
      <u/>
      <sz val="11"/>
      <name val="Calibri"/>
      <family val="2"/>
    </font>
    <font>
      <sz val="8"/>
      <name val="Arial"/>
      <family val="2"/>
    </font>
    <font>
      <b/>
      <u/>
      <sz val="8"/>
      <color indexed="8"/>
      <name val="Calibri"/>
      <family val="2"/>
    </font>
    <font>
      <b/>
      <sz val="8"/>
      <name val="Calibri"/>
      <family val="2"/>
    </font>
    <font>
      <sz val="8"/>
      <name val="Calibri"/>
      <family val="2"/>
    </font>
    <font>
      <sz val="8"/>
      <color indexed="8"/>
      <name val="Calibri"/>
      <family val="2"/>
    </font>
    <font>
      <b/>
      <sz val="8"/>
      <color indexed="8"/>
      <name val="Calibri"/>
      <family val="2"/>
    </font>
    <font>
      <sz val="11"/>
      <color indexed="8"/>
      <name val="Calibri"/>
      <family val="2"/>
    </font>
    <font>
      <sz val="11"/>
      <name val="Calibri"/>
      <family val="2"/>
    </font>
    <font>
      <b/>
      <sz val="11"/>
      <name val="Calibri"/>
      <family val="2"/>
    </font>
    <font>
      <b/>
      <u/>
      <sz val="11"/>
      <name val="Calibri"/>
      <family val="2"/>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85">
    <xf numFmtId="0" fontId="0" fillId="0" borderId="0" xfId="0"/>
    <xf numFmtId="1" fontId="7" fillId="0" borderId="0" xfId="0" applyNumberFormat="1" applyFont="1" applyFill="1" applyAlignment="1"/>
    <xf numFmtId="2" fontId="7" fillId="0" borderId="0" xfId="0" applyNumberFormat="1" applyFont="1" applyFill="1" applyAlignment="1"/>
    <xf numFmtId="1" fontId="3" fillId="0" borderId="0" xfId="0" applyNumberFormat="1" applyFont="1" applyFill="1" applyAlignment="1"/>
    <xf numFmtId="0" fontId="7" fillId="0" borderId="0" xfId="0" applyNumberFormat="1" applyFont="1" applyFill="1"/>
    <xf numFmtId="0" fontId="7" fillId="0" borderId="0" xfId="0" applyNumberFormat="1" applyFont="1" applyFill="1" applyAlignment="1"/>
    <xf numFmtId="1" fontId="9" fillId="0" borderId="0" xfId="0" applyNumberFormat="1" applyFont="1" applyFill="1" applyAlignment="1"/>
    <xf numFmtId="1" fontId="5" fillId="0" borderId="0" xfId="0" applyNumberFormat="1" applyFont="1" applyFill="1" applyAlignment="1"/>
    <xf numFmtId="1" fontId="8" fillId="0" borderId="0" xfId="0" applyNumberFormat="1" applyFont="1" applyFill="1" applyAlignment="1"/>
    <xf numFmtId="2" fontId="8" fillId="0" borderId="0" xfId="0" applyNumberFormat="1" applyFont="1" applyFill="1" applyAlignment="1"/>
    <xf numFmtId="2" fontId="6" fillId="0" borderId="0" xfId="0" applyNumberFormat="1" applyFont="1" applyFill="1" applyAlignment="1">
      <alignment horizontal="right" wrapText="1"/>
    </xf>
    <xf numFmtId="0" fontId="6" fillId="0" borderId="0" xfId="0" applyFont="1" applyFill="1" applyAlignment="1">
      <alignment horizontal="right" wrapText="1"/>
    </xf>
    <xf numFmtId="1" fontId="6" fillId="0" borderId="0" xfId="0" applyNumberFormat="1" applyFont="1" applyFill="1" applyAlignment="1">
      <alignment horizontal="right" wrapText="1"/>
    </xf>
    <xf numFmtId="1" fontId="5" fillId="0" borderId="0" xfId="0" quotePrefix="1" applyNumberFormat="1" applyFont="1" applyFill="1" applyAlignment="1"/>
    <xf numFmtId="1" fontId="2" fillId="0" borderId="0" xfId="0" applyNumberFormat="1" applyFont="1" applyFill="1" applyAlignment="1"/>
    <xf numFmtId="0" fontId="5" fillId="0" borderId="0" xfId="0" applyNumberFormat="1" applyFont="1" applyFill="1" applyAlignment="1"/>
    <xf numFmtId="1" fontId="9" fillId="0" borderId="1" xfId="0" applyNumberFormat="1" applyFont="1" applyFill="1" applyBorder="1" applyAlignment="1"/>
    <xf numFmtId="1" fontId="7" fillId="0" borderId="1" xfId="0" applyNumberFormat="1" applyFont="1" applyFill="1" applyBorder="1" applyAlignment="1"/>
    <xf numFmtId="1" fontId="7" fillId="0" borderId="0" xfId="0" applyNumberFormat="1" applyFont="1" applyFill="1" applyBorder="1" applyAlignment="1"/>
    <xf numFmtId="3" fontId="7" fillId="0" borderId="1" xfId="0" applyNumberFormat="1" applyFont="1" applyFill="1" applyBorder="1" applyAlignment="1"/>
    <xf numFmtId="3" fontId="7" fillId="0" borderId="2" xfId="0" applyNumberFormat="1" applyFont="1" applyFill="1" applyBorder="1" applyAlignment="1"/>
    <xf numFmtId="0" fontId="14" fillId="0" borderId="0" xfId="0" applyFont="1"/>
    <xf numFmtId="0" fontId="12" fillId="0" borderId="0" xfId="0" applyFont="1"/>
    <xf numFmtId="1" fontId="12" fillId="0" borderId="0" xfId="0" applyNumberFormat="1" applyFont="1"/>
    <xf numFmtId="1" fontId="15" fillId="0" borderId="0" xfId="0" applyNumberFormat="1" applyFont="1" applyAlignment="1">
      <alignment vertical="top" wrapText="1"/>
    </xf>
    <xf numFmtId="0" fontId="16" fillId="0" borderId="0" xfId="0" applyFont="1"/>
    <xf numFmtId="0" fontId="14" fillId="0" borderId="0" xfId="0" quotePrefix="1" applyFont="1" applyAlignment="1">
      <alignment vertical="top"/>
    </xf>
    <xf numFmtId="0" fontId="14" fillId="0" borderId="0" xfId="0" applyFont="1" applyAlignment="1">
      <alignment vertical="top"/>
    </xf>
    <xf numFmtId="0" fontId="14" fillId="0" borderId="0" xfId="0" applyFont="1" applyAlignment="1">
      <alignment vertical="top" wrapText="1"/>
    </xf>
    <xf numFmtId="0" fontId="15" fillId="0" borderId="0" xfId="0" applyFont="1" applyAlignment="1">
      <alignment horizontal="left" vertical="top"/>
    </xf>
    <xf numFmtId="4" fontId="17" fillId="0" borderId="0" xfId="1" applyNumberFormat="1" applyFont="1"/>
    <xf numFmtId="0" fontId="18" fillId="0" borderId="0" xfId="0" applyFont="1" applyAlignment="1">
      <alignment horizontal="center"/>
    </xf>
    <xf numFmtId="0" fontId="18" fillId="0" borderId="0" xfId="0" applyFont="1"/>
    <xf numFmtId="1" fontId="18" fillId="0" borderId="0" xfId="0" applyNumberFormat="1" applyFont="1"/>
    <xf numFmtId="0" fontId="19" fillId="2" borderId="1" xfId="0" applyFont="1" applyFill="1" applyBorder="1" applyAlignment="1">
      <alignment wrapText="1"/>
    </xf>
    <xf numFmtId="0" fontId="19" fillId="2" borderId="1" xfId="0" applyNumberFormat="1" applyFont="1" applyFill="1" applyBorder="1" applyAlignment="1" applyProtection="1">
      <alignment horizontal="right" wrapText="1"/>
      <protection locked="0"/>
    </xf>
    <xf numFmtId="0" fontId="19" fillId="2" borderId="1" xfId="0" applyNumberFormat="1" applyFont="1" applyFill="1" applyBorder="1" applyAlignment="1" applyProtection="1">
      <alignment wrapText="1"/>
      <protection locked="0"/>
    </xf>
    <xf numFmtId="1" fontId="19" fillId="2" borderId="1" xfId="0" applyNumberFormat="1" applyFont="1" applyFill="1" applyBorder="1" applyAlignment="1" applyProtection="1">
      <alignment wrapText="1"/>
      <protection locked="0"/>
    </xf>
    <xf numFmtId="0" fontId="18" fillId="0" borderId="0" xfId="0" applyFont="1" applyFill="1"/>
    <xf numFmtId="0" fontId="18" fillId="0" borderId="0" xfId="0" applyFont="1" applyFill="1" applyBorder="1" applyAlignment="1">
      <alignment horizontal="center"/>
    </xf>
    <xf numFmtId="0" fontId="18" fillId="0" borderId="0" xfId="0" applyFont="1" applyFill="1" applyBorder="1"/>
    <xf numFmtId="0" fontId="18" fillId="0" borderId="0" xfId="0" quotePrefix="1" applyFont="1" applyFill="1" applyBorder="1" applyAlignment="1">
      <alignment horizontal="center"/>
    </xf>
    <xf numFmtId="0" fontId="18" fillId="2" borderId="1" xfId="0" applyFont="1" applyFill="1" applyBorder="1"/>
    <xf numFmtId="1" fontId="18" fillId="2" borderId="1" xfId="0" applyNumberFormat="1" applyFont="1" applyFill="1" applyBorder="1"/>
    <xf numFmtId="0" fontId="18" fillId="0" borderId="0" xfId="0" applyFont="1" applyBorder="1"/>
    <xf numFmtId="3" fontId="18" fillId="2" borderId="1" xfId="0" applyNumberFormat="1" applyFont="1" applyFill="1" applyBorder="1"/>
    <xf numFmtId="0" fontId="17" fillId="0" borderId="0" xfId="0" applyFont="1" applyFill="1" applyBorder="1"/>
    <xf numFmtId="43" fontId="17" fillId="0" borderId="0" xfId="1" applyFont="1" applyFill="1" applyBorder="1"/>
    <xf numFmtId="2" fontId="18" fillId="0" borderId="0" xfId="0" applyNumberFormat="1" applyFont="1"/>
    <xf numFmtId="4" fontId="18" fillId="0" borderId="0" xfId="0" applyNumberFormat="1" applyFont="1"/>
    <xf numFmtId="0" fontId="13" fillId="0" borderId="0" xfId="0" applyFont="1"/>
    <xf numFmtId="0" fontId="15" fillId="0" borderId="0" xfId="0" quotePrefix="1" applyFont="1" applyAlignment="1">
      <alignment horizontal="left" vertical="top"/>
    </xf>
    <xf numFmtId="1" fontId="3" fillId="0" borderId="0" xfId="0" quotePrefix="1" applyNumberFormat="1" applyFont="1" applyFill="1" applyAlignment="1"/>
    <xf numFmtId="3" fontId="7" fillId="0" borderId="3" xfId="0" applyNumberFormat="1" applyFont="1" applyFill="1" applyBorder="1" applyAlignment="1"/>
    <xf numFmtId="1" fontId="7" fillId="0" borderId="3" xfId="0" applyNumberFormat="1" applyFont="1" applyFill="1" applyBorder="1" applyAlignment="1"/>
    <xf numFmtId="3" fontId="7" fillId="0" borderId="0" xfId="0" applyNumberFormat="1" applyFont="1" applyFill="1" applyBorder="1" applyAlignment="1"/>
    <xf numFmtId="0" fontId="5" fillId="0" borderId="0" xfId="0" applyFont="1" applyFill="1" applyBorder="1"/>
    <xf numFmtId="0" fontId="5" fillId="0" borderId="0" xfId="0" applyFont="1" applyFill="1" applyBorder="1" applyAlignment="1">
      <alignment horizontal="center"/>
    </xf>
    <xf numFmtId="2" fontId="18" fillId="0" borderId="0" xfId="0" applyNumberFormat="1" applyFont="1" applyBorder="1"/>
    <xf numFmtId="0" fontId="14" fillId="0" borderId="0" xfId="0" applyFont="1" applyAlignment="1">
      <alignment horizontal="left" vertical="top"/>
    </xf>
    <xf numFmtId="0" fontId="14" fillId="0" borderId="0" xfId="0" applyFont="1" applyAlignment="1">
      <alignment horizontal="left" vertical="top" wrapText="1"/>
    </xf>
    <xf numFmtId="0" fontId="15" fillId="0" borderId="0" xfId="0" applyFont="1" applyAlignment="1">
      <alignment horizontal="left" vertical="top" wrapText="1"/>
    </xf>
    <xf numFmtId="0" fontId="13" fillId="0" borderId="0" xfId="0" applyFont="1" applyAlignment="1">
      <alignment horizontal="center"/>
    </xf>
    <xf numFmtId="0" fontId="14" fillId="0" borderId="0" xfId="0" applyFont="1" applyAlignment="1">
      <alignment horizontal="center"/>
    </xf>
    <xf numFmtId="0" fontId="16" fillId="0" borderId="0" xfId="0" applyFont="1" applyAlignment="1">
      <alignment horizontal="center"/>
    </xf>
    <xf numFmtId="2" fontId="14" fillId="0" borderId="0" xfId="0" applyNumberFormat="1" applyFont="1" applyAlignment="1">
      <alignment horizontal="center" vertical="top"/>
    </xf>
    <xf numFmtId="166" fontId="15" fillId="0" borderId="0" xfId="0" applyNumberFormat="1" applyFont="1" applyAlignment="1">
      <alignment horizontal="center" vertical="top"/>
    </xf>
    <xf numFmtId="4" fontId="18" fillId="0" borderId="0" xfId="0" applyNumberFormat="1" applyFont="1" applyFill="1" applyBorder="1"/>
    <xf numFmtId="2" fontId="17" fillId="0" borderId="0" xfId="1" applyNumberFormat="1" applyFont="1" applyFill="1" applyBorder="1"/>
    <xf numFmtId="2" fontId="17" fillId="0" borderId="0" xfId="1" quotePrefix="1" applyNumberFormat="1" applyFont="1"/>
    <xf numFmtId="2" fontId="18" fillId="0" borderId="0" xfId="1" applyNumberFormat="1" applyFont="1"/>
    <xf numFmtId="0" fontId="1" fillId="0" borderId="0" xfId="0" applyFont="1" applyFill="1" applyBorder="1"/>
    <xf numFmtId="1" fontId="17" fillId="0" borderId="0" xfId="1" applyNumberFormat="1" applyFont="1" applyFill="1" applyBorder="1"/>
    <xf numFmtId="1" fontId="18" fillId="0" borderId="0" xfId="0" applyNumberFormat="1" applyFont="1" applyFill="1" applyBorder="1"/>
    <xf numFmtId="1" fontId="17" fillId="0" borderId="0" xfId="1" quotePrefix="1" applyNumberFormat="1" applyFont="1"/>
    <xf numFmtId="1" fontId="18" fillId="0" borderId="0" xfId="1" applyNumberFormat="1" applyFont="1"/>
    <xf numFmtId="1" fontId="17" fillId="0" borderId="0" xfId="1" applyNumberFormat="1" applyFont="1"/>
    <xf numFmtId="3" fontId="5" fillId="0" borderId="3" xfId="0" applyNumberFormat="1" applyFont="1" applyFill="1" applyBorder="1" applyAlignment="1"/>
    <xf numFmtId="1" fontId="4" fillId="0" borderId="0" xfId="0" applyNumberFormat="1" applyFont="1" applyFill="1" applyAlignment="1"/>
    <xf numFmtId="1" fontId="8" fillId="0" borderId="0" xfId="0" applyNumberFormat="1" applyFont="1" applyAlignment="1"/>
    <xf numFmtId="1" fontId="20" fillId="0" borderId="0" xfId="0" applyNumberFormat="1" applyFont="1" applyFill="1" applyBorder="1" applyAlignment="1">
      <alignment horizontal="center" vertical="center"/>
    </xf>
    <xf numFmtId="0" fontId="20" fillId="0" borderId="0" xfId="0" applyFont="1" applyFill="1" applyBorder="1" applyAlignment="1">
      <alignment horizontal="center" vertical="center"/>
    </xf>
    <xf numFmtId="1" fontId="10" fillId="0" borderId="0" xfId="0" quotePrefix="1" applyNumberFormat="1" applyFont="1" applyFill="1" applyAlignment="1"/>
    <xf numFmtId="1" fontId="10" fillId="0" borderId="0" xfId="0" applyNumberFormat="1" applyFont="1" applyFill="1" applyAlignment="1"/>
    <xf numFmtId="0" fontId="12" fillId="0" borderId="0" xfId="0" applyFont="1" applyAlignment="1">
      <alignment vertical="top"/>
    </xf>
  </cellXfs>
  <cellStyles count="2">
    <cellStyle name="Comma" xfId="1" builtinId="3"/>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257175</xdr:colOff>
      <xdr:row>0</xdr:row>
      <xdr:rowOff>47625</xdr:rowOff>
    </xdr:from>
    <xdr:to>
      <xdr:col>9</xdr:col>
      <xdr:colOff>66675</xdr:colOff>
      <xdr:row>2</xdr:row>
      <xdr:rowOff>123825</xdr:rowOff>
    </xdr:to>
    <xdr:sp macro="" textlink="">
      <xdr:nvSpPr>
        <xdr:cNvPr id="2" name="TextBox 1"/>
        <xdr:cNvSpPr txBox="1"/>
      </xdr:nvSpPr>
      <xdr:spPr>
        <a:xfrm>
          <a:off x="257175" y="47625"/>
          <a:ext cx="88963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The figures in the document are for illustrative purposes only.</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57150</xdr:colOff>
      <xdr:row>2</xdr:row>
      <xdr:rowOff>76200</xdr:rowOff>
    </xdr:to>
    <xdr:sp macro="" textlink="">
      <xdr:nvSpPr>
        <xdr:cNvPr id="2" name="TextBox 1"/>
        <xdr:cNvSpPr txBox="1"/>
      </xdr:nvSpPr>
      <xdr:spPr>
        <a:xfrm>
          <a:off x="0" y="0"/>
          <a:ext cx="889635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The figures in the document are for illustrative purposes only.</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31750</xdr:rowOff>
    </xdr:from>
    <xdr:to>
      <xdr:col>5</xdr:col>
      <xdr:colOff>234950</xdr:colOff>
      <xdr:row>2</xdr:row>
      <xdr:rowOff>57150</xdr:rowOff>
    </xdr:to>
    <xdr:sp macro="" textlink="">
      <xdr:nvSpPr>
        <xdr:cNvPr id="2" name="TextBox 1"/>
        <xdr:cNvSpPr txBox="1"/>
      </xdr:nvSpPr>
      <xdr:spPr>
        <a:xfrm>
          <a:off x="0" y="31750"/>
          <a:ext cx="8896350" cy="31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b="1"/>
            <a:t>The figures in the document are for illustrative purposes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mailto:+@sum('Summary%20Report'!C5:C20)" TargetMode="External"/><Relationship Id="rId7" Type="http://schemas.openxmlformats.org/officeDocument/2006/relationships/hyperlink" Target="mailto:+@sum('Summary%20Report'!C5:C20)" TargetMode="External"/><Relationship Id="rId2" Type="http://schemas.openxmlformats.org/officeDocument/2006/relationships/hyperlink" Target="mailto:+@sum('Summary%20Report'!C5:C20)" TargetMode="External"/><Relationship Id="rId1" Type="http://schemas.openxmlformats.org/officeDocument/2006/relationships/hyperlink" Target="mailto:+@sum('Summary%20Report'!C5:C20)" TargetMode="External"/><Relationship Id="rId6" Type="http://schemas.openxmlformats.org/officeDocument/2006/relationships/hyperlink" Target="mailto:+@sum('Summary%20Report'!C5:C20)" TargetMode="External"/><Relationship Id="rId5" Type="http://schemas.openxmlformats.org/officeDocument/2006/relationships/hyperlink" Target="mailto:+@sum('Summary%20Report'!C5:C20)" TargetMode="External"/><Relationship Id="rId4" Type="http://schemas.openxmlformats.org/officeDocument/2006/relationships/hyperlink" Target="mailto:+@sum('Summary%20Report'!C5:C20)" TargetMode="Externa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L62"/>
  <sheetViews>
    <sheetView workbookViewId="0">
      <selection activeCell="B4" sqref="B4"/>
    </sheetView>
  </sheetViews>
  <sheetFormatPr defaultColWidth="8.6640625" defaultRowHeight="15" x14ac:dyDescent="0.25"/>
  <cols>
    <col min="1" max="1" width="8.88671875" style="31" customWidth="1"/>
    <col min="2" max="2" width="25.33203125" style="32" customWidth="1"/>
    <col min="3" max="3" width="10.6640625" style="32" customWidth="1"/>
    <col min="4" max="4" width="9.6640625" style="32" customWidth="1"/>
    <col min="5" max="5" width="8.6640625" style="32"/>
    <col min="6" max="6" width="11.33203125" style="32" customWidth="1"/>
    <col min="7" max="7" width="8.6640625" style="32"/>
    <col min="8" max="8" width="12.21875" style="32" bestFit="1" customWidth="1"/>
    <col min="9" max="9" width="10.5546875" style="32" customWidth="1"/>
    <col min="10" max="10" width="10.21875" style="32" bestFit="1" customWidth="1"/>
    <col min="11" max="11" width="9.6640625" style="32" customWidth="1"/>
    <col min="12" max="16384" width="8.6640625" style="32"/>
  </cols>
  <sheetData>
    <row r="4" spans="1:12" x14ac:dyDescent="0.25">
      <c r="B4" s="79" t="s">
        <v>718</v>
      </c>
    </row>
    <row r="5" spans="1:12" x14ac:dyDescent="0.25">
      <c r="B5" s="79" t="s">
        <v>719</v>
      </c>
    </row>
    <row r="6" spans="1:12" x14ac:dyDescent="0.25">
      <c r="B6" s="81"/>
      <c r="C6" s="81"/>
      <c r="D6" s="80" t="str">
        <f>+'Detailed Cost Report'!D5:F5</f>
        <v>Cost Report @ 31st January 2012</v>
      </c>
      <c r="E6" s="81"/>
      <c r="F6" s="81"/>
      <c r="G6" s="81"/>
      <c r="H6" s="81"/>
    </row>
    <row r="7" spans="1:12" x14ac:dyDescent="0.25">
      <c r="D7" s="31"/>
      <c r="L7" s="33"/>
    </row>
    <row r="8" spans="1:12" ht="50.25" customHeight="1" x14ac:dyDescent="0.25">
      <c r="A8" s="34"/>
      <c r="B8" s="34"/>
      <c r="C8" s="35" t="s">
        <v>458</v>
      </c>
      <c r="D8" s="35" t="s">
        <v>307</v>
      </c>
      <c r="E8" s="35" t="s">
        <v>308</v>
      </c>
      <c r="F8" s="35" t="s">
        <v>309</v>
      </c>
      <c r="G8" s="35" t="s">
        <v>310</v>
      </c>
      <c r="H8" s="35" t="s">
        <v>311</v>
      </c>
      <c r="I8" s="35" t="s">
        <v>312</v>
      </c>
      <c r="J8" s="36"/>
      <c r="K8" s="36" t="s">
        <v>313</v>
      </c>
      <c r="L8" s="37" t="s">
        <v>162</v>
      </c>
    </row>
    <row r="9" spans="1:12" x14ac:dyDescent="0.25">
      <c r="B9" s="38"/>
    </row>
    <row r="10" spans="1:12" x14ac:dyDescent="0.25">
      <c r="A10" s="39" t="s">
        <v>95</v>
      </c>
      <c r="B10" s="40" t="s">
        <v>170</v>
      </c>
      <c r="C10" s="33">
        <f>SUM('Detailed Cost Report'!C7:C19)</f>
        <v>143110</v>
      </c>
      <c r="D10" s="33">
        <f>SUM('Detailed Cost Report'!D7:D19)</f>
        <v>0</v>
      </c>
      <c r="E10" s="33">
        <f>SUM('Detailed Cost Report'!E7:E19)</f>
        <v>143110</v>
      </c>
      <c r="F10" s="33">
        <f>SUM('Detailed Cost Report'!F7:F19)</f>
        <v>0</v>
      </c>
      <c r="G10" s="33">
        <f>SUM('Detailed Cost Report'!G7:G19)</f>
        <v>143110</v>
      </c>
      <c r="H10" s="33">
        <f>SUM('Detailed Cost Report'!H7:H19)</f>
        <v>143730</v>
      </c>
      <c r="I10" s="33">
        <f>SUM('Detailed Cost Report'!I7:I19)</f>
        <v>-619.99999999999977</v>
      </c>
      <c r="J10" s="33"/>
      <c r="K10" s="33">
        <f>SUM('Detailed Cost Report'!K7:K19)</f>
        <v>-1019.9999999999998</v>
      </c>
      <c r="L10" s="33">
        <f>SUM('Detailed Cost Report'!L7:L19)</f>
        <v>400</v>
      </c>
    </row>
    <row r="11" spans="1:12" x14ac:dyDescent="0.25">
      <c r="A11" s="39" t="s">
        <v>96</v>
      </c>
      <c r="B11" s="40" t="s">
        <v>147</v>
      </c>
      <c r="C11" s="33">
        <f>SUM('Detailed Cost Report'!C20:C25)</f>
        <v>224630</v>
      </c>
      <c r="D11" s="33">
        <f>SUM('Detailed Cost Report'!D20:D25)</f>
        <v>6000</v>
      </c>
      <c r="E11" s="33">
        <f>SUM('Detailed Cost Report'!E20:E25)</f>
        <v>230630</v>
      </c>
      <c r="F11" s="33">
        <f>SUM('Detailed Cost Report'!F20:F25)</f>
        <v>0</v>
      </c>
      <c r="G11" s="33">
        <f>SUM('Detailed Cost Report'!G20:G25)</f>
        <v>230630</v>
      </c>
      <c r="H11" s="33">
        <f>SUM('Detailed Cost Report'!H20:H25)</f>
        <v>219980</v>
      </c>
      <c r="I11" s="33">
        <f>SUM('Detailed Cost Report'!I20:I25)</f>
        <v>10650</v>
      </c>
      <c r="J11" s="33"/>
      <c r="K11" s="33">
        <f>SUM('Detailed Cost Report'!K20:K25)</f>
        <v>14150</v>
      </c>
      <c r="L11" s="33">
        <f>SUM('Detailed Cost Report'!L20:L25)</f>
        <v>-3500</v>
      </c>
    </row>
    <row r="12" spans="1:12" x14ac:dyDescent="0.25">
      <c r="A12" s="39" t="s">
        <v>97</v>
      </c>
      <c r="B12" s="40" t="s">
        <v>148</v>
      </c>
      <c r="C12" s="33">
        <f>SUM('Detailed Cost Report'!C26:C77)</f>
        <v>229903.12000000005</v>
      </c>
      <c r="D12" s="33">
        <f>SUM('Detailed Cost Report'!D26:D77)</f>
        <v>0</v>
      </c>
      <c r="E12" s="33">
        <f>SUM('Detailed Cost Report'!E26:E77)</f>
        <v>229903.12000000005</v>
      </c>
      <c r="F12" s="33">
        <f>SUM('Detailed Cost Report'!F26:F77)</f>
        <v>0</v>
      </c>
      <c r="G12" s="33">
        <f>SUM('Detailed Cost Report'!G26:G77)</f>
        <v>229903.12000000005</v>
      </c>
      <c r="H12" s="33">
        <f>SUM('Detailed Cost Report'!H26:H77)</f>
        <v>253279.94200000001</v>
      </c>
      <c r="I12" s="33">
        <f>SUM('Detailed Cost Report'!I26:I77)</f>
        <v>-23376.822</v>
      </c>
      <c r="J12" s="33"/>
      <c r="K12" s="33">
        <f>SUM('Detailed Cost Report'!K26:K77)</f>
        <v>-23576.261999999999</v>
      </c>
      <c r="L12" s="33">
        <f>SUM('Detailed Cost Report'!L26:L77)</f>
        <v>199.43999999999915</v>
      </c>
    </row>
    <row r="13" spans="1:12" ht="14.25" customHeight="1" x14ac:dyDescent="0.25">
      <c r="A13" s="39" t="s">
        <v>98</v>
      </c>
      <c r="B13" s="40" t="s">
        <v>300</v>
      </c>
      <c r="C13" s="33">
        <f>SUM('Detailed Cost Report'!C78:C100)</f>
        <v>133495.23000000001</v>
      </c>
      <c r="D13" s="33">
        <f>SUM('Detailed Cost Report'!D78:D100)</f>
        <v>0</v>
      </c>
      <c r="E13" s="33">
        <f>SUM('Detailed Cost Report'!E78:E100)</f>
        <v>133495.23000000001</v>
      </c>
      <c r="F13" s="33">
        <f>SUM('Detailed Cost Report'!F78:F100)</f>
        <v>-6880</v>
      </c>
      <c r="G13" s="33">
        <f>SUM('Detailed Cost Report'!G78:G100)</f>
        <v>126615.23</v>
      </c>
      <c r="H13" s="33">
        <f>SUM('Detailed Cost Report'!H78:H100)</f>
        <v>127938.68799999999</v>
      </c>
      <c r="I13" s="33">
        <f>SUM('Detailed Cost Report'!I78:I100)</f>
        <v>-1323.4579999999987</v>
      </c>
      <c r="J13" s="33"/>
      <c r="K13" s="33">
        <f>SUM('Detailed Cost Report'!K78:K100)</f>
        <v>-656.71799999999985</v>
      </c>
      <c r="L13" s="33">
        <f>SUM('Detailed Cost Report'!L78:L100)</f>
        <v>-666.73999999999978</v>
      </c>
    </row>
    <row r="14" spans="1:12" x14ac:dyDescent="0.25">
      <c r="A14" s="39" t="s">
        <v>99</v>
      </c>
      <c r="B14" s="40" t="s">
        <v>44</v>
      </c>
      <c r="C14" s="33">
        <f>SUM('Detailed Cost Report'!C101:C110)</f>
        <v>42836.490000000005</v>
      </c>
      <c r="D14" s="33">
        <f>SUM('Detailed Cost Report'!D101:D110)</f>
        <v>0</v>
      </c>
      <c r="E14" s="33">
        <f>SUM('Detailed Cost Report'!E101:E110)</f>
        <v>42836.490000000005</v>
      </c>
      <c r="F14" s="33">
        <f>SUM('Detailed Cost Report'!F101:F110)</f>
        <v>0</v>
      </c>
      <c r="G14" s="33">
        <f>SUM('Detailed Cost Report'!G101:G110)</f>
        <v>42836.490000000005</v>
      </c>
      <c r="H14" s="33">
        <f>SUM('Detailed Cost Report'!H101:H110)</f>
        <v>38491.660000000003</v>
      </c>
      <c r="I14" s="33">
        <f>SUM('Detailed Cost Report'!I101:I110)</f>
        <v>4344.8300000000008</v>
      </c>
      <c r="J14" s="33"/>
      <c r="K14" s="33">
        <f>SUM('Detailed Cost Report'!K101:K110)</f>
        <v>2837.0300000000011</v>
      </c>
      <c r="L14" s="33">
        <f>SUM('Detailed Cost Report'!L101:L110)</f>
        <v>1507.7999999999993</v>
      </c>
    </row>
    <row r="15" spans="1:12" x14ac:dyDescent="0.25">
      <c r="A15" s="39" t="s">
        <v>100</v>
      </c>
      <c r="B15" s="40" t="s">
        <v>41</v>
      </c>
      <c r="C15" s="33">
        <f>SUM('Detailed Cost Report'!C111:C128)</f>
        <v>59949.23</v>
      </c>
      <c r="D15" s="33">
        <f>SUM('Detailed Cost Report'!D111:D128)</f>
        <v>0</v>
      </c>
      <c r="E15" s="33">
        <f>SUM('Detailed Cost Report'!E111:E128)</f>
        <v>59949.23</v>
      </c>
      <c r="F15" s="33">
        <f>SUM('Detailed Cost Report'!F111:F128)</f>
        <v>0</v>
      </c>
      <c r="G15" s="33">
        <f>SUM('Detailed Cost Report'!G111:G128)</f>
        <v>59949.23</v>
      </c>
      <c r="H15" s="33">
        <f>SUM('Detailed Cost Report'!H111:H128)</f>
        <v>60722.254000000008</v>
      </c>
      <c r="I15" s="33">
        <f>SUM('Detailed Cost Report'!I111:I128)</f>
        <v>-773.02400000000125</v>
      </c>
      <c r="J15" s="33"/>
      <c r="K15" s="33">
        <f>SUM('Detailed Cost Report'!K111:K128)</f>
        <v>1101.9759999999978</v>
      </c>
      <c r="L15" s="33">
        <f>SUM('Detailed Cost Report'!L111:L128)</f>
        <v>-1875</v>
      </c>
    </row>
    <row r="16" spans="1:12" x14ac:dyDescent="0.25">
      <c r="A16" s="39" t="s">
        <v>101</v>
      </c>
      <c r="B16" s="40" t="s">
        <v>42</v>
      </c>
      <c r="C16" s="33">
        <f>SUM('Detailed Cost Report'!C129:C134)</f>
        <v>16814.88</v>
      </c>
      <c r="D16" s="33">
        <f>SUM('Detailed Cost Report'!D129:D134)</f>
        <v>0</v>
      </c>
      <c r="E16" s="33">
        <f>SUM('Detailed Cost Report'!E129:E134)</f>
        <v>16814.88</v>
      </c>
      <c r="F16" s="33">
        <f>SUM('Detailed Cost Report'!F129:F134)</f>
        <v>0</v>
      </c>
      <c r="G16" s="33">
        <f>SUM('Detailed Cost Report'!G129:G134)</f>
        <v>16814.88</v>
      </c>
      <c r="H16" s="33">
        <f>SUM('Detailed Cost Report'!H129:H134)</f>
        <v>18436.240000000002</v>
      </c>
      <c r="I16" s="33">
        <f>SUM('Detailed Cost Report'!I129:I134)</f>
        <v>-1621.3599999999988</v>
      </c>
      <c r="J16" s="33"/>
      <c r="K16" s="33">
        <f>SUM('Detailed Cost Report'!K129:K134)</f>
        <v>-1621.3599999999988</v>
      </c>
      <c r="L16" s="33">
        <f>SUM('Detailed Cost Report'!L129:L134)</f>
        <v>0</v>
      </c>
    </row>
    <row r="17" spans="1:12" x14ac:dyDescent="0.25">
      <c r="A17" s="39" t="s">
        <v>102</v>
      </c>
      <c r="B17" s="40" t="s">
        <v>43</v>
      </c>
      <c r="C17" s="33">
        <f>SUM('Detailed Cost Report'!C136:C150)</f>
        <v>45373.48</v>
      </c>
      <c r="D17" s="33">
        <f>SUM('Detailed Cost Report'!D136:D150)</f>
        <v>0</v>
      </c>
      <c r="E17" s="33">
        <f>SUM('Detailed Cost Report'!E136:E150)</f>
        <v>45373.48</v>
      </c>
      <c r="F17" s="33">
        <f>SUM('Detailed Cost Report'!F136:F150)</f>
        <v>0</v>
      </c>
      <c r="G17" s="33">
        <f>SUM('Detailed Cost Report'!G136:G150)</f>
        <v>45373.48</v>
      </c>
      <c r="H17" s="33">
        <f>SUM('Detailed Cost Report'!H136:H150)</f>
        <v>49385.06</v>
      </c>
      <c r="I17" s="33">
        <f>SUM('Detailed Cost Report'!I136:I150)</f>
        <v>-4011.58</v>
      </c>
      <c r="J17" s="33"/>
      <c r="K17" s="33">
        <f>SUM('Detailed Cost Report'!K136:K150)</f>
        <v>-4011.58</v>
      </c>
      <c r="L17" s="33">
        <f>SUM('Detailed Cost Report'!L136:L150)</f>
        <v>0</v>
      </c>
    </row>
    <row r="18" spans="1:12" x14ac:dyDescent="0.25">
      <c r="A18" s="39" t="s">
        <v>103</v>
      </c>
      <c r="B18" s="40" t="s">
        <v>45</v>
      </c>
      <c r="C18" s="33">
        <f>SUM('Detailed Cost Report'!C151:C171)</f>
        <v>100146.38</v>
      </c>
      <c r="D18" s="33">
        <f>SUM('Detailed Cost Report'!D151:D171)</f>
        <v>0</v>
      </c>
      <c r="E18" s="33">
        <f>SUM('Detailed Cost Report'!E151:E171)</f>
        <v>100146.38</v>
      </c>
      <c r="F18" s="33">
        <f>SUM('Detailed Cost Report'!F151:F171)</f>
        <v>0</v>
      </c>
      <c r="G18" s="33">
        <f>SUM('Detailed Cost Report'!G151:G171)</f>
        <v>100146.38</v>
      </c>
      <c r="H18" s="33">
        <f>SUM('Detailed Cost Report'!H151:H171)</f>
        <v>87748.570000000022</v>
      </c>
      <c r="I18" s="33">
        <f>SUM('Detailed Cost Report'!I151:I171)</f>
        <v>12397.809999999998</v>
      </c>
      <c r="J18" s="33"/>
      <c r="K18" s="33">
        <f>SUM('Detailed Cost Report'!K151:K171)</f>
        <v>12089.89</v>
      </c>
      <c r="L18" s="33">
        <f>SUM('Detailed Cost Report'!L151:L171)</f>
        <v>307.92000000000007</v>
      </c>
    </row>
    <row r="19" spans="1:12" x14ac:dyDescent="0.25">
      <c r="A19" s="39" t="s">
        <v>104</v>
      </c>
      <c r="B19" s="40" t="s">
        <v>46</v>
      </c>
      <c r="C19" s="33">
        <f>SUM('Detailed Cost Report'!C172:C188)</f>
        <v>52141.36</v>
      </c>
      <c r="D19" s="33">
        <f>SUM('Detailed Cost Report'!D172:D188)</f>
        <v>0</v>
      </c>
      <c r="E19" s="33">
        <f>SUM('Detailed Cost Report'!E172:E188)</f>
        <v>52141.36</v>
      </c>
      <c r="F19" s="33">
        <f>SUM('Detailed Cost Report'!F172:F188)</f>
        <v>0</v>
      </c>
      <c r="G19" s="33">
        <f>SUM('Detailed Cost Report'!G172:G188)</f>
        <v>52141.36</v>
      </c>
      <c r="H19" s="33">
        <f>SUM('Detailed Cost Report'!H172:H188)</f>
        <v>55891.69</v>
      </c>
      <c r="I19" s="33">
        <f>SUM('Detailed Cost Report'!I172:I188)</f>
        <v>-3750.3300000000017</v>
      </c>
      <c r="J19" s="33"/>
      <c r="K19" s="33">
        <f>SUM('Detailed Cost Report'!K172:K188)</f>
        <v>-3750.3300000000017</v>
      </c>
      <c r="L19" s="33">
        <f>SUM('Detailed Cost Report'!L172:L188)</f>
        <v>0</v>
      </c>
    </row>
    <row r="20" spans="1:12" x14ac:dyDescent="0.25">
      <c r="A20" s="39" t="s">
        <v>105</v>
      </c>
      <c r="B20" s="40" t="s">
        <v>47</v>
      </c>
      <c r="C20" s="33">
        <f>SUM('Detailed Cost Report'!C190:C194)</f>
        <v>50068.31</v>
      </c>
      <c r="D20" s="33">
        <f>SUM('Detailed Cost Report'!D190:D194)</f>
        <v>4000</v>
      </c>
      <c r="E20" s="33">
        <f>SUM('Detailed Cost Report'!E190:E194)</f>
        <v>54068.31</v>
      </c>
      <c r="F20" s="33">
        <f>SUM('Detailed Cost Report'!F190:F194)</f>
        <v>2000</v>
      </c>
      <c r="G20" s="33">
        <f>SUM('Detailed Cost Report'!G190:G194)</f>
        <v>56068.31</v>
      </c>
      <c r="H20" s="33">
        <f>SUM('Detailed Cost Report'!H190:H194)</f>
        <v>46880.6</v>
      </c>
      <c r="I20" s="33">
        <f>SUM('Detailed Cost Report'!I190:I194)</f>
        <v>9187.7099999999991</v>
      </c>
      <c r="J20" s="33"/>
      <c r="K20" s="33">
        <f>SUM('Detailed Cost Report'!K190:K194)</f>
        <v>675.40000000000055</v>
      </c>
      <c r="L20" s="33">
        <f>SUM('Detailed Cost Report'!L190:L194)</f>
        <v>8512.31</v>
      </c>
    </row>
    <row r="21" spans="1:12" x14ac:dyDescent="0.25">
      <c r="A21" s="39" t="s">
        <v>106</v>
      </c>
      <c r="B21" s="40" t="s">
        <v>149</v>
      </c>
      <c r="C21" s="33">
        <f>SUM('Detailed Cost Report'!C195:C196)</f>
        <v>3705</v>
      </c>
      <c r="D21" s="33">
        <f>SUM('Detailed Cost Report'!D195:D196)</f>
        <v>0</v>
      </c>
      <c r="E21" s="33">
        <f>SUM('Detailed Cost Report'!E195:E196)</f>
        <v>3705</v>
      </c>
      <c r="F21" s="33">
        <f>SUM('Detailed Cost Report'!F195:F196)</f>
        <v>0</v>
      </c>
      <c r="G21" s="33">
        <f>SUM('Detailed Cost Report'!G195:G196)</f>
        <v>3705</v>
      </c>
      <c r="H21" s="33">
        <f>SUM('Detailed Cost Report'!H195:H196)</f>
        <v>3000</v>
      </c>
      <c r="I21" s="33">
        <f>SUM('Detailed Cost Report'!I195:I196)</f>
        <v>705</v>
      </c>
      <c r="J21" s="33"/>
      <c r="K21" s="33">
        <f>SUM('Detailed Cost Report'!K195:K196)</f>
        <v>705</v>
      </c>
      <c r="L21" s="33">
        <f>SUM('Detailed Cost Report'!L195:L196)</f>
        <v>0</v>
      </c>
    </row>
    <row r="22" spans="1:12" x14ac:dyDescent="0.25">
      <c r="A22" s="39" t="s">
        <v>107</v>
      </c>
      <c r="B22" s="40" t="s">
        <v>48</v>
      </c>
      <c r="C22" s="33">
        <f>SUM('Detailed Cost Report'!C197:C206)</f>
        <v>67360.23</v>
      </c>
      <c r="D22" s="33">
        <f>SUM('Detailed Cost Report'!D197:D206)</f>
        <v>96</v>
      </c>
      <c r="E22" s="33">
        <f>SUM('Detailed Cost Report'!E197:E206)</f>
        <v>67456.23</v>
      </c>
      <c r="F22" s="33">
        <f>SUM('Detailed Cost Report'!F197:F206)</f>
        <v>0</v>
      </c>
      <c r="G22" s="33">
        <f>SUM('Detailed Cost Report'!G197:G206)</f>
        <v>67456.23</v>
      </c>
      <c r="H22" s="33">
        <f>SUM('Detailed Cost Report'!H197:H206)</f>
        <v>79800</v>
      </c>
      <c r="I22" s="33">
        <f>SUM('Detailed Cost Report'!I197:I206)</f>
        <v>-12343.770000000006</v>
      </c>
      <c r="J22" s="33"/>
      <c r="K22" s="33">
        <f>SUM('Detailed Cost Report'!K197:K206)</f>
        <v>-10810.03</v>
      </c>
      <c r="L22" s="33">
        <f>SUM('Detailed Cost Report'!L197:L206)</f>
        <v>-1533.7400000000061</v>
      </c>
    </row>
    <row r="23" spans="1:12" x14ac:dyDescent="0.25">
      <c r="A23" s="39" t="s">
        <v>108</v>
      </c>
      <c r="B23" s="40" t="s">
        <v>183</v>
      </c>
      <c r="C23" s="33">
        <f>SUM('Detailed Cost Report'!C207:C212)</f>
        <v>19436.100000000002</v>
      </c>
      <c r="D23" s="33">
        <f>SUM('Detailed Cost Report'!D207:D212)</f>
        <v>0</v>
      </c>
      <c r="E23" s="33">
        <f>SUM('Detailed Cost Report'!E207:E212)</f>
        <v>19436.100000000002</v>
      </c>
      <c r="F23" s="33">
        <f>SUM('Detailed Cost Report'!F207:F212)</f>
        <v>0</v>
      </c>
      <c r="G23" s="33">
        <f>SUM('Detailed Cost Report'!G207:G212)</f>
        <v>19436.100000000002</v>
      </c>
      <c r="H23" s="33">
        <f>SUM('Detailed Cost Report'!H207:H212)</f>
        <v>32350</v>
      </c>
      <c r="I23" s="33">
        <f>SUM('Detailed Cost Report'!I207:I212)</f>
        <v>-12913.9</v>
      </c>
      <c r="J23" s="33"/>
      <c r="K23" s="33">
        <f>SUM('Detailed Cost Report'!K207:K212)</f>
        <v>-12913.9</v>
      </c>
      <c r="L23" s="33">
        <f>SUM('Detailed Cost Report'!L207:L212)</f>
        <v>0</v>
      </c>
    </row>
    <row r="24" spans="1:12" x14ac:dyDescent="0.25">
      <c r="A24" s="39" t="s">
        <v>109</v>
      </c>
      <c r="B24" s="40" t="s">
        <v>301</v>
      </c>
      <c r="C24" s="33">
        <f>SUM('Detailed Cost Report'!C213:C237)</f>
        <v>94412.21</v>
      </c>
      <c r="D24" s="33">
        <f>SUM('Detailed Cost Report'!D213:D237)</f>
        <v>0</v>
      </c>
      <c r="E24" s="33">
        <f>SUM('Detailed Cost Report'!E213:E237)</f>
        <v>94412.21</v>
      </c>
      <c r="F24" s="33">
        <f>SUM('Detailed Cost Report'!F213:F237)</f>
        <v>0</v>
      </c>
      <c r="G24" s="33">
        <f>SUM('Detailed Cost Report'!G213:G237)</f>
        <v>94412.21</v>
      </c>
      <c r="H24" s="33">
        <f>SUM('Detailed Cost Report'!H213:H237)</f>
        <v>84700</v>
      </c>
      <c r="I24" s="33">
        <f>SUM('Detailed Cost Report'!I213:I237)</f>
        <v>9712.2100000000009</v>
      </c>
      <c r="J24" s="33"/>
      <c r="K24" s="33">
        <f>SUM('Detailed Cost Report'!K213:K237)</f>
        <v>9712.2100000000009</v>
      </c>
      <c r="L24" s="33">
        <f>SUM('Detailed Cost Report'!L213:L237)</f>
        <v>0</v>
      </c>
    </row>
    <row r="25" spans="1:12" x14ac:dyDescent="0.25">
      <c r="A25" s="39" t="s">
        <v>442</v>
      </c>
      <c r="B25" s="56" t="s">
        <v>716</v>
      </c>
      <c r="C25" s="33">
        <f>SUM('Detailed Cost Report'!C240:C256)</f>
        <v>6061.1</v>
      </c>
      <c r="D25" s="33">
        <f>SUM('Detailed Cost Report'!D240:D256)</f>
        <v>0</v>
      </c>
      <c r="E25" s="33">
        <f>SUM('Detailed Cost Report'!E240:E256)</f>
        <v>6061.1</v>
      </c>
      <c r="F25" s="33">
        <f>SUM('Detailed Cost Report'!F240:F256)</f>
        <v>0</v>
      </c>
      <c r="G25" s="33">
        <f>SUM('Detailed Cost Report'!G240:G256)</f>
        <v>6061.1</v>
      </c>
      <c r="H25" s="33">
        <f>SUM('Detailed Cost Report'!H240:H256)</f>
        <v>8493</v>
      </c>
      <c r="I25" s="33">
        <f>SUM('Detailed Cost Report'!I240:I256)</f>
        <v>-2431.8999999999996</v>
      </c>
      <c r="J25" s="33"/>
      <c r="K25" s="33">
        <f>SUM('Detailed Cost Report'!K240:K256)</f>
        <v>-2431.8999999999996</v>
      </c>
      <c r="L25" s="33">
        <f>SUM('Detailed Cost Report'!L240:L256)</f>
        <v>0</v>
      </c>
    </row>
    <row r="26" spans="1:12" x14ac:dyDescent="0.25">
      <c r="A26" s="57" t="s">
        <v>89</v>
      </c>
      <c r="B26" s="56" t="s">
        <v>717</v>
      </c>
      <c r="C26" s="33">
        <f>SUM('Detailed Cost Report'!C258:C334)</f>
        <v>205807.64000000007</v>
      </c>
      <c r="D26" s="33">
        <f>SUM('Detailed Cost Report'!D258:D334)</f>
        <v>0</v>
      </c>
      <c r="E26" s="33">
        <f>SUM('Detailed Cost Report'!E258:E334)</f>
        <v>205807.64000000007</v>
      </c>
      <c r="F26" s="33">
        <f>SUM('Detailed Cost Report'!F258:F334)</f>
        <v>0</v>
      </c>
      <c r="G26" s="33">
        <f>SUM('Detailed Cost Report'!G258:G334)</f>
        <v>205807.64000000007</v>
      </c>
      <c r="H26" s="33">
        <f>SUM('Detailed Cost Report'!H258:H334)</f>
        <v>199063.5</v>
      </c>
      <c r="I26" s="33">
        <f>SUM('Detailed Cost Report'!I258:I334)</f>
        <v>6744.1400000000021</v>
      </c>
      <c r="J26" s="33"/>
      <c r="K26" s="33">
        <f>SUM('Detailed Cost Report'!K258:K334)</f>
        <v>6744.1599999999989</v>
      </c>
      <c r="L26" s="33">
        <f>SUM('Detailed Cost Report'!L258:L334)</f>
        <v>-1.999999999998181E-2</v>
      </c>
    </row>
    <row r="27" spans="1:12" x14ac:dyDescent="0.25">
      <c r="A27" s="39" t="s">
        <v>111</v>
      </c>
      <c r="B27" s="40" t="s">
        <v>302</v>
      </c>
      <c r="C27" s="33">
        <f>SUM('Detailed Cost Report'!C335:C357)</f>
        <v>130256.28</v>
      </c>
      <c r="D27" s="33">
        <f>SUM('Detailed Cost Report'!D335:D357)</f>
        <v>0</v>
      </c>
      <c r="E27" s="33">
        <f>SUM('Detailed Cost Report'!E335:E357)</f>
        <v>130256.28</v>
      </c>
      <c r="F27" s="33">
        <f>SUM('Detailed Cost Report'!F335:F357)</f>
        <v>0</v>
      </c>
      <c r="G27" s="33">
        <f>SUM('Detailed Cost Report'!G335:G357)</f>
        <v>130256.28</v>
      </c>
      <c r="H27" s="33">
        <f>SUM('Detailed Cost Report'!H335:H357)</f>
        <v>124760</v>
      </c>
      <c r="I27" s="33">
        <f>SUM('Detailed Cost Report'!I335:I357)</f>
        <v>5496.2800000000025</v>
      </c>
      <c r="J27" s="33" t="s">
        <v>155</v>
      </c>
      <c r="K27" s="33">
        <f>SUM('Detailed Cost Report'!K335:K357)</f>
        <v>7651.1800000000039</v>
      </c>
      <c r="L27" s="33">
        <f>SUM('Detailed Cost Report'!L335:L357)</f>
        <v>-2154.9000000000005</v>
      </c>
    </row>
    <row r="28" spans="1:12" x14ac:dyDescent="0.25">
      <c r="A28" s="39" t="s">
        <v>110</v>
      </c>
      <c r="B28" s="40" t="s">
        <v>303</v>
      </c>
      <c r="C28" s="33">
        <f>SUM('Detailed Cost Report'!C358:C367)</f>
        <v>458.14</v>
      </c>
      <c r="D28" s="33">
        <f>SUM('Detailed Cost Report'!D358:D367)</f>
        <v>0</v>
      </c>
      <c r="E28" s="33">
        <f>SUM('Detailed Cost Report'!E358:E367)</f>
        <v>458.14</v>
      </c>
      <c r="F28" s="33">
        <f>SUM('Detailed Cost Report'!F358:F367)</f>
        <v>0</v>
      </c>
      <c r="G28" s="33">
        <f>SUM('Detailed Cost Report'!G358:G367)</f>
        <v>458.14</v>
      </c>
      <c r="H28" s="33">
        <f>SUM('Detailed Cost Report'!H358:H367)</f>
        <v>7080</v>
      </c>
      <c r="I28" s="33">
        <f>SUM('Detailed Cost Report'!I358:I367)</f>
        <v>-6621.86</v>
      </c>
      <c r="J28" s="33"/>
      <c r="K28" s="33">
        <f>SUM('Detailed Cost Report'!K358:K367)</f>
        <v>-4180</v>
      </c>
      <c r="L28" s="33">
        <f>SUM('Detailed Cost Report'!L358:L367)</f>
        <v>-2441.86</v>
      </c>
    </row>
    <row r="29" spans="1:12" x14ac:dyDescent="0.25">
      <c r="A29" s="39" t="s">
        <v>112</v>
      </c>
      <c r="B29" s="40" t="s">
        <v>304</v>
      </c>
      <c r="C29" s="33">
        <f>SUM('Detailed Cost Report'!C368:C378)</f>
        <v>126589.38999999998</v>
      </c>
      <c r="D29" s="33">
        <f>SUM('Detailed Cost Report'!D368:D378)</f>
        <v>5000</v>
      </c>
      <c r="E29" s="33">
        <f>SUM('Detailed Cost Report'!E368:E378)</f>
        <v>131589.38999999998</v>
      </c>
      <c r="F29" s="33">
        <f>SUM('Detailed Cost Report'!F368:F378)</f>
        <v>15034.68</v>
      </c>
      <c r="G29" s="33">
        <f>SUM('Detailed Cost Report'!G368:G378)</f>
        <v>146624.07</v>
      </c>
      <c r="H29" s="33">
        <f>SUM('Detailed Cost Report'!H368:H378)</f>
        <v>110563</v>
      </c>
      <c r="I29" s="33">
        <f>SUM('Detailed Cost Report'!I368:I378)</f>
        <v>36061.07</v>
      </c>
      <c r="J29" s="33" t="s">
        <v>155</v>
      </c>
      <c r="K29" s="33">
        <f>SUM('Detailed Cost Report'!K368:K378)</f>
        <v>43697</v>
      </c>
      <c r="L29" s="33">
        <f>SUM('Detailed Cost Report'!L368:L378)</f>
        <v>-7635.9300000000039</v>
      </c>
    </row>
    <row r="30" spans="1:12" x14ac:dyDescent="0.25">
      <c r="A30" s="39" t="s">
        <v>113</v>
      </c>
      <c r="B30" s="40" t="s">
        <v>150</v>
      </c>
      <c r="C30" s="33">
        <f>SUM('Detailed Cost Report'!C379:C385)</f>
        <v>2258.56</v>
      </c>
      <c r="D30" s="33">
        <f>SUM('Detailed Cost Report'!D379:D385)</f>
        <v>0</v>
      </c>
      <c r="E30" s="33">
        <f>SUM('Detailed Cost Report'!E379:E385)</f>
        <v>2258.56</v>
      </c>
      <c r="F30" s="33">
        <f>SUM('Detailed Cost Report'!F379:F385)</f>
        <v>0</v>
      </c>
      <c r="G30" s="33">
        <f>SUM('Detailed Cost Report'!G379:G385)</f>
        <v>2258.56</v>
      </c>
      <c r="H30" s="33">
        <f>SUM('Detailed Cost Report'!H379:H385)</f>
        <v>17300</v>
      </c>
      <c r="I30" s="33">
        <f>SUM('Detailed Cost Report'!I379:I385)</f>
        <v>-15041.44</v>
      </c>
      <c r="J30" s="33"/>
      <c r="K30" s="33">
        <f>SUM('Detailed Cost Report'!K379:K385)</f>
        <v>-14300</v>
      </c>
      <c r="L30" s="33">
        <f>SUM('Detailed Cost Report'!L379:L385)</f>
        <v>-741.44000000000051</v>
      </c>
    </row>
    <row r="31" spans="1:12" x14ac:dyDescent="0.25">
      <c r="A31" s="39" t="s">
        <v>114</v>
      </c>
      <c r="B31" s="40" t="s">
        <v>151</v>
      </c>
      <c r="C31" s="33">
        <f>SUM('Detailed Cost Report'!C386:C388)</f>
        <v>10467.99</v>
      </c>
      <c r="D31" s="33">
        <f>SUM('Detailed Cost Report'!D386:D388)</f>
        <v>15000</v>
      </c>
      <c r="E31" s="33">
        <f>SUM('Detailed Cost Report'!E386:E388)</f>
        <v>25467.99</v>
      </c>
      <c r="F31" s="33">
        <f>SUM('Detailed Cost Report'!F386:F388)</f>
        <v>0</v>
      </c>
      <c r="G31" s="33">
        <f>SUM('Detailed Cost Report'!G386:G388)</f>
        <v>25467.99</v>
      </c>
      <c r="H31" s="33">
        <f>SUM('Detailed Cost Report'!H386:H388)</f>
        <v>34500</v>
      </c>
      <c r="I31" s="33">
        <f>SUM('Detailed Cost Report'!I386:I388)</f>
        <v>-9032.01</v>
      </c>
      <c r="J31" s="33"/>
      <c r="K31" s="33">
        <f>SUM('Detailed Cost Report'!K386:K388)</f>
        <v>5500</v>
      </c>
      <c r="L31" s="33">
        <f>SUM('Detailed Cost Report'!L386:L388)</f>
        <v>-14532.01</v>
      </c>
    </row>
    <row r="32" spans="1:12" x14ac:dyDescent="0.25">
      <c r="A32" s="39" t="s">
        <v>115</v>
      </c>
      <c r="B32" s="40" t="s">
        <v>152</v>
      </c>
      <c r="C32" s="33">
        <f>SUM('Detailed Cost Report'!C390:C441)</f>
        <v>131688.57000000004</v>
      </c>
      <c r="D32" s="33">
        <f>SUM('Detailed Cost Report'!D390:D441)</f>
        <v>60</v>
      </c>
      <c r="E32" s="33">
        <f>SUM('Detailed Cost Report'!E390:E441)</f>
        <v>131748.57000000004</v>
      </c>
      <c r="F32" s="33">
        <f>SUM('Detailed Cost Report'!F390:F441)</f>
        <v>0</v>
      </c>
      <c r="G32" s="33">
        <f>SUM('Detailed Cost Report'!G390:G441)</f>
        <v>131748.57000000004</v>
      </c>
      <c r="H32" s="33">
        <f>SUM('Detailed Cost Report'!H390:H441)</f>
        <v>152160</v>
      </c>
      <c r="I32" s="33">
        <f>SUM('Detailed Cost Report'!I390:I441)</f>
        <v>-20411.43</v>
      </c>
      <c r="J32" s="33"/>
      <c r="K32" s="33">
        <f>SUM('Detailed Cost Report'!K390:K441)</f>
        <v>-20484.039999999997</v>
      </c>
      <c r="L32" s="33">
        <f>SUM('Detailed Cost Report'!L390:L441)</f>
        <v>72.610000000000127</v>
      </c>
    </row>
    <row r="33" spans="1:12" x14ac:dyDescent="0.25">
      <c r="A33" s="39" t="s">
        <v>116</v>
      </c>
      <c r="B33" s="40" t="s">
        <v>40</v>
      </c>
      <c r="C33" s="33">
        <f>SUM('Detailed Cost Report'!C443:C460)</f>
        <v>51024.09</v>
      </c>
      <c r="D33" s="33">
        <f>SUM('Detailed Cost Report'!D443:D460)</f>
        <v>35.72</v>
      </c>
      <c r="E33" s="33">
        <f>SUM('Detailed Cost Report'!E443:E460)</f>
        <v>51059.81</v>
      </c>
      <c r="F33" s="33">
        <f>SUM('Detailed Cost Report'!F443:F460)</f>
        <v>1108.1399999999999</v>
      </c>
      <c r="G33" s="33">
        <f>SUM('Detailed Cost Report'!G443:G460)</f>
        <v>52167.95</v>
      </c>
      <c r="H33" s="33">
        <f>SUM('Detailed Cost Report'!H443:H460)</f>
        <v>61163</v>
      </c>
      <c r="I33" s="33">
        <f>SUM('Detailed Cost Report'!I443:I460)</f>
        <v>-8995.0500000000029</v>
      </c>
      <c r="J33" s="33"/>
      <c r="K33" s="33">
        <f>SUM('Detailed Cost Report'!K443:K460)</f>
        <v>-9546.5</v>
      </c>
      <c r="L33" s="33">
        <f>SUM('Detailed Cost Report'!L443:L460)</f>
        <v>551.44999999999982</v>
      </c>
    </row>
    <row r="34" spans="1:12" x14ac:dyDescent="0.25">
      <c r="A34" s="39" t="s">
        <v>117</v>
      </c>
      <c r="B34" s="40" t="s">
        <v>181</v>
      </c>
      <c r="C34" s="33">
        <f>SUM('Detailed Cost Report'!C461:C465)</f>
        <v>1633.88</v>
      </c>
      <c r="D34" s="33">
        <f>SUM('Detailed Cost Report'!D461:D465)</f>
        <v>0</v>
      </c>
      <c r="E34" s="33">
        <f>SUM('Detailed Cost Report'!E461:E465)</f>
        <v>1633.88</v>
      </c>
      <c r="F34" s="33">
        <f>SUM('Detailed Cost Report'!F461:F465)</f>
        <v>1250</v>
      </c>
      <c r="G34" s="33">
        <f>SUM('Detailed Cost Report'!G461:G465)</f>
        <v>2883.88</v>
      </c>
      <c r="H34" s="33">
        <f>SUM('Detailed Cost Report'!H461:H465)</f>
        <v>2250</v>
      </c>
      <c r="I34" s="33">
        <f>SUM('Detailed Cost Report'!I461:I465)</f>
        <v>633.88000000000011</v>
      </c>
      <c r="J34" s="33"/>
      <c r="K34" s="33">
        <f>SUM('Detailed Cost Report'!K461:K465)</f>
        <v>633.88000000000011</v>
      </c>
      <c r="L34" s="33">
        <f>SUM('Detailed Cost Report'!L461:L465)</f>
        <v>0</v>
      </c>
    </row>
    <row r="35" spans="1:12" x14ac:dyDescent="0.25">
      <c r="A35" s="39" t="s">
        <v>118</v>
      </c>
      <c r="B35" s="40" t="s">
        <v>305</v>
      </c>
      <c r="C35" s="33">
        <f>SUM('Detailed Cost Report'!C466:C479)</f>
        <v>63110.43</v>
      </c>
      <c r="D35" s="33">
        <f>SUM('Detailed Cost Report'!D466:D479)</f>
        <v>0</v>
      </c>
      <c r="E35" s="33">
        <f>SUM('Detailed Cost Report'!E466:E479)</f>
        <v>63110.43</v>
      </c>
      <c r="F35" s="33">
        <f>SUM('Detailed Cost Report'!F466:F479)</f>
        <v>7114.79</v>
      </c>
      <c r="G35" s="33">
        <f>SUM('Detailed Cost Report'!G466:G479)</f>
        <v>70225.219999999987</v>
      </c>
      <c r="H35" s="33">
        <f>SUM('Detailed Cost Report'!H466:H479)</f>
        <v>78361</v>
      </c>
      <c r="I35" s="33">
        <f>SUM('Detailed Cost Report'!I466:I479)</f>
        <v>-8135.78</v>
      </c>
      <c r="J35" s="33"/>
      <c r="K35" s="33">
        <f>SUM('Detailed Cost Report'!K466:K479)</f>
        <v>-5675.7800000000007</v>
      </c>
      <c r="L35" s="33">
        <f>SUM('Detailed Cost Report'!L466:L479)</f>
        <v>-2460</v>
      </c>
    </row>
    <row r="36" spans="1:12" x14ac:dyDescent="0.25">
      <c r="A36" s="39" t="s">
        <v>119</v>
      </c>
      <c r="B36" s="40" t="s">
        <v>153</v>
      </c>
      <c r="C36" s="33">
        <f>SUM('Detailed Cost Report'!C481:C506)</f>
        <v>26382.3</v>
      </c>
      <c r="D36" s="33">
        <f>SUM('Detailed Cost Report'!D481:D506)</f>
        <v>61.63</v>
      </c>
      <c r="E36" s="33">
        <f>SUM('Detailed Cost Report'!E481:E506)</f>
        <v>26443.929999999997</v>
      </c>
      <c r="F36" s="33">
        <f>SUM('Detailed Cost Report'!F481:F506)</f>
        <v>0</v>
      </c>
      <c r="G36" s="33">
        <f>SUM('Detailed Cost Report'!G481:G506)</f>
        <v>26443.929999999997</v>
      </c>
      <c r="H36" s="33">
        <f>SUM('Detailed Cost Report'!H481:H506)</f>
        <v>26550</v>
      </c>
      <c r="I36" s="33">
        <f>SUM('Detailed Cost Report'!I481:I506)</f>
        <v>-106.07000000000062</v>
      </c>
      <c r="J36" s="33"/>
      <c r="K36" s="33">
        <f>SUM('Detailed Cost Report'!K481:K506)</f>
        <v>-741.96</v>
      </c>
      <c r="L36" s="33">
        <f>SUM('Detailed Cost Report'!L481:L506)</f>
        <v>635.88999999999976</v>
      </c>
    </row>
    <row r="37" spans="1:12" x14ac:dyDescent="0.25">
      <c r="A37" s="41" t="s">
        <v>247</v>
      </c>
      <c r="B37" s="40" t="s">
        <v>248</v>
      </c>
      <c r="C37" s="33">
        <f>+'Detailed Cost Report'!C508</f>
        <v>21413.120000000003</v>
      </c>
      <c r="D37" s="33">
        <f>+'Detailed Cost Report'!D508</f>
        <v>0</v>
      </c>
      <c r="E37" s="33">
        <f>+'Detailed Cost Report'!E508</f>
        <v>21413.120000000003</v>
      </c>
      <c r="F37" s="33">
        <f>+'Detailed Cost Report'!F508</f>
        <v>0</v>
      </c>
      <c r="G37" s="33">
        <f>+'Detailed Cost Report'!G508</f>
        <v>21413.120000000003</v>
      </c>
      <c r="H37" s="33">
        <f>+'Detailed Cost Report'!H508</f>
        <v>28597</v>
      </c>
      <c r="I37" s="33">
        <f>+'Detailed Cost Report'!I508</f>
        <v>-7183.8799999999974</v>
      </c>
      <c r="J37" s="33"/>
      <c r="K37" s="33">
        <f>+'Detailed Cost Report'!K508</f>
        <v>-7183.8799999999974</v>
      </c>
      <c r="L37" s="33">
        <f>+'Detailed Cost Report'!L508</f>
        <v>0</v>
      </c>
    </row>
    <row r="38" spans="1:12" x14ac:dyDescent="0.25">
      <c r="A38" s="39" t="s">
        <v>606</v>
      </c>
      <c r="B38" s="40" t="s">
        <v>607</v>
      </c>
      <c r="C38" s="33">
        <f>SUM('Detailed Cost Report'!C509:C510)</f>
        <v>13338.79</v>
      </c>
      <c r="D38" s="33">
        <f>SUM('Detailed Cost Report'!D509:D510)</f>
        <v>18.670000000000002</v>
      </c>
      <c r="E38" s="33">
        <f>SUM('Detailed Cost Report'!E509:E510)</f>
        <v>13357.460000000001</v>
      </c>
      <c r="F38" s="33">
        <f>SUM('Detailed Cost Report'!F509:F510)</f>
        <v>0</v>
      </c>
      <c r="G38" s="33">
        <f>SUM('Detailed Cost Report'!G509:G510)</f>
        <v>13357.460000000001</v>
      </c>
      <c r="H38" s="33">
        <f>SUM('Detailed Cost Report'!H509:H510)</f>
        <v>0</v>
      </c>
      <c r="I38" s="33">
        <f>SUM('Detailed Cost Report'!I509:I510)</f>
        <v>13357.460000000001</v>
      </c>
      <c r="J38" s="33"/>
      <c r="K38" s="33">
        <f>SUM('Detailed Cost Report'!K509:K510)</f>
        <v>20074</v>
      </c>
      <c r="L38" s="33">
        <f>SUM('Detailed Cost Report'!L509:L510)</f>
        <v>-6716.5399999999991</v>
      </c>
    </row>
    <row r="39" spans="1:12" x14ac:dyDescent="0.25">
      <c r="A39" s="42"/>
      <c r="B39" s="42" t="s">
        <v>306</v>
      </c>
      <c r="C39" s="43">
        <f t="shared" ref="C39:I39" si="0">SUM(C10:C38)</f>
        <v>2073872.3000000003</v>
      </c>
      <c r="D39" s="43">
        <f t="shared" si="0"/>
        <v>30272.02</v>
      </c>
      <c r="E39" s="43">
        <f t="shared" si="0"/>
        <v>2104144.3200000003</v>
      </c>
      <c r="F39" s="43">
        <f t="shared" si="0"/>
        <v>19627.61</v>
      </c>
      <c r="G39" s="43">
        <f t="shared" si="0"/>
        <v>2123771.9300000002</v>
      </c>
      <c r="H39" s="43">
        <f t="shared" si="0"/>
        <v>2153175.2039999999</v>
      </c>
      <c r="I39" s="43">
        <f t="shared" si="0"/>
        <v>-29403.274000000005</v>
      </c>
      <c r="J39" s="43"/>
      <c r="K39" s="43">
        <f>SUM(K10:K38)</f>
        <v>2667.4860000000081</v>
      </c>
      <c r="L39" s="43">
        <f>SUM(L10:L38)</f>
        <v>-32070.760000000009</v>
      </c>
    </row>
    <row r="40" spans="1:12" x14ac:dyDescent="0.25">
      <c r="B40" s="44" t="s">
        <v>165</v>
      </c>
      <c r="C40" s="33">
        <f>+'Detailed Cost Report'!C512</f>
        <v>49372</v>
      </c>
      <c r="D40" s="33">
        <f>+'Detailed Cost Report'!D512</f>
        <v>0</v>
      </c>
      <c r="E40" s="33">
        <f>+'Detailed Cost Report'!E512</f>
        <v>49372</v>
      </c>
      <c r="F40" s="33">
        <f>+'Detailed Cost Report'!F512</f>
        <v>100000</v>
      </c>
      <c r="G40" s="33">
        <f>+'Detailed Cost Report'!G512</f>
        <v>149372</v>
      </c>
      <c r="H40" s="33">
        <f>+'Detailed Cost Report'!H512</f>
        <v>149372</v>
      </c>
      <c r="I40" s="33">
        <f>+'Detailed Cost Report'!I512</f>
        <v>0</v>
      </c>
      <c r="J40" s="33" t="s">
        <v>155</v>
      </c>
      <c r="K40" s="33">
        <f>+'Detailed Cost Report'!K512</f>
        <v>0</v>
      </c>
      <c r="L40" s="33">
        <f>+'Detailed Cost Report'!L512</f>
        <v>0</v>
      </c>
    </row>
    <row r="41" spans="1:12" x14ac:dyDescent="0.25">
      <c r="B41" s="44" t="s">
        <v>172</v>
      </c>
      <c r="C41" s="33">
        <f>+'Detailed Cost Report'!C513</f>
        <v>6000</v>
      </c>
      <c r="D41" s="33">
        <f>+'Detailed Cost Report'!D513</f>
        <v>0</v>
      </c>
      <c r="E41" s="33">
        <f>+'Detailed Cost Report'!E513</f>
        <v>6000</v>
      </c>
      <c r="F41" s="33">
        <f>+'Detailed Cost Report'!F513</f>
        <v>0</v>
      </c>
      <c r="G41" s="33">
        <f>+'Detailed Cost Report'!G513</f>
        <v>6000</v>
      </c>
      <c r="H41" s="33">
        <f>+'Detailed Cost Report'!H513</f>
        <v>6000</v>
      </c>
      <c r="I41" s="33">
        <f>+'Detailed Cost Report'!I513</f>
        <v>0</v>
      </c>
      <c r="J41" s="33"/>
      <c r="K41" s="33">
        <f>+'Detailed Cost Report'!K513</f>
        <v>0</v>
      </c>
      <c r="L41" s="33">
        <f>+'Detailed Cost Report'!L513</f>
        <v>0</v>
      </c>
    </row>
    <row r="42" spans="1:12" x14ac:dyDescent="0.25">
      <c r="B42" s="44" t="s">
        <v>154</v>
      </c>
      <c r="C42" s="33">
        <f>+'Detailed Cost Report'!C514</f>
        <v>0</v>
      </c>
      <c r="D42" s="33">
        <f>+'Detailed Cost Report'!D514</f>
        <v>0</v>
      </c>
      <c r="E42" s="33">
        <f>+'Detailed Cost Report'!E514</f>
        <v>0</v>
      </c>
      <c r="F42" s="33">
        <f>+'Detailed Cost Report'!F514</f>
        <v>20000</v>
      </c>
      <c r="G42" s="33">
        <f>+'Detailed Cost Report'!G514</f>
        <v>20000</v>
      </c>
      <c r="H42" s="33">
        <f>+'Detailed Cost Report'!H514</f>
        <v>19999.995999999999</v>
      </c>
      <c r="I42" s="33">
        <f>+'Detailed Cost Report'!I514</f>
        <v>4.0000000008149073E-3</v>
      </c>
      <c r="J42" s="33" t="s">
        <v>155</v>
      </c>
      <c r="K42" s="33">
        <f>+'Detailed Cost Report'!K514</f>
        <v>0</v>
      </c>
      <c r="L42" s="33">
        <f>+'Detailed Cost Report'!L514</f>
        <v>4.0000000008149073E-3</v>
      </c>
    </row>
    <row r="43" spans="1:12" x14ac:dyDescent="0.25">
      <c r="A43" s="42"/>
      <c r="B43" s="42" t="s">
        <v>166</v>
      </c>
      <c r="C43" s="45">
        <f t="shared" ref="C43:I43" si="1">SUM(C39:C42)</f>
        <v>2129244.3000000003</v>
      </c>
      <c r="D43" s="45">
        <f t="shared" si="1"/>
        <v>30272.02</v>
      </c>
      <c r="E43" s="45">
        <f t="shared" si="1"/>
        <v>2159516.3200000003</v>
      </c>
      <c r="F43" s="45">
        <f t="shared" si="1"/>
        <v>139627.60999999999</v>
      </c>
      <c r="G43" s="45">
        <f t="shared" si="1"/>
        <v>2299143.9300000002</v>
      </c>
      <c r="H43" s="45">
        <f t="shared" si="1"/>
        <v>2328547.1999999997</v>
      </c>
      <c r="I43" s="45">
        <f t="shared" si="1"/>
        <v>-29403.270000000004</v>
      </c>
      <c r="J43" s="45"/>
      <c r="K43" s="45">
        <f>SUM(K39:K42)</f>
        <v>2667.4860000000081</v>
      </c>
      <c r="L43" s="45">
        <f>SUM(L39:L42)</f>
        <v>-32070.756000000008</v>
      </c>
    </row>
    <row r="44" spans="1:12" x14ac:dyDescent="0.25">
      <c r="B44" s="38"/>
      <c r="D44" s="49"/>
    </row>
    <row r="46" spans="1:12" x14ac:dyDescent="0.25">
      <c r="B46" s="46" t="s">
        <v>167</v>
      </c>
      <c r="C46" s="72">
        <f>+E43</f>
        <v>2159516.3200000003</v>
      </c>
      <c r="D46" s="72"/>
      <c r="E46" s="72"/>
      <c r="F46" s="72"/>
      <c r="G46" s="72" t="s">
        <v>700</v>
      </c>
      <c r="H46" s="72"/>
      <c r="I46" s="72">
        <f>1659440.86+381258+110110+74686-I48</f>
        <v>1918922.8600000003</v>
      </c>
      <c r="J46" s="68"/>
      <c r="K46" s="48"/>
      <c r="L46" s="49"/>
    </row>
    <row r="47" spans="1:12" x14ac:dyDescent="0.25">
      <c r="B47" s="46"/>
      <c r="C47" s="72"/>
      <c r="D47" s="72"/>
      <c r="E47" s="72"/>
      <c r="F47" s="72"/>
      <c r="G47" s="72"/>
      <c r="H47" s="72"/>
      <c r="I47" s="72"/>
      <c r="J47" s="46"/>
      <c r="K47" s="48"/>
      <c r="L47" s="49"/>
    </row>
    <row r="48" spans="1:12" x14ac:dyDescent="0.25">
      <c r="B48" s="71" t="s">
        <v>699</v>
      </c>
      <c r="C48" s="72">
        <f>98543.81-132132-56023.01-C50+(74686+14937.2)</f>
        <v>0</v>
      </c>
      <c r="D48" s="72"/>
      <c r="E48" s="72"/>
      <c r="F48" s="72"/>
      <c r="G48" s="72" t="s">
        <v>712</v>
      </c>
      <c r="H48" s="72"/>
      <c r="I48" s="32">
        <f>(381258-74686)</f>
        <v>306572</v>
      </c>
      <c r="J48" s="46"/>
      <c r="K48" s="48"/>
      <c r="L48" s="49"/>
    </row>
    <row r="49" spans="2:12" x14ac:dyDescent="0.25">
      <c r="B49" s="46"/>
      <c r="C49" s="72"/>
      <c r="D49" s="72"/>
      <c r="E49" s="72"/>
      <c r="F49" s="72"/>
      <c r="G49" s="72"/>
      <c r="H49" s="72"/>
      <c r="I49" s="72"/>
      <c r="J49" s="46"/>
      <c r="K49" s="48"/>
      <c r="L49" s="49"/>
    </row>
    <row r="50" spans="2:12" x14ac:dyDescent="0.25">
      <c r="B50" s="71" t="s">
        <v>624</v>
      </c>
      <c r="C50" s="72">
        <v>12</v>
      </c>
      <c r="D50" s="72"/>
      <c r="E50" s="72"/>
      <c r="F50" s="72"/>
      <c r="G50" s="72" t="s">
        <v>168</v>
      </c>
      <c r="H50" s="72"/>
      <c r="I50" s="72">
        <v>37166.57</v>
      </c>
      <c r="J50" s="47"/>
      <c r="K50" s="48"/>
      <c r="L50" s="49"/>
    </row>
    <row r="51" spans="2:12" x14ac:dyDescent="0.25">
      <c r="B51" s="46"/>
      <c r="C51" s="72"/>
      <c r="D51" s="72"/>
      <c r="E51" s="72"/>
      <c r="F51" s="72"/>
      <c r="G51" s="72"/>
      <c r="H51" s="72"/>
      <c r="I51" s="72"/>
      <c r="J51" s="46"/>
      <c r="K51" s="48"/>
      <c r="L51" s="49"/>
    </row>
    <row r="52" spans="2:12" x14ac:dyDescent="0.25">
      <c r="B52" s="46" t="s">
        <v>337</v>
      </c>
      <c r="C52" s="72">
        <f>603.56+1463.29+1000</f>
        <v>3066.85</v>
      </c>
      <c r="D52" s="72"/>
      <c r="E52" s="72"/>
      <c r="F52" s="72"/>
      <c r="J52" s="46"/>
      <c r="K52" s="48"/>
      <c r="L52" s="49"/>
    </row>
    <row r="53" spans="2:12" x14ac:dyDescent="0.25">
      <c r="B53" s="46"/>
      <c r="C53" s="72"/>
      <c r="D53" s="72"/>
      <c r="E53" s="72"/>
      <c r="F53" s="72"/>
      <c r="G53" s="72"/>
      <c r="H53" s="72"/>
      <c r="I53" s="72"/>
      <c r="J53" s="46"/>
      <c r="K53" s="48"/>
      <c r="L53" s="49"/>
    </row>
    <row r="54" spans="2:12" x14ac:dyDescent="0.25">
      <c r="B54" s="71" t="s">
        <v>711</v>
      </c>
      <c r="C54" s="72">
        <f>81785.37+1+34328.55</f>
        <v>116114.92</v>
      </c>
      <c r="D54" s="72"/>
      <c r="E54" s="72"/>
      <c r="F54" s="72"/>
      <c r="G54" s="72" t="s">
        <v>169</v>
      </c>
      <c r="H54" s="72"/>
      <c r="I54" s="72">
        <f>+D43</f>
        <v>30272.02</v>
      </c>
      <c r="J54" s="46"/>
      <c r="K54" s="48"/>
      <c r="L54" s="49"/>
    </row>
    <row r="55" spans="2:12" x14ac:dyDescent="0.25">
      <c r="B55" s="46"/>
      <c r="C55" s="72"/>
      <c r="D55" s="72"/>
      <c r="E55" s="72"/>
      <c r="F55" s="72"/>
      <c r="G55" s="72" t="s">
        <v>155</v>
      </c>
      <c r="H55" s="72"/>
      <c r="I55" s="72"/>
      <c r="J55" s="46"/>
      <c r="K55" s="48"/>
      <c r="L55" s="49"/>
    </row>
    <row r="56" spans="2:12" x14ac:dyDescent="0.25">
      <c r="B56" s="71" t="s">
        <v>720</v>
      </c>
      <c r="C56" s="72">
        <f>8383.12+132132-123824</f>
        <v>16691.119999999995</v>
      </c>
      <c r="D56" s="72"/>
      <c r="E56" s="72"/>
      <c r="F56" s="72"/>
      <c r="G56" s="72"/>
      <c r="H56" s="72"/>
      <c r="I56" s="72"/>
      <c r="J56" s="46"/>
      <c r="K56" s="48"/>
      <c r="L56" s="49"/>
    </row>
    <row r="57" spans="2:12" x14ac:dyDescent="0.25">
      <c r="B57" s="46"/>
      <c r="C57" s="72"/>
      <c r="D57" s="72"/>
      <c r="E57" s="72"/>
      <c r="F57" s="72"/>
      <c r="G57" s="72"/>
      <c r="H57" s="72"/>
      <c r="I57" s="72"/>
      <c r="J57" s="46"/>
      <c r="K57" s="48"/>
      <c r="L57" s="49"/>
    </row>
    <row r="58" spans="2:12" x14ac:dyDescent="0.25">
      <c r="B58" s="71" t="s">
        <v>721</v>
      </c>
      <c r="C58" s="72">
        <f>56023.01-59597.4</f>
        <v>-3574.3899999999994</v>
      </c>
      <c r="D58" s="72"/>
      <c r="E58" s="72"/>
      <c r="F58" s="72"/>
      <c r="G58" s="72" t="s">
        <v>178</v>
      </c>
      <c r="H58" s="72"/>
      <c r="I58" s="73">
        <f>12000.4-62372.78+14937.2+34328.55</f>
        <v>-1106.6299999999901</v>
      </c>
      <c r="J58" s="67"/>
      <c r="K58" s="48"/>
      <c r="L58" s="49"/>
    </row>
    <row r="59" spans="2:12" x14ac:dyDescent="0.25">
      <c r="C59" s="74" t="s">
        <v>38</v>
      </c>
      <c r="D59" s="75"/>
      <c r="E59" s="75"/>
      <c r="F59" s="75"/>
      <c r="G59" s="75"/>
      <c r="H59" s="75"/>
      <c r="I59" s="74" t="s">
        <v>38</v>
      </c>
      <c r="K59" s="58"/>
      <c r="L59" s="49"/>
    </row>
    <row r="60" spans="2:12" x14ac:dyDescent="0.25">
      <c r="C60" s="76">
        <f>SUM(C45:C59)</f>
        <v>2291826.8200000003</v>
      </c>
      <c r="D60" s="75"/>
      <c r="E60" s="75"/>
      <c r="F60" s="75"/>
      <c r="G60" s="75"/>
      <c r="H60" s="75"/>
      <c r="I60" s="76">
        <f>SUM(I45:I59)</f>
        <v>2291826.8200000003</v>
      </c>
      <c r="K60" s="48"/>
      <c r="L60" s="49"/>
    </row>
    <row r="61" spans="2:12" x14ac:dyDescent="0.25">
      <c r="C61" s="69" t="s">
        <v>39</v>
      </c>
      <c r="D61" s="70"/>
      <c r="E61" s="70"/>
      <c r="F61" s="70"/>
      <c r="G61" s="70"/>
      <c r="H61" s="70"/>
      <c r="I61" s="69" t="s">
        <v>446</v>
      </c>
      <c r="L61" s="49"/>
    </row>
    <row r="62" spans="2:12" x14ac:dyDescent="0.25">
      <c r="C62" s="49">
        <f>C60-I60</f>
        <v>0</v>
      </c>
      <c r="D62" s="49"/>
      <c r="E62" s="49"/>
      <c r="F62" s="49"/>
      <c r="G62" s="49"/>
      <c r="H62" s="49"/>
      <c r="I62" s="30"/>
    </row>
  </sheetData>
  <mergeCells count="2">
    <mergeCell ref="D6:H6"/>
    <mergeCell ref="B6:C6"/>
  </mergeCells>
  <phoneticPr fontId="11" type="noConversion"/>
  <hyperlinks>
    <hyperlink ref="D10" r:id="rId1" display="+@sum('Summary Report'!C5:C20)"/>
    <hyperlink ref="E10" r:id="rId2" display="+@sum('Summary Report'!C5:C20)"/>
    <hyperlink ref="F10" r:id="rId3" display="+@sum('Summary Report'!C5:C20)"/>
    <hyperlink ref="G10" r:id="rId4" display="+@sum('Summary Report'!C5:C20)"/>
    <hyperlink ref="H10" r:id="rId5" display="+@sum('Summary Report'!C5:C20)"/>
    <hyperlink ref="L10" r:id="rId6" display="+@sum('Summary Report'!C5:C20)"/>
    <hyperlink ref="K10" r:id="rId7" display="+@sum('Summary Report'!C5:C20)"/>
  </hyperlinks>
  <pageMargins left="0.70866141732283472" right="0.70866141732283472" top="0.74803149606299213" bottom="0.74803149606299213" header="0.31496062992125984" footer="0.31496062992125984"/>
  <pageSetup paperSize="9" scale="77" orientation="landscape" r:id="rId8"/>
  <ignoredErrors>
    <ignoredError sqref="H10:I14 H32:J32 H31:I31 H28:J28 H33:I34 H35:J35 H15 C28 D35 H36 H16:I24 C15:C20 D16 C30:C36 H30:J30 J29" formulaRange="1"/>
  </ignoredErrors>
  <drawing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HG522"/>
  <sheetViews>
    <sheetView showOutlineSymbols="0" zoomScaleNormal="100" workbookViewId="0">
      <selection activeCell="B4" sqref="B4"/>
    </sheetView>
  </sheetViews>
  <sheetFormatPr defaultColWidth="9.6640625" defaultRowHeight="15" x14ac:dyDescent="0.25"/>
  <cols>
    <col min="1" max="1" width="8.109375" style="1" customWidth="1"/>
    <col min="2" max="2" width="33.88671875" style="1" customWidth="1"/>
    <col min="3" max="3" width="11.33203125" style="2" customWidth="1"/>
    <col min="4" max="4" width="9.6640625" style="1" customWidth="1"/>
    <col min="5" max="5" width="11.44140625" style="1" customWidth="1"/>
    <col min="6" max="9" width="9.5546875" style="1" customWidth="1"/>
    <col min="10" max="10" width="10.5546875" style="1" customWidth="1"/>
    <col min="11" max="11" width="9.5546875" style="7" customWidth="1"/>
    <col min="12" max="12" width="8" style="1" customWidth="1"/>
    <col min="13" max="214" width="11.6640625" style="1" customWidth="1"/>
    <col min="215" max="215" width="11.6640625" style="5" customWidth="1"/>
    <col min="216" max="16384" width="9.6640625" style="5"/>
  </cols>
  <sheetData>
    <row r="4" spans="1:215" x14ac:dyDescent="0.25">
      <c r="B4" s="78" t="str">
        <f>'Summary Report'!B4</f>
        <v>C LIMITED</v>
      </c>
      <c r="C4" s="9"/>
      <c r="D4" s="8"/>
      <c r="E4" s="8"/>
      <c r="F4" s="8"/>
      <c r="G4" s="8"/>
      <c r="HG4" s="4"/>
    </row>
    <row r="5" spans="1:215" x14ac:dyDescent="0.25">
      <c r="B5" s="8" t="str">
        <f>'Summary Report'!B5</f>
        <v>"PRODUCTION NAME"</v>
      </c>
      <c r="D5" s="82" t="s">
        <v>626</v>
      </c>
      <c r="E5" s="83"/>
      <c r="F5" s="83"/>
      <c r="HG5" s="4"/>
    </row>
    <row r="6" spans="1:215" ht="30" x14ac:dyDescent="0.25">
      <c r="C6" s="10" t="s">
        <v>156</v>
      </c>
      <c r="D6" s="11" t="s">
        <v>157</v>
      </c>
      <c r="E6" s="11" t="s">
        <v>158</v>
      </c>
      <c r="F6" s="11" t="s">
        <v>159</v>
      </c>
      <c r="G6" s="11" t="s">
        <v>160</v>
      </c>
      <c r="H6" s="11" t="s">
        <v>161</v>
      </c>
      <c r="I6" s="12" t="s">
        <v>435</v>
      </c>
      <c r="J6" s="12"/>
      <c r="K6" s="12" t="s">
        <v>435</v>
      </c>
      <c r="L6" s="11" t="s">
        <v>162</v>
      </c>
      <c r="HG6" s="4"/>
    </row>
    <row r="7" spans="1:215" x14ac:dyDescent="0.25">
      <c r="A7" s="6"/>
      <c r="B7" s="6" t="s">
        <v>193</v>
      </c>
      <c r="C7" s="1"/>
      <c r="HG7" s="4"/>
    </row>
    <row r="8" spans="1:215" ht="15.75" x14ac:dyDescent="0.3">
      <c r="A8" s="3" t="s">
        <v>586</v>
      </c>
      <c r="B8" s="7" t="s">
        <v>625</v>
      </c>
      <c r="C8" s="1">
        <v>15000</v>
      </c>
      <c r="E8" s="1">
        <f t="shared" ref="E8:E71" si="0">SUM(C8:D8)</f>
        <v>15000</v>
      </c>
      <c r="G8" s="1">
        <f t="shared" ref="G8:G47" si="1">SUM(E8:F8)</f>
        <v>15000</v>
      </c>
      <c r="H8" s="1">
        <v>15000</v>
      </c>
      <c r="I8" s="1">
        <f t="shared" ref="I8:I47" si="2">+G8-H8</f>
        <v>0</v>
      </c>
      <c r="K8" s="7">
        <v>0</v>
      </c>
      <c r="L8" s="1">
        <f t="shared" ref="L8:L47" si="3">+I8-K8</f>
        <v>0</v>
      </c>
      <c r="HG8" s="4"/>
    </row>
    <row r="9" spans="1:215" ht="15.75" x14ac:dyDescent="0.3">
      <c r="A9" s="3" t="s">
        <v>155</v>
      </c>
      <c r="B9" s="7" t="s">
        <v>625</v>
      </c>
      <c r="C9" s="1">
        <v>16000</v>
      </c>
      <c r="E9" s="1">
        <f t="shared" si="0"/>
        <v>16000</v>
      </c>
      <c r="G9" s="1">
        <f t="shared" si="1"/>
        <v>16000</v>
      </c>
      <c r="H9" s="1">
        <v>16000</v>
      </c>
      <c r="I9" s="1">
        <f t="shared" si="2"/>
        <v>0</v>
      </c>
      <c r="K9" s="7">
        <v>0</v>
      </c>
      <c r="L9" s="1">
        <f t="shared" si="3"/>
        <v>0</v>
      </c>
      <c r="HG9" s="4"/>
    </row>
    <row r="10" spans="1:215" ht="15.75" x14ac:dyDescent="0.3">
      <c r="A10" s="3" t="s">
        <v>587</v>
      </c>
      <c r="B10" s="1" t="s">
        <v>262</v>
      </c>
      <c r="C10" s="1">
        <v>68000</v>
      </c>
      <c r="E10" s="1">
        <f t="shared" si="0"/>
        <v>68000</v>
      </c>
      <c r="G10" s="1">
        <f t="shared" si="1"/>
        <v>68000</v>
      </c>
      <c r="H10" s="1">
        <v>68000</v>
      </c>
      <c r="I10" s="1">
        <f t="shared" si="2"/>
        <v>0</v>
      </c>
      <c r="K10" s="7">
        <v>0</v>
      </c>
      <c r="L10" s="1">
        <f t="shared" si="3"/>
        <v>0</v>
      </c>
      <c r="HG10" s="4"/>
    </row>
    <row r="11" spans="1:215" ht="15.75" x14ac:dyDescent="0.3">
      <c r="A11" s="3" t="s">
        <v>155</v>
      </c>
      <c r="B11" s="1" t="s">
        <v>123</v>
      </c>
      <c r="C11" s="1">
        <v>620</v>
      </c>
      <c r="E11" s="1">
        <f t="shared" si="0"/>
        <v>620</v>
      </c>
      <c r="G11" s="1">
        <f t="shared" si="1"/>
        <v>620</v>
      </c>
      <c r="H11" s="1">
        <v>1400</v>
      </c>
      <c r="I11" s="1">
        <f t="shared" si="2"/>
        <v>-780</v>
      </c>
      <c r="K11" s="7">
        <v>-1180</v>
      </c>
      <c r="L11" s="1">
        <f t="shared" si="3"/>
        <v>400</v>
      </c>
      <c r="HG11" s="4"/>
    </row>
    <row r="12" spans="1:215" ht="15.75" x14ac:dyDescent="0.3">
      <c r="A12" s="3" t="s">
        <v>588</v>
      </c>
      <c r="B12" s="1" t="s">
        <v>194</v>
      </c>
      <c r="C12" s="1">
        <v>4800</v>
      </c>
      <c r="E12" s="1">
        <f t="shared" si="0"/>
        <v>4800</v>
      </c>
      <c r="G12" s="1">
        <f t="shared" si="1"/>
        <v>4800</v>
      </c>
      <c r="H12" s="1">
        <v>4800</v>
      </c>
      <c r="I12" s="1">
        <f t="shared" si="2"/>
        <v>0</v>
      </c>
      <c r="K12" s="7">
        <v>0</v>
      </c>
      <c r="L12" s="1">
        <f t="shared" si="3"/>
        <v>0</v>
      </c>
      <c r="HG12" s="4"/>
    </row>
    <row r="13" spans="1:215" ht="15.75" x14ac:dyDescent="0.3">
      <c r="A13" s="3" t="s">
        <v>589</v>
      </c>
      <c r="B13" s="1" t="s">
        <v>380</v>
      </c>
      <c r="C13" s="1">
        <v>14945.66</v>
      </c>
      <c r="E13" s="1">
        <f t="shared" si="0"/>
        <v>14945.66</v>
      </c>
      <c r="G13" s="1">
        <f t="shared" si="1"/>
        <v>14945.66</v>
      </c>
      <c r="H13" s="1">
        <v>14950</v>
      </c>
      <c r="I13" s="1">
        <f t="shared" si="2"/>
        <v>-4.3400000000001455</v>
      </c>
      <c r="K13" s="7">
        <v>-4.3400000000001455</v>
      </c>
      <c r="L13" s="1">
        <f t="shared" si="3"/>
        <v>0</v>
      </c>
      <c r="HG13" s="4"/>
    </row>
    <row r="14" spans="1:215" ht="15.75" x14ac:dyDescent="0.3">
      <c r="A14" s="3" t="s">
        <v>590</v>
      </c>
      <c r="B14" s="1" t="s">
        <v>221</v>
      </c>
      <c r="C14" s="1">
        <v>8849.69</v>
      </c>
      <c r="E14" s="1">
        <f t="shared" si="0"/>
        <v>8849.69</v>
      </c>
      <c r="G14" s="1">
        <f t="shared" si="1"/>
        <v>8849.69</v>
      </c>
      <c r="H14" s="1">
        <f>1800+1950</f>
        <v>3750</v>
      </c>
      <c r="I14" s="1">
        <f t="shared" si="2"/>
        <v>5099.6900000000005</v>
      </c>
      <c r="K14" s="7">
        <v>5099.6900000000005</v>
      </c>
      <c r="L14" s="1">
        <f t="shared" si="3"/>
        <v>0</v>
      </c>
      <c r="HG14" s="4"/>
    </row>
    <row r="15" spans="1:215" ht="15.75" x14ac:dyDescent="0.3">
      <c r="A15" s="3" t="s">
        <v>620</v>
      </c>
      <c r="B15" s="1" t="s">
        <v>163</v>
      </c>
      <c r="C15" s="1">
        <v>1579.7</v>
      </c>
      <c r="E15" s="1">
        <f t="shared" si="0"/>
        <v>1579.7</v>
      </c>
      <c r="G15" s="1">
        <f t="shared" si="1"/>
        <v>1579.7</v>
      </c>
      <c r="H15" s="1">
        <v>4030</v>
      </c>
      <c r="I15" s="1">
        <f t="shared" si="2"/>
        <v>-2450.3000000000002</v>
      </c>
      <c r="K15" s="7">
        <v>-2450.3000000000002</v>
      </c>
      <c r="L15" s="1">
        <f t="shared" si="3"/>
        <v>0</v>
      </c>
      <c r="HG15" s="4"/>
    </row>
    <row r="16" spans="1:215" ht="15.75" x14ac:dyDescent="0.3">
      <c r="A16" s="3" t="s">
        <v>621</v>
      </c>
      <c r="B16" s="1" t="s">
        <v>164</v>
      </c>
      <c r="C16" s="1">
        <v>1784.95</v>
      </c>
      <c r="E16" s="1">
        <f t="shared" si="0"/>
        <v>1784.95</v>
      </c>
      <c r="G16" s="1">
        <f t="shared" si="1"/>
        <v>1784.95</v>
      </c>
      <c r="H16" s="1">
        <v>2500</v>
      </c>
      <c r="I16" s="1">
        <f t="shared" si="2"/>
        <v>-715.05</v>
      </c>
      <c r="K16" s="7">
        <v>-715.05</v>
      </c>
      <c r="L16" s="1">
        <f t="shared" si="3"/>
        <v>0</v>
      </c>
      <c r="HG16" s="4"/>
    </row>
    <row r="17" spans="1:215" ht="15.75" x14ac:dyDescent="0.3">
      <c r="A17" s="3" t="s">
        <v>622</v>
      </c>
      <c r="B17" s="1" t="s">
        <v>196</v>
      </c>
      <c r="C17" s="1">
        <v>10000</v>
      </c>
      <c r="E17" s="1">
        <f t="shared" si="0"/>
        <v>10000</v>
      </c>
      <c r="G17" s="1">
        <f t="shared" si="1"/>
        <v>10000</v>
      </c>
      <c r="H17" s="1">
        <v>10000</v>
      </c>
      <c r="I17" s="1">
        <f t="shared" si="2"/>
        <v>0</v>
      </c>
      <c r="K17" s="7">
        <v>0</v>
      </c>
      <c r="L17" s="1">
        <f t="shared" si="3"/>
        <v>0</v>
      </c>
      <c r="HG17" s="4"/>
    </row>
    <row r="18" spans="1:215" ht="15.75" x14ac:dyDescent="0.3">
      <c r="A18" s="3" t="s">
        <v>483</v>
      </c>
      <c r="B18" s="1" t="s">
        <v>197</v>
      </c>
      <c r="C18" s="1">
        <v>1530</v>
      </c>
      <c r="E18" s="1">
        <f t="shared" si="0"/>
        <v>1530</v>
      </c>
      <c r="G18" s="1">
        <f t="shared" si="1"/>
        <v>1530</v>
      </c>
      <c r="H18" s="1">
        <v>2500</v>
      </c>
      <c r="I18" s="1">
        <f t="shared" si="2"/>
        <v>-970</v>
      </c>
      <c r="K18" s="7">
        <v>-970</v>
      </c>
      <c r="L18" s="1">
        <f t="shared" si="3"/>
        <v>0</v>
      </c>
      <c r="HG18" s="4"/>
    </row>
    <row r="19" spans="1:215" ht="15.75" x14ac:dyDescent="0.3">
      <c r="A19" s="3" t="s">
        <v>484</v>
      </c>
      <c r="B19" s="1" t="s">
        <v>198</v>
      </c>
      <c r="C19" s="1"/>
      <c r="E19" s="1">
        <f t="shared" si="0"/>
        <v>0</v>
      </c>
      <c r="G19" s="1">
        <f t="shared" si="1"/>
        <v>0</v>
      </c>
      <c r="H19" s="1">
        <v>800</v>
      </c>
      <c r="I19" s="1">
        <f t="shared" si="2"/>
        <v>-800</v>
      </c>
      <c r="K19" s="7">
        <v>-800</v>
      </c>
      <c r="L19" s="1">
        <f t="shared" si="3"/>
        <v>0</v>
      </c>
      <c r="HG19" s="4"/>
    </row>
    <row r="20" spans="1:215" x14ac:dyDescent="0.25">
      <c r="B20" s="6" t="s">
        <v>199</v>
      </c>
      <c r="C20" s="1"/>
      <c r="E20" s="1">
        <f t="shared" si="0"/>
        <v>0</v>
      </c>
      <c r="G20" s="1">
        <f t="shared" si="1"/>
        <v>0</v>
      </c>
      <c r="H20" s="1">
        <v>0</v>
      </c>
      <c r="I20" s="1">
        <f t="shared" si="2"/>
        <v>0</v>
      </c>
      <c r="K20" s="7">
        <v>0</v>
      </c>
      <c r="L20" s="1">
        <f t="shared" si="3"/>
        <v>0</v>
      </c>
      <c r="HG20" s="4"/>
    </row>
    <row r="21" spans="1:215" ht="15.75" x14ac:dyDescent="0.3">
      <c r="A21" s="3" t="s">
        <v>485</v>
      </c>
      <c r="B21" s="7" t="s">
        <v>627</v>
      </c>
      <c r="C21" s="1">
        <v>30000</v>
      </c>
      <c r="E21" s="1">
        <f t="shared" si="0"/>
        <v>30000</v>
      </c>
      <c r="G21" s="1">
        <f t="shared" si="1"/>
        <v>30000</v>
      </c>
      <c r="H21" s="1">
        <v>30000</v>
      </c>
      <c r="I21" s="1">
        <f t="shared" si="2"/>
        <v>0</v>
      </c>
      <c r="K21" s="7">
        <v>0</v>
      </c>
      <c r="L21" s="1">
        <f t="shared" si="3"/>
        <v>0</v>
      </c>
      <c r="HG21" s="4"/>
    </row>
    <row r="22" spans="1:215" ht="15.75" x14ac:dyDescent="0.3">
      <c r="A22" s="3" t="s">
        <v>486</v>
      </c>
      <c r="B22" s="7" t="s">
        <v>628</v>
      </c>
      <c r="C22" s="1">
        <v>29630</v>
      </c>
      <c r="E22" s="1">
        <f t="shared" si="0"/>
        <v>29630</v>
      </c>
      <c r="G22" s="1">
        <f t="shared" si="1"/>
        <v>29630</v>
      </c>
      <c r="H22" s="1">
        <v>29980</v>
      </c>
      <c r="I22" s="1">
        <f t="shared" si="2"/>
        <v>-350</v>
      </c>
      <c r="K22" s="7">
        <v>1650</v>
      </c>
      <c r="L22" s="1">
        <f t="shared" si="3"/>
        <v>-2000</v>
      </c>
      <c r="HG22" s="4"/>
    </row>
    <row r="23" spans="1:215" ht="15.75" x14ac:dyDescent="0.3">
      <c r="A23" s="3" t="s">
        <v>487</v>
      </c>
      <c r="B23" s="7" t="s">
        <v>629</v>
      </c>
      <c r="C23" s="1">
        <v>56000</v>
      </c>
      <c r="E23" s="1">
        <f t="shared" si="0"/>
        <v>56000</v>
      </c>
      <c r="G23" s="1">
        <f t="shared" si="1"/>
        <v>56000</v>
      </c>
      <c r="H23" s="1">
        <v>50000</v>
      </c>
      <c r="I23" s="1">
        <f t="shared" si="2"/>
        <v>6000</v>
      </c>
      <c r="K23" s="7">
        <v>10000</v>
      </c>
      <c r="L23" s="1">
        <f t="shared" si="3"/>
        <v>-4000</v>
      </c>
      <c r="HG23" s="4"/>
    </row>
    <row r="24" spans="1:215" x14ac:dyDescent="0.25">
      <c r="A24" s="1" t="s">
        <v>488</v>
      </c>
      <c r="B24" s="7" t="s">
        <v>630</v>
      </c>
      <c r="C24" s="1">
        <v>57500</v>
      </c>
      <c r="E24" s="1">
        <f t="shared" si="0"/>
        <v>57500</v>
      </c>
      <c r="G24" s="1">
        <f t="shared" si="1"/>
        <v>57500</v>
      </c>
      <c r="H24" s="1">
        <v>50000</v>
      </c>
      <c r="I24" s="1">
        <f t="shared" si="2"/>
        <v>7500</v>
      </c>
      <c r="K24" s="7">
        <v>0</v>
      </c>
      <c r="L24" s="1">
        <f t="shared" si="3"/>
        <v>7500</v>
      </c>
      <c r="HG24" s="4"/>
    </row>
    <row r="25" spans="1:215" x14ac:dyDescent="0.25">
      <c r="A25" s="1" t="s">
        <v>155</v>
      </c>
      <c r="B25" s="7" t="s">
        <v>625</v>
      </c>
      <c r="C25" s="1">
        <v>51500</v>
      </c>
      <c r="D25" s="1">
        <v>6000</v>
      </c>
      <c r="E25" s="1">
        <f t="shared" si="0"/>
        <v>57500</v>
      </c>
      <c r="G25" s="1">
        <f t="shared" si="1"/>
        <v>57500</v>
      </c>
      <c r="H25" s="1">
        <v>60000</v>
      </c>
      <c r="I25" s="1">
        <f t="shared" si="2"/>
        <v>-2500</v>
      </c>
      <c r="K25" s="7">
        <v>2500</v>
      </c>
      <c r="L25" s="1">
        <f t="shared" si="3"/>
        <v>-5000</v>
      </c>
      <c r="HG25" s="4"/>
    </row>
    <row r="26" spans="1:215" x14ac:dyDescent="0.25">
      <c r="B26" s="6" t="s">
        <v>200</v>
      </c>
      <c r="C26" s="1"/>
      <c r="E26" s="1">
        <f t="shared" si="0"/>
        <v>0</v>
      </c>
      <c r="G26" s="1">
        <f t="shared" si="1"/>
        <v>0</v>
      </c>
      <c r="H26" s="1">
        <v>0</v>
      </c>
      <c r="I26" s="1">
        <f t="shared" si="2"/>
        <v>0</v>
      </c>
      <c r="K26" s="7">
        <v>0</v>
      </c>
      <c r="L26" s="1">
        <f t="shared" si="3"/>
        <v>0</v>
      </c>
      <c r="HG26" s="4"/>
    </row>
    <row r="27" spans="1:215" ht="15.75" x14ac:dyDescent="0.3">
      <c r="A27" s="3" t="s">
        <v>97</v>
      </c>
      <c r="B27" s="7" t="s">
        <v>722</v>
      </c>
      <c r="C27" s="1">
        <v>70040</v>
      </c>
      <c r="E27" s="1">
        <f t="shared" si="0"/>
        <v>70040</v>
      </c>
      <c r="G27" s="1">
        <f t="shared" si="1"/>
        <v>70040</v>
      </c>
      <c r="H27" s="1">
        <v>59746</v>
      </c>
      <c r="I27" s="1">
        <f t="shared" si="2"/>
        <v>10294</v>
      </c>
      <c r="K27" s="7">
        <v>10294</v>
      </c>
      <c r="L27" s="1">
        <f t="shared" si="3"/>
        <v>0</v>
      </c>
      <c r="HG27" s="4"/>
    </row>
    <row r="28" spans="1:215" ht="15.75" x14ac:dyDescent="0.3">
      <c r="A28" s="3"/>
      <c r="B28" s="7" t="s">
        <v>723</v>
      </c>
      <c r="C28" s="1">
        <v>5580</v>
      </c>
      <c r="E28" s="1">
        <f t="shared" si="0"/>
        <v>5580</v>
      </c>
      <c r="G28" s="1">
        <f t="shared" si="1"/>
        <v>5580</v>
      </c>
      <c r="H28" s="1">
        <v>0</v>
      </c>
      <c r="I28" s="1">
        <f t="shared" si="2"/>
        <v>5580</v>
      </c>
      <c r="K28" s="7">
        <v>5580</v>
      </c>
      <c r="L28" s="1">
        <f t="shared" si="3"/>
        <v>0</v>
      </c>
      <c r="HG28" s="4"/>
    </row>
    <row r="29" spans="1:215" ht="15.75" x14ac:dyDescent="0.3">
      <c r="A29" s="3"/>
      <c r="B29" s="7" t="s">
        <v>724</v>
      </c>
      <c r="C29" s="1">
        <v>8190</v>
      </c>
      <c r="E29" s="1">
        <f t="shared" si="0"/>
        <v>8190</v>
      </c>
      <c r="G29" s="1">
        <f t="shared" si="1"/>
        <v>8190</v>
      </c>
      <c r="H29" s="1">
        <v>0</v>
      </c>
      <c r="I29" s="1">
        <f t="shared" si="2"/>
        <v>8190</v>
      </c>
      <c r="K29" s="7">
        <v>7845</v>
      </c>
      <c r="L29" s="1">
        <f t="shared" si="3"/>
        <v>345</v>
      </c>
      <c r="HG29" s="4"/>
    </row>
    <row r="30" spans="1:215" ht="15.75" x14ac:dyDescent="0.3">
      <c r="A30" s="3"/>
      <c r="B30" s="7" t="s">
        <v>725</v>
      </c>
      <c r="C30" s="1">
        <v>1360</v>
      </c>
      <c r="E30" s="1">
        <f t="shared" si="0"/>
        <v>1360</v>
      </c>
      <c r="G30" s="1">
        <f t="shared" si="1"/>
        <v>1360</v>
      </c>
      <c r="H30" s="1">
        <v>0</v>
      </c>
      <c r="I30" s="1">
        <f t="shared" si="2"/>
        <v>1360</v>
      </c>
      <c r="K30" s="7">
        <v>1360</v>
      </c>
      <c r="L30" s="1">
        <f t="shared" si="3"/>
        <v>0</v>
      </c>
      <c r="HG30" s="4"/>
    </row>
    <row r="31" spans="1:215" ht="15.75" x14ac:dyDescent="0.3">
      <c r="A31" s="3"/>
      <c r="B31" s="7" t="s">
        <v>726</v>
      </c>
      <c r="C31" s="1">
        <v>448.85</v>
      </c>
      <c r="E31" s="1">
        <f t="shared" si="0"/>
        <v>448.85</v>
      </c>
      <c r="G31" s="1">
        <f t="shared" si="1"/>
        <v>448.85</v>
      </c>
      <c r="H31" s="1">
        <v>0</v>
      </c>
      <c r="I31" s="1">
        <f t="shared" si="2"/>
        <v>448.85</v>
      </c>
      <c r="K31" s="7">
        <v>448.85</v>
      </c>
      <c r="L31" s="1">
        <f t="shared" si="3"/>
        <v>0</v>
      </c>
      <c r="HG31" s="4"/>
    </row>
    <row r="32" spans="1:215" ht="15.75" x14ac:dyDescent="0.3">
      <c r="A32" s="3" t="s">
        <v>585</v>
      </c>
      <c r="B32" s="7" t="s">
        <v>727</v>
      </c>
      <c r="C32" s="1">
        <v>15058</v>
      </c>
      <c r="E32" s="1">
        <f t="shared" si="0"/>
        <v>15058</v>
      </c>
      <c r="G32" s="1">
        <f t="shared" si="1"/>
        <v>15058</v>
      </c>
      <c r="H32" s="1">
        <v>15919</v>
      </c>
      <c r="I32" s="1">
        <f t="shared" si="2"/>
        <v>-861</v>
      </c>
      <c r="K32" s="7">
        <v>-861</v>
      </c>
      <c r="L32" s="1">
        <f t="shared" si="3"/>
        <v>0</v>
      </c>
      <c r="HG32" s="4"/>
    </row>
    <row r="33" spans="1:215" x14ac:dyDescent="0.25">
      <c r="A33" s="5"/>
      <c r="B33" s="7" t="s">
        <v>728</v>
      </c>
      <c r="C33" s="1">
        <v>13123</v>
      </c>
      <c r="E33" s="1">
        <f t="shared" si="0"/>
        <v>13123</v>
      </c>
      <c r="G33" s="1">
        <f t="shared" si="1"/>
        <v>13123</v>
      </c>
      <c r="H33" s="1">
        <v>14201</v>
      </c>
      <c r="I33" s="1">
        <f t="shared" si="2"/>
        <v>-1078</v>
      </c>
      <c r="K33" s="7">
        <v>-1401</v>
      </c>
      <c r="L33" s="1">
        <f t="shared" si="3"/>
        <v>323</v>
      </c>
      <c r="HG33" s="4"/>
    </row>
    <row r="34" spans="1:215" ht="15.75" x14ac:dyDescent="0.3">
      <c r="A34" s="3"/>
      <c r="B34" s="7" t="s">
        <v>729</v>
      </c>
      <c r="C34" s="1">
        <v>9044</v>
      </c>
      <c r="E34" s="1">
        <f t="shared" si="0"/>
        <v>9044</v>
      </c>
      <c r="G34" s="1">
        <f t="shared" si="1"/>
        <v>9044</v>
      </c>
      <c r="H34" s="1">
        <v>8088</v>
      </c>
      <c r="I34" s="1">
        <f t="shared" si="2"/>
        <v>956</v>
      </c>
      <c r="K34" s="7">
        <v>1000</v>
      </c>
      <c r="L34" s="1">
        <f t="shared" si="3"/>
        <v>-44</v>
      </c>
      <c r="HG34" s="4"/>
    </row>
    <row r="35" spans="1:215" x14ac:dyDescent="0.25">
      <c r="A35" s="5"/>
      <c r="B35" s="7" t="s">
        <v>730</v>
      </c>
      <c r="C35" s="1">
        <v>2000</v>
      </c>
      <c r="E35" s="1">
        <f t="shared" si="0"/>
        <v>2000</v>
      </c>
      <c r="G35" s="1">
        <f t="shared" si="1"/>
        <v>2000</v>
      </c>
      <c r="H35" s="1">
        <v>2899</v>
      </c>
      <c r="I35" s="1">
        <f t="shared" si="2"/>
        <v>-899</v>
      </c>
      <c r="K35" s="7">
        <v>-885</v>
      </c>
      <c r="L35" s="1">
        <f t="shared" si="3"/>
        <v>-14</v>
      </c>
      <c r="HG35" s="4"/>
    </row>
    <row r="36" spans="1:215" ht="15.75" x14ac:dyDescent="0.3">
      <c r="A36" s="3"/>
      <c r="B36" s="7" t="s">
        <v>731</v>
      </c>
      <c r="C36" s="1">
        <v>6500</v>
      </c>
      <c r="E36" s="1">
        <f t="shared" si="0"/>
        <v>6500</v>
      </c>
      <c r="G36" s="1">
        <f t="shared" si="1"/>
        <v>6500</v>
      </c>
      <c r="H36" s="1">
        <v>3397</v>
      </c>
      <c r="I36" s="1">
        <f t="shared" si="2"/>
        <v>3103</v>
      </c>
      <c r="K36" s="7">
        <v>3103</v>
      </c>
      <c r="L36" s="1">
        <f t="shared" si="3"/>
        <v>0</v>
      </c>
      <c r="HG36" s="4"/>
    </row>
    <row r="37" spans="1:215" x14ac:dyDescent="0.25">
      <c r="A37" s="5"/>
      <c r="B37" s="7" t="s">
        <v>732</v>
      </c>
      <c r="C37" s="1">
        <v>5000</v>
      </c>
      <c r="E37" s="1">
        <f t="shared" si="0"/>
        <v>5000</v>
      </c>
      <c r="G37" s="1">
        <f t="shared" si="1"/>
        <v>5000</v>
      </c>
      <c r="H37" s="1">
        <v>5615</v>
      </c>
      <c r="I37" s="1">
        <f t="shared" si="2"/>
        <v>-615</v>
      </c>
      <c r="K37" s="7">
        <v>-615</v>
      </c>
      <c r="L37" s="1">
        <f t="shared" si="3"/>
        <v>0</v>
      </c>
      <c r="HG37" s="4"/>
    </row>
    <row r="38" spans="1:215" ht="15.75" x14ac:dyDescent="0.3">
      <c r="A38" s="3"/>
      <c r="B38" s="1" t="s">
        <v>62</v>
      </c>
      <c r="C38" s="1">
        <v>3200</v>
      </c>
      <c r="E38" s="1">
        <f t="shared" si="0"/>
        <v>3200</v>
      </c>
      <c r="G38" s="1">
        <f t="shared" si="1"/>
        <v>3200</v>
      </c>
      <c r="H38" s="1">
        <v>3000</v>
      </c>
      <c r="I38" s="1">
        <f t="shared" si="2"/>
        <v>200</v>
      </c>
      <c r="K38" s="7">
        <v>-3000</v>
      </c>
      <c r="L38" s="1">
        <f t="shared" si="3"/>
        <v>3200</v>
      </c>
      <c r="HG38" s="4"/>
    </row>
    <row r="39" spans="1:215" ht="15.75" x14ac:dyDescent="0.3">
      <c r="A39" s="3"/>
      <c r="B39" s="1" t="s">
        <v>223</v>
      </c>
      <c r="C39" s="1">
        <v>11977.56</v>
      </c>
      <c r="E39" s="1">
        <f t="shared" si="0"/>
        <v>11977.56</v>
      </c>
      <c r="G39" s="1">
        <f t="shared" si="1"/>
        <v>11977.56</v>
      </c>
      <c r="H39" s="1">
        <v>12498.522000000001</v>
      </c>
      <c r="I39" s="1">
        <f t="shared" si="2"/>
        <v>-520.96200000000135</v>
      </c>
      <c r="K39" s="7">
        <v>-604.74199999999996</v>
      </c>
      <c r="L39" s="1">
        <f t="shared" si="3"/>
        <v>83.779999999998608</v>
      </c>
      <c r="HG39" s="4"/>
    </row>
    <row r="40" spans="1:215" ht="15.75" x14ac:dyDescent="0.3">
      <c r="A40" s="3" t="s">
        <v>584</v>
      </c>
      <c r="B40" s="7" t="s">
        <v>733</v>
      </c>
      <c r="C40" s="1">
        <v>5035</v>
      </c>
      <c r="E40" s="1">
        <f t="shared" si="0"/>
        <v>5035</v>
      </c>
      <c r="G40" s="1">
        <f t="shared" si="1"/>
        <v>5035</v>
      </c>
      <c r="H40" s="1">
        <v>3291</v>
      </c>
      <c r="I40" s="1">
        <f t="shared" si="2"/>
        <v>1744</v>
      </c>
      <c r="K40" s="7">
        <v>1744</v>
      </c>
      <c r="L40" s="1">
        <f t="shared" si="3"/>
        <v>0</v>
      </c>
      <c r="HG40" s="4"/>
    </row>
    <row r="41" spans="1:215" ht="15.75" x14ac:dyDescent="0.3">
      <c r="A41" s="3"/>
      <c r="B41" s="7" t="s">
        <v>734</v>
      </c>
      <c r="C41" s="1">
        <v>1311</v>
      </c>
      <c r="E41" s="1">
        <f t="shared" si="0"/>
        <v>1311</v>
      </c>
      <c r="G41" s="1">
        <f t="shared" si="1"/>
        <v>1311</v>
      </c>
      <c r="H41" s="1">
        <v>3183</v>
      </c>
      <c r="I41" s="1">
        <f t="shared" si="2"/>
        <v>-1872</v>
      </c>
      <c r="K41" s="7">
        <v>-1872</v>
      </c>
      <c r="L41" s="1">
        <f t="shared" si="3"/>
        <v>0</v>
      </c>
      <c r="HG41" s="4"/>
    </row>
    <row r="42" spans="1:215" ht="15.75" x14ac:dyDescent="0.3">
      <c r="A42" s="3"/>
      <c r="B42" s="7" t="s">
        <v>735</v>
      </c>
      <c r="C42" s="1">
        <v>5700</v>
      </c>
      <c r="E42" s="1">
        <f t="shared" si="0"/>
        <v>5700</v>
      </c>
      <c r="G42" s="1">
        <f t="shared" si="1"/>
        <v>5700</v>
      </c>
      <c r="H42" s="1">
        <v>3147</v>
      </c>
      <c r="I42" s="1">
        <f t="shared" si="2"/>
        <v>2553</v>
      </c>
      <c r="K42" s="7">
        <v>2553</v>
      </c>
      <c r="L42" s="1">
        <f t="shared" si="3"/>
        <v>0</v>
      </c>
      <c r="HG42" s="4"/>
    </row>
    <row r="43" spans="1:215" ht="15.75" x14ac:dyDescent="0.3">
      <c r="A43" s="3"/>
      <c r="B43" s="7" t="s">
        <v>736</v>
      </c>
      <c r="C43" s="1">
        <v>7524.2</v>
      </c>
      <c r="E43" s="1">
        <f t="shared" si="0"/>
        <v>7524.2</v>
      </c>
      <c r="G43" s="1">
        <f t="shared" si="1"/>
        <v>7524.2</v>
      </c>
      <c r="H43" s="1">
        <v>3361</v>
      </c>
      <c r="I43" s="1">
        <f t="shared" si="2"/>
        <v>4163.2</v>
      </c>
      <c r="K43" s="7">
        <v>4163.2</v>
      </c>
      <c r="L43" s="1">
        <f t="shared" si="3"/>
        <v>0</v>
      </c>
      <c r="HG43" s="4"/>
    </row>
    <row r="44" spans="1:215" ht="15.75" x14ac:dyDescent="0.3">
      <c r="A44" s="3"/>
      <c r="B44" s="7" t="s">
        <v>737</v>
      </c>
      <c r="C44" s="1">
        <f>1514.23-13.23</f>
        <v>1501</v>
      </c>
      <c r="E44" s="1">
        <f t="shared" si="0"/>
        <v>1501</v>
      </c>
      <c r="G44" s="1">
        <f t="shared" si="1"/>
        <v>1501</v>
      </c>
      <c r="H44" s="1">
        <v>2969</v>
      </c>
      <c r="I44" s="1">
        <f t="shared" si="2"/>
        <v>-1468</v>
      </c>
      <c r="K44" s="7">
        <v>-1468</v>
      </c>
      <c r="L44" s="1">
        <f t="shared" si="3"/>
        <v>0</v>
      </c>
      <c r="HG44" s="4"/>
    </row>
    <row r="45" spans="1:215" ht="15.75" x14ac:dyDescent="0.3">
      <c r="A45" s="3"/>
      <c r="B45" s="7" t="s">
        <v>738</v>
      </c>
      <c r="C45" s="1"/>
      <c r="E45" s="1">
        <f t="shared" si="0"/>
        <v>0</v>
      </c>
      <c r="G45" s="1">
        <f t="shared" si="1"/>
        <v>0</v>
      </c>
      <c r="H45" s="1">
        <v>2899</v>
      </c>
      <c r="I45" s="1">
        <f t="shared" si="2"/>
        <v>-2899</v>
      </c>
      <c r="K45" s="7">
        <v>-2899</v>
      </c>
      <c r="L45" s="1">
        <f t="shared" si="3"/>
        <v>0</v>
      </c>
      <c r="HG45" s="4"/>
    </row>
    <row r="46" spans="1:215" x14ac:dyDescent="0.25">
      <c r="A46" s="5"/>
      <c r="B46" s="7" t="s">
        <v>739</v>
      </c>
      <c r="C46" s="1"/>
      <c r="E46" s="1">
        <f t="shared" si="0"/>
        <v>0</v>
      </c>
      <c r="G46" s="1">
        <f t="shared" si="1"/>
        <v>0</v>
      </c>
      <c r="H46" s="1">
        <v>3327</v>
      </c>
      <c r="I46" s="1">
        <f t="shared" si="2"/>
        <v>-3327</v>
      </c>
      <c r="K46" s="7">
        <v>-3327</v>
      </c>
      <c r="L46" s="1">
        <f t="shared" si="3"/>
        <v>0</v>
      </c>
      <c r="HG46" s="4"/>
    </row>
    <row r="47" spans="1:215" x14ac:dyDescent="0.25">
      <c r="A47" s="5"/>
      <c r="B47" s="7" t="s">
        <v>740</v>
      </c>
      <c r="C47" s="1"/>
      <c r="E47" s="1">
        <f t="shared" si="0"/>
        <v>0</v>
      </c>
      <c r="G47" s="1">
        <f t="shared" si="1"/>
        <v>0</v>
      </c>
      <c r="H47" s="1">
        <v>1932</v>
      </c>
      <c r="I47" s="1">
        <f t="shared" si="2"/>
        <v>-1932</v>
      </c>
      <c r="K47" s="7">
        <v>-1932</v>
      </c>
      <c r="L47" s="1">
        <f t="shared" si="3"/>
        <v>0</v>
      </c>
      <c r="HG47" s="4"/>
    </row>
    <row r="48" spans="1:215" ht="30" x14ac:dyDescent="0.25">
      <c r="C48" s="12" t="s">
        <v>156</v>
      </c>
      <c r="D48" s="11" t="s">
        <v>157</v>
      </c>
      <c r="E48" s="1">
        <f t="shared" si="0"/>
        <v>0</v>
      </c>
      <c r="F48" s="11" t="s">
        <v>159</v>
      </c>
      <c r="G48" s="11" t="s">
        <v>160</v>
      </c>
      <c r="H48" s="11" t="s">
        <v>161</v>
      </c>
      <c r="I48" s="12" t="s">
        <v>435</v>
      </c>
      <c r="J48" s="12"/>
      <c r="K48" s="12" t="s">
        <v>435</v>
      </c>
      <c r="L48" s="11" t="s">
        <v>162</v>
      </c>
      <c r="HG48" s="4"/>
    </row>
    <row r="49" spans="1:215" x14ac:dyDescent="0.25">
      <c r="C49" s="1"/>
      <c r="E49" s="1">
        <f t="shared" si="0"/>
        <v>0</v>
      </c>
      <c r="HG49" s="4"/>
    </row>
    <row r="50" spans="1:215" x14ac:dyDescent="0.25">
      <c r="A50" s="1" t="s">
        <v>584</v>
      </c>
      <c r="B50" s="7" t="s">
        <v>741</v>
      </c>
      <c r="C50" s="1"/>
      <c r="E50" s="1">
        <f t="shared" si="0"/>
        <v>0</v>
      </c>
      <c r="G50" s="1">
        <f t="shared" ref="G50:G94" si="4">SUM(E50:F50)</f>
        <v>0</v>
      </c>
      <c r="H50" s="1">
        <v>1862</v>
      </c>
      <c r="I50" s="1">
        <f t="shared" ref="I50:I94" si="5">+G50-H50</f>
        <v>-1862</v>
      </c>
      <c r="K50" s="7">
        <v>-1862</v>
      </c>
      <c r="L50" s="1">
        <f t="shared" ref="L50:L94" si="6">+I50-K50</f>
        <v>0</v>
      </c>
      <c r="HG50" s="4"/>
    </row>
    <row r="51" spans="1:215" x14ac:dyDescent="0.25">
      <c r="B51" s="7" t="s">
        <v>742</v>
      </c>
      <c r="C51" s="1"/>
      <c r="E51" s="1">
        <f t="shared" si="0"/>
        <v>0</v>
      </c>
      <c r="G51" s="1">
        <f t="shared" si="4"/>
        <v>0</v>
      </c>
      <c r="H51" s="1">
        <v>1862</v>
      </c>
      <c r="I51" s="1">
        <f t="shared" si="5"/>
        <v>-1862</v>
      </c>
      <c r="K51" s="7">
        <v>-1862</v>
      </c>
      <c r="L51" s="1">
        <f t="shared" si="6"/>
        <v>0</v>
      </c>
      <c r="HG51" s="4"/>
    </row>
    <row r="52" spans="1:215" ht="15.75" x14ac:dyDescent="0.3">
      <c r="A52" s="3"/>
      <c r="B52" s="7" t="s">
        <v>743</v>
      </c>
      <c r="C52" s="1">
        <v>2238</v>
      </c>
      <c r="E52" s="1">
        <f t="shared" si="0"/>
        <v>2238</v>
      </c>
      <c r="G52" s="1">
        <f t="shared" si="4"/>
        <v>2238</v>
      </c>
      <c r="H52" s="1">
        <v>1862</v>
      </c>
      <c r="I52" s="1">
        <f t="shared" si="5"/>
        <v>376</v>
      </c>
      <c r="K52" s="7">
        <v>376</v>
      </c>
      <c r="L52" s="1">
        <f t="shared" si="6"/>
        <v>0</v>
      </c>
      <c r="HG52" s="4"/>
    </row>
    <row r="53" spans="1:215" x14ac:dyDescent="0.25">
      <c r="A53" s="5"/>
      <c r="B53" s="7" t="s">
        <v>744</v>
      </c>
      <c r="C53" s="1">
        <v>912</v>
      </c>
      <c r="E53" s="1">
        <f t="shared" si="0"/>
        <v>912</v>
      </c>
      <c r="G53" s="1">
        <f t="shared" si="4"/>
        <v>912</v>
      </c>
      <c r="H53" s="1">
        <v>1862</v>
      </c>
      <c r="I53" s="1">
        <f t="shared" si="5"/>
        <v>-950</v>
      </c>
      <c r="K53" s="7">
        <v>-950</v>
      </c>
      <c r="L53" s="1">
        <f t="shared" si="6"/>
        <v>0</v>
      </c>
      <c r="HG53" s="4"/>
    </row>
    <row r="54" spans="1:215" x14ac:dyDescent="0.25">
      <c r="A54" s="5"/>
      <c r="B54" s="7" t="s">
        <v>745</v>
      </c>
      <c r="C54" s="1">
        <v>750</v>
      </c>
      <c r="E54" s="1">
        <f t="shared" si="0"/>
        <v>750</v>
      </c>
      <c r="G54" s="1">
        <f t="shared" si="4"/>
        <v>750</v>
      </c>
      <c r="H54" s="1">
        <v>1862</v>
      </c>
      <c r="I54" s="1">
        <f t="shared" si="5"/>
        <v>-1112</v>
      </c>
      <c r="K54" s="7">
        <v>-1112</v>
      </c>
      <c r="L54" s="1">
        <f t="shared" si="6"/>
        <v>0</v>
      </c>
      <c r="HG54" s="4"/>
    </row>
    <row r="55" spans="1:215" x14ac:dyDescent="0.25">
      <c r="A55" s="5"/>
      <c r="B55" s="7" t="s">
        <v>746</v>
      </c>
      <c r="C55" s="1">
        <v>912</v>
      </c>
      <c r="E55" s="1">
        <f t="shared" si="0"/>
        <v>912</v>
      </c>
      <c r="G55" s="1">
        <f t="shared" si="4"/>
        <v>912</v>
      </c>
      <c r="H55" s="1">
        <v>2076</v>
      </c>
      <c r="I55" s="1">
        <f t="shared" si="5"/>
        <v>-1164</v>
      </c>
      <c r="K55" s="7">
        <v>-1164</v>
      </c>
      <c r="L55" s="1">
        <f t="shared" si="6"/>
        <v>0</v>
      </c>
      <c r="HG55" s="4"/>
    </row>
    <row r="56" spans="1:215" ht="15.75" x14ac:dyDescent="0.3">
      <c r="A56" s="3"/>
      <c r="B56" s="7" t="s">
        <v>747</v>
      </c>
      <c r="C56" s="1">
        <v>912</v>
      </c>
      <c r="E56" s="1">
        <f t="shared" si="0"/>
        <v>912</v>
      </c>
      <c r="G56" s="1">
        <f t="shared" si="4"/>
        <v>912</v>
      </c>
      <c r="H56" s="1">
        <v>0</v>
      </c>
      <c r="I56" s="1">
        <f t="shared" si="5"/>
        <v>912</v>
      </c>
      <c r="K56" s="7">
        <v>912</v>
      </c>
      <c r="L56" s="1">
        <f t="shared" si="6"/>
        <v>0</v>
      </c>
      <c r="HG56" s="4"/>
    </row>
    <row r="57" spans="1:215" ht="15.75" x14ac:dyDescent="0.3">
      <c r="A57" s="3"/>
      <c r="B57" s="7" t="s">
        <v>748</v>
      </c>
      <c r="C57" s="1">
        <v>2014</v>
      </c>
      <c r="E57" s="1">
        <f t="shared" si="0"/>
        <v>2014</v>
      </c>
      <c r="G57" s="1">
        <f t="shared" si="4"/>
        <v>2014</v>
      </c>
      <c r="H57" s="1">
        <v>1862</v>
      </c>
      <c r="I57" s="1">
        <f t="shared" si="5"/>
        <v>152</v>
      </c>
      <c r="K57" s="7">
        <v>152</v>
      </c>
      <c r="L57" s="1">
        <f t="shared" si="6"/>
        <v>0</v>
      </c>
      <c r="HG57" s="4"/>
    </row>
    <row r="58" spans="1:215" ht="15.75" x14ac:dyDescent="0.3">
      <c r="A58" s="3"/>
      <c r="B58" s="7" t="s">
        <v>749</v>
      </c>
      <c r="C58" s="1">
        <v>1026</v>
      </c>
      <c r="E58" s="1">
        <f t="shared" si="0"/>
        <v>1026</v>
      </c>
      <c r="G58" s="1">
        <f t="shared" si="4"/>
        <v>1026</v>
      </c>
      <c r="H58" s="1">
        <v>150</v>
      </c>
      <c r="I58" s="1">
        <f t="shared" si="5"/>
        <v>876</v>
      </c>
      <c r="K58" s="7">
        <v>876</v>
      </c>
      <c r="L58" s="1">
        <f t="shared" si="6"/>
        <v>0</v>
      </c>
      <c r="HG58" s="4"/>
    </row>
    <row r="59" spans="1:215" ht="15.75" x14ac:dyDescent="0.3">
      <c r="A59" s="3"/>
      <c r="B59" s="7" t="s">
        <v>750</v>
      </c>
      <c r="C59" s="1">
        <v>608</v>
      </c>
      <c r="E59" s="1">
        <f t="shared" si="0"/>
        <v>608</v>
      </c>
      <c r="G59" s="1">
        <f t="shared" si="4"/>
        <v>608</v>
      </c>
      <c r="H59" s="1">
        <v>0</v>
      </c>
      <c r="I59" s="1">
        <f t="shared" si="5"/>
        <v>608</v>
      </c>
      <c r="K59" s="7">
        <v>608</v>
      </c>
      <c r="L59" s="1">
        <f t="shared" si="6"/>
        <v>0</v>
      </c>
      <c r="HG59" s="4"/>
    </row>
    <row r="60" spans="1:215" ht="15.75" x14ac:dyDescent="0.3">
      <c r="A60" s="3"/>
      <c r="B60" s="7" t="s">
        <v>751</v>
      </c>
      <c r="C60" s="1">
        <f>984.23-13.23</f>
        <v>971</v>
      </c>
      <c r="E60" s="1">
        <f t="shared" si="0"/>
        <v>971</v>
      </c>
      <c r="G60" s="1">
        <f t="shared" si="4"/>
        <v>971</v>
      </c>
      <c r="H60" s="1">
        <v>0</v>
      </c>
      <c r="I60" s="1">
        <f t="shared" si="5"/>
        <v>971</v>
      </c>
      <c r="K60" s="7">
        <v>971</v>
      </c>
      <c r="L60" s="1">
        <f t="shared" si="6"/>
        <v>0</v>
      </c>
      <c r="HG60" s="4"/>
    </row>
    <row r="61" spans="1:215" ht="15.75" x14ac:dyDescent="0.3">
      <c r="A61" s="3"/>
      <c r="B61" s="7" t="s">
        <v>752</v>
      </c>
      <c r="C61" s="1">
        <v>475</v>
      </c>
      <c r="E61" s="1">
        <f t="shared" si="0"/>
        <v>475</v>
      </c>
      <c r="G61" s="1">
        <f t="shared" si="4"/>
        <v>475</v>
      </c>
      <c r="H61" s="1">
        <v>0</v>
      </c>
      <c r="I61" s="1">
        <f t="shared" si="5"/>
        <v>475</v>
      </c>
      <c r="K61" s="7">
        <v>475</v>
      </c>
      <c r="L61" s="1">
        <f t="shared" si="6"/>
        <v>0</v>
      </c>
      <c r="HG61" s="4"/>
    </row>
    <row r="62" spans="1:215" x14ac:dyDescent="0.25">
      <c r="A62" s="5"/>
      <c r="B62" s="7" t="s">
        <v>753</v>
      </c>
      <c r="C62" s="1">
        <v>912</v>
      </c>
      <c r="E62" s="1">
        <f t="shared" si="0"/>
        <v>912</v>
      </c>
      <c r="G62" s="1">
        <f t="shared" si="4"/>
        <v>912</v>
      </c>
      <c r="H62" s="1">
        <v>2076</v>
      </c>
      <c r="I62" s="1">
        <f t="shared" si="5"/>
        <v>-1164</v>
      </c>
      <c r="K62" s="7">
        <v>-1164</v>
      </c>
      <c r="L62" s="1">
        <f t="shared" si="6"/>
        <v>0</v>
      </c>
      <c r="HG62" s="4"/>
    </row>
    <row r="63" spans="1:215" x14ac:dyDescent="0.25">
      <c r="B63" s="7" t="s">
        <v>754</v>
      </c>
      <c r="C63" s="1"/>
      <c r="E63" s="1">
        <f t="shared" si="0"/>
        <v>0</v>
      </c>
      <c r="G63" s="1">
        <f t="shared" si="4"/>
        <v>0</v>
      </c>
      <c r="H63" s="1">
        <v>1895</v>
      </c>
      <c r="I63" s="1">
        <f t="shared" si="5"/>
        <v>-1895</v>
      </c>
      <c r="K63" s="7">
        <v>-1895</v>
      </c>
      <c r="L63" s="1">
        <f t="shared" si="6"/>
        <v>0</v>
      </c>
      <c r="HG63" s="4"/>
    </row>
    <row r="64" spans="1:215" x14ac:dyDescent="0.25">
      <c r="B64" s="7" t="s">
        <v>755</v>
      </c>
      <c r="C64" s="1"/>
      <c r="E64" s="1">
        <f t="shared" si="0"/>
        <v>0</v>
      </c>
      <c r="G64" s="1">
        <f t="shared" si="4"/>
        <v>0</v>
      </c>
      <c r="H64" s="1">
        <v>1862</v>
      </c>
      <c r="I64" s="1">
        <f t="shared" si="5"/>
        <v>-1862</v>
      </c>
      <c r="K64" s="7">
        <v>-1862</v>
      </c>
      <c r="L64" s="1">
        <f t="shared" si="6"/>
        <v>0</v>
      </c>
      <c r="HG64" s="4"/>
    </row>
    <row r="65" spans="1:215" x14ac:dyDescent="0.25">
      <c r="A65" s="5"/>
      <c r="B65" s="7" t="s">
        <v>756</v>
      </c>
      <c r="C65" s="1"/>
      <c r="E65" s="1">
        <f t="shared" si="0"/>
        <v>0</v>
      </c>
      <c r="G65" s="1">
        <f t="shared" si="4"/>
        <v>0</v>
      </c>
      <c r="H65" s="1">
        <v>1862</v>
      </c>
      <c r="I65" s="1">
        <f t="shared" si="5"/>
        <v>-1862</v>
      </c>
      <c r="K65" s="7">
        <v>-1862</v>
      </c>
      <c r="L65" s="1">
        <f t="shared" si="6"/>
        <v>0</v>
      </c>
      <c r="HG65" s="4"/>
    </row>
    <row r="66" spans="1:215" x14ac:dyDescent="0.25">
      <c r="A66" s="5"/>
      <c r="B66" s="7" t="s">
        <v>757</v>
      </c>
      <c r="C66" s="1"/>
      <c r="E66" s="1">
        <f t="shared" si="0"/>
        <v>0</v>
      </c>
      <c r="G66" s="1">
        <f t="shared" si="4"/>
        <v>0</v>
      </c>
      <c r="H66" s="1">
        <v>1895</v>
      </c>
      <c r="I66" s="1">
        <f t="shared" si="5"/>
        <v>-1895</v>
      </c>
      <c r="K66" s="7">
        <v>-1895</v>
      </c>
      <c r="L66" s="1">
        <f t="shared" si="6"/>
        <v>0</v>
      </c>
      <c r="HG66" s="4"/>
    </row>
    <row r="67" spans="1:215" ht="15.75" x14ac:dyDescent="0.3">
      <c r="A67" s="3"/>
      <c r="B67" s="7" t="s">
        <v>758</v>
      </c>
      <c r="C67" s="1"/>
      <c r="E67" s="1">
        <f t="shared" si="0"/>
        <v>0</v>
      </c>
      <c r="G67" s="1">
        <f t="shared" si="4"/>
        <v>0</v>
      </c>
      <c r="H67" s="1">
        <v>150</v>
      </c>
      <c r="I67" s="1">
        <f t="shared" si="5"/>
        <v>-150</v>
      </c>
      <c r="K67" s="7">
        <v>-150</v>
      </c>
      <c r="L67" s="1">
        <f t="shared" si="6"/>
        <v>0</v>
      </c>
      <c r="HG67" s="4"/>
    </row>
    <row r="68" spans="1:215" ht="15.75" x14ac:dyDescent="0.3">
      <c r="A68" s="3"/>
      <c r="B68" s="7" t="s">
        <v>759</v>
      </c>
      <c r="C68" s="1"/>
      <c r="E68" s="1">
        <f t="shared" si="0"/>
        <v>0</v>
      </c>
      <c r="G68" s="1">
        <f t="shared" si="4"/>
        <v>0</v>
      </c>
      <c r="H68" s="1">
        <v>200</v>
      </c>
      <c r="I68" s="1">
        <f t="shared" si="5"/>
        <v>-200</v>
      </c>
      <c r="K68" s="7">
        <v>-200</v>
      </c>
      <c r="L68" s="1">
        <f t="shared" si="6"/>
        <v>0</v>
      </c>
      <c r="HG68" s="4"/>
    </row>
    <row r="69" spans="1:215" ht="15.75" x14ac:dyDescent="0.3">
      <c r="A69" s="3"/>
      <c r="B69" s="7" t="s">
        <v>760</v>
      </c>
      <c r="C69" s="1"/>
      <c r="E69" s="1">
        <f t="shared" si="0"/>
        <v>0</v>
      </c>
      <c r="G69" s="1">
        <f t="shared" si="4"/>
        <v>0</v>
      </c>
      <c r="H69" s="1">
        <v>200</v>
      </c>
      <c r="I69" s="1">
        <f t="shared" si="5"/>
        <v>-200</v>
      </c>
      <c r="K69" s="7">
        <v>-200</v>
      </c>
      <c r="L69" s="1">
        <f t="shared" si="6"/>
        <v>0</v>
      </c>
      <c r="HG69" s="4"/>
    </row>
    <row r="70" spans="1:215" ht="15.75" x14ac:dyDescent="0.3">
      <c r="A70" s="3"/>
      <c r="B70" s="7" t="s">
        <v>494</v>
      </c>
      <c r="C70" s="1">
        <v>555.79</v>
      </c>
      <c r="D70" s="2"/>
      <c r="E70" s="1">
        <f t="shared" si="0"/>
        <v>555.79</v>
      </c>
      <c r="G70" s="1">
        <f t="shared" si="4"/>
        <v>555.79</v>
      </c>
      <c r="H70" s="1">
        <v>4000.0000000000005</v>
      </c>
      <c r="I70" s="1">
        <f t="shared" si="5"/>
        <v>-3444.2100000000005</v>
      </c>
      <c r="K70" s="7">
        <v>-3444.2100000000005</v>
      </c>
      <c r="L70" s="1">
        <f t="shared" si="6"/>
        <v>0</v>
      </c>
      <c r="HG70" s="4"/>
    </row>
    <row r="71" spans="1:215" ht="15.75" x14ac:dyDescent="0.3">
      <c r="A71" s="3"/>
      <c r="B71" s="7" t="s">
        <v>501</v>
      </c>
      <c r="C71" s="1">
        <v>1648.9</v>
      </c>
      <c r="D71" s="2"/>
      <c r="E71" s="1">
        <f t="shared" si="0"/>
        <v>1648.9</v>
      </c>
      <c r="F71" s="7" t="s">
        <v>155</v>
      </c>
      <c r="G71" s="1">
        <f t="shared" si="4"/>
        <v>1648.9</v>
      </c>
      <c r="H71" s="1">
        <v>0</v>
      </c>
      <c r="I71" s="1">
        <f t="shared" si="5"/>
        <v>1648.9</v>
      </c>
      <c r="K71" s="7">
        <v>5000</v>
      </c>
      <c r="L71" s="1">
        <f t="shared" si="6"/>
        <v>-3351.1</v>
      </c>
      <c r="HG71" s="4"/>
    </row>
    <row r="72" spans="1:215" ht="15.75" x14ac:dyDescent="0.3">
      <c r="A72" s="3"/>
      <c r="B72" s="1" t="s">
        <v>224</v>
      </c>
      <c r="C72" s="1">
        <f>3260.41+69.35</f>
        <v>3329.7599999999998</v>
      </c>
      <c r="E72" s="1">
        <f t="shared" ref="E72:E135" si="7">SUM(C72:D72)</f>
        <v>3329.7599999999998</v>
      </c>
      <c r="G72" s="1">
        <f t="shared" si="4"/>
        <v>3329.7599999999998</v>
      </c>
      <c r="H72" s="1">
        <v>7996.42</v>
      </c>
      <c r="I72" s="1">
        <f t="shared" si="5"/>
        <v>-4666.66</v>
      </c>
      <c r="K72" s="7">
        <v>-4323.42</v>
      </c>
      <c r="L72" s="1">
        <f t="shared" si="6"/>
        <v>-343.23999999999978</v>
      </c>
      <c r="HG72" s="4"/>
    </row>
    <row r="73" spans="1:215" ht="15.75" x14ac:dyDescent="0.3">
      <c r="A73" s="3" t="s">
        <v>583</v>
      </c>
      <c r="B73" s="1" t="s">
        <v>205</v>
      </c>
      <c r="C73" s="1">
        <f>36562.36-1950</f>
        <v>34612.36</v>
      </c>
      <c r="E73" s="1">
        <f t="shared" si="7"/>
        <v>34612.36</v>
      </c>
      <c r="G73" s="1">
        <f t="shared" si="4"/>
        <v>34612.36</v>
      </c>
      <c r="H73" s="1">
        <v>60000</v>
      </c>
      <c r="I73" s="1">
        <f t="shared" si="5"/>
        <v>-25387.64</v>
      </c>
      <c r="K73" s="7">
        <v>-25387.64</v>
      </c>
      <c r="L73" s="1">
        <f t="shared" si="6"/>
        <v>0</v>
      </c>
      <c r="HG73" s="4"/>
    </row>
    <row r="74" spans="1:215" ht="15.75" x14ac:dyDescent="0.3">
      <c r="A74" s="3"/>
      <c r="B74" s="1" t="s">
        <v>222</v>
      </c>
      <c r="C74" s="1">
        <f>1056.97-69.35</f>
        <v>987.62</v>
      </c>
      <c r="E74" s="1">
        <f t="shared" si="7"/>
        <v>987.62</v>
      </c>
      <c r="G74" s="1">
        <f t="shared" si="4"/>
        <v>987.62</v>
      </c>
      <c r="H74" s="1">
        <v>8273</v>
      </c>
      <c r="I74" s="1">
        <f t="shared" si="5"/>
        <v>-7285.38</v>
      </c>
      <c r="K74" s="7">
        <v>-7285.38</v>
      </c>
      <c r="L74" s="1">
        <f t="shared" si="6"/>
        <v>0</v>
      </c>
      <c r="HG74" s="4"/>
    </row>
    <row r="75" spans="1:215" ht="15.75" x14ac:dyDescent="0.3">
      <c r="A75" s="3"/>
      <c r="B75" s="1" t="s">
        <v>603</v>
      </c>
      <c r="C75" s="1">
        <v>1170.8800000000001</v>
      </c>
      <c r="E75" s="1">
        <f t="shared" si="7"/>
        <v>1170.8800000000001</v>
      </c>
      <c r="G75" s="1">
        <f t="shared" si="4"/>
        <v>1170.8800000000001</v>
      </c>
      <c r="H75" s="1">
        <v>0</v>
      </c>
      <c r="I75" s="1">
        <f t="shared" si="5"/>
        <v>1170.8800000000001</v>
      </c>
      <c r="K75" s="7">
        <v>1170.8800000000001</v>
      </c>
      <c r="L75" s="1">
        <f t="shared" si="6"/>
        <v>0</v>
      </c>
      <c r="HG75" s="4"/>
    </row>
    <row r="76" spans="1:215" ht="15.75" x14ac:dyDescent="0.3">
      <c r="A76" s="3"/>
      <c r="B76" s="7" t="s">
        <v>20</v>
      </c>
      <c r="C76" s="1">
        <v>1950</v>
      </c>
      <c r="E76" s="1">
        <f t="shared" si="7"/>
        <v>1950</v>
      </c>
      <c r="G76" s="1">
        <f t="shared" si="4"/>
        <v>1950</v>
      </c>
      <c r="H76" s="1">
        <v>0</v>
      </c>
      <c r="I76" s="1">
        <f t="shared" si="5"/>
        <v>1950</v>
      </c>
      <c r="K76" s="7">
        <v>1950</v>
      </c>
      <c r="L76" s="1">
        <f t="shared" si="6"/>
        <v>0</v>
      </c>
      <c r="HG76" s="4"/>
    </row>
    <row r="77" spans="1:215" ht="15.75" x14ac:dyDescent="0.3">
      <c r="A77" s="3" t="s">
        <v>155</v>
      </c>
      <c r="B77" s="1" t="s">
        <v>410</v>
      </c>
      <c r="C77" s="1">
        <v>1325.2</v>
      </c>
      <c r="E77" s="1">
        <f t="shared" si="7"/>
        <v>1325.2</v>
      </c>
      <c r="G77" s="1">
        <f t="shared" si="4"/>
        <v>1325.2</v>
      </c>
      <c r="H77" s="1">
        <v>0</v>
      </c>
      <c r="I77" s="1">
        <f t="shared" si="5"/>
        <v>1325.2</v>
      </c>
      <c r="K77" s="7">
        <v>1325.2</v>
      </c>
      <c r="L77" s="1">
        <f t="shared" si="6"/>
        <v>0</v>
      </c>
      <c r="HG77" s="4"/>
    </row>
    <row r="78" spans="1:215" x14ac:dyDescent="0.25">
      <c r="A78" s="5"/>
      <c r="B78" s="6" t="s">
        <v>206</v>
      </c>
      <c r="C78" s="1"/>
      <c r="E78" s="1">
        <f t="shared" si="7"/>
        <v>0</v>
      </c>
      <c r="G78" s="1">
        <f t="shared" si="4"/>
        <v>0</v>
      </c>
      <c r="H78" s="1">
        <v>0</v>
      </c>
      <c r="I78" s="1">
        <f t="shared" si="5"/>
        <v>0</v>
      </c>
      <c r="K78" s="7">
        <v>0</v>
      </c>
      <c r="L78" s="1">
        <f t="shared" si="6"/>
        <v>0</v>
      </c>
      <c r="HG78" s="4"/>
    </row>
    <row r="79" spans="1:215" ht="15.75" x14ac:dyDescent="0.3">
      <c r="A79" s="3" t="s">
        <v>176</v>
      </c>
      <c r="B79" s="7" t="s">
        <v>631</v>
      </c>
      <c r="C79" s="1">
        <v>15875</v>
      </c>
      <c r="E79" s="1">
        <f t="shared" si="7"/>
        <v>15875</v>
      </c>
      <c r="G79" s="1">
        <f t="shared" si="4"/>
        <v>15875</v>
      </c>
      <c r="H79" s="1">
        <v>15040</v>
      </c>
      <c r="I79" s="1">
        <f t="shared" si="5"/>
        <v>835</v>
      </c>
      <c r="K79" s="7">
        <v>-1165</v>
      </c>
      <c r="L79" s="1">
        <f t="shared" si="6"/>
        <v>2000</v>
      </c>
      <c r="M79" s="7" t="s">
        <v>155</v>
      </c>
      <c r="HG79" s="4"/>
    </row>
    <row r="80" spans="1:215" ht="15.75" x14ac:dyDescent="0.3">
      <c r="A80" s="3" t="s">
        <v>327</v>
      </c>
      <c r="B80" s="7" t="s">
        <v>632</v>
      </c>
      <c r="C80" s="1">
        <v>7585</v>
      </c>
      <c r="E80" s="1">
        <f t="shared" si="7"/>
        <v>7585</v>
      </c>
      <c r="G80" s="1">
        <f t="shared" si="4"/>
        <v>7585</v>
      </c>
      <c r="H80" s="1">
        <v>6025.8879999999999</v>
      </c>
      <c r="I80" s="1">
        <f t="shared" si="5"/>
        <v>1559.1120000000001</v>
      </c>
      <c r="K80" s="7">
        <v>1559.1120000000001</v>
      </c>
      <c r="L80" s="1">
        <f t="shared" si="6"/>
        <v>0</v>
      </c>
      <c r="HG80" s="4"/>
    </row>
    <row r="81" spans="1:215" ht="15.75" x14ac:dyDescent="0.3">
      <c r="A81" s="3"/>
      <c r="B81" s="1" t="s">
        <v>63</v>
      </c>
      <c r="C81" s="1"/>
      <c r="E81" s="1">
        <f t="shared" si="7"/>
        <v>0</v>
      </c>
      <c r="G81" s="1">
        <f t="shared" si="4"/>
        <v>0</v>
      </c>
      <c r="H81" s="1">
        <v>750.32</v>
      </c>
      <c r="I81" s="1">
        <f t="shared" si="5"/>
        <v>-750.32</v>
      </c>
      <c r="K81" s="7">
        <v>-750.32</v>
      </c>
      <c r="L81" s="1">
        <f t="shared" si="6"/>
        <v>0</v>
      </c>
      <c r="HG81" s="4"/>
    </row>
    <row r="82" spans="1:215" x14ac:dyDescent="0.25">
      <c r="B82" s="7" t="s">
        <v>633</v>
      </c>
      <c r="C82" s="1">
        <v>3300</v>
      </c>
      <c r="E82" s="1">
        <f t="shared" si="7"/>
        <v>3300</v>
      </c>
      <c r="G82" s="1">
        <f t="shared" si="4"/>
        <v>3300</v>
      </c>
      <c r="H82" s="1">
        <v>6646.2</v>
      </c>
      <c r="I82" s="1">
        <f t="shared" si="5"/>
        <v>-3346.2</v>
      </c>
      <c r="K82" s="7">
        <v>-3346.2</v>
      </c>
      <c r="L82" s="1">
        <f t="shared" si="6"/>
        <v>0</v>
      </c>
      <c r="HG82" s="4"/>
    </row>
    <row r="83" spans="1:215" x14ac:dyDescent="0.25">
      <c r="B83" s="1" t="s">
        <v>184</v>
      </c>
      <c r="C83" s="1">
        <v>354.35</v>
      </c>
      <c r="E83" s="1">
        <f t="shared" si="7"/>
        <v>354.35</v>
      </c>
      <c r="G83" s="1">
        <f t="shared" si="4"/>
        <v>354.35</v>
      </c>
      <c r="H83" s="1">
        <v>828</v>
      </c>
      <c r="I83" s="1">
        <f t="shared" si="5"/>
        <v>-473.65</v>
      </c>
      <c r="K83" s="7">
        <v>-473.65</v>
      </c>
      <c r="L83" s="1">
        <f t="shared" si="6"/>
        <v>0</v>
      </c>
      <c r="HG83" s="4"/>
    </row>
    <row r="84" spans="1:215" x14ac:dyDescent="0.25">
      <c r="B84" s="1" t="s">
        <v>522</v>
      </c>
      <c r="C84" s="1">
        <v>400</v>
      </c>
      <c r="E84" s="1">
        <f t="shared" si="7"/>
        <v>400</v>
      </c>
      <c r="G84" s="1">
        <f t="shared" si="4"/>
        <v>400</v>
      </c>
      <c r="H84" s="1">
        <v>0</v>
      </c>
      <c r="I84" s="1">
        <f t="shared" si="5"/>
        <v>400</v>
      </c>
      <c r="K84" s="7">
        <v>400</v>
      </c>
      <c r="L84" s="1">
        <f t="shared" si="6"/>
        <v>0</v>
      </c>
      <c r="HG84" s="4"/>
    </row>
    <row r="85" spans="1:215" ht="15.75" x14ac:dyDescent="0.3">
      <c r="A85" s="3" t="s">
        <v>328</v>
      </c>
      <c r="B85" s="1" t="s">
        <v>207</v>
      </c>
      <c r="C85" s="1">
        <v>13110.01</v>
      </c>
      <c r="E85" s="1">
        <f t="shared" si="7"/>
        <v>13110.01</v>
      </c>
      <c r="G85" s="1">
        <f t="shared" si="4"/>
        <v>13110.01</v>
      </c>
      <c r="H85" s="1">
        <v>13957.02</v>
      </c>
      <c r="I85" s="1">
        <f t="shared" si="5"/>
        <v>-847.01000000000022</v>
      </c>
      <c r="K85" s="7">
        <v>-847.01000000000022</v>
      </c>
      <c r="L85" s="1">
        <f t="shared" si="6"/>
        <v>0</v>
      </c>
      <c r="HG85" s="4"/>
    </row>
    <row r="86" spans="1:215" ht="15.75" x14ac:dyDescent="0.3">
      <c r="A86" s="3" t="s">
        <v>155</v>
      </c>
      <c r="B86" s="1" t="s">
        <v>50</v>
      </c>
      <c r="C86" s="1">
        <v>1556.27</v>
      </c>
      <c r="E86" s="1">
        <f t="shared" si="7"/>
        <v>1556.27</v>
      </c>
      <c r="G86" s="1">
        <f t="shared" si="4"/>
        <v>1556.27</v>
      </c>
      <c r="H86" s="1">
        <v>1738.8</v>
      </c>
      <c r="I86" s="1">
        <f t="shared" si="5"/>
        <v>-182.52999999999997</v>
      </c>
      <c r="K86" s="7">
        <v>-182.52999999999997</v>
      </c>
      <c r="L86" s="1">
        <f t="shared" si="6"/>
        <v>0</v>
      </c>
      <c r="HG86" s="4"/>
    </row>
    <row r="87" spans="1:215" ht="15.75" x14ac:dyDescent="0.3">
      <c r="A87" s="3" t="s">
        <v>329</v>
      </c>
      <c r="B87" s="1" t="s">
        <v>208</v>
      </c>
      <c r="C87" s="1">
        <v>13784.45</v>
      </c>
      <c r="E87" s="1">
        <f t="shared" si="7"/>
        <v>13784.45</v>
      </c>
      <c r="G87" s="1">
        <f t="shared" si="4"/>
        <v>13784.45</v>
      </c>
      <c r="H87" s="1">
        <f>11*600+750</f>
        <v>7350</v>
      </c>
      <c r="I87" s="1">
        <f t="shared" si="5"/>
        <v>6434.4500000000007</v>
      </c>
      <c r="K87" s="7">
        <v>6434.4500000000007</v>
      </c>
      <c r="L87" s="1">
        <f t="shared" si="6"/>
        <v>0</v>
      </c>
      <c r="M87" s="13"/>
      <c r="HG87" s="4"/>
    </row>
    <row r="88" spans="1:215" ht="15.75" x14ac:dyDescent="0.3">
      <c r="A88" s="3"/>
      <c r="B88" s="7" t="s">
        <v>619</v>
      </c>
      <c r="C88" s="1">
        <f>4000+2000</f>
        <v>6000</v>
      </c>
      <c r="E88" s="1">
        <f t="shared" si="7"/>
        <v>6000</v>
      </c>
      <c r="G88" s="1">
        <f t="shared" si="4"/>
        <v>6000</v>
      </c>
      <c r="H88" s="1">
        <v>0</v>
      </c>
      <c r="I88" s="1">
        <f t="shared" si="5"/>
        <v>6000</v>
      </c>
      <c r="K88" s="7">
        <v>5000</v>
      </c>
      <c r="L88" s="1">
        <f t="shared" si="6"/>
        <v>1000</v>
      </c>
      <c r="HG88" s="4"/>
    </row>
    <row r="89" spans="1:215" ht="15.75" x14ac:dyDescent="0.3">
      <c r="A89" s="3" t="s">
        <v>155</v>
      </c>
      <c r="B89" s="1" t="s">
        <v>49</v>
      </c>
      <c r="C89" s="1">
        <f>887.7+373.26</f>
        <v>1260.96</v>
      </c>
      <c r="E89" s="1">
        <f t="shared" si="7"/>
        <v>1260.96</v>
      </c>
      <c r="G89" s="1">
        <f t="shared" si="4"/>
        <v>1260.96</v>
      </c>
      <c r="H89" s="1">
        <v>1622</v>
      </c>
      <c r="I89" s="1">
        <f t="shared" si="5"/>
        <v>-361.03999999999996</v>
      </c>
      <c r="K89" s="7">
        <v>-44.299999999999727</v>
      </c>
      <c r="L89" s="1">
        <f t="shared" si="6"/>
        <v>-316.74000000000024</v>
      </c>
      <c r="HG89" s="4"/>
    </row>
    <row r="90" spans="1:215" ht="15.75" x14ac:dyDescent="0.3">
      <c r="A90" s="3" t="s">
        <v>340</v>
      </c>
      <c r="B90" s="1" t="s">
        <v>64</v>
      </c>
      <c r="C90" s="1">
        <v>5405.8</v>
      </c>
      <c r="E90" s="1">
        <f t="shared" si="7"/>
        <v>5405.8</v>
      </c>
      <c r="G90" s="1">
        <f t="shared" si="4"/>
        <v>5405.8</v>
      </c>
      <c r="H90" s="1">
        <v>5071.5600000000004</v>
      </c>
      <c r="I90" s="1">
        <f t="shared" si="5"/>
        <v>334.23999999999978</v>
      </c>
      <c r="K90" s="7">
        <v>334.23999999999978</v>
      </c>
      <c r="L90" s="1">
        <f t="shared" si="6"/>
        <v>0</v>
      </c>
      <c r="HG90" s="4"/>
    </row>
    <row r="91" spans="1:215" ht="15.75" x14ac:dyDescent="0.3">
      <c r="A91" s="3" t="s">
        <v>155</v>
      </c>
      <c r="B91" s="1" t="s">
        <v>185</v>
      </c>
      <c r="C91" s="1">
        <v>674.47</v>
      </c>
      <c r="E91" s="1">
        <f t="shared" si="7"/>
        <v>674.47</v>
      </c>
      <c r="G91" s="1">
        <f t="shared" si="4"/>
        <v>674.47</v>
      </c>
      <c r="H91" s="1">
        <v>732.36</v>
      </c>
      <c r="I91" s="1">
        <f t="shared" si="5"/>
        <v>-57.889999999999986</v>
      </c>
      <c r="K91" s="7">
        <v>-57.889999999999986</v>
      </c>
      <c r="L91" s="1">
        <f t="shared" si="6"/>
        <v>0</v>
      </c>
      <c r="HG91" s="4"/>
    </row>
    <row r="92" spans="1:215" ht="15.75" x14ac:dyDescent="0.3">
      <c r="A92" s="3" t="s">
        <v>341</v>
      </c>
      <c r="B92" s="1" t="s">
        <v>209</v>
      </c>
      <c r="C92" s="1">
        <v>36850</v>
      </c>
      <c r="E92" s="1">
        <f t="shared" si="7"/>
        <v>36850</v>
      </c>
      <c r="F92" s="1">
        <f>23490+16*280-E92+2000</f>
        <v>-6880</v>
      </c>
      <c r="G92" s="1">
        <f t="shared" si="4"/>
        <v>29970</v>
      </c>
      <c r="H92" s="1">
        <v>37970</v>
      </c>
      <c r="I92" s="1">
        <f t="shared" si="5"/>
        <v>-8000</v>
      </c>
      <c r="K92" s="7">
        <v>0</v>
      </c>
      <c r="L92" s="1">
        <f t="shared" si="6"/>
        <v>-8000</v>
      </c>
      <c r="HG92" s="4"/>
    </row>
    <row r="93" spans="1:215" x14ac:dyDescent="0.25">
      <c r="A93" s="1" t="s">
        <v>342</v>
      </c>
      <c r="B93" s="1" t="s">
        <v>210</v>
      </c>
      <c r="C93" s="1">
        <v>9594</v>
      </c>
      <c r="E93" s="1">
        <f t="shared" si="7"/>
        <v>9594</v>
      </c>
      <c r="G93" s="1">
        <f t="shared" si="4"/>
        <v>9594</v>
      </c>
      <c r="H93" s="1">
        <v>11298.54</v>
      </c>
      <c r="I93" s="1">
        <f t="shared" si="5"/>
        <v>-1704.5400000000009</v>
      </c>
      <c r="K93" s="7">
        <v>-6704.5400000000009</v>
      </c>
      <c r="L93" s="1">
        <f t="shared" si="6"/>
        <v>5000</v>
      </c>
      <c r="HG93" s="4"/>
    </row>
    <row r="94" spans="1:215" x14ac:dyDescent="0.25">
      <c r="A94" s="1" t="s">
        <v>155</v>
      </c>
      <c r="B94" s="1" t="s">
        <v>186</v>
      </c>
      <c r="C94" s="1"/>
      <c r="E94" s="1">
        <f t="shared" si="7"/>
        <v>0</v>
      </c>
      <c r="G94" s="1">
        <f t="shared" si="4"/>
        <v>0</v>
      </c>
      <c r="H94" s="1">
        <v>1408</v>
      </c>
      <c r="I94" s="1">
        <f t="shared" si="5"/>
        <v>-1408</v>
      </c>
      <c r="K94" s="7">
        <v>-1408</v>
      </c>
      <c r="L94" s="1">
        <f t="shared" si="6"/>
        <v>0</v>
      </c>
      <c r="HG94" s="4"/>
    </row>
    <row r="95" spans="1:215" ht="30.75" x14ac:dyDescent="0.3">
      <c r="A95" s="3" t="s">
        <v>155</v>
      </c>
      <c r="C95" s="12" t="s">
        <v>156</v>
      </c>
      <c r="D95" s="11" t="s">
        <v>157</v>
      </c>
      <c r="E95" s="1">
        <f t="shared" si="7"/>
        <v>0</v>
      </c>
      <c r="F95" s="11" t="s">
        <v>159</v>
      </c>
      <c r="G95" s="11" t="s">
        <v>160</v>
      </c>
      <c r="H95" s="11" t="s">
        <v>161</v>
      </c>
      <c r="I95" s="12" t="s">
        <v>435</v>
      </c>
      <c r="J95" s="12"/>
      <c r="K95" s="12" t="s">
        <v>435</v>
      </c>
      <c r="L95" s="11" t="s">
        <v>162</v>
      </c>
      <c r="HG95" s="4"/>
    </row>
    <row r="96" spans="1:215" ht="15.75" x14ac:dyDescent="0.3">
      <c r="A96" s="3" t="s">
        <v>343</v>
      </c>
      <c r="B96" s="7" t="s">
        <v>634</v>
      </c>
      <c r="C96" s="1">
        <v>15000</v>
      </c>
      <c r="E96" s="1">
        <f t="shared" si="7"/>
        <v>15000</v>
      </c>
      <c r="G96" s="1">
        <f t="shared" ref="G96:G134" si="8">SUM(E96:F96)</f>
        <v>15000</v>
      </c>
      <c r="H96" s="1">
        <v>15000</v>
      </c>
      <c r="I96" s="1">
        <f t="shared" ref="I96:I134" si="9">+G96-H96</f>
        <v>0</v>
      </c>
      <c r="K96" s="7">
        <v>0</v>
      </c>
      <c r="L96" s="1">
        <f t="shared" ref="L96:L134" si="10">+I96-K96</f>
        <v>0</v>
      </c>
      <c r="HG96" s="4"/>
    </row>
    <row r="97" spans="1:215" ht="15.75" x14ac:dyDescent="0.3">
      <c r="A97" s="3" t="s">
        <v>155</v>
      </c>
      <c r="B97" s="1" t="s">
        <v>211</v>
      </c>
      <c r="C97" s="1">
        <v>1594.92</v>
      </c>
      <c r="E97" s="1">
        <f t="shared" si="7"/>
        <v>1594.92</v>
      </c>
      <c r="G97" s="1">
        <f t="shared" si="8"/>
        <v>1594.92</v>
      </c>
      <c r="H97" s="1">
        <v>1000</v>
      </c>
      <c r="I97" s="1">
        <f t="shared" si="9"/>
        <v>594.92000000000007</v>
      </c>
      <c r="K97" s="7">
        <v>594.92000000000007</v>
      </c>
      <c r="L97" s="1">
        <f t="shared" si="10"/>
        <v>0</v>
      </c>
      <c r="HG97" s="4"/>
    </row>
    <row r="98" spans="1:215" x14ac:dyDescent="0.25">
      <c r="A98" s="1" t="s">
        <v>344</v>
      </c>
      <c r="B98" s="1" t="s">
        <v>212</v>
      </c>
      <c r="C98" s="1">
        <v>1150</v>
      </c>
      <c r="E98" s="1">
        <f t="shared" si="7"/>
        <v>1150</v>
      </c>
      <c r="G98" s="1">
        <f t="shared" si="8"/>
        <v>1150</v>
      </c>
      <c r="H98" s="1">
        <v>1500</v>
      </c>
      <c r="I98" s="1">
        <f t="shared" si="9"/>
        <v>-350</v>
      </c>
      <c r="K98" s="7">
        <v>0</v>
      </c>
      <c r="L98" s="1">
        <f t="shared" si="10"/>
        <v>-350</v>
      </c>
      <c r="HG98" s="4"/>
    </row>
    <row r="99" spans="1:215" x14ac:dyDescent="0.25">
      <c r="B99" s="1" t="s">
        <v>93</v>
      </c>
      <c r="C99" s="1"/>
      <c r="E99" s="1">
        <f t="shared" si="7"/>
        <v>0</v>
      </c>
      <c r="F99" s="6"/>
      <c r="G99" s="1">
        <f t="shared" si="8"/>
        <v>0</v>
      </c>
      <c r="H99" s="1">
        <v>0</v>
      </c>
      <c r="I99" s="1">
        <f t="shared" si="9"/>
        <v>0</v>
      </c>
      <c r="K99" s="7">
        <v>0</v>
      </c>
      <c r="L99" s="1">
        <f t="shared" si="10"/>
        <v>0</v>
      </c>
      <c r="HG99" s="4"/>
    </row>
    <row r="100" spans="1:215" x14ac:dyDescent="0.25">
      <c r="A100" s="7" t="s">
        <v>502</v>
      </c>
      <c r="B100" s="7" t="s">
        <v>503</v>
      </c>
      <c r="C100" s="1"/>
      <c r="E100" s="1">
        <f t="shared" si="7"/>
        <v>0</v>
      </c>
      <c r="F100" s="6"/>
      <c r="G100" s="1">
        <f t="shared" si="8"/>
        <v>0</v>
      </c>
      <c r="H100" s="1">
        <v>0</v>
      </c>
      <c r="I100" s="1">
        <f t="shared" si="9"/>
        <v>0</v>
      </c>
      <c r="K100" s="7">
        <v>0</v>
      </c>
      <c r="L100" s="1">
        <f t="shared" si="10"/>
        <v>0</v>
      </c>
      <c r="HG100" s="4"/>
    </row>
    <row r="101" spans="1:215" x14ac:dyDescent="0.25">
      <c r="B101" s="6" t="s">
        <v>30</v>
      </c>
      <c r="C101" s="1"/>
      <c r="E101" s="1">
        <f t="shared" si="7"/>
        <v>0</v>
      </c>
      <c r="G101" s="1">
        <f t="shared" si="8"/>
        <v>0</v>
      </c>
      <c r="H101" s="1">
        <v>0</v>
      </c>
      <c r="I101" s="1">
        <f t="shared" si="9"/>
        <v>0</v>
      </c>
      <c r="K101" s="7">
        <v>0</v>
      </c>
      <c r="L101" s="1">
        <f t="shared" si="10"/>
        <v>0</v>
      </c>
      <c r="HG101" s="4"/>
    </row>
    <row r="102" spans="1:215" ht="15.75" x14ac:dyDescent="0.3">
      <c r="A102" s="3" t="s">
        <v>345</v>
      </c>
      <c r="B102" s="7" t="s">
        <v>635</v>
      </c>
      <c r="C102" s="1">
        <v>15900</v>
      </c>
      <c r="E102" s="1">
        <f t="shared" si="7"/>
        <v>15900</v>
      </c>
      <c r="G102" s="1">
        <f t="shared" si="8"/>
        <v>15900</v>
      </c>
      <c r="H102" s="1">
        <v>14000</v>
      </c>
      <c r="I102" s="1">
        <f t="shared" si="9"/>
        <v>1900</v>
      </c>
      <c r="K102" s="7">
        <v>392.20000000000073</v>
      </c>
      <c r="L102" s="1">
        <f t="shared" si="10"/>
        <v>1507.7999999999993</v>
      </c>
      <c r="HG102" s="4"/>
    </row>
    <row r="103" spans="1:215" ht="15.75" x14ac:dyDescent="0.3">
      <c r="A103" s="3" t="s">
        <v>346</v>
      </c>
      <c r="B103" s="7" t="s">
        <v>636</v>
      </c>
      <c r="C103" s="1">
        <v>9890</v>
      </c>
      <c r="E103" s="1">
        <f t="shared" si="7"/>
        <v>9890</v>
      </c>
      <c r="G103" s="1">
        <f t="shared" si="8"/>
        <v>9890</v>
      </c>
      <c r="H103" s="1">
        <v>8000</v>
      </c>
      <c r="I103" s="1">
        <f t="shared" si="9"/>
        <v>1890</v>
      </c>
      <c r="K103" s="7">
        <v>1890</v>
      </c>
      <c r="L103" s="1">
        <f t="shared" si="10"/>
        <v>0</v>
      </c>
      <c r="HG103" s="4"/>
    </row>
    <row r="104" spans="1:215" ht="15.75" x14ac:dyDescent="0.3">
      <c r="A104" s="3" t="s">
        <v>155</v>
      </c>
      <c r="B104" s="1" t="s">
        <v>52</v>
      </c>
      <c r="C104" s="1"/>
      <c r="E104" s="1">
        <f t="shared" si="7"/>
        <v>0</v>
      </c>
      <c r="G104" s="1">
        <f t="shared" si="8"/>
        <v>0</v>
      </c>
      <c r="H104" s="1">
        <v>1104</v>
      </c>
      <c r="I104" s="1">
        <f t="shared" si="9"/>
        <v>-1104</v>
      </c>
      <c r="K104" s="7">
        <v>-1104</v>
      </c>
      <c r="L104" s="1">
        <f t="shared" si="10"/>
        <v>0</v>
      </c>
      <c r="HG104" s="4"/>
    </row>
    <row r="105" spans="1:215" ht="15.75" x14ac:dyDescent="0.3">
      <c r="A105" s="3" t="s">
        <v>347</v>
      </c>
      <c r="B105" s="7" t="s">
        <v>637</v>
      </c>
      <c r="C105" s="1">
        <v>3600</v>
      </c>
      <c r="E105" s="1">
        <f t="shared" si="7"/>
        <v>3600</v>
      </c>
      <c r="G105" s="1">
        <f t="shared" si="8"/>
        <v>3600</v>
      </c>
      <c r="H105" s="1">
        <v>3640</v>
      </c>
      <c r="I105" s="1">
        <f t="shared" si="9"/>
        <v>-40</v>
      </c>
      <c r="K105" s="7">
        <v>-40</v>
      </c>
      <c r="L105" s="1">
        <f t="shared" si="10"/>
        <v>0</v>
      </c>
      <c r="HG105" s="4"/>
    </row>
    <row r="106" spans="1:215" ht="15.75" x14ac:dyDescent="0.3">
      <c r="A106" s="3" t="s">
        <v>155</v>
      </c>
      <c r="B106" s="1" t="s">
        <v>53</v>
      </c>
      <c r="C106" s="1">
        <v>358.08</v>
      </c>
      <c r="E106" s="1">
        <f t="shared" si="7"/>
        <v>358.08</v>
      </c>
      <c r="F106" s="7"/>
      <c r="G106" s="1">
        <f t="shared" si="8"/>
        <v>358.08</v>
      </c>
      <c r="H106" s="1">
        <v>502.32</v>
      </c>
      <c r="I106" s="1">
        <f t="shared" si="9"/>
        <v>-144.24</v>
      </c>
      <c r="K106" s="7">
        <v>-144.24</v>
      </c>
      <c r="L106" s="1">
        <f t="shared" si="10"/>
        <v>0</v>
      </c>
      <c r="HG106" s="4"/>
    </row>
    <row r="107" spans="1:215" ht="15.75" x14ac:dyDescent="0.3">
      <c r="A107" s="3" t="s">
        <v>348</v>
      </c>
      <c r="B107" s="7" t="s">
        <v>638</v>
      </c>
      <c r="C107" s="1">
        <v>2858.18</v>
      </c>
      <c r="E107" s="1">
        <f t="shared" si="7"/>
        <v>2858.18</v>
      </c>
      <c r="G107" s="1">
        <f t="shared" si="8"/>
        <v>2858.18</v>
      </c>
      <c r="H107" s="1">
        <v>1900</v>
      </c>
      <c r="I107" s="1">
        <f t="shared" si="9"/>
        <v>958.17999999999984</v>
      </c>
      <c r="K107" s="7">
        <v>958.17999999999984</v>
      </c>
      <c r="L107" s="1">
        <f t="shared" si="10"/>
        <v>0</v>
      </c>
      <c r="HG107" s="4"/>
    </row>
    <row r="108" spans="1:215" ht="15.75" x14ac:dyDescent="0.3">
      <c r="A108" s="3" t="s">
        <v>155</v>
      </c>
      <c r="B108" s="1" t="s">
        <v>189</v>
      </c>
      <c r="C108" s="1">
        <f>275.19+5.04</f>
        <v>280.23</v>
      </c>
      <c r="E108" s="1">
        <f t="shared" si="7"/>
        <v>280.23</v>
      </c>
      <c r="G108" s="1">
        <f t="shared" si="8"/>
        <v>280.23</v>
      </c>
      <c r="H108" s="1">
        <v>262.2</v>
      </c>
      <c r="I108" s="1">
        <f t="shared" si="9"/>
        <v>18.03000000000003</v>
      </c>
      <c r="K108" s="7">
        <v>18.03000000000003</v>
      </c>
      <c r="L108" s="1">
        <f t="shared" si="10"/>
        <v>0</v>
      </c>
      <c r="HG108" s="4"/>
    </row>
    <row r="109" spans="1:215" ht="15.75" x14ac:dyDescent="0.3">
      <c r="A109" s="3"/>
      <c r="B109" s="7" t="s">
        <v>17</v>
      </c>
      <c r="C109" s="1">
        <v>450</v>
      </c>
      <c r="E109" s="1">
        <f t="shared" si="7"/>
        <v>450</v>
      </c>
      <c r="F109" s="7"/>
      <c r="G109" s="1">
        <f t="shared" si="8"/>
        <v>450</v>
      </c>
      <c r="H109" s="1">
        <v>0</v>
      </c>
      <c r="I109" s="1">
        <f t="shared" si="9"/>
        <v>450</v>
      </c>
      <c r="K109" s="7">
        <v>450</v>
      </c>
      <c r="L109" s="1">
        <f t="shared" si="10"/>
        <v>0</v>
      </c>
      <c r="HG109" s="4"/>
    </row>
    <row r="110" spans="1:215" ht="15.75" x14ac:dyDescent="0.3">
      <c r="A110" s="3" t="s">
        <v>349</v>
      </c>
      <c r="B110" s="7" t="s">
        <v>639</v>
      </c>
      <c r="C110" s="1">
        <v>9500</v>
      </c>
      <c r="E110" s="1">
        <f t="shared" si="7"/>
        <v>9500</v>
      </c>
      <c r="G110" s="1">
        <f t="shared" si="8"/>
        <v>9500</v>
      </c>
      <c r="H110" s="1">
        <v>9083.14</v>
      </c>
      <c r="I110" s="1">
        <f t="shared" si="9"/>
        <v>416.86000000000058</v>
      </c>
      <c r="K110" s="7">
        <v>416.86000000000058</v>
      </c>
      <c r="L110" s="1">
        <f t="shared" si="10"/>
        <v>0</v>
      </c>
      <c r="HG110" s="4"/>
    </row>
    <row r="111" spans="1:215" x14ac:dyDescent="0.25">
      <c r="B111" s="6" t="s">
        <v>31</v>
      </c>
      <c r="C111" s="1"/>
      <c r="E111" s="1">
        <f t="shared" si="7"/>
        <v>0</v>
      </c>
      <c r="G111" s="1">
        <f t="shared" si="8"/>
        <v>0</v>
      </c>
      <c r="H111" s="1">
        <v>0</v>
      </c>
      <c r="I111" s="1">
        <f t="shared" si="9"/>
        <v>0</v>
      </c>
      <c r="K111" s="7">
        <v>0</v>
      </c>
      <c r="L111" s="1">
        <f t="shared" si="10"/>
        <v>0</v>
      </c>
      <c r="HG111" s="4"/>
    </row>
    <row r="112" spans="1:215" ht="15.75" x14ac:dyDescent="0.3">
      <c r="A112" s="52" t="s">
        <v>573</v>
      </c>
      <c r="B112" s="7" t="s">
        <v>640</v>
      </c>
      <c r="C112" s="1">
        <v>20400</v>
      </c>
      <c r="E112" s="1">
        <f t="shared" si="7"/>
        <v>20400</v>
      </c>
      <c r="G112" s="1">
        <f t="shared" si="8"/>
        <v>20400</v>
      </c>
      <c r="H112" s="1">
        <v>23000</v>
      </c>
      <c r="I112" s="1">
        <f t="shared" si="9"/>
        <v>-2600</v>
      </c>
      <c r="K112" s="7">
        <v>-600</v>
      </c>
      <c r="L112" s="1">
        <f t="shared" si="10"/>
        <v>-2000</v>
      </c>
      <c r="M112" s="7"/>
      <c r="HG112" s="4"/>
    </row>
    <row r="113" spans="1:215" ht="15.75" x14ac:dyDescent="0.3">
      <c r="A113" s="3" t="s">
        <v>350</v>
      </c>
      <c r="B113" s="7" t="s">
        <v>641</v>
      </c>
      <c r="C113" s="1">
        <v>8060</v>
      </c>
      <c r="E113" s="1">
        <f t="shared" si="7"/>
        <v>8060</v>
      </c>
      <c r="G113" s="1">
        <f t="shared" si="8"/>
        <v>8060</v>
      </c>
      <c r="H113" s="1">
        <v>8241.2900000000009</v>
      </c>
      <c r="I113" s="1">
        <f t="shared" si="9"/>
        <v>-181.29000000000087</v>
      </c>
      <c r="K113" s="7">
        <v>-181.29000000000087</v>
      </c>
      <c r="L113" s="1">
        <f t="shared" si="10"/>
        <v>0</v>
      </c>
      <c r="HG113" s="4"/>
    </row>
    <row r="114" spans="1:215" ht="15.75" x14ac:dyDescent="0.3">
      <c r="A114" s="3" t="s">
        <v>155</v>
      </c>
      <c r="B114" s="1" t="s">
        <v>187</v>
      </c>
      <c r="C114" s="1">
        <v>970.13</v>
      </c>
      <c r="E114" s="1">
        <f t="shared" si="7"/>
        <v>970.13</v>
      </c>
      <c r="G114" s="1">
        <f t="shared" si="8"/>
        <v>970.13</v>
      </c>
      <c r="H114" s="1">
        <v>1026.72</v>
      </c>
      <c r="I114" s="1">
        <f t="shared" si="9"/>
        <v>-56.590000000000032</v>
      </c>
      <c r="K114" s="7">
        <v>-56.590000000000032</v>
      </c>
      <c r="L114" s="1">
        <f t="shared" si="10"/>
        <v>0</v>
      </c>
      <c r="HG114" s="4"/>
    </row>
    <row r="115" spans="1:215" ht="15.75" x14ac:dyDescent="0.3">
      <c r="A115" s="3" t="s">
        <v>351</v>
      </c>
      <c r="B115" s="7" t="s">
        <v>642</v>
      </c>
      <c r="C115" s="1">
        <v>4545.46</v>
      </c>
      <c r="E115" s="1">
        <f t="shared" si="7"/>
        <v>4545.46</v>
      </c>
      <c r="F115" s="7"/>
      <c r="G115" s="1">
        <f t="shared" si="8"/>
        <v>4545.46</v>
      </c>
      <c r="H115" s="1">
        <v>5529.98</v>
      </c>
      <c r="I115" s="1">
        <f t="shared" si="9"/>
        <v>-984.51999999999953</v>
      </c>
      <c r="K115" s="7">
        <v>-984.51999999999953</v>
      </c>
      <c r="L115" s="1">
        <f t="shared" si="10"/>
        <v>0</v>
      </c>
      <c r="HG115" s="4"/>
    </row>
    <row r="116" spans="1:215" ht="15.75" x14ac:dyDescent="0.3">
      <c r="A116" s="3" t="s">
        <v>155</v>
      </c>
      <c r="B116" s="1" t="s">
        <v>188</v>
      </c>
      <c r="C116" s="1">
        <v>527.47</v>
      </c>
      <c r="E116" s="1">
        <f t="shared" si="7"/>
        <v>527.47</v>
      </c>
      <c r="G116" s="1">
        <f t="shared" si="8"/>
        <v>527.47</v>
      </c>
      <c r="H116" s="1">
        <v>755.96</v>
      </c>
      <c r="I116" s="1">
        <f t="shared" si="9"/>
        <v>-228.49</v>
      </c>
      <c r="K116" s="7">
        <v>-228.49</v>
      </c>
      <c r="L116" s="1">
        <f t="shared" si="10"/>
        <v>0</v>
      </c>
      <c r="HG116" s="4"/>
    </row>
    <row r="117" spans="1:215" ht="15.75" x14ac:dyDescent="0.3">
      <c r="A117" s="3" t="s">
        <v>352</v>
      </c>
      <c r="B117" s="7" t="s">
        <v>643</v>
      </c>
      <c r="C117" s="1">
        <v>5381.82</v>
      </c>
      <c r="E117" s="1">
        <f t="shared" si="7"/>
        <v>5381.82</v>
      </c>
      <c r="G117" s="1">
        <f t="shared" si="8"/>
        <v>5381.82</v>
      </c>
      <c r="H117" s="1">
        <v>5648.27</v>
      </c>
      <c r="I117" s="1">
        <f t="shared" si="9"/>
        <v>-266.45000000000073</v>
      </c>
      <c r="K117" s="7">
        <v>-266.45000000000073</v>
      </c>
      <c r="L117" s="1">
        <f t="shared" si="10"/>
        <v>0</v>
      </c>
      <c r="HG117" s="4"/>
    </row>
    <row r="118" spans="1:215" ht="15.75" x14ac:dyDescent="0.3">
      <c r="A118" s="3" t="s">
        <v>155</v>
      </c>
      <c r="B118" s="7" t="s">
        <v>436</v>
      </c>
      <c r="C118" s="1">
        <v>150</v>
      </c>
      <c r="E118" s="1">
        <f t="shared" si="7"/>
        <v>150</v>
      </c>
      <c r="G118" s="1">
        <f t="shared" si="8"/>
        <v>150</v>
      </c>
      <c r="H118" s="1">
        <v>704.8</v>
      </c>
      <c r="I118" s="1">
        <f t="shared" si="9"/>
        <v>-554.79999999999995</v>
      </c>
      <c r="K118" s="7">
        <v>-679.8</v>
      </c>
      <c r="L118" s="1">
        <f t="shared" si="10"/>
        <v>125</v>
      </c>
      <c r="HG118" s="4"/>
    </row>
    <row r="119" spans="1:215" ht="15.75" x14ac:dyDescent="0.3">
      <c r="A119" s="3" t="s">
        <v>353</v>
      </c>
      <c r="B119" s="7" t="s">
        <v>644</v>
      </c>
      <c r="C119" s="1">
        <v>8060</v>
      </c>
      <c r="E119" s="1">
        <f t="shared" si="7"/>
        <v>8060</v>
      </c>
      <c r="G119" s="1">
        <f t="shared" si="8"/>
        <v>8060</v>
      </c>
      <c r="H119" s="1">
        <v>7554.51</v>
      </c>
      <c r="I119" s="1">
        <f t="shared" si="9"/>
        <v>505.48999999999978</v>
      </c>
      <c r="K119" s="7">
        <v>505.48999999999978</v>
      </c>
      <c r="L119" s="1">
        <f t="shared" si="10"/>
        <v>0</v>
      </c>
      <c r="HG119" s="4"/>
    </row>
    <row r="120" spans="1:215" ht="15.75" x14ac:dyDescent="0.3">
      <c r="A120" s="3" t="s">
        <v>155</v>
      </c>
      <c r="B120" s="7" t="s">
        <v>492</v>
      </c>
      <c r="C120" s="1">
        <v>2000</v>
      </c>
      <c r="D120" s="7" t="s">
        <v>155</v>
      </c>
      <c r="E120" s="1">
        <f t="shared" si="7"/>
        <v>2000</v>
      </c>
      <c r="G120" s="1">
        <f t="shared" si="8"/>
        <v>2000</v>
      </c>
      <c r="H120" s="1">
        <v>0</v>
      </c>
      <c r="I120" s="1">
        <f t="shared" si="9"/>
        <v>2000</v>
      </c>
      <c r="K120" s="7">
        <v>2000</v>
      </c>
      <c r="L120" s="1">
        <f t="shared" si="10"/>
        <v>0</v>
      </c>
      <c r="HG120" s="4"/>
    </row>
    <row r="121" spans="1:215" ht="15.75" x14ac:dyDescent="0.3">
      <c r="A121" s="3"/>
      <c r="B121" s="1" t="s">
        <v>459</v>
      </c>
      <c r="C121" s="1">
        <v>176.73</v>
      </c>
      <c r="E121" s="1">
        <f t="shared" si="7"/>
        <v>176.73</v>
      </c>
      <c r="G121" s="1">
        <f t="shared" si="8"/>
        <v>176.73</v>
      </c>
      <c r="H121" s="1">
        <v>0</v>
      </c>
      <c r="I121" s="1">
        <f t="shared" si="9"/>
        <v>176.73</v>
      </c>
      <c r="K121" s="7">
        <v>176.73</v>
      </c>
      <c r="L121" s="1">
        <f t="shared" si="10"/>
        <v>0</v>
      </c>
      <c r="HG121" s="4"/>
    </row>
    <row r="122" spans="1:215" ht="15.75" x14ac:dyDescent="0.3">
      <c r="A122" s="3" t="s">
        <v>155</v>
      </c>
      <c r="B122" s="7" t="s">
        <v>18</v>
      </c>
      <c r="C122" s="1">
        <v>220</v>
      </c>
      <c r="E122" s="1">
        <f t="shared" si="7"/>
        <v>220</v>
      </c>
      <c r="G122" s="1">
        <f t="shared" si="8"/>
        <v>220</v>
      </c>
      <c r="H122" s="1">
        <v>1384.624</v>
      </c>
      <c r="I122" s="1">
        <f t="shared" si="9"/>
        <v>-1164.624</v>
      </c>
      <c r="K122" s="7">
        <v>-1164.624</v>
      </c>
      <c r="L122" s="1">
        <f t="shared" si="10"/>
        <v>0</v>
      </c>
      <c r="HG122" s="4"/>
    </row>
    <row r="123" spans="1:215" ht="15.75" x14ac:dyDescent="0.3">
      <c r="A123" s="3" t="s">
        <v>354</v>
      </c>
      <c r="B123" s="1" t="s">
        <v>54</v>
      </c>
      <c r="C123" s="1">
        <v>930</v>
      </c>
      <c r="E123" s="1">
        <f t="shared" si="7"/>
        <v>930</v>
      </c>
      <c r="G123" s="1">
        <f t="shared" si="8"/>
        <v>930</v>
      </c>
      <c r="H123" s="1">
        <v>6400</v>
      </c>
      <c r="I123" s="1">
        <f t="shared" si="9"/>
        <v>-5470</v>
      </c>
      <c r="K123" s="7">
        <v>-5470</v>
      </c>
      <c r="L123" s="1">
        <f t="shared" si="10"/>
        <v>0</v>
      </c>
      <c r="HG123" s="4"/>
    </row>
    <row r="124" spans="1:215" ht="15.75" x14ac:dyDescent="0.3">
      <c r="A124" s="3" t="s">
        <v>155</v>
      </c>
      <c r="B124" s="1" t="s">
        <v>55</v>
      </c>
      <c r="C124" s="1">
        <f>26.64+0.9</f>
        <v>27.54</v>
      </c>
      <c r="E124" s="1">
        <f t="shared" si="7"/>
        <v>27.54</v>
      </c>
      <c r="G124" s="1">
        <f t="shared" si="8"/>
        <v>27.54</v>
      </c>
      <c r="H124" s="1">
        <v>476.1</v>
      </c>
      <c r="I124" s="1">
        <f t="shared" si="9"/>
        <v>-448.56</v>
      </c>
      <c r="K124" s="7">
        <v>-448.56</v>
      </c>
      <c r="L124" s="1">
        <f t="shared" si="10"/>
        <v>0</v>
      </c>
      <c r="HG124" s="4"/>
    </row>
    <row r="125" spans="1:215" ht="15.75" x14ac:dyDescent="0.3">
      <c r="A125" s="3"/>
      <c r="B125" s="7" t="s">
        <v>21</v>
      </c>
      <c r="C125" s="1">
        <v>2800</v>
      </c>
      <c r="E125" s="1">
        <f t="shared" si="7"/>
        <v>2800</v>
      </c>
      <c r="G125" s="1">
        <f t="shared" si="8"/>
        <v>2800</v>
      </c>
      <c r="H125" s="1">
        <v>0</v>
      </c>
      <c r="I125" s="1">
        <f t="shared" si="9"/>
        <v>2800</v>
      </c>
      <c r="K125" s="7">
        <v>2800</v>
      </c>
      <c r="L125" s="1">
        <f t="shared" si="10"/>
        <v>0</v>
      </c>
      <c r="HG125" s="4"/>
    </row>
    <row r="126" spans="1:215" ht="15.75" x14ac:dyDescent="0.3">
      <c r="A126" s="3" t="s">
        <v>355</v>
      </c>
      <c r="B126" s="7" t="s">
        <v>645</v>
      </c>
      <c r="C126" s="1">
        <v>2618.1999999999998</v>
      </c>
      <c r="E126" s="1">
        <f t="shared" si="7"/>
        <v>2618.1999999999998</v>
      </c>
      <c r="G126" s="1">
        <f t="shared" si="8"/>
        <v>2618.1999999999998</v>
      </c>
      <c r="H126" s="1">
        <v>0</v>
      </c>
      <c r="I126" s="1">
        <f t="shared" si="9"/>
        <v>2618.1999999999998</v>
      </c>
      <c r="K126" s="7">
        <v>2618.1999999999998</v>
      </c>
      <c r="L126" s="1">
        <f t="shared" si="10"/>
        <v>0</v>
      </c>
      <c r="HG126" s="4"/>
    </row>
    <row r="127" spans="1:215" ht="15.75" x14ac:dyDescent="0.3">
      <c r="A127" s="3" t="s">
        <v>155</v>
      </c>
      <c r="B127" s="1" t="s">
        <v>190</v>
      </c>
      <c r="C127" s="1">
        <v>261.88</v>
      </c>
      <c r="E127" s="1">
        <f t="shared" si="7"/>
        <v>261.88</v>
      </c>
      <c r="G127" s="1">
        <f t="shared" si="8"/>
        <v>261.88</v>
      </c>
      <c r="H127" s="1">
        <v>0</v>
      </c>
      <c r="I127" s="1">
        <f t="shared" si="9"/>
        <v>261.88</v>
      </c>
      <c r="K127" s="7">
        <v>261.88</v>
      </c>
      <c r="L127" s="1">
        <f t="shared" si="10"/>
        <v>0</v>
      </c>
      <c r="HG127" s="4"/>
    </row>
    <row r="128" spans="1:215" ht="15.75" x14ac:dyDescent="0.3">
      <c r="A128" s="3" t="s">
        <v>356</v>
      </c>
      <c r="B128" s="7" t="s">
        <v>646</v>
      </c>
      <c r="C128" s="1">
        <v>2820</v>
      </c>
      <c r="E128" s="1">
        <f t="shared" si="7"/>
        <v>2820</v>
      </c>
      <c r="G128" s="1">
        <f t="shared" si="8"/>
        <v>2820</v>
      </c>
      <c r="H128" s="1">
        <v>0</v>
      </c>
      <c r="I128" s="1">
        <f t="shared" si="9"/>
        <v>2820</v>
      </c>
      <c r="K128" s="7">
        <v>2820</v>
      </c>
      <c r="L128" s="1">
        <f t="shared" si="10"/>
        <v>0</v>
      </c>
      <c r="HG128" s="4"/>
    </row>
    <row r="129" spans="1:215" x14ac:dyDescent="0.25">
      <c r="B129" s="6" t="s">
        <v>32</v>
      </c>
      <c r="C129" s="1"/>
      <c r="E129" s="1">
        <f t="shared" si="7"/>
        <v>0</v>
      </c>
      <c r="G129" s="1">
        <f t="shared" si="8"/>
        <v>0</v>
      </c>
      <c r="H129" s="1">
        <v>0</v>
      </c>
      <c r="I129" s="1">
        <f t="shared" si="9"/>
        <v>0</v>
      </c>
      <c r="K129" s="7">
        <v>0</v>
      </c>
      <c r="L129" s="1">
        <f t="shared" si="10"/>
        <v>0</v>
      </c>
      <c r="HG129" s="4"/>
    </row>
    <row r="130" spans="1:215" ht="15.75" x14ac:dyDescent="0.3">
      <c r="A130" s="3" t="s">
        <v>155</v>
      </c>
      <c r="B130" s="7" t="s">
        <v>647</v>
      </c>
      <c r="C130" s="1">
        <v>8345.4500000000007</v>
      </c>
      <c r="E130" s="1">
        <f t="shared" si="7"/>
        <v>8345.4500000000007</v>
      </c>
      <c r="G130" s="1">
        <f t="shared" si="8"/>
        <v>8345.4500000000007</v>
      </c>
      <c r="H130" s="1">
        <v>9216.06</v>
      </c>
      <c r="I130" s="1">
        <f t="shared" si="9"/>
        <v>-870.60999999999876</v>
      </c>
      <c r="K130" s="7">
        <v>-870.60999999999876</v>
      </c>
      <c r="L130" s="1">
        <f t="shared" si="10"/>
        <v>0</v>
      </c>
      <c r="HG130" s="4"/>
    </row>
    <row r="131" spans="1:215" ht="15.75" x14ac:dyDescent="0.3">
      <c r="A131" s="3" t="s">
        <v>357</v>
      </c>
      <c r="B131" s="7" t="s">
        <v>648</v>
      </c>
      <c r="C131" s="1">
        <v>5940</v>
      </c>
      <c r="E131" s="1">
        <f t="shared" si="7"/>
        <v>5940</v>
      </c>
      <c r="G131" s="1">
        <f t="shared" si="8"/>
        <v>5940</v>
      </c>
      <c r="H131" s="1">
        <v>5981.58</v>
      </c>
      <c r="I131" s="1">
        <f t="shared" si="9"/>
        <v>-41.579999999999927</v>
      </c>
      <c r="K131" s="7">
        <v>-41.579999999999927</v>
      </c>
      <c r="L131" s="1">
        <f t="shared" si="10"/>
        <v>0</v>
      </c>
      <c r="HG131" s="4"/>
    </row>
    <row r="132" spans="1:215" ht="15.75" x14ac:dyDescent="0.3">
      <c r="A132" s="3" t="s">
        <v>155</v>
      </c>
      <c r="B132" s="1" t="s">
        <v>367</v>
      </c>
      <c r="C132" s="1"/>
      <c r="E132" s="1">
        <f t="shared" si="7"/>
        <v>0</v>
      </c>
      <c r="G132" s="1">
        <f t="shared" si="8"/>
        <v>0</v>
      </c>
      <c r="H132" s="1">
        <v>745.2</v>
      </c>
      <c r="I132" s="1">
        <f t="shared" si="9"/>
        <v>-745.2</v>
      </c>
      <c r="K132" s="7">
        <v>-745.2</v>
      </c>
      <c r="L132" s="1">
        <f t="shared" si="10"/>
        <v>0</v>
      </c>
      <c r="HG132" s="4"/>
    </row>
    <row r="133" spans="1:215" ht="15.75" x14ac:dyDescent="0.3">
      <c r="A133" s="3" t="s">
        <v>358</v>
      </c>
      <c r="B133" s="1" t="s">
        <v>33</v>
      </c>
      <c r="C133" s="1">
        <v>2310.06</v>
      </c>
      <c r="E133" s="1">
        <f t="shared" si="7"/>
        <v>2310.06</v>
      </c>
      <c r="F133" s="7" t="s">
        <v>155</v>
      </c>
      <c r="G133" s="1">
        <f t="shared" si="8"/>
        <v>2310.06</v>
      </c>
      <c r="H133" s="1">
        <v>2215.4</v>
      </c>
      <c r="I133" s="1">
        <f t="shared" si="9"/>
        <v>94.659999999999854</v>
      </c>
      <c r="K133" s="7">
        <v>94.659999999999854</v>
      </c>
      <c r="L133" s="1">
        <f t="shared" si="10"/>
        <v>0</v>
      </c>
      <c r="HG133" s="4"/>
    </row>
    <row r="134" spans="1:215" ht="15.75" x14ac:dyDescent="0.3">
      <c r="A134" s="3" t="s">
        <v>155</v>
      </c>
      <c r="B134" s="1" t="s">
        <v>368</v>
      </c>
      <c r="C134" s="1">
        <v>219.37</v>
      </c>
      <c r="E134" s="1">
        <f t="shared" si="7"/>
        <v>219.37</v>
      </c>
      <c r="G134" s="1">
        <f t="shared" si="8"/>
        <v>219.37</v>
      </c>
      <c r="H134" s="1">
        <v>278</v>
      </c>
      <c r="I134" s="1">
        <f t="shared" si="9"/>
        <v>-58.629999999999995</v>
      </c>
      <c r="K134" s="7">
        <v>-58.629999999999995</v>
      </c>
      <c r="L134" s="1">
        <f t="shared" si="10"/>
        <v>0</v>
      </c>
      <c r="HG134" s="4"/>
    </row>
    <row r="135" spans="1:215" ht="30" x14ac:dyDescent="0.25">
      <c r="C135" s="12" t="s">
        <v>156</v>
      </c>
      <c r="D135" s="11" t="s">
        <v>157</v>
      </c>
      <c r="E135" s="1">
        <f t="shared" si="7"/>
        <v>0</v>
      </c>
      <c r="F135" s="11" t="s">
        <v>159</v>
      </c>
      <c r="G135" s="11" t="s">
        <v>160</v>
      </c>
      <c r="H135" s="11" t="s">
        <v>161</v>
      </c>
      <c r="I135" s="12" t="s">
        <v>435</v>
      </c>
      <c r="J135" s="12"/>
      <c r="K135" s="12" t="s">
        <v>435</v>
      </c>
      <c r="L135" s="11" t="s">
        <v>162</v>
      </c>
      <c r="HG135" s="4"/>
    </row>
    <row r="136" spans="1:215" x14ac:dyDescent="0.25">
      <c r="B136" s="6" t="s">
        <v>34</v>
      </c>
      <c r="C136" s="1"/>
      <c r="E136" s="1">
        <f t="shared" ref="E136:E199" si="11">SUM(C136:D136)</f>
        <v>0</v>
      </c>
      <c r="G136" s="1">
        <f t="shared" ref="G136:G167" si="12">SUM(E136:F136)</f>
        <v>0</v>
      </c>
      <c r="H136" s="1">
        <v>0</v>
      </c>
      <c r="I136" s="1">
        <f t="shared" ref="I136:I167" si="13">+G136-H136</f>
        <v>0</v>
      </c>
      <c r="K136" s="7">
        <v>0</v>
      </c>
      <c r="L136" s="1">
        <f t="shared" ref="L136:L167" si="14">+I136-K136</f>
        <v>0</v>
      </c>
      <c r="HG136" s="4"/>
    </row>
    <row r="137" spans="1:215" ht="15.75" x14ac:dyDescent="0.3">
      <c r="A137" s="3" t="s">
        <v>359</v>
      </c>
      <c r="B137" s="7" t="s">
        <v>649</v>
      </c>
      <c r="C137" s="1">
        <v>10080</v>
      </c>
      <c r="E137" s="1">
        <f t="shared" si="11"/>
        <v>10080</v>
      </c>
      <c r="G137" s="1">
        <f t="shared" si="12"/>
        <v>10080</v>
      </c>
      <c r="H137" s="1">
        <v>8928.06</v>
      </c>
      <c r="I137" s="1">
        <f t="shared" si="13"/>
        <v>1151.9400000000005</v>
      </c>
      <c r="K137" s="7">
        <v>1151.9400000000005</v>
      </c>
      <c r="L137" s="1">
        <f t="shared" si="14"/>
        <v>0</v>
      </c>
      <c r="HG137" s="4"/>
    </row>
    <row r="138" spans="1:215" ht="15.75" x14ac:dyDescent="0.3">
      <c r="A138" s="3" t="s">
        <v>360</v>
      </c>
      <c r="B138" s="7" t="s">
        <v>650</v>
      </c>
      <c r="C138" s="1">
        <v>7800</v>
      </c>
      <c r="E138" s="1">
        <f t="shared" si="11"/>
        <v>7800</v>
      </c>
      <c r="G138" s="1">
        <f t="shared" si="12"/>
        <v>7800</v>
      </c>
      <c r="H138" s="1">
        <v>8561</v>
      </c>
      <c r="I138" s="1">
        <f t="shared" si="13"/>
        <v>-761</v>
      </c>
      <c r="K138" s="7">
        <v>-761</v>
      </c>
      <c r="L138" s="1">
        <f t="shared" si="14"/>
        <v>0</v>
      </c>
      <c r="HG138" s="4"/>
    </row>
    <row r="139" spans="1:215" ht="15.75" x14ac:dyDescent="0.3">
      <c r="A139" s="3" t="s">
        <v>155</v>
      </c>
      <c r="B139" s="7" t="s">
        <v>437</v>
      </c>
      <c r="C139" s="1">
        <v>400</v>
      </c>
      <c r="E139" s="1">
        <f t="shared" si="11"/>
        <v>400</v>
      </c>
      <c r="G139" s="1">
        <f t="shared" si="12"/>
        <v>400</v>
      </c>
      <c r="H139" s="1">
        <v>500</v>
      </c>
      <c r="I139" s="1">
        <f t="shared" si="13"/>
        <v>-100</v>
      </c>
      <c r="J139" s="7"/>
      <c r="K139" s="7">
        <v>-100</v>
      </c>
      <c r="L139" s="1">
        <f t="shared" si="14"/>
        <v>0</v>
      </c>
      <c r="HG139" s="4"/>
    </row>
    <row r="140" spans="1:215" ht="15.75" x14ac:dyDescent="0.3">
      <c r="A140" s="3" t="s">
        <v>155</v>
      </c>
      <c r="B140" s="1" t="s">
        <v>460</v>
      </c>
      <c r="C140" s="1"/>
      <c r="E140" s="1">
        <f t="shared" si="11"/>
        <v>0</v>
      </c>
      <c r="G140" s="1">
        <f t="shared" si="12"/>
        <v>0</v>
      </c>
      <c r="H140" s="1">
        <v>1636</v>
      </c>
      <c r="I140" s="1">
        <f t="shared" si="13"/>
        <v>-1636</v>
      </c>
      <c r="K140" s="7">
        <v>-1636</v>
      </c>
      <c r="L140" s="1">
        <f t="shared" si="14"/>
        <v>0</v>
      </c>
      <c r="HG140" s="4"/>
    </row>
    <row r="141" spans="1:215" ht="15.75" x14ac:dyDescent="0.3">
      <c r="A141" s="3" t="s">
        <v>551</v>
      </c>
      <c r="B141" s="7" t="s">
        <v>651</v>
      </c>
      <c r="C141" s="1">
        <v>6828</v>
      </c>
      <c r="E141" s="1">
        <f t="shared" si="11"/>
        <v>6828</v>
      </c>
      <c r="G141" s="1">
        <f t="shared" si="12"/>
        <v>6828</v>
      </c>
      <c r="H141" s="1">
        <v>5940</v>
      </c>
      <c r="I141" s="1">
        <f t="shared" si="13"/>
        <v>888</v>
      </c>
      <c r="K141" s="7">
        <v>888</v>
      </c>
      <c r="L141" s="1">
        <f t="shared" si="14"/>
        <v>0</v>
      </c>
      <c r="HG141" s="4"/>
    </row>
    <row r="142" spans="1:215" ht="15.75" x14ac:dyDescent="0.3">
      <c r="A142" s="3"/>
      <c r="B142" s="7" t="s">
        <v>651</v>
      </c>
      <c r="C142" s="1">
        <v>5681.87</v>
      </c>
      <c r="E142" s="1">
        <f t="shared" si="11"/>
        <v>5681.87</v>
      </c>
      <c r="G142" s="1">
        <f t="shared" si="12"/>
        <v>5681.87</v>
      </c>
      <c r="H142" s="1">
        <v>5280</v>
      </c>
      <c r="I142" s="1">
        <f t="shared" si="13"/>
        <v>401.86999999999989</v>
      </c>
      <c r="K142" s="7">
        <v>401.86999999999989</v>
      </c>
      <c r="L142" s="1">
        <f t="shared" si="14"/>
        <v>0</v>
      </c>
      <c r="HG142" s="4"/>
    </row>
    <row r="143" spans="1:215" ht="15.75" x14ac:dyDescent="0.3">
      <c r="A143" s="3" t="s">
        <v>155</v>
      </c>
      <c r="B143" s="1" t="s">
        <v>438</v>
      </c>
      <c r="C143" s="1">
        <v>1035</v>
      </c>
      <c r="E143" s="1">
        <f t="shared" si="11"/>
        <v>1035</v>
      </c>
      <c r="G143" s="1">
        <f t="shared" si="12"/>
        <v>1035</v>
      </c>
      <c r="H143" s="1">
        <v>1000</v>
      </c>
      <c r="I143" s="1">
        <f t="shared" si="13"/>
        <v>35</v>
      </c>
      <c r="K143" s="7">
        <v>35</v>
      </c>
      <c r="L143" s="1">
        <f t="shared" si="14"/>
        <v>0</v>
      </c>
      <c r="HG143" s="4"/>
    </row>
    <row r="144" spans="1:215" ht="15.75" x14ac:dyDescent="0.3">
      <c r="A144" s="3" t="s">
        <v>155</v>
      </c>
      <c r="B144" s="1" t="s">
        <v>263</v>
      </c>
      <c r="C144" s="1">
        <v>712.95</v>
      </c>
      <c r="D144" s="7" t="s">
        <v>155</v>
      </c>
      <c r="E144" s="1">
        <f t="shared" si="11"/>
        <v>712.95</v>
      </c>
      <c r="G144" s="1">
        <f t="shared" si="12"/>
        <v>712.95</v>
      </c>
      <c r="H144" s="1">
        <v>2444</v>
      </c>
      <c r="I144" s="1">
        <f t="shared" si="13"/>
        <v>-1731.05</v>
      </c>
      <c r="K144" s="7">
        <v>-1731.05</v>
      </c>
      <c r="L144" s="1">
        <f t="shared" si="14"/>
        <v>0</v>
      </c>
      <c r="HG144" s="4"/>
    </row>
    <row r="145" spans="1:215" ht="15.75" x14ac:dyDescent="0.3">
      <c r="A145" s="3" t="s">
        <v>552</v>
      </c>
      <c r="B145" s="7" t="s">
        <v>652</v>
      </c>
      <c r="C145" s="1">
        <v>5000</v>
      </c>
      <c r="D145" s="7"/>
      <c r="E145" s="1">
        <f t="shared" si="11"/>
        <v>5000</v>
      </c>
      <c r="G145" s="1">
        <f t="shared" si="12"/>
        <v>5000</v>
      </c>
      <c r="H145" s="1">
        <v>5280</v>
      </c>
      <c r="I145" s="1">
        <f t="shared" si="13"/>
        <v>-280</v>
      </c>
      <c r="K145" s="7">
        <v>-280</v>
      </c>
      <c r="L145" s="1">
        <f t="shared" si="14"/>
        <v>0</v>
      </c>
      <c r="HG145" s="4"/>
    </row>
    <row r="146" spans="1:215" ht="15.75" x14ac:dyDescent="0.3">
      <c r="A146" s="3" t="s">
        <v>155</v>
      </c>
      <c r="B146" s="1" t="s">
        <v>439</v>
      </c>
      <c r="C146" s="1">
        <v>250</v>
      </c>
      <c r="E146" s="1">
        <f t="shared" si="11"/>
        <v>250</v>
      </c>
      <c r="G146" s="1">
        <f t="shared" si="12"/>
        <v>250</v>
      </c>
      <c r="H146" s="1">
        <v>100</v>
      </c>
      <c r="I146" s="1">
        <f t="shared" si="13"/>
        <v>150</v>
      </c>
      <c r="K146" s="7">
        <v>150</v>
      </c>
      <c r="L146" s="1">
        <f t="shared" si="14"/>
        <v>0</v>
      </c>
      <c r="HG146" s="4"/>
    </row>
    <row r="147" spans="1:215" ht="15.75" x14ac:dyDescent="0.3">
      <c r="A147" s="3" t="s">
        <v>155</v>
      </c>
      <c r="B147" s="7" t="s">
        <v>203</v>
      </c>
      <c r="C147" s="1">
        <v>624.97</v>
      </c>
      <c r="E147" s="1">
        <f t="shared" si="11"/>
        <v>624.97</v>
      </c>
      <c r="G147" s="1">
        <f t="shared" si="12"/>
        <v>624.97</v>
      </c>
      <c r="H147" s="1">
        <v>1076</v>
      </c>
      <c r="I147" s="1">
        <f t="shared" si="13"/>
        <v>-451.03</v>
      </c>
      <c r="K147" s="7">
        <v>-451.03</v>
      </c>
      <c r="L147" s="1">
        <f t="shared" si="14"/>
        <v>0</v>
      </c>
      <c r="HG147" s="4"/>
    </row>
    <row r="148" spans="1:215" x14ac:dyDescent="0.25">
      <c r="A148" s="5" t="s">
        <v>553</v>
      </c>
      <c r="B148" s="1" t="s">
        <v>529</v>
      </c>
      <c r="C148" s="1">
        <v>4098</v>
      </c>
      <c r="E148" s="1">
        <f t="shared" si="11"/>
        <v>4098</v>
      </c>
      <c r="G148" s="1">
        <f t="shared" si="12"/>
        <v>4098</v>
      </c>
      <c r="H148" s="1">
        <v>7200</v>
      </c>
      <c r="I148" s="1">
        <f t="shared" si="13"/>
        <v>-3102</v>
      </c>
      <c r="K148" s="7">
        <v>-3102</v>
      </c>
      <c r="L148" s="1">
        <f t="shared" si="14"/>
        <v>0</v>
      </c>
      <c r="HG148" s="4"/>
    </row>
    <row r="149" spans="1:215" x14ac:dyDescent="0.25">
      <c r="A149" s="5" t="s">
        <v>155</v>
      </c>
      <c r="B149" s="7" t="s">
        <v>58</v>
      </c>
      <c r="C149" s="1">
        <v>114.69</v>
      </c>
      <c r="E149" s="1">
        <f t="shared" si="11"/>
        <v>114.69</v>
      </c>
      <c r="G149" s="1">
        <f t="shared" si="12"/>
        <v>114.69</v>
      </c>
      <c r="H149" s="1">
        <v>0</v>
      </c>
      <c r="I149" s="1">
        <f t="shared" si="13"/>
        <v>114.69</v>
      </c>
      <c r="K149" s="7">
        <v>114.69</v>
      </c>
      <c r="L149" s="1">
        <f t="shared" si="14"/>
        <v>0</v>
      </c>
      <c r="HG149" s="4"/>
    </row>
    <row r="150" spans="1:215" x14ac:dyDescent="0.25">
      <c r="A150" s="5" t="s">
        <v>155</v>
      </c>
      <c r="B150" s="7" t="s">
        <v>125</v>
      </c>
      <c r="C150" s="1">
        <v>2748</v>
      </c>
      <c r="D150" s="7"/>
      <c r="E150" s="1">
        <f t="shared" si="11"/>
        <v>2748</v>
      </c>
      <c r="G150" s="1">
        <f t="shared" si="12"/>
        <v>2748</v>
      </c>
      <c r="H150" s="1">
        <v>1440</v>
      </c>
      <c r="I150" s="1">
        <f t="shared" si="13"/>
        <v>1308</v>
      </c>
      <c r="K150" s="7">
        <v>1308</v>
      </c>
      <c r="L150" s="1">
        <f t="shared" si="14"/>
        <v>0</v>
      </c>
      <c r="HG150" s="4"/>
    </row>
    <row r="151" spans="1:215" x14ac:dyDescent="0.25">
      <c r="B151" s="6" t="s">
        <v>11</v>
      </c>
      <c r="C151" s="1"/>
      <c r="E151" s="1">
        <f t="shared" si="11"/>
        <v>0</v>
      </c>
      <c r="G151" s="1">
        <f t="shared" si="12"/>
        <v>0</v>
      </c>
      <c r="H151" s="1">
        <v>0</v>
      </c>
      <c r="I151" s="1">
        <f t="shared" si="13"/>
        <v>0</v>
      </c>
      <c r="K151" s="7">
        <v>0</v>
      </c>
      <c r="L151" s="1">
        <f t="shared" si="14"/>
        <v>0</v>
      </c>
      <c r="HG151" s="4"/>
    </row>
    <row r="152" spans="1:215" ht="15.75" x14ac:dyDescent="0.3">
      <c r="A152" s="3" t="s">
        <v>554</v>
      </c>
      <c r="B152" s="7" t="s">
        <v>653</v>
      </c>
      <c r="C152" s="1">
        <f>5000+22411.36</f>
        <v>27411.360000000001</v>
      </c>
      <c r="E152" s="1">
        <f t="shared" si="11"/>
        <v>27411.360000000001</v>
      </c>
      <c r="G152" s="1">
        <f t="shared" si="12"/>
        <v>27411.360000000001</v>
      </c>
      <c r="H152" s="1">
        <v>22320.15</v>
      </c>
      <c r="I152" s="1">
        <f t="shared" si="13"/>
        <v>5091.2099999999991</v>
      </c>
      <c r="K152" s="7">
        <v>5091.2099999999991</v>
      </c>
      <c r="L152" s="1">
        <f t="shared" si="14"/>
        <v>0</v>
      </c>
      <c r="HG152" s="4"/>
    </row>
    <row r="153" spans="1:215" ht="15.75" x14ac:dyDescent="0.3">
      <c r="A153" s="3" t="s">
        <v>555</v>
      </c>
      <c r="B153" s="7" t="s">
        <v>654</v>
      </c>
      <c r="C153" s="1">
        <v>11931.81</v>
      </c>
      <c r="E153" s="1">
        <f t="shared" si="11"/>
        <v>11931.81</v>
      </c>
      <c r="G153" s="1">
        <f t="shared" si="12"/>
        <v>11931.81</v>
      </c>
      <c r="H153" s="1">
        <v>13403.17</v>
      </c>
      <c r="I153" s="1">
        <f t="shared" si="13"/>
        <v>-1471.3600000000006</v>
      </c>
      <c r="K153" s="7">
        <v>-1471.3600000000006</v>
      </c>
      <c r="L153" s="1">
        <f t="shared" si="14"/>
        <v>0</v>
      </c>
      <c r="HG153" s="4"/>
    </row>
    <row r="154" spans="1:215" ht="15.75" x14ac:dyDescent="0.3">
      <c r="A154" s="3" t="s">
        <v>556</v>
      </c>
      <c r="B154" s="7" t="s">
        <v>655</v>
      </c>
      <c r="C154" s="1">
        <v>7030</v>
      </c>
      <c r="E154" s="1">
        <f t="shared" si="11"/>
        <v>7030</v>
      </c>
      <c r="G154" s="1">
        <f t="shared" si="12"/>
        <v>7030</v>
      </c>
      <c r="H154" s="1">
        <v>6978.51</v>
      </c>
      <c r="I154" s="1">
        <f t="shared" si="13"/>
        <v>51.489999999999782</v>
      </c>
      <c r="K154" s="7">
        <v>51.489999999999782</v>
      </c>
      <c r="L154" s="1">
        <f t="shared" si="14"/>
        <v>0</v>
      </c>
      <c r="HG154" s="4"/>
    </row>
    <row r="155" spans="1:215" ht="15.75" x14ac:dyDescent="0.3">
      <c r="A155" s="3" t="s">
        <v>155</v>
      </c>
      <c r="B155" s="1" t="s">
        <v>530</v>
      </c>
      <c r="C155" s="1"/>
      <c r="E155" s="1">
        <f t="shared" si="11"/>
        <v>0</v>
      </c>
      <c r="G155" s="1">
        <f t="shared" si="12"/>
        <v>0</v>
      </c>
      <c r="H155" s="1">
        <v>869.40000000000009</v>
      </c>
      <c r="I155" s="1">
        <f t="shared" si="13"/>
        <v>-869.40000000000009</v>
      </c>
      <c r="K155" s="7">
        <v>-869.40000000000009</v>
      </c>
      <c r="L155" s="1">
        <f t="shared" si="14"/>
        <v>0</v>
      </c>
      <c r="HG155" s="4"/>
    </row>
    <row r="156" spans="1:215" ht="15.75" x14ac:dyDescent="0.3">
      <c r="A156" s="3" t="s">
        <v>557</v>
      </c>
      <c r="B156" s="7" t="s">
        <v>656</v>
      </c>
      <c r="C156" s="1">
        <v>7509.86</v>
      </c>
      <c r="E156" s="1">
        <f t="shared" si="11"/>
        <v>7509.86</v>
      </c>
      <c r="G156" s="1">
        <f t="shared" si="12"/>
        <v>7509.86</v>
      </c>
      <c r="H156" s="1">
        <v>9921.59</v>
      </c>
      <c r="I156" s="1">
        <f t="shared" si="13"/>
        <v>-2411.7300000000005</v>
      </c>
      <c r="K156" s="7">
        <v>-2411.7300000000005</v>
      </c>
      <c r="L156" s="1">
        <f t="shared" si="14"/>
        <v>0</v>
      </c>
      <c r="HG156" s="4"/>
    </row>
    <row r="157" spans="1:215" ht="15.75" x14ac:dyDescent="0.3">
      <c r="A157" s="3" t="s">
        <v>558</v>
      </c>
      <c r="B157" s="7" t="s">
        <v>657</v>
      </c>
      <c r="C157" s="1">
        <v>12250</v>
      </c>
      <c r="E157" s="1">
        <f t="shared" si="11"/>
        <v>12250</v>
      </c>
      <c r="G157" s="1">
        <f t="shared" si="12"/>
        <v>12250</v>
      </c>
      <c r="H157" s="1">
        <v>12184.7</v>
      </c>
      <c r="I157" s="1">
        <f t="shared" si="13"/>
        <v>65.299999999999272</v>
      </c>
      <c r="K157" s="7">
        <v>65.299999999999272</v>
      </c>
      <c r="L157" s="1">
        <f t="shared" si="14"/>
        <v>0</v>
      </c>
      <c r="HG157" s="4"/>
    </row>
    <row r="158" spans="1:215" x14ac:dyDescent="0.25">
      <c r="B158" s="1" t="s">
        <v>120</v>
      </c>
      <c r="C158" s="1"/>
      <c r="E158" s="1">
        <f t="shared" si="11"/>
        <v>0</v>
      </c>
      <c r="G158" s="1">
        <f t="shared" si="12"/>
        <v>0</v>
      </c>
      <c r="H158" s="1">
        <v>1517.9999999999998</v>
      </c>
      <c r="I158" s="1">
        <f t="shared" si="13"/>
        <v>-1517.9999999999998</v>
      </c>
      <c r="K158" s="7">
        <v>-1517.9999999999998</v>
      </c>
      <c r="L158" s="1">
        <f t="shared" si="14"/>
        <v>0</v>
      </c>
      <c r="HG158" s="4"/>
    </row>
    <row r="159" spans="1:215" x14ac:dyDescent="0.25">
      <c r="B159" s="7" t="s">
        <v>658</v>
      </c>
      <c r="C159" s="1">
        <v>4663.71</v>
      </c>
      <c r="D159" s="2"/>
      <c r="E159" s="1">
        <f t="shared" si="11"/>
        <v>4663.71</v>
      </c>
      <c r="G159" s="1">
        <f t="shared" si="12"/>
        <v>4663.71</v>
      </c>
      <c r="H159" s="1">
        <v>0</v>
      </c>
      <c r="I159" s="1">
        <f t="shared" si="13"/>
        <v>4663.71</v>
      </c>
      <c r="K159" s="7">
        <v>4355.79</v>
      </c>
      <c r="L159" s="1">
        <f t="shared" si="14"/>
        <v>307.92000000000007</v>
      </c>
      <c r="HG159" s="4"/>
    </row>
    <row r="160" spans="1:215" ht="15.75" x14ac:dyDescent="0.3">
      <c r="A160" s="3" t="s">
        <v>559</v>
      </c>
      <c r="B160" s="7" t="s">
        <v>659</v>
      </c>
      <c r="C160" s="1">
        <v>5267.88</v>
      </c>
      <c r="E160" s="1">
        <f t="shared" si="11"/>
        <v>5267.88</v>
      </c>
      <c r="G160" s="1">
        <f t="shared" si="12"/>
        <v>5267.88</v>
      </c>
      <c r="H160" s="1">
        <v>4386.49</v>
      </c>
      <c r="I160" s="1">
        <f t="shared" si="13"/>
        <v>881.39000000000033</v>
      </c>
      <c r="K160" s="7">
        <v>881.39000000000033</v>
      </c>
      <c r="L160" s="1">
        <f t="shared" si="14"/>
        <v>0</v>
      </c>
      <c r="HG160" s="4"/>
    </row>
    <row r="161" spans="1:215" ht="15.75" x14ac:dyDescent="0.3">
      <c r="A161" s="3" t="s">
        <v>155</v>
      </c>
      <c r="B161" s="7" t="s">
        <v>660</v>
      </c>
      <c r="C161" s="1">
        <v>3972.73</v>
      </c>
      <c r="E161" s="1">
        <f t="shared" si="11"/>
        <v>3972.73</v>
      </c>
      <c r="G161" s="1">
        <f t="shared" si="12"/>
        <v>3972.73</v>
      </c>
      <c r="H161" s="1">
        <v>4386.49</v>
      </c>
      <c r="I161" s="1">
        <f t="shared" si="13"/>
        <v>-413.75999999999976</v>
      </c>
      <c r="J161" s="7"/>
      <c r="K161" s="7">
        <v>-413.75999999999976</v>
      </c>
      <c r="L161" s="1">
        <f t="shared" si="14"/>
        <v>0</v>
      </c>
      <c r="HG161" s="4"/>
    </row>
    <row r="162" spans="1:215" ht="15.75" x14ac:dyDescent="0.3">
      <c r="A162" s="3" t="s">
        <v>155</v>
      </c>
      <c r="B162" s="7" t="s">
        <v>661</v>
      </c>
      <c r="C162" s="1">
        <v>3605</v>
      </c>
      <c r="E162" s="1">
        <f t="shared" si="11"/>
        <v>3605</v>
      </c>
      <c r="G162" s="1">
        <f t="shared" si="12"/>
        <v>3605</v>
      </c>
      <c r="H162" s="1">
        <v>0</v>
      </c>
      <c r="I162" s="1">
        <f t="shared" si="13"/>
        <v>3605</v>
      </c>
      <c r="J162" s="7"/>
      <c r="K162" s="7">
        <v>3605</v>
      </c>
      <c r="L162" s="1">
        <f t="shared" si="14"/>
        <v>0</v>
      </c>
      <c r="HG162" s="4"/>
    </row>
    <row r="163" spans="1:215" ht="15.75" x14ac:dyDescent="0.3">
      <c r="A163" s="3"/>
      <c r="B163" s="1" t="s">
        <v>411</v>
      </c>
      <c r="C163" s="1"/>
      <c r="E163" s="1">
        <f t="shared" si="11"/>
        <v>0</v>
      </c>
      <c r="G163" s="1">
        <f t="shared" si="12"/>
        <v>0</v>
      </c>
      <c r="H163" s="1">
        <v>0</v>
      </c>
      <c r="I163" s="1">
        <f t="shared" si="13"/>
        <v>0</v>
      </c>
      <c r="K163" s="7">
        <v>0</v>
      </c>
      <c r="L163" s="1">
        <f t="shared" si="14"/>
        <v>0</v>
      </c>
      <c r="HG163" s="4"/>
    </row>
    <row r="164" spans="1:215" ht="15.75" x14ac:dyDescent="0.3">
      <c r="A164" s="3" t="s">
        <v>155</v>
      </c>
      <c r="B164" s="1" t="s">
        <v>191</v>
      </c>
      <c r="C164" s="1">
        <v>2950</v>
      </c>
      <c r="E164" s="1">
        <f t="shared" si="11"/>
        <v>2950</v>
      </c>
      <c r="G164" s="1">
        <f t="shared" si="12"/>
        <v>2950</v>
      </c>
      <c r="H164" s="1">
        <v>0</v>
      </c>
      <c r="I164" s="1">
        <f t="shared" si="13"/>
        <v>2950</v>
      </c>
      <c r="K164" s="7">
        <v>2950</v>
      </c>
      <c r="L164" s="1">
        <f t="shared" si="14"/>
        <v>0</v>
      </c>
      <c r="HG164" s="4"/>
    </row>
    <row r="165" spans="1:215" ht="15.75" x14ac:dyDescent="0.3">
      <c r="A165" s="3" t="s">
        <v>155</v>
      </c>
      <c r="B165" s="1" t="s">
        <v>531</v>
      </c>
      <c r="C165" s="1">
        <f>117.45+244.84+168.92</f>
        <v>531.21</v>
      </c>
      <c r="E165" s="1">
        <f t="shared" si="11"/>
        <v>531.21</v>
      </c>
      <c r="F165" s="7" t="s">
        <v>155</v>
      </c>
      <c r="G165" s="1">
        <f t="shared" si="12"/>
        <v>531.21</v>
      </c>
      <c r="H165" s="1">
        <v>1092.96</v>
      </c>
      <c r="I165" s="1">
        <f t="shared" si="13"/>
        <v>-561.75</v>
      </c>
      <c r="K165" s="7">
        <v>-561.75</v>
      </c>
      <c r="L165" s="1">
        <f t="shared" si="14"/>
        <v>0</v>
      </c>
      <c r="HG165" s="4"/>
    </row>
    <row r="166" spans="1:215" ht="15.75" x14ac:dyDescent="0.3">
      <c r="A166" s="3" t="s">
        <v>560</v>
      </c>
      <c r="B166" s="7" t="s">
        <v>662</v>
      </c>
      <c r="C166" s="1">
        <v>4940</v>
      </c>
      <c r="E166" s="1">
        <f t="shared" si="11"/>
        <v>4940</v>
      </c>
      <c r="G166" s="1">
        <f t="shared" si="12"/>
        <v>4940</v>
      </c>
      <c r="H166" s="1">
        <v>6180.97</v>
      </c>
      <c r="I166" s="1">
        <f t="shared" si="13"/>
        <v>-1240.9700000000003</v>
      </c>
      <c r="K166" s="7">
        <v>-1240.9700000000003</v>
      </c>
      <c r="L166" s="1">
        <f t="shared" si="14"/>
        <v>0</v>
      </c>
      <c r="HG166" s="4"/>
    </row>
    <row r="167" spans="1:215" ht="15.75" x14ac:dyDescent="0.3">
      <c r="A167" s="3" t="s">
        <v>155</v>
      </c>
      <c r="B167" s="1" t="s">
        <v>544</v>
      </c>
      <c r="C167" s="1">
        <v>553.04</v>
      </c>
      <c r="E167" s="1">
        <f t="shared" si="11"/>
        <v>553.04</v>
      </c>
      <c r="G167" s="1">
        <f t="shared" si="12"/>
        <v>553.04</v>
      </c>
      <c r="H167" s="1">
        <v>770.04000000000008</v>
      </c>
      <c r="I167" s="1">
        <f t="shared" si="13"/>
        <v>-217.00000000000011</v>
      </c>
      <c r="K167" s="7">
        <v>-217.00000000000011</v>
      </c>
      <c r="L167" s="1">
        <f t="shared" si="14"/>
        <v>0</v>
      </c>
      <c r="HG167" s="4"/>
    </row>
    <row r="168" spans="1:215" ht="15.75" x14ac:dyDescent="0.3">
      <c r="A168" s="3" t="s">
        <v>561</v>
      </c>
      <c r="B168" s="7" t="s">
        <v>495</v>
      </c>
      <c r="C168" s="1">
        <v>4440</v>
      </c>
      <c r="E168" s="1">
        <f t="shared" si="11"/>
        <v>4440</v>
      </c>
      <c r="F168" s="7" t="s">
        <v>155</v>
      </c>
      <c r="G168" s="1">
        <f t="shared" ref="G168:G199" si="15">SUM(E168:F168)</f>
        <v>4440</v>
      </c>
      <c r="H168" s="1">
        <v>3323.1</v>
      </c>
      <c r="I168" s="1">
        <f t="shared" ref="I168:I199" si="16">+G168-H168</f>
        <v>1116.9000000000001</v>
      </c>
      <c r="K168" s="7">
        <v>1116.9000000000001</v>
      </c>
      <c r="L168" s="1">
        <f t="shared" ref="L168:L199" si="17">+I168-K168</f>
        <v>0</v>
      </c>
      <c r="HG168" s="4"/>
    </row>
    <row r="169" spans="1:215" ht="15.75" x14ac:dyDescent="0.3">
      <c r="A169" s="3" t="s">
        <v>155</v>
      </c>
      <c r="B169" s="7" t="s">
        <v>496</v>
      </c>
      <c r="C169" s="1">
        <v>457.99</v>
      </c>
      <c r="E169" s="1">
        <f t="shared" si="11"/>
        <v>457.99</v>
      </c>
      <c r="F169" s="7" t="s">
        <v>155</v>
      </c>
      <c r="G169" s="1">
        <f t="shared" si="15"/>
        <v>457.99</v>
      </c>
      <c r="H169" s="1">
        <v>413</v>
      </c>
      <c r="I169" s="1">
        <f t="shared" si="16"/>
        <v>44.990000000000009</v>
      </c>
      <c r="K169" s="7">
        <v>44.990000000000009</v>
      </c>
      <c r="L169" s="1">
        <f t="shared" si="17"/>
        <v>0</v>
      </c>
      <c r="HG169" s="4"/>
    </row>
    <row r="170" spans="1:215" ht="15.75" x14ac:dyDescent="0.3">
      <c r="A170" s="3" t="s">
        <v>59</v>
      </c>
      <c r="B170" s="7" t="s">
        <v>663</v>
      </c>
      <c r="C170" s="7">
        <f>480+1920</f>
        <v>2400</v>
      </c>
      <c r="E170" s="1">
        <f t="shared" si="11"/>
        <v>2400</v>
      </c>
      <c r="F170" s="7" t="s">
        <v>155</v>
      </c>
      <c r="G170" s="1">
        <f t="shared" si="15"/>
        <v>2400</v>
      </c>
      <c r="H170" s="1">
        <v>0</v>
      </c>
      <c r="I170" s="1">
        <f t="shared" si="16"/>
        <v>2400</v>
      </c>
      <c r="K170" s="7">
        <v>2400</v>
      </c>
      <c r="L170" s="1">
        <f t="shared" si="17"/>
        <v>0</v>
      </c>
      <c r="HG170" s="4"/>
    </row>
    <row r="171" spans="1:215" ht="15.75" x14ac:dyDescent="0.3">
      <c r="A171" s="3" t="s">
        <v>155</v>
      </c>
      <c r="B171" s="7" t="s">
        <v>60</v>
      </c>
      <c r="C171" s="7">
        <v>231.79</v>
      </c>
      <c r="E171" s="1">
        <f t="shared" si="11"/>
        <v>231.79</v>
      </c>
      <c r="F171" s="7" t="s">
        <v>155</v>
      </c>
      <c r="G171" s="1">
        <f t="shared" si="15"/>
        <v>231.79</v>
      </c>
      <c r="H171" s="1">
        <v>0</v>
      </c>
      <c r="I171" s="1">
        <f t="shared" si="16"/>
        <v>231.79</v>
      </c>
      <c r="K171" s="7">
        <v>231.79</v>
      </c>
      <c r="L171" s="1">
        <f t="shared" si="17"/>
        <v>0</v>
      </c>
      <c r="HG171" s="4"/>
    </row>
    <row r="172" spans="1:215" x14ac:dyDescent="0.25">
      <c r="B172" s="6" t="s">
        <v>13</v>
      </c>
      <c r="C172" s="1"/>
      <c r="E172" s="1">
        <f t="shared" si="11"/>
        <v>0</v>
      </c>
      <c r="G172" s="1">
        <f t="shared" si="15"/>
        <v>0</v>
      </c>
      <c r="H172" s="1">
        <v>0</v>
      </c>
      <c r="I172" s="1">
        <f t="shared" si="16"/>
        <v>0</v>
      </c>
      <c r="K172" s="7">
        <v>0</v>
      </c>
      <c r="L172" s="1">
        <f t="shared" si="17"/>
        <v>0</v>
      </c>
      <c r="HG172" s="4"/>
    </row>
    <row r="173" spans="1:215" ht="15.75" x14ac:dyDescent="0.3">
      <c r="A173" s="3" t="s">
        <v>562</v>
      </c>
      <c r="B173" s="1" t="s">
        <v>14</v>
      </c>
      <c r="C173" s="1">
        <v>14400</v>
      </c>
      <c r="E173" s="1">
        <f t="shared" si="11"/>
        <v>14400</v>
      </c>
      <c r="G173" s="1">
        <f t="shared" si="15"/>
        <v>14400</v>
      </c>
      <c r="H173" s="1">
        <v>14976.1</v>
      </c>
      <c r="I173" s="1">
        <f t="shared" si="16"/>
        <v>-576.10000000000036</v>
      </c>
      <c r="K173" s="7">
        <v>-576.10000000000036</v>
      </c>
      <c r="L173" s="1">
        <f t="shared" si="17"/>
        <v>0</v>
      </c>
      <c r="M173" s="13"/>
      <c r="HG173" s="4"/>
    </row>
    <row r="174" spans="1:215" ht="15.75" x14ac:dyDescent="0.3">
      <c r="A174" s="3" t="s">
        <v>563</v>
      </c>
      <c r="B174" s="1" t="s">
        <v>15</v>
      </c>
      <c r="C174" s="1">
        <v>6900</v>
      </c>
      <c r="E174" s="1">
        <f t="shared" si="11"/>
        <v>6900</v>
      </c>
      <c r="F174" s="7"/>
      <c r="G174" s="1">
        <f t="shared" si="15"/>
        <v>6900</v>
      </c>
      <c r="H174" s="1">
        <v>8861.6</v>
      </c>
      <c r="I174" s="1">
        <f t="shared" si="16"/>
        <v>-1961.6000000000004</v>
      </c>
      <c r="J174" s="7"/>
      <c r="K174" s="7">
        <v>-1961.6000000000004</v>
      </c>
      <c r="L174" s="1">
        <f t="shared" si="17"/>
        <v>0</v>
      </c>
      <c r="HG174" s="4"/>
    </row>
    <row r="175" spans="1:215" ht="15.75" x14ac:dyDescent="0.3">
      <c r="A175" s="3" t="s">
        <v>564</v>
      </c>
      <c r="B175" s="7" t="s">
        <v>664</v>
      </c>
      <c r="C175" s="1">
        <v>4680</v>
      </c>
      <c r="E175" s="1">
        <f t="shared" si="11"/>
        <v>4680</v>
      </c>
      <c r="F175" s="7"/>
      <c r="G175" s="1">
        <f t="shared" si="15"/>
        <v>4680</v>
      </c>
      <c r="H175" s="1">
        <v>4809.72</v>
      </c>
      <c r="I175" s="1">
        <f t="shared" si="16"/>
        <v>-129.72000000000025</v>
      </c>
      <c r="J175" s="7"/>
      <c r="K175" s="7">
        <v>-129.72000000000025</v>
      </c>
      <c r="L175" s="1">
        <f t="shared" si="17"/>
        <v>0</v>
      </c>
      <c r="HG175" s="4"/>
    </row>
    <row r="176" spans="1:215" ht="15.75" x14ac:dyDescent="0.3">
      <c r="A176" s="3" t="s">
        <v>155</v>
      </c>
      <c r="B176" s="7" t="s">
        <v>19</v>
      </c>
      <c r="C176" s="1">
        <v>541</v>
      </c>
      <c r="E176" s="1">
        <f t="shared" si="11"/>
        <v>541</v>
      </c>
      <c r="F176" s="7"/>
      <c r="G176" s="1">
        <f t="shared" si="15"/>
        <v>541</v>
      </c>
      <c r="H176" s="1">
        <v>742.82</v>
      </c>
      <c r="I176" s="1">
        <f t="shared" si="16"/>
        <v>-201.82000000000005</v>
      </c>
      <c r="K176" s="7">
        <v>-201.82000000000005</v>
      </c>
      <c r="L176" s="1">
        <f t="shared" si="17"/>
        <v>0</v>
      </c>
      <c r="HG176" s="4"/>
    </row>
    <row r="177" spans="1:215" ht="15.75" x14ac:dyDescent="0.3">
      <c r="A177" s="3"/>
      <c r="B177" s="7" t="s">
        <v>665</v>
      </c>
      <c r="C177" s="1">
        <v>2914.9</v>
      </c>
      <c r="E177" s="1">
        <f t="shared" si="11"/>
        <v>2914.9</v>
      </c>
      <c r="G177" s="1">
        <f t="shared" si="15"/>
        <v>2914.9</v>
      </c>
      <c r="H177" s="1">
        <v>0</v>
      </c>
      <c r="I177" s="1">
        <f t="shared" si="16"/>
        <v>2914.9</v>
      </c>
      <c r="J177" s="7"/>
      <c r="K177" s="7">
        <v>2914.9</v>
      </c>
      <c r="L177" s="1">
        <f t="shared" si="17"/>
        <v>0</v>
      </c>
      <c r="HG177" s="4"/>
    </row>
    <row r="178" spans="1:215" ht="15.75" x14ac:dyDescent="0.3">
      <c r="A178" s="3"/>
      <c r="B178" s="1" t="s">
        <v>461</v>
      </c>
      <c r="C178" s="1">
        <v>332.6</v>
      </c>
      <c r="E178" s="1">
        <f t="shared" si="11"/>
        <v>332.6</v>
      </c>
      <c r="G178" s="1">
        <f t="shared" si="15"/>
        <v>332.6</v>
      </c>
      <c r="H178" s="1">
        <v>0</v>
      </c>
      <c r="I178" s="1">
        <f t="shared" si="16"/>
        <v>332.6</v>
      </c>
      <c r="K178" s="7">
        <v>332.6</v>
      </c>
      <c r="L178" s="1">
        <f t="shared" si="17"/>
        <v>0</v>
      </c>
      <c r="HG178" s="4"/>
    </row>
    <row r="179" spans="1:215" ht="15.75" x14ac:dyDescent="0.3">
      <c r="A179" s="3" t="s">
        <v>565</v>
      </c>
      <c r="B179" s="1" t="s">
        <v>126</v>
      </c>
      <c r="C179" s="1">
        <v>200</v>
      </c>
      <c r="E179" s="1">
        <f t="shared" si="11"/>
        <v>200</v>
      </c>
      <c r="G179" s="1">
        <f t="shared" si="15"/>
        <v>200</v>
      </c>
      <c r="H179" s="1">
        <v>4430.8</v>
      </c>
      <c r="I179" s="1">
        <f t="shared" si="16"/>
        <v>-4230.8</v>
      </c>
      <c r="K179" s="7">
        <v>-4230.8</v>
      </c>
      <c r="L179" s="1">
        <f t="shared" si="17"/>
        <v>0</v>
      </c>
      <c r="HG179" s="4"/>
    </row>
    <row r="180" spans="1:215" ht="15.75" x14ac:dyDescent="0.3">
      <c r="A180" s="3" t="s">
        <v>155</v>
      </c>
      <c r="B180" s="1" t="s">
        <v>462</v>
      </c>
      <c r="C180" s="1">
        <v>7.8</v>
      </c>
      <c r="E180" s="1">
        <f t="shared" si="11"/>
        <v>7.8</v>
      </c>
      <c r="G180" s="1">
        <f t="shared" si="15"/>
        <v>7.8</v>
      </c>
      <c r="H180" s="1">
        <v>552</v>
      </c>
      <c r="I180" s="1">
        <f t="shared" si="16"/>
        <v>-544.20000000000005</v>
      </c>
      <c r="K180" s="7">
        <v>-544.20000000000005</v>
      </c>
      <c r="L180" s="1">
        <f t="shared" si="17"/>
        <v>0</v>
      </c>
      <c r="HG180" s="4"/>
    </row>
    <row r="181" spans="1:215" ht="15.75" x14ac:dyDescent="0.3">
      <c r="A181" s="3" t="s">
        <v>566</v>
      </c>
      <c r="B181" s="7" t="s">
        <v>666</v>
      </c>
      <c r="C181" s="1">
        <v>10033.33</v>
      </c>
      <c r="E181" s="1">
        <f t="shared" si="11"/>
        <v>10033.33</v>
      </c>
      <c r="G181" s="1">
        <f t="shared" si="15"/>
        <v>10033.33</v>
      </c>
      <c r="H181" s="1">
        <v>10368.07</v>
      </c>
      <c r="I181" s="1">
        <f t="shared" si="16"/>
        <v>-334.73999999999978</v>
      </c>
      <c r="K181" s="7">
        <v>-334.73999999999978</v>
      </c>
      <c r="L181" s="1">
        <f t="shared" si="17"/>
        <v>0</v>
      </c>
      <c r="HG181" s="4"/>
    </row>
    <row r="182" spans="1:215" x14ac:dyDescent="0.25">
      <c r="A182" s="5" t="s">
        <v>567</v>
      </c>
      <c r="B182" s="7" t="s">
        <v>667</v>
      </c>
      <c r="C182" s="1">
        <v>4875</v>
      </c>
      <c r="E182" s="1">
        <f t="shared" si="11"/>
        <v>4875</v>
      </c>
      <c r="G182" s="1">
        <f t="shared" si="15"/>
        <v>4875</v>
      </c>
      <c r="H182" s="1">
        <v>5700.72</v>
      </c>
      <c r="I182" s="1">
        <f t="shared" si="16"/>
        <v>-825.72000000000025</v>
      </c>
      <c r="K182" s="7">
        <v>-825.72000000000025</v>
      </c>
      <c r="L182" s="1">
        <f t="shared" si="17"/>
        <v>0</v>
      </c>
      <c r="HG182" s="4"/>
    </row>
    <row r="183" spans="1:215" ht="15.75" x14ac:dyDescent="0.3">
      <c r="A183" s="3" t="s">
        <v>155</v>
      </c>
      <c r="B183" s="7" t="s">
        <v>668</v>
      </c>
      <c r="C183" s="1">
        <v>4680</v>
      </c>
      <c r="E183" s="1">
        <f t="shared" si="11"/>
        <v>4680</v>
      </c>
      <c r="G183" s="1">
        <f t="shared" si="15"/>
        <v>4680</v>
      </c>
      <c r="H183" s="1">
        <v>0</v>
      </c>
      <c r="I183" s="1">
        <f t="shared" si="16"/>
        <v>4680</v>
      </c>
      <c r="K183" s="7">
        <v>4680</v>
      </c>
      <c r="L183" s="1">
        <f t="shared" si="17"/>
        <v>0</v>
      </c>
      <c r="HG183" s="4"/>
    </row>
    <row r="184" spans="1:215" x14ac:dyDescent="0.25">
      <c r="B184" s="7" t="s">
        <v>669</v>
      </c>
      <c r="C184" s="1">
        <v>2000</v>
      </c>
      <c r="E184" s="1">
        <f t="shared" si="11"/>
        <v>2000</v>
      </c>
      <c r="G184" s="1">
        <f t="shared" si="15"/>
        <v>2000</v>
      </c>
      <c r="H184" s="1">
        <v>0</v>
      </c>
      <c r="I184" s="1">
        <f t="shared" si="16"/>
        <v>2000</v>
      </c>
      <c r="K184" s="7">
        <v>2000</v>
      </c>
      <c r="L184" s="1">
        <f t="shared" si="17"/>
        <v>0</v>
      </c>
      <c r="HG184" s="4"/>
    </row>
    <row r="185" spans="1:215" ht="15.75" x14ac:dyDescent="0.3">
      <c r="A185" s="3"/>
      <c r="B185" s="7" t="s">
        <v>504</v>
      </c>
      <c r="C185" s="1">
        <v>176.73</v>
      </c>
      <c r="E185" s="1">
        <f t="shared" si="11"/>
        <v>176.73</v>
      </c>
      <c r="G185" s="1">
        <f t="shared" si="15"/>
        <v>176.73</v>
      </c>
      <c r="H185" s="1">
        <v>0</v>
      </c>
      <c r="I185" s="1">
        <f t="shared" si="16"/>
        <v>176.73</v>
      </c>
      <c r="K185" s="7">
        <v>176.73</v>
      </c>
      <c r="L185" s="1">
        <f t="shared" si="17"/>
        <v>0</v>
      </c>
      <c r="HG185" s="4"/>
    </row>
    <row r="186" spans="1:215" ht="15.75" x14ac:dyDescent="0.3">
      <c r="A186" s="3" t="s">
        <v>155</v>
      </c>
      <c r="B186" s="1" t="s">
        <v>545</v>
      </c>
      <c r="C186" s="1"/>
      <c r="E186" s="1">
        <f t="shared" si="11"/>
        <v>0</v>
      </c>
      <c r="G186" s="1">
        <f t="shared" si="15"/>
        <v>0</v>
      </c>
      <c r="H186" s="1">
        <v>897.86</v>
      </c>
      <c r="I186" s="1">
        <f t="shared" si="16"/>
        <v>-897.86</v>
      </c>
      <c r="K186" s="7">
        <v>-897.86</v>
      </c>
      <c r="L186" s="1">
        <f t="shared" si="17"/>
        <v>0</v>
      </c>
      <c r="HG186" s="4"/>
    </row>
    <row r="187" spans="1:215" x14ac:dyDescent="0.25">
      <c r="A187" s="5" t="s">
        <v>568</v>
      </c>
      <c r="B187" s="1" t="s">
        <v>127</v>
      </c>
      <c r="C187" s="1">
        <v>400</v>
      </c>
      <c r="E187" s="1">
        <f t="shared" si="11"/>
        <v>400</v>
      </c>
      <c r="G187" s="1">
        <f t="shared" si="15"/>
        <v>400</v>
      </c>
      <c r="H187" s="1">
        <v>4000</v>
      </c>
      <c r="I187" s="1">
        <f t="shared" si="16"/>
        <v>-3600</v>
      </c>
      <c r="K187" s="7">
        <v>-3600</v>
      </c>
      <c r="L187" s="1">
        <f t="shared" si="17"/>
        <v>0</v>
      </c>
      <c r="HG187" s="4"/>
    </row>
    <row r="188" spans="1:215" x14ac:dyDescent="0.25">
      <c r="A188" s="5" t="s">
        <v>155</v>
      </c>
      <c r="B188" s="1" t="s">
        <v>534</v>
      </c>
      <c r="C188" s="1"/>
      <c r="E188" s="1">
        <f t="shared" si="11"/>
        <v>0</v>
      </c>
      <c r="G188" s="1">
        <f t="shared" si="15"/>
        <v>0</v>
      </c>
      <c r="H188" s="1">
        <v>552</v>
      </c>
      <c r="I188" s="1">
        <f t="shared" si="16"/>
        <v>-552</v>
      </c>
      <c r="K188" s="7">
        <v>-552</v>
      </c>
      <c r="L188" s="1">
        <f t="shared" si="17"/>
        <v>0</v>
      </c>
      <c r="HG188" s="4"/>
    </row>
    <row r="189" spans="1:215" ht="30" x14ac:dyDescent="0.25">
      <c r="C189" s="12" t="s">
        <v>156</v>
      </c>
      <c r="D189" s="11" t="s">
        <v>157</v>
      </c>
      <c r="E189" s="1">
        <f t="shared" si="11"/>
        <v>0</v>
      </c>
      <c r="F189" s="11" t="s">
        <v>159</v>
      </c>
      <c r="G189" s="11" t="s">
        <v>160</v>
      </c>
      <c r="H189" s="11" t="s">
        <v>161</v>
      </c>
      <c r="I189" s="12" t="s">
        <v>435</v>
      </c>
      <c r="J189" s="12"/>
      <c r="K189" s="12" t="s">
        <v>435</v>
      </c>
      <c r="L189" s="11" t="s">
        <v>162</v>
      </c>
      <c r="HG189" s="4"/>
    </row>
    <row r="190" spans="1:215" x14ac:dyDescent="0.25">
      <c r="B190" s="6" t="s">
        <v>128</v>
      </c>
      <c r="C190" s="1"/>
      <c r="E190" s="1">
        <f t="shared" si="11"/>
        <v>0</v>
      </c>
      <c r="G190" s="1">
        <f t="shared" ref="G190:G232" si="18">SUM(E190:F190)</f>
        <v>0</v>
      </c>
      <c r="H190" s="1">
        <v>0</v>
      </c>
      <c r="I190" s="1">
        <f t="shared" ref="I190:I232" si="19">+G190-H190</f>
        <v>0</v>
      </c>
      <c r="K190" s="7">
        <v>0</v>
      </c>
      <c r="L190" s="1">
        <f t="shared" ref="L190:L232" si="20">+I190-K190</f>
        <v>0</v>
      </c>
      <c r="HG190" s="4"/>
    </row>
    <row r="191" spans="1:215" ht="15.75" x14ac:dyDescent="0.3">
      <c r="A191" s="3" t="s">
        <v>569</v>
      </c>
      <c r="B191" s="7" t="s">
        <v>670</v>
      </c>
      <c r="C191" s="1">
        <v>29750</v>
      </c>
      <c r="E191" s="1">
        <f t="shared" si="11"/>
        <v>29750</v>
      </c>
      <c r="G191" s="1">
        <f t="shared" si="18"/>
        <v>29750</v>
      </c>
      <c r="H191" s="1">
        <v>23925.32</v>
      </c>
      <c r="I191" s="1">
        <f t="shared" si="19"/>
        <v>5824.68</v>
      </c>
      <c r="K191" s="7">
        <v>1974.6800000000003</v>
      </c>
      <c r="L191" s="1">
        <f t="shared" si="20"/>
        <v>3850</v>
      </c>
      <c r="HG191" s="4"/>
    </row>
    <row r="192" spans="1:215" ht="15.75" x14ac:dyDescent="0.3">
      <c r="A192" s="3" t="s">
        <v>398</v>
      </c>
      <c r="B192" s="1" t="s">
        <v>129</v>
      </c>
      <c r="C192" s="1">
        <f>13105.5+1600</f>
        <v>14705.5</v>
      </c>
      <c r="E192" s="1">
        <f t="shared" si="11"/>
        <v>14705.5</v>
      </c>
      <c r="G192" s="1">
        <f t="shared" si="18"/>
        <v>14705.5</v>
      </c>
      <c r="H192" s="1">
        <v>11520.08</v>
      </c>
      <c r="I192" s="1">
        <f t="shared" si="19"/>
        <v>3185.42</v>
      </c>
      <c r="K192" s="7">
        <v>479.92000000000007</v>
      </c>
      <c r="L192" s="1">
        <f t="shared" si="20"/>
        <v>2705.5</v>
      </c>
      <c r="HG192" s="4"/>
    </row>
    <row r="193" spans="1:215" ht="15.75" x14ac:dyDescent="0.3">
      <c r="A193" s="3" t="s">
        <v>155</v>
      </c>
      <c r="B193" s="1" t="s">
        <v>535</v>
      </c>
      <c r="C193" s="1">
        <v>1612.81</v>
      </c>
      <c r="E193" s="1">
        <f t="shared" si="11"/>
        <v>1612.81</v>
      </c>
      <c r="G193" s="1">
        <f t="shared" si="18"/>
        <v>1612.81</v>
      </c>
      <c r="H193" s="1">
        <v>1435.2000000000003</v>
      </c>
      <c r="I193" s="1">
        <f t="shared" si="19"/>
        <v>177.60999999999967</v>
      </c>
      <c r="K193" s="7">
        <v>220.79999999999995</v>
      </c>
      <c r="L193" s="1">
        <f t="shared" si="20"/>
        <v>-43.190000000000282</v>
      </c>
      <c r="HG193" s="4"/>
    </row>
    <row r="194" spans="1:215" ht="15.75" x14ac:dyDescent="0.3">
      <c r="A194" s="3" t="s">
        <v>399</v>
      </c>
      <c r="B194" s="1" t="s">
        <v>326</v>
      </c>
      <c r="C194" s="1">
        <v>4000</v>
      </c>
      <c r="D194" s="1">
        <v>4000</v>
      </c>
      <c r="E194" s="1">
        <f t="shared" si="11"/>
        <v>8000</v>
      </c>
      <c r="F194" s="1">
        <f>10000-E194</f>
        <v>2000</v>
      </c>
      <c r="G194" s="1">
        <f t="shared" si="18"/>
        <v>10000</v>
      </c>
      <c r="H194" s="1">
        <v>10000</v>
      </c>
      <c r="I194" s="1">
        <f t="shared" si="19"/>
        <v>0</v>
      </c>
      <c r="K194" s="7">
        <v>-2000</v>
      </c>
      <c r="L194" s="1">
        <f t="shared" si="20"/>
        <v>2000</v>
      </c>
      <c r="HG194" s="4"/>
    </row>
    <row r="195" spans="1:215" x14ac:dyDescent="0.25">
      <c r="B195" s="6" t="s">
        <v>130</v>
      </c>
      <c r="C195" s="1"/>
      <c r="E195" s="1">
        <f t="shared" si="11"/>
        <v>0</v>
      </c>
      <c r="G195" s="1">
        <f t="shared" si="18"/>
        <v>0</v>
      </c>
      <c r="H195" s="1">
        <v>0</v>
      </c>
      <c r="I195" s="1">
        <f t="shared" si="19"/>
        <v>0</v>
      </c>
      <c r="K195" s="7">
        <v>0</v>
      </c>
      <c r="L195" s="1">
        <f t="shared" si="20"/>
        <v>0</v>
      </c>
      <c r="HG195" s="4"/>
    </row>
    <row r="196" spans="1:215" ht="15.75" x14ac:dyDescent="0.3">
      <c r="A196" s="3" t="s">
        <v>400</v>
      </c>
      <c r="B196" s="1" t="s">
        <v>533</v>
      </c>
      <c r="C196" s="1">
        <v>3705</v>
      </c>
      <c r="E196" s="1">
        <f t="shared" si="11"/>
        <v>3705</v>
      </c>
      <c r="G196" s="1">
        <f t="shared" si="18"/>
        <v>3705</v>
      </c>
      <c r="H196" s="1">
        <v>3000</v>
      </c>
      <c r="I196" s="1">
        <f t="shared" si="19"/>
        <v>705</v>
      </c>
      <c r="K196" s="7">
        <v>705</v>
      </c>
      <c r="L196" s="1">
        <f t="shared" si="20"/>
        <v>0</v>
      </c>
      <c r="HG196" s="4"/>
    </row>
    <row r="197" spans="1:215" x14ac:dyDescent="0.25">
      <c r="B197" s="6" t="s">
        <v>131</v>
      </c>
      <c r="C197" s="1"/>
      <c r="E197" s="1">
        <f t="shared" si="11"/>
        <v>0</v>
      </c>
      <c r="G197" s="1">
        <f t="shared" si="18"/>
        <v>0</v>
      </c>
      <c r="H197" s="1">
        <v>0</v>
      </c>
      <c r="I197" s="1">
        <f t="shared" si="19"/>
        <v>0</v>
      </c>
      <c r="K197" s="7">
        <v>0</v>
      </c>
      <c r="L197" s="1">
        <f t="shared" si="20"/>
        <v>0</v>
      </c>
      <c r="HG197" s="4"/>
    </row>
    <row r="198" spans="1:215" ht="15.75" x14ac:dyDescent="0.3">
      <c r="A198" s="3" t="s">
        <v>401</v>
      </c>
      <c r="B198" s="1" t="s">
        <v>132</v>
      </c>
      <c r="C198" s="1">
        <v>19502.23</v>
      </c>
      <c r="D198" s="7"/>
      <c r="E198" s="1">
        <f t="shared" si="11"/>
        <v>19502.23</v>
      </c>
      <c r="G198" s="1">
        <f t="shared" si="18"/>
        <v>19502.23</v>
      </c>
      <c r="H198" s="1">
        <v>15000</v>
      </c>
      <c r="I198" s="1">
        <f t="shared" si="19"/>
        <v>4502.2299999999996</v>
      </c>
      <c r="K198" s="7">
        <v>4502.2299999999996</v>
      </c>
      <c r="L198" s="1">
        <f t="shared" si="20"/>
        <v>0</v>
      </c>
      <c r="HG198" s="4"/>
    </row>
    <row r="199" spans="1:215" ht="15.75" x14ac:dyDescent="0.3">
      <c r="A199" s="3" t="s">
        <v>402</v>
      </c>
      <c r="B199" s="1" t="s">
        <v>536</v>
      </c>
      <c r="C199" s="1">
        <f>32888.02+2853.95</f>
        <v>35741.969999999994</v>
      </c>
      <c r="D199" s="7">
        <f>48*2</f>
        <v>96</v>
      </c>
      <c r="E199" s="2">
        <f t="shared" si="11"/>
        <v>35837.969999999994</v>
      </c>
      <c r="G199" s="1">
        <f t="shared" si="18"/>
        <v>35837.969999999994</v>
      </c>
      <c r="H199" s="1">
        <v>40000</v>
      </c>
      <c r="I199" s="1">
        <f t="shared" si="19"/>
        <v>-4162.0300000000061</v>
      </c>
      <c r="K199" s="7">
        <v>-3500</v>
      </c>
      <c r="L199" s="1">
        <f t="shared" si="20"/>
        <v>-662.03000000000611</v>
      </c>
      <c r="HG199" s="4"/>
    </row>
    <row r="200" spans="1:215" ht="15.75" x14ac:dyDescent="0.3">
      <c r="A200" s="3" t="s">
        <v>403</v>
      </c>
      <c r="B200" s="1" t="s">
        <v>133</v>
      </c>
      <c r="C200" s="1"/>
      <c r="E200" s="1">
        <f t="shared" ref="E200:E263" si="21">SUM(C200:D200)</f>
        <v>0</v>
      </c>
      <c r="G200" s="1">
        <f t="shared" si="18"/>
        <v>0</v>
      </c>
      <c r="H200" s="1">
        <v>5000</v>
      </c>
      <c r="I200" s="1">
        <f t="shared" si="19"/>
        <v>-5000</v>
      </c>
      <c r="K200" s="7">
        <v>-5000</v>
      </c>
      <c r="L200" s="1">
        <f t="shared" si="20"/>
        <v>0</v>
      </c>
      <c r="HG200" s="4"/>
    </row>
    <row r="201" spans="1:215" ht="15.75" x14ac:dyDescent="0.3">
      <c r="A201" s="3" t="s">
        <v>404</v>
      </c>
      <c r="B201" s="1" t="s">
        <v>134</v>
      </c>
      <c r="C201" s="1">
        <v>780</v>
      </c>
      <c r="E201" s="1">
        <f t="shared" si="21"/>
        <v>780</v>
      </c>
      <c r="G201" s="1">
        <f t="shared" si="18"/>
        <v>780</v>
      </c>
      <c r="H201" s="1">
        <v>2800</v>
      </c>
      <c r="I201" s="1">
        <f t="shared" si="19"/>
        <v>-2020</v>
      </c>
      <c r="K201" s="7">
        <v>-2020</v>
      </c>
      <c r="L201" s="1">
        <f t="shared" si="20"/>
        <v>0</v>
      </c>
      <c r="HG201" s="4"/>
    </row>
    <row r="202" spans="1:215" ht="15.75" x14ac:dyDescent="0.3">
      <c r="A202" s="3" t="s">
        <v>405</v>
      </c>
      <c r="B202" s="1" t="s">
        <v>135</v>
      </c>
      <c r="C202" s="1">
        <v>4740.4799999999996</v>
      </c>
      <c r="D202" s="7"/>
      <c r="E202" s="1">
        <f t="shared" si="21"/>
        <v>4740.4799999999996</v>
      </c>
      <c r="G202" s="1">
        <f t="shared" si="18"/>
        <v>4740.4799999999996</v>
      </c>
      <c r="H202" s="1">
        <v>10000</v>
      </c>
      <c r="I202" s="1">
        <f t="shared" si="19"/>
        <v>-5259.52</v>
      </c>
      <c r="K202" s="7">
        <v>-5259.52</v>
      </c>
      <c r="L202" s="1">
        <f t="shared" si="20"/>
        <v>0</v>
      </c>
      <c r="HG202" s="4"/>
    </row>
    <row r="203" spans="1:215" ht="15.75" x14ac:dyDescent="0.3">
      <c r="A203" s="3" t="s">
        <v>406</v>
      </c>
      <c r="B203" s="1" t="s">
        <v>136</v>
      </c>
      <c r="C203" s="1">
        <v>175</v>
      </c>
      <c r="E203" s="1">
        <f t="shared" si="21"/>
        <v>175</v>
      </c>
      <c r="G203" s="1">
        <f t="shared" si="18"/>
        <v>175</v>
      </c>
      <c r="H203" s="1">
        <v>2500</v>
      </c>
      <c r="I203" s="1">
        <f t="shared" si="19"/>
        <v>-2325</v>
      </c>
      <c r="K203" s="7">
        <v>-2325</v>
      </c>
      <c r="L203" s="1">
        <f t="shared" si="20"/>
        <v>0</v>
      </c>
      <c r="HG203" s="4"/>
    </row>
    <row r="204" spans="1:215" ht="15.75" x14ac:dyDescent="0.3">
      <c r="A204" s="3" t="s">
        <v>546</v>
      </c>
      <c r="B204" s="1" t="s">
        <v>137</v>
      </c>
      <c r="C204" s="1">
        <v>3106.93</v>
      </c>
      <c r="E204" s="1">
        <f t="shared" si="21"/>
        <v>3106.93</v>
      </c>
      <c r="G204" s="1">
        <f t="shared" si="18"/>
        <v>3106.93</v>
      </c>
      <c r="H204" s="1">
        <v>3000</v>
      </c>
      <c r="I204" s="1">
        <f t="shared" si="19"/>
        <v>106.92999999999984</v>
      </c>
      <c r="K204" s="7">
        <v>106.92999999999984</v>
      </c>
      <c r="L204" s="1">
        <f t="shared" si="20"/>
        <v>0</v>
      </c>
      <c r="HG204" s="4"/>
    </row>
    <row r="205" spans="1:215" ht="15.75" x14ac:dyDescent="0.3">
      <c r="A205" s="3" t="s">
        <v>547</v>
      </c>
      <c r="B205" s="1" t="s">
        <v>138</v>
      </c>
      <c r="C205" s="1">
        <v>628.29</v>
      </c>
      <c r="D205" s="7"/>
      <c r="E205" s="1">
        <f t="shared" si="21"/>
        <v>628.29</v>
      </c>
      <c r="G205" s="1">
        <f t="shared" si="18"/>
        <v>628.29</v>
      </c>
      <c r="H205" s="1">
        <v>1500</v>
      </c>
      <c r="I205" s="1">
        <f t="shared" si="19"/>
        <v>-871.71</v>
      </c>
      <c r="K205" s="7">
        <v>0</v>
      </c>
      <c r="L205" s="1">
        <f t="shared" si="20"/>
        <v>-871.71</v>
      </c>
      <c r="HG205" s="4"/>
    </row>
    <row r="206" spans="1:215" ht="15.75" x14ac:dyDescent="0.3">
      <c r="A206" s="52" t="s">
        <v>505</v>
      </c>
      <c r="B206" s="7" t="s">
        <v>497</v>
      </c>
      <c r="C206" s="1">
        <v>2685.33</v>
      </c>
      <c r="E206" s="1">
        <f t="shared" si="21"/>
        <v>2685.33</v>
      </c>
      <c r="G206" s="1">
        <f t="shared" si="18"/>
        <v>2685.33</v>
      </c>
      <c r="I206" s="1">
        <f t="shared" si="19"/>
        <v>2685.33</v>
      </c>
      <c r="K206" s="7">
        <v>2685.33</v>
      </c>
      <c r="L206" s="1">
        <f t="shared" si="20"/>
        <v>0</v>
      </c>
      <c r="HG206" s="4"/>
    </row>
    <row r="207" spans="1:215" x14ac:dyDescent="0.25">
      <c r="B207" s="6" t="s">
        <v>24</v>
      </c>
      <c r="C207" s="1"/>
      <c r="E207" s="1">
        <f t="shared" si="21"/>
        <v>0</v>
      </c>
      <c r="G207" s="1">
        <f t="shared" si="18"/>
        <v>0</v>
      </c>
      <c r="H207" s="1">
        <v>0</v>
      </c>
      <c r="I207" s="1">
        <f t="shared" si="19"/>
        <v>0</v>
      </c>
      <c r="K207" s="7">
        <v>0</v>
      </c>
      <c r="L207" s="1">
        <f t="shared" si="20"/>
        <v>0</v>
      </c>
      <c r="HG207" s="4"/>
    </row>
    <row r="208" spans="1:215" ht="15.75" x14ac:dyDescent="0.3">
      <c r="A208" s="3" t="s">
        <v>415</v>
      </c>
      <c r="B208" s="1" t="s">
        <v>25</v>
      </c>
      <c r="C208" s="1">
        <f>2199+165</f>
        <v>2364</v>
      </c>
      <c r="E208" s="1">
        <f t="shared" si="21"/>
        <v>2364</v>
      </c>
      <c r="G208" s="1">
        <f t="shared" si="18"/>
        <v>2364</v>
      </c>
      <c r="H208" s="1">
        <v>6000</v>
      </c>
      <c r="I208" s="1">
        <f t="shared" si="19"/>
        <v>-3636</v>
      </c>
      <c r="K208" s="7">
        <v>-3636</v>
      </c>
      <c r="L208" s="1">
        <f t="shared" si="20"/>
        <v>0</v>
      </c>
      <c r="HG208" s="4"/>
    </row>
    <row r="209" spans="1:215" ht="15.75" x14ac:dyDescent="0.3">
      <c r="A209" s="3" t="s">
        <v>416</v>
      </c>
      <c r="B209" s="1" t="s">
        <v>26</v>
      </c>
      <c r="C209" s="1">
        <f>12318.28-165+681.1</f>
        <v>12834.380000000001</v>
      </c>
      <c r="D209" s="7" t="s">
        <v>155</v>
      </c>
      <c r="E209" s="1">
        <f t="shared" si="21"/>
        <v>12834.380000000001</v>
      </c>
      <c r="G209" s="1">
        <f t="shared" si="18"/>
        <v>12834.380000000001</v>
      </c>
      <c r="H209" s="1">
        <v>20000</v>
      </c>
      <c r="I209" s="1">
        <f t="shared" si="19"/>
        <v>-7165.619999999999</v>
      </c>
      <c r="K209" s="7">
        <v>-7165.619999999999</v>
      </c>
      <c r="L209" s="1">
        <f t="shared" si="20"/>
        <v>0</v>
      </c>
      <c r="HG209" s="4"/>
    </row>
    <row r="210" spans="1:215" ht="15.75" x14ac:dyDescent="0.3">
      <c r="A210" s="3" t="s">
        <v>417</v>
      </c>
      <c r="B210" s="1" t="s">
        <v>27</v>
      </c>
      <c r="C210" s="1">
        <v>925</v>
      </c>
      <c r="E210" s="1">
        <f t="shared" si="21"/>
        <v>925</v>
      </c>
      <c r="G210" s="1">
        <f t="shared" si="18"/>
        <v>925</v>
      </c>
      <c r="H210" s="1">
        <v>600</v>
      </c>
      <c r="I210" s="1">
        <f t="shared" si="19"/>
        <v>325</v>
      </c>
      <c r="K210" s="7">
        <v>325</v>
      </c>
      <c r="L210" s="1">
        <f t="shared" si="20"/>
        <v>0</v>
      </c>
      <c r="HG210" s="4"/>
    </row>
    <row r="211" spans="1:215" ht="15.75" x14ac:dyDescent="0.3">
      <c r="A211" s="3" t="s">
        <v>418</v>
      </c>
      <c r="B211" s="1" t="s">
        <v>28</v>
      </c>
      <c r="C211" s="1">
        <v>2587.7199999999998</v>
      </c>
      <c r="E211" s="1">
        <f t="shared" si="21"/>
        <v>2587.7199999999998</v>
      </c>
      <c r="F211" s="7" t="s">
        <v>155</v>
      </c>
      <c r="G211" s="1">
        <f t="shared" si="18"/>
        <v>2587.7199999999998</v>
      </c>
      <c r="H211" s="1">
        <v>5000</v>
      </c>
      <c r="I211" s="1">
        <f t="shared" si="19"/>
        <v>-2412.2800000000002</v>
      </c>
      <c r="K211" s="7">
        <v>-2412.2800000000002</v>
      </c>
      <c r="L211" s="1">
        <f t="shared" si="20"/>
        <v>0</v>
      </c>
      <c r="HG211" s="4"/>
    </row>
    <row r="212" spans="1:215" ht="15.75" x14ac:dyDescent="0.3">
      <c r="A212" s="3" t="s">
        <v>420</v>
      </c>
      <c r="B212" s="1" t="s">
        <v>27</v>
      </c>
      <c r="C212" s="1">
        <v>725</v>
      </c>
      <c r="E212" s="1">
        <f t="shared" si="21"/>
        <v>725</v>
      </c>
      <c r="F212" s="7"/>
      <c r="G212" s="1">
        <f t="shared" si="18"/>
        <v>725</v>
      </c>
      <c r="H212" s="1">
        <v>750</v>
      </c>
      <c r="I212" s="1">
        <f t="shared" si="19"/>
        <v>-25</v>
      </c>
      <c r="K212" s="7">
        <v>-25</v>
      </c>
      <c r="L212" s="1">
        <f t="shared" si="20"/>
        <v>0</v>
      </c>
      <c r="HG212" s="4"/>
    </row>
    <row r="213" spans="1:215" x14ac:dyDescent="0.25">
      <c r="B213" s="6" t="s">
        <v>273</v>
      </c>
      <c r="C213" s="1"/>
      <c r="E213" s="1">
        <f t="shared" si="21"/>
        <v>0</v>
      </c>
      <c r="G213" s="1">
        <f t="shared" si="18"/>
        <v>0</v>
      </c>
      <c r="H213" s="1">
        <v>0</v>
      </c>
      <c r="I213" s="1">
        <f t="shared" si="19"/>
        <v>0</v>
      </c>
      <c r="K213" s="7">
        <v>0</v>
      </c>
      <c r="L213" s="1">
        <f t="shared" si="20"/>
        <v>0</v>
      </c>
      <c r="HG213" s="4"/>
    </row>
    <row r="214" spans="1:215" ht="15.75" x14ac:dyDescent="0.3">
      <c r="A214" s="3" t="s">
        <v>204</v>
      </c>
      <c r="B214" s="1" t="s">
        <v>412</v>
      </c>
      <c r="C214" s="1">
        <v>227.5</v>
      </c>
      <c r="E214" s="1">
        <f t="shared" si="21"/>
        <v>227.5</v>
      </c>
      <c r="G214" s="1">
        <f t="shared" si="18"/>
        <v>227.5</v>
      </c>
      <c r="H214" s="1">
        <v>0</v>
      </c>
      <c r="I214" s="1">
        <f t="shared" si="19"/>
        <v>227.5</v>
      </c>
      <c r="K214" s="7">
        <v>227.5</v>
      </c>
      <c r="L214" s="1">
        <f t="shared" si="20"/>
        <v>0</v>
      </c>
      <c r="HG214" s="4"/>
    </row>
    <row r="215" spans="1:215" ht="15.75" x14ac:dyDescent="0.3">
      <c r="A215" s="3" t="s">
        <v>155</v>
      </c>
      <c r="B215" s="7" t="s">
        <v>702</v>
      </c>
      <c r="C215" s="1">
        <v>26000</v>
      </c>
      <c r="E215" s="1">
        <f t="shared" si="21"/>
        <v>26000</v>
      </c>
      <c r="G215" s="1">
        <f t="shared" si="18"/>
        <v>26000</v>
      </c>
      <c r="H215" s="1">
        <v>32500</v>
      </c>
      <c r="I215" s="1">
        <f t="shared" si="19"/>
        <v>-6500</v>
      </c>
      <c r="K215" s="7">
        <v>0</v>
      </c>
      <c r="L215" s="1">
        <f t="shared" si="20"/>
        <v>-6500</v>
      </c>
      <c r="HG215" s="4"/>
    </row>
    <row r="216" spans="1:215" ht="15.75" x14ac:dyDescent="0.3">
      <c r="A216" s="3"/>
      <c r="B216" s="7" t="s">
        <v>703</v>
      </c>
      <c r="C216" s="1">
        <v>12250</v>
      </c>
      <c r="E216" s="1">
        <f t="shared" si="21"/>
        <v>12250</v>
      </c>
      <c r="G216" s="1">
        <f t="shared" si="18"/>
        <v>12250</v>
      </c>
      <c r="H216" s="1">
        <v>0</v>
      </c>
      <c r="I216" s="1">
        <f t="shared" si="19"/>
        <v>12250</v>
      </c>
      <c r="K216" s="7">
        <v>5750</v>
      </c>
      <c r="L216" s="1">
        <f t="shared" si="20"/>
        <v>6500</v>
      </c>
      <c r="HG216" s="4"/>
    </row>
    <row r="217" spans="1:215" ht="15.75" x14ac:dyDescent="0.3">
      <c r="A217" s="3" t="s">
        <v>155</v>
      </c>
      <c r="B217" s="1" t="s">
        <v>372</v>
      </c>
      <c r="C217" s="1"/>
      <c r="E217" s="1">
        <f t="shared" si="21"/>
        <v>0</v>
      </c>
      <c r="G217" s="1">
        <f t="shared" si="18"/>
        <v>0</v>
      </c>
      <c r="H217" s="1">
        <v>5000</v>
      </c>
      <c r="I217" s="1">
        <f t="shared" si="19"/>
        <v>-5000</v>
      </c>
      <c r="K217" s="7">
        <v>-5000</v>
      </c>
      <c r="L217" s="1">
        <f t="shared" si="20"/>
        <v>0</v>
      </c>
      <c r="HG217" s="4"/>
    </row>
    <row r="218" spans="1:215" ht="15.75" x14ac:dyDescent="0.3">
      <c r="A218" s="3" t="s">
        <v>155</v>
      </c>
      <c r="B218" s="1" t="s">
        <v>264</v>
      </c>
      <c r="C218" s="1">
        <v>5565</v>
      </c>
      <c r="E218" s="1">
        <f t="shared" si="21"/>
        <v>5565</v>
      </c>
      <c r="F218" s="7"/>
      <c r="G218" s="1">
        <f t="shared" si="18"/>
        <v>5565</v>
      </c>
      <c r="H218" s="1">
        <v>0</v>
      </c>
      <c r="I218" s="1">
        <f t="shared" si="19"/>
        <v>5565</v>
      </c>
      <c r="K218" s="7">
        <v>5565</v>
      </c>
      <c r="L218" s="1">
        <f t="shared" si="20"/>
        <v>0</v>
      </c>
      <c r="HG218" s="4"/>
    </row>
    <row r="219" spans="1:215" ht="15.75" x14ac:dyDescent="0.3">
      <c r="A219" s="3" t="s">
        <v>155</v>
      </c>
      <c r="B219" s="7" t="s">
        <v>57</v>
      </c>
      <c r="C219" s="1">
        <f>2485.5+165</f>
        <v>2650.5</v>
      </c>
      <c r="D219" s="7" t="s">
        <v>155</v>
      </c>
      <c r="E219" s="1">
        <f t="shared" si="21"/>
        <v>2650.5</v>
      </c>
      <c r="G219" s="1">
        <f t="shared" si="18"/>
        <v>2650.5</v>
      </c>
      <c r="H219" s="1">
        <v>0</v>
      </c>
      <c r="I219" s="1">
        <f t="shared" si="19"/>
        <v>2650.5</v>
      </c>
      <c r="J219" s="7"/>
      <c r="K219" s="7">
        <v>2650.5</v>
      </c>
      <c r="L219" s="1">
        <f t="shared" si="20"/>
        <v>0</v>
      </c>
      <c r="HG219" s="4"/>
    </row>
    <row r="220" spans="1:215" ht="15.75" x14ac:dyDescent="0.3">
      <c r="A220" s="3"/>
      <c r="B220" s="7" t="s">
        <v>498</v>
      </c>
      <c r="C220" s="1">
        <v>185</v>
      </c>
      <c r="E220" s="1">
        <f t="shared" si="21"/>
        <v>185</v>
      </c>
      <c r="G220" s="1">
        <f t="shared" si="18"/>
        <v>185</v>
      </c>
      <c r="H220" s="1">
        <v>0</v>
      </c>
      <c r="I220" s="1">
        <f t="shared" si="19"/>
        <v>185</v>
      </c>
      <c r="K220" s="7">
        <v>185</v>
      </c>
      <c r="L220" s="1">
        <f t="shared" si="20"/>
        <v>0</v>
      </c>
      <c r="HG220" s="4"/>
    </row>
    <row r="221" spans="1:215" ht="15.75" x14ac:dyDescent="0.3">
      <c r="A221" s="3" t="s">
        <v>421</v>
      </c>
      <c r="B221" s="1" t="s">
        <v>274</v>
      </c>
      <c r="C221" s="1">
        <v>1505.99</v>
      </c>
      <c r="E221" s="1">
        <f t="shared" si="21"/>
        <v>1505.99</v>
      </c>
      <c r="G221" s="1">
        <f t="shared" si="18"/>
        <v>1505.99</v>
      </c>
      <c r="H221" s="1">
        <v>1200</v>
      </c>
      <c r="I221" s="1">
        <f t="shared" si="19"/>
        <v>305.99</v>
      </c>
      <c r="K221" s="7">
        <v>305.99</v>
      </c>
      <c r="L221" s="1">
        <f t="shared" si="20"/>
        <v>0</v>
      </c>
      <c r="HG221" s="4"/>
    </row>
    <row r="222" spans="1:215" ht="15.75" x14ac:dyDescent="0.3">
      <c r="A222" s="3" t="s">
        <v>422</v>
      </c>
      <c r="B222" s="1" t="s">
        <v>463</v>
      </c>
      <c r="C222" s="1">
        <v>4200</v>
      </c>
      <c r="E222" s="1">
        <f t="shared" si="21"/>
        <v>4200</v>
      </c>
      <c r="F222" s="7"/>
      <c r="G222" s="1">
        <f t="shared" si="18"/>
        <v>4200</v>
      </c>
      <c r="H222" s="1">
        <v>5200</v>
      </c>
      <c r="I222" s="1">
        <f t="shared" si="19"/>
        <v>-1000</v>
      </c>
      <c r="K222" s="7">
        <v>-1000</v>
      </c>
      <c r="L222" s="1">
        <f t="shared" si="20"/>
        <v>0</v>
      </c>
      <c r="HG222" s="4"/>
    </row>
    <row r="223" spans="1:215" ht="15.75" x14ac:dyDescent="0.3">
      <c r="A223" s="3" t="s">
        <v>155</v>
      </c>
      <c r="B223" s="7" t="s">
        <v>144</v>
      </c>
      <c r="C223" s="1">
        <v>2594.75</v>
      </c>
      <c r="E223" s="1">
        <f t="shared" si="21"/>
        <v>2594.75</v>
      </c>
      <c r="G223" s="1">
        <f t="shared" si="18"/>
        <v>2594.75</v>
      </c>
      <c r="H223" s="1">
        <v>4000</v>
      </c>
      <c r="I223" s="1">
        <f t="shared" si="19"/>
        <v>-1405.25</v>
      </c>
      <c r="K223" s="7">
        <v>-1405.25</v>
      </c>
      <c r="L223" s="1">
        <f t="shared" si="20"/>
        <v>0</v>
      </c>
      <c r="HG223" s="4"/>
    </row>
    <row r="224" spans="1:215" ht="15.75" x14ac:dyDescent="0.3">
      <c r="A224" s="3" t="s">
        <v>155</v>
      </c>
      <c r="B224" s="1" t="s">
        <v>373</v>
      </c>
      <c r="C224" s="1"/>
      <c r="E224" s="1">
        <f t="shared" si="21"/>
        <v>0</v>
      </c>
      <c r="G224" s="1">
        <f t="shared" si="18"/>
        <v>0</v>
      </c>
      <c r="H224" s="1">
        <v>1500</v>
      </c>
      <c r="I224" s="1">
        <f t="shared" si="19"/>
        <v>-1500</v>
      </c>
      <c r="J224" s="7"/>
      <c r="K224" s="7">
        <v>-1500</v>
      </c>
      <c r="L224" s="1">
        <f t="shared" si="20"/>
        <v>0</v>
      </c>
      <c r="HG224" s="4"/>
    </row>
    <row r="225" spans="1:215" ht="15.75" x14ac:dyDescent="0.3">
      <c r="A225" s="3" t="s">
        <v>155</v>
      </c>
      <c r="B225" s="1" t="s">
        <v>365</v>
      </c>
      <c r="C225" s="1">
        <v>4800</v>
      </c>
      <c r="E225" s="1">
        <f t="shared" si="21"/>
        <v>4800</v>
      </c>
      <c r="G225" s="1">
        <f t="shared" si="18"/>
        <v>4800</v>
      </c>
      <c r="H225" s="1">
        <v>4800</v>
      </c>
      <c r="I225" s="1">
        <f t="shared" si="19"/>
        <v>0</v>
      </c>
      <c r="K225" s="7">
        <v>0</v>
      </c>
      <c r="L225" s="1">
        <f t="shared" si="20"/>
        <v>0</v>
      </c>
      <c r="HG225" s="4"/>
    </row>
    <row r="226" spans="1:215" ht="15.75" x14ac:dyDescent="0.3">
      <c r="A226" s="3" t="s">
        <v>155</v>
      </c>
      <c r="B226" s="1" t="s">
        <v>423</v>
      </c>
      <c r="C226" s="1">
        <v>1200</v>
      </c>
      <c r="E226" s="1">
        <f t="shared" si="21"/>
        <v>1200</v>
      </c>
      <c r="G226" s="1">
        <f t="shared" si="18"/>
        <v>1200</v>
      </c>
      <c r="H226" s="1">
        <v>900</v>
      </c>
      <c r="I226" s="1">
        <f t="shared" si="19"/>
        <v>300</v>
      </c>
      <c r="K226" s="7">
        <v>300</v>
      </c>
      <c r="L226" s="1">
        <f t="shared" si="20"/>
        <v>0</v>
      </c>
      <c r="HG226" s="4"/>
    </row>
    <row r="227" spans="1:215" x14ac:dyDescent="0.25">
      <c r="A227" s="5" t="s">
        <v>424</v>
      </c>
      <c r="B227" s="1" t="s">
        <v>275</v>
      </c>
      <c r="C227" s="1">
        <v>527.91999999999996</v>
      </c>
      <c r="E227" s="1">
        <f t="shared" si="21"/>
        <v>527.91999999999996</v>
      </c>
      <c r="G227" s="1">
        <f t="shared" si="18"/>
        <v>527.91999999999996</v>
      </c>
      <c r="H227" s="1">
        <v>600</v>
      </c>
      <c r="I227" s="1">
        <f t="shared" si="19"/>
        <v>-72.080000000000041</v>
      </c>
      <c r="K227" s="7">
        <v>-72.080000000000041</v>
      </c>
      <c r="L227" s="1">
        <f t="shared" si="20"/>
        <v>0</v>
      </c>
      <c r="HG227" s="4"/>
    </row>
    <row r="228" spans="1:215" ht="15.75" x14ac:dyDescent="0.3">
      <c r="A228" s="3" t="s">
        <v>425</v>
      </c>
      <c r="B228" s="1" t="s">
        <v>374</v>
      </c>
      <c r="C228" s="1">
        <v>15000</v>
      </c>
      <c r="E228" s="1">
        <f t="shared" si="21"/>
        <v>15000</v>
      </c>
      <c r="G228" s="1">
        <f t="shared" si="18"/>
        <v>15000</v>
      </c>
      <c r="H228" s="1">
        <v>18000</v>
      </c>
      <c r="I228" s="1">
        <f t="shared" si="19"/>
        <v>-3000</v>
      </c>
      <c r="K228" s="7">
        <v>-3000</v>
      </c>
      <c r="L228" s="1">
        <f t="shared" si="20"/>
        <v>0</v>
      </c>
      <c r="HG228" s="4"/>
    </row>
    <row r="229" spans="1:215" ht="15.75" x14ac:dyDescent="0.3">
      <c r="A229" s="3" t="s">
        <v>155</v>
      </c>
      <c r="B229" s="1" t="s">
        <v>375</v>
      </c>
      <c r="C229" s="1">
        <v>4161.1000000000004</v>
      </c>
      <c r="E229" s="1">
        <f t="shared" si="21"/>
        <v>4161.1000000000004</v>
      </c>
      <c r="G229" s="1">
        <f t="shared" si="18"/>
        <v>4161.1000000000004</v>
      </c>
      <c r="H229" s="1">
        <v>3000</v>
      </c>
      <c r="I229" s="1">
        <f t="shared" si="19"/>
        <v>1161.1000000000004</v>
      </c>
      <c r="K229" s="7">
        <v>1161.1000000000004</v>
      </c>
      <c r="L229" s="1">
        <f t="shared" si="20"/>
        <v>0</v>
      </c>
      <c r="HG229" s="4"/>
    </row>
    <row r="230" spans="1:215" ht="15.75" x14ac:dyDescent="0.3">
      <c r="A230" s="3" t="s">
        <v>155</v>
      </c>
      <c r="B230" s="1" t="s">
        <v>376</v>
      </c>
      <c r="C230" s="1">
        <v>5526.75</v>
      </c>
      <c r="E230" s="1">
        <f t="shared" si="21"/>
        <v>5526.75</v>
      </c>
      <c r="G230" s="1">
        <f t="shared" si="18"/>
        <v>5526.75</v>
      </c>
      <c r="H230" s="1">
        <v>5000</v>
      </c>
      <c r="I230" s="1">
        <f t="shared" si="19"/>
        <v>526.75</v>
      </c>
      <c r="K230" s="7">
        <v>526.75</v>
      </c>
      <c r="L230" s="1">
        <f t="shared" si="20"/>
        <v>0</v>
      </c>
      <c r="HG230" s="4"/>
    </row>
    <row r="231" spans="1:215" ht="15.75" x14ac:dyDescent="0.3">
      <c r="A231" s="3"/>
      <c r="B231" s="7" t="s">
        <v>201</v>
      </c>
      <c r="C231" s="1">
        <f>400+1900</f>
        <v>2300</v>
      </c>
      <c r="E231" s="1">
        <f t="shared" si="21"/>
        <v>2300</v>
      </c>
      <c r="G231" s="1">
        <f t="shared" si="18"/>
        <v>2300</v>
      </c>
      <c r="H231" s="1">
        <v>0</v>
      </c>
      <c r="I231" s="1">
        <f t="shared" si="19"/>
        <v>2300</v>
      </c>
      <c r="K231" s="7">
        <v>2300</v>
      </c>
      <c r="L231" s="1">
        <f t="shared" si="20"/>
        <v>0</v>
      </c>
      <c r="HG231" s="4"/>
    </row>
    <row r="232" spans="1:215" ht="15.75" x14ac:dyDescent="0.3">
      <c r="A232" s="3"/>
      <c r="B232" s="7" t="s">
        <v>604</v>
      </c>
      <c r="C232" s="1">
        <f>200+400</f>
        <v>600</v>
      </c>
      <c r="E232" s="1">
        <f t="shared" si="21"/>
        <v>600</v>
      </c>
      <c r="G232" s="1">
        <f t="shared" si="18"/>
        <v>600</v>
      </c>
      <c r="H232" s="1">
        <v>0</v>
      </c>
      <c r="I232" s="1">
        <f t="shared" si="19"/>
        <v>600</v>
      </c>
      <c r="K232" s="7">
        <v>600</v>
      </c>
      <c r="L232" s="1">
        <f t="shared" si="20"/>
        <v>0</v>
      </c>
      <c r="HG232" s="4"/>
    </row>
    <row r="233" spans="1:215" ht="30" x14ac:dyDescent="0.25">
      <c r="C233" s="12" t="s">
        <v>156</v>
      </c>
      <c r="D233" s="11" t="s">
        <v>157</v>
      </c>
      <c r="E233" s="1">
        <f t="shared" si="21"/>
        <v>0</v>
      </c>
      <c r="F233" s="11" t="s">
        <v>159</v>
      </c>
      <c r="G233" s="11" t="s">
        <v>160</v>
      </c>
      <c r="H233" s="11" t="s">
        <v>161</v>
      </c>
      <c r="I233" s="12" t="s">
        <v>435</v>
      </c>
      <c r="J233" s="12"/>
      <c r="K233" s="12" t="s">
        <v>435</v>
      </c>
      <c r="L233" s="11" t="s">
        <v>162</v>
      </c>
      <c r="HG233" s="4"/>
    </row>
    <row r="234" spans="1:215" ht="15.75" x14ac:dyDescent="0.3">
      <c r="A234" s="3" t="s">
        <v>426</v>
      </c>
      <c r="B234" s="1" t="s">
        <v>377</v>
      </c>
      <c r="C234" s="1">
        <v>3046.59</v>
      </c>
      <c r="D234" s="7"/>
      <c r="E234" s="1">
        <f t="shared" si="21"/>
        <v>3046.59</v>
      </c>
      <c r="G234" s="1">
        <f>SUM(E234:F234)</f>
        <v>3046.59</v>
      </c>
      <c r="H234" s="1">
        <v>2000</v>
      </c>
      <c r="I234" s="1">
        <f>+G234-H234</f>
        <v>1046.5900000000001</v>
      </c>
      <c r="K234" s="7">
        <v>1046.5900000000001</v>
      </c>
      <c r="L234" s="1">
        <f>+I234-K234</f>
        <v>0</v>
      </c>
      <c r="HG234" s="4"/>
    </row>
    <row r="235" spans="1:215" ht="15.75" x14ac:dyDescent="0.3">
      <c r="A235" s="3"/>
      <c r="B235" s="7" t="s">
        <v>65</v>
      </c>
      <c r="C235" s="1">
        <v>974.71</v>
      </c>
      <c r="E235" s="1">
        <f t="shared" si="21"/>
        <v>974.71</v>
      </c>
      <c r="G235" s="1">
        <f>SUM(E235:F235)</f>
        <v>974.71</v>
      </c>
      <c r="H235" s="1">
        <v>0</v>
      </c>
      <c r="I235" s="1">
        <f>+G235-H235</f>
        <v>974.71</v>
      </c>
      <c r="K235" s="7">
        <v>974.71</v>
      </c>
      <c r="L235" s="1">
        <f>+I235-K235</f>
        <v>0</v>
      </c>
      <c r="HG235" s="4"/>
    </row>
    <row r="236" spans="1:215" ht="15.75" x14ac:dyDescent="0.3">
      <c r="A236" s="3" t="s">
        <v>427</v>
      </c>
      <c r="B236" s="1" t="s">
        <v>276</v>
      </c>
      <c r="C236" s="1">
        <v>809.4</v>
      </c>
      <c r="E236" s="1">
        <f t="shared" si="21"/>
        <v>809.4</v>
      </c>
      <c r="G236" s="1">
        <f>SUM(E236:F236)</f>
        <v>809.4</v>
      </c>
      <c r="H236" s="1">
        <v>800</v>
      </c>
      <c r="I236" s="1">
        <f>+G236-H236</f>
        <v>9.3999999999999773</v>
      </c>
      <c r="K236" s="7">
        <v>9.3999999999999773</v>
      </c>
      <c r="L236" s="1">
        <f>+I236-K236</f>
        <v>0</v>
      </c>
      <c r="HG236" s="4"/>
    </row>
    <row r="237" spans="1:215" ht="15.75" x14ac:dyDescent="0.3">
      <c r="A237" s="3"/>
      <c r="B237" s="1" t="s">
        <v>138</v>
      </c>
      <c r="C237" s="1">
        <v>287</v>
      </c>
      <c r="E237" s="1">
        <f t="shared" si="21"/>
        <v>287</v>
      </c>
      <c r="G237" s="1">
        <f>SUM(E237:F237)</f>
        <v>287</v>
      </c>
      <c r="H237" s="1">
        <v>200</v>
      </c>
      <c r="I237" s="1">
        <f>+G237-H237</f>
        <v>87</v>
      </c>
      <c r="K237" s="7">
        <v>87</v>
      </c>
      <c r="L237" s="1">
        <f>+I237-K237</f>
        <v>0</v>
      </c>
      <c r="HG237" s="4"/>
    </row>
    <row r="238" spans="1:215" ht="15.75" x14ac:dyDescent="0.3">
      <c r="A238" s="14" t="s">
        <v>155</v>
      </c>
      <c r="B238" s="6" t="s">
        <v>440</v>
      </c>
      <c r="C238" s="1"/>
      <c r="E238" s="1">
        <f t="shared" si="21"/>
        <v>0</v>
      </c>
      <c r="G238" s="1">
        <f>SUM(E238:F238)</f>
        <v>0</v>
      </c>
      <c r="H238" s="1">
        <v>0</v>
      </c>
      <c r="I238" s="1">
        <f>+G238-H238</f>
        <v>0</v>
      </c>
      <c r="K238" s="7">
        <v>0</v>
      </c>
      <c r="L238" s="1">
        <f>+I238-K238</f>
        <v>0</v>
      </c>
      <c r="HG238" s="4"/>
    </row>
    <row r="239" spans="1:215" ht="15.75" x14ac:dyDescent="0.3">
      <c r="A239" s="14"/>
      <c r="B239" s="6" t="s">
        <v>671</v>
      </c>
      <c r="C239" s="1"/>
      <c r="E239" s="1">
        <f t="shared" si="21"/>
        <v>0</v>
      </c>
      <c r="HG239" s="4"/>
    </row>
    <row r="240" spans="1:215" ht="15.75" x14ac:dyDescent="0.3">
      <c r="A240" s="3" t="s">
        <v>443</v>
      </c>
      <c r="B240" s="7" t="s">
        <v>672</v>
      </c>
      <c r="C240" s="1">
        <v>398.92</v>
      </c>
      <c r="E240" s="1">
        <f t="shared" si="21"/>
        <v>398.92</v>
      </c>
      <c r="G240" s="1">
        <f t="shared" ref="G240:G287" si="22">SUM(E240:F240)</f>
        <v>398.92</v>
      </c>
      <c r="H240" s="1">
        <v>400</v>
      </c>
      <c r="I240" s="1">
        <f t="shared" ref="I240:I287" si="23">+G240-H240</f>
        <v>-1.0799999999999841</v>
      </c>
      <c r="K240" s="7">
        <v>-1.0799999999999841</v>
      </c>
      <c r="L240" s="1">
        <f t="shared" ref="L240:L287" si="24">+I240-K240</f>
        <v>0</v>
      </c>
      <c r="HG240" s="4"/>
    </row>
    <row r="241" spans="1:215" ht="15.75" x14ac:dyDescent="0.3">
      <c r="A241" s="3"/>
      <c r="B241" s="7" t="s">
        <v>673</v>
      </c>
      <c r="C241" s="1">
        <v>521.21</v>
      </c>
      <c r="E241" s="1">
        <f t="shared" si="21"/>
        <v>521.21</v>
      </c>
      <c r="G241" s="1">
        <f t="shared" si="22"/>
        <v>521.21</v>
      </c>
      <c r="H241" s="1">
        <v>250</v>
      </c>
      <c r="I241" s="1">
        <f t="shared" si="23"/>
        <v>271.21000000000004</v>
      </c>
      <c r="K241" s="7">
        <v>271.21000000000004</v>
      </c>
      <c r="L241" s="1">
        <f t="shared" si="24"/>
        <v>0</v>
      </c>
      <c r="HG241" s="4"/>
    </row>
    <row r="242" spans="1:215" ht="15.75" x14ac:dyDescent="0.3">
      <c r="A242" s="3" t="s">
        <v>155</v>
      </c>
      <c r="B242" s="7" t="s">
        <v>674</v>
      </c>
      <c r="C242" s="1">
        <v>145.22999999999999</v>
      </c>
      <c r="E242" s="1">
        <f t="shared" si="21"/>
        <v>145.22999999999999</v>
      </c>
      <c r="G242" s="1">
        <f t="shared" si="22"/>
        <v>145.22999999999999</v>
      </c>
      <c r="H242" s="1">
        <f>193*2</f>
        <v>386</v>
      </c>
      <c r="I242" s="1">
        <f t="shared" si="23"/>
        <v>-240.77</v>
      </c>
      <c r="K242" s="7">
        <v>-240.77</v>
      </c>
      <c r="L242" s="1">
        <f t="shared" si="24"/>
        <v>0</v>
      </c>
      <c r="HG242" s="4"/>
    </row>
    <row r="243" spans="1:215" ht="15.75" x14ac:dyDescent="0.3">
      <c r="A243" s="3" t="s">
        <v>155</v>
      </c>
      <c r="B243" s="7" t="s">
        <v>675</v>
      </c>
      <c r="C243" s="1">
        <v>104.94</v>
      </c>
      <c r="E243" s="1">
        <f t="shared" si="21"/>
        <v>104.94</v>
      </c>
      <c r="G243" s="1">
        <f t="shared" si="22"/>
        <v>104.94</v>
      </c>
      <c r="H243" s="1">
        <v>105</v>
      </c>
      <c r="I243" s="1">
        <f t="shared" si="23"/>
        <v>-6.0000000000002274E-2</v>
      </c>
      <c r="K243" s="7">
        <v>-6.0000000000002274E-2</v>
      </c>
      <c r="L243" s="1">
        <f t="shared" si="24"/>
        <v>0</v>
      </c>
      <c r="HG243" s="4"/>
    </row>
    <row r="244" spans="1:215" x14ac:dyDescent="0.25">
      <c r="B244" s="7" t="s">
        <v>676</v>
      </c>
      <c r="C244" s="1">
        <v>2848.34</v>
      </c>
      <c r="D244" s="2"/>
      <c r="E244" s="1">
        <f t="shared" si="21"/>
        <v>2848.34</v>
      </c>
      <c r="G244" s="1">
        <f t="shared" si="22"/>
        <v>2848.34</v>
      </c>
      <c r="H244" s="1">
        <f>1059+144+1852</f>
        <v>3055</v>
      </c>
      <c r="I244" s="1">
        <f t="shared" si="23"/>
        <v>-206.65999999999985</v>
      </c>
      <c r="K244" s="7">
        <v>-206.65999999999985</v>
      </c>
      <c r="L244" s="1">
        <f t="shared" si="24"/>
        <v>0</v>
      </c>
      <c r="HG244" s="4"/>
    </row>
    <row r="245" spans="1:215" x14ac:dyDescent="0.25">
      <c r="B245" s="7" t="s">
        <v>677</v>
      </c>
      <c r="C245" s="1">
        <v>450</v>
      </c>
      <c r="E245" s="1">
        <f t="shared" si="21"/>
        <v>450</v>
      </c>
      <c r="G245" s="1">
        <f t="shared" si="22"/>
        <v>450</v>
      </c>
      <c r="H245" s="1">
        <f>450+770</f>
        <v>1220</v>
      </c>
      <c r="I245" s="1">
        <f t="shared" si="23"/>
        <v>-770</v>
      </c>
      <c r="K245" s="7">
        <v>-770</v>
      </c>
      <c r="L245" s="1">
        <f t="shared" si="24"/>
        <v>0</v>
      </c>
      <c r="HG245" s="4"/>
    </row>
    <row r="246" spans="1:215" ht="15.75" x14ac:dyDescent="0.3">
      <c r="A246" s="3"/>
      <c r="B246" s="7" t="s">
        <v>678</v>
      </c>
      <c r="C246" s="1">
        <v>80</v>
      </c>
      <c r="D246" s="2"/>
      <c r="E246" s="1">
        <f t="shared" si="21"/>
        <v>80</v>
      </c>
      <c r="G246" s="1">
        <f t="shared" si="22"/>
        <v>80</v>
      </c>
      <c r="H246" s="1">
        <v>80</v>
      </c>
      <c r="I246" s="1">
        <f t="shared" si="23"/>
        <v>0</v>
      </c>
      <c r="K246" s="7">
        <v>0</v>
      </c>
      <c r="L246" s="1">
        <f t="shared" si="24"/>
        <v>0</v>
      </c>
      <c r="HG246" s="4"/>
    </row>
    <row r="247" spans="1:215" ht="15" customHeight="1" x14ac:dyDescent="0.3">
      <c r="A247" s="3" t="s">
        <v>155</v>
      </c>
      <c r="B247" s="7" t="s">
        <v>679</v>
      </c>
      <c r="C247" s="1"/>
      <c r="E247" s="1">
        <f t="shared" si="21"/>
        <v>0</v>
      </c>
      <c r="G247" s="1">
        <f t="shared" si="22"/>
        <v>0</v>
      </c>
      <c r="H247" s="1">
        <v>500</v>
      </c>
      <c r="I247" s="1">
        <f t="shared" si="23"/>
        <v>-500</v>
      </c>
      <c r="K247" s="7">
        <v>-500</v>
      </c>
      <c r="L247" s="1">
        <f t="shared" si="24"/>
        <v>0</v>
      </c>
      <c r="HG247" s="4"/>
    </row>
    <row r="248" spans="1:215" ht="15.75" x14ac:dyDescent="0.3">
      <c r="A248" s="3"/>
      <c r="B248" s="7" t="s">
        <v>680</v>
      </c>
      <c r="C248" s="1"/>
      <c r="E248" s="1">
        <f t="shared" si="21"/>
        <v>0</v>
      </c>
      <c r="G248" s="1">
        <f t="shared" si="22"/>
        <v>0</v>
      </c>
      <c r="H248" s="1">
        <v>128</v>
      </c>
      <c r="I248" s="1">
        <f t="shared" si="23"/>
        <v>-128</v>
      </c>
      <c r="K248" s="7">
        <v>-128</v>
      </c>
      <c r="L248" s="1">
        <f t="shared" si="24"/>
        <v>0</v>
      </c>
      <c r="HG248" s="4"/>
    </row>
    <row r="249" spans="1:215" ht="15.75" x14ac:dyDescent="0.3">
      <c r="A249" s="3"/>
      <c r="B249" s="7" t="s">
        <v>681</v>
      </c>
      <c r="C249" s="1"/>
      <c r="E249" s="1">
        <f t="shared" si="21"/>
        <v>0</v>
      </c>
      <c r="G249" s="1">
        <f t="shared" si="22"/>
        <v>0</v>
      </c>
      <c r="H249" s="1">
        <v>166</v>
      </c>
      <c r="I249" s="1">
        <f t="shared" si="23"/>
        <v>-166</v>
      </c>
      <c r="K249" s="7">
        <v>-166</v>
      </c>
      <c r="L249" s="1">
        <f t="shared" si="24"/>
        <v>0</v>
      </c>
      <c r="HG249" s="4"/>
    </row>
    <row r="250" spans="1:215" x14ac:dyDescent="0.25">
      <c r="A250" s="5"/>
      <c r="B250" s="7" t="s">
        <v>682</v>
      </c>
      <c r="C250" s="1">
        <v>835.62</v>
      </c>
      <c r="D250" s="2"/>
      <c r="E250" s="1">
        <f t="shared" si="21"/>
        <v>835.62</v>
      </c>
      <c r="G250" s="1">
        <f t="shared" si="22"/>
        <v>835.62</v>
      </c>
      <c r="H250" s="1">
        <v>963</v>
      </c>
      <c r="I250" s="1">
        <f t="shared" si="23"/>
        <v>-127.38</v>
      </c>
      <c r="K250" s="7">
        <v>-127.38</v>
      </c>
      <c r="L250" s="1">
        <f t="shared" si="24"/>
        <v>0</v>
      </c>
      <c r="HG250" s="4"/>
    </row>
    <row r="251" spans="1:215" x14ac:dyDescent="0.25">
      <c r="A251" s="5" t="s">
        <v>155</v>
      </c>
      <c r="B251" s="7" t="s">
        <v>683</v>
      </c>
      <c r="C251" s="1">
        <v>210.17</v>
      </c>
      <c r="D251" s="1" t="s">
        <v>155</v>
      </c>
      <c r="E251" s="1">
        <f t="shared" si="21"/>
        <v>210.17</v>
      </c>
      <c r="G251" s="1">
        <f t="shared" si="22"/>
        <v>210.17</v>
      </c>
      <c r="H251" s="1">
        <v>500</v>
      </c>
      <c r="I251" s="1">
        <f t="shared" si="23"/>
        <v>-289.83000000000004</v>
      </c>
      <c r="K251" s="7">
        <v>-289.83000000000004</v>
      </c>
      <c r="L251" s="1">
        <f t="shared" si="24"/>
        <v>0</v>
      </c>
      <c r="HG251" s="4"/>
    </row>
    <row r="252" spans="1:215" ht="15.75" x14ac:dyDescent="0.3">
      <c r="A252" s="3" t="s">
        <v>155</v>
      </c>
      <c r="B252" s="7" t="s">
        <v>704</v>
      </c>
      <c r="C252" s="1"/>
      <c r="E252" s="1">
        <f t="shared" si="21"/>
        <v>0</v>
      </c>
      <c r="G252" s="1">
        <f t="shared" si="22"/>
        <v>0</v>
      </c>
      <c r="H252" s="1">
        <v>100</v>
      </c>
      <c r="I252" s="1">
        <f t="shared" si="23"/>
        <v>-100</v>
      </c>
      <c r="K252" s="7">
        <v>-100</v>
      </c>
      <c r="L252" s="1">
        <f t="shared" si="24"/>
        <v>0</v>
      </c>
      <c r="HG252" s="4"/>
    </row>
    <row r="253" spans="1:215" ht="15.75" x14ac:dyDescent="0.3">
      <c r="A253" s="3"/>
      <c r="B253" s="7" t="s">
        <v>684</v>
      </c>
      <c r="C253" s="1"/>
      <c r="E253" s="1">
        <f t="shared" si="21"/>
        <v>0</v>
      </c>
      <c r="G253" s="1">
        <f t="shared" si="22"/>
        <v>0</v>
      </c>
      <c r="H253" s="1">
        <v>462</v>
      </c>
      <c r="I253" s="1">
        <f t="shared" si="23"/>
        <v>-462</v>
      </c>
      <c r="K253" s="7">
        <v>-462</v>
      </c>
      <c r="L253" s="1">
        <f t="shared" si="24"/>
        <v>0</v>
      </c>
      <c r="HG253" s="4"/>
    </row>
    <row r="254" spans="1:215" x14ac:dyDescent="0.25">
      <c r="A254" s="5"/>
      <c r="B254" s="7" t="s">
        <v>705</v>
      </c>
      <c r="C254" s="1"/>
      <c r="E254" s="1">
        <f t="shared" si="21"/>
        <v>0</v>
      </c>
      <c r="G254" s="1">
        <f t="shared" si="22"/>
        <v>0</v>
      </c>
      <c r="H254" s="1">
        <v>128</v>
      </c>
      <c r="I254" s="1">
        <f t="shared" si="23"/>
        <v>-128</v>
      </c>
      <c r="K254" s="7">
        <v>-128</v>
      </c>
      <c r="L254" s="1">
        <f t="shared" si="24"/>
        <v>0</v>
      </c>
      <c r="HG254" s="4"/>
    </row>
    <row r="255" spans="1:215" ht="15.75" x14ac:dyDescent="0.3">
      <c r="A255" s="3" t="s">
        <v>155</v>
      </c>
      <c r="B255" s="7" t="s">
        <v>706</v>
      </c>
      <c r="C255" s="1"/>
      <c r="E255" s="1">
        <f t="shared" si="21"/>
        <v>0</v>
      </c>
      <c r="G255" s="1">
        <f t="shared" si="22"/>
        <v>0</v>
      </c>
      <c r="H255" s="1">
        <v>50</v>
      </c>
      <c r="I255" s="1">
        <f t="shared" si="23"/>
        <v>-50</v>
      </c>
      <c r="K255" s="7">
        <v>-50</v>
      </c>
      <c r="L255" s="1">
        <f t="shared" si="24"/>
        <v>0</v>
      </c>
      <c r="HG255" s="4"/>
    </row>
    <row r="256" spans="1:215" x14ac:dyDescent="0.25">
      <c r="B256" s="7" t="s">
        <v>685</v>
      </c>
      <c r="C256" s="1">
        <v>466.67</v>
      </c>
      <c r="E256" s="1">
        <f t="shared" si="21"/>
        <v>466.67</v>
      </c>
      <c r="G256" s="1">
        <f t="shared" si="22"/>
        <v>466.67</v>
      </c>
      <c r="I256" s="1">
        <f t="shared" si="23"/>
        <v>466.67</v>
      </c>
      <c r="K256" s="7">
        <v>466.67</v>
      </c>
      <c r="L256" s="1">
        <f t="shared" si="24"/>
        <v>0</v>
      </c>
    </row>
    <row r="257" spans="1:215" x14ac:dyDescent="0.25">
      <c r="B257" s="6" t="s">
        <v>686</v>
      </c>
      <c r="C257" s="1"/>
      <c r="E257" s="1">
        <f t="shared" si="21"/>
        <v>0</v>
      </c>
      <c r="G257" s="1">
        <f t="shared" si="22"/>
        <v>0</v>
      </c>
      <c r="I257" s="1">
        <f t="shared" si="23"/>
        <v>0</v>
      </c>
      <c r="K257" s="7">
        <v>0</v>
      </c>
      <c r="L257" s="1">
        <f t="shared" si="24"/>
        <v>0</v>
      </c>
    </row>
    <row r="258" spans="1:215" ht="15.75" x14ac:dyDescent="0.3">
      <c r="A258" s="3" t="s">
        <v>614</v>
      </c>
      <c r="B258" s="7" t="s">
        <v>519</v>
      </c>
      <c r="C258" s="1">
        <v>3950.95</v>
      </c>
      <c r="E258" s="1">
        <f t="shared" ref="E258:E287" si="25">SUM(C258:C258)</f>
        <v>3950.95</v>
      </c>
      <c r="F258" s="7" t="s">
        <v>155</v>
      </c>
      <c r="G258" s="1">
        <f t="shared" si="22"/>
        <v>3950.95</v>
      </c>
      <c r="H258" s="1">
        <v>4150</v>
      </c>
      <c r="I258" s="1">
        <f t="shared" si="23"/>
        <v>-199.05000000000018</v>
      </c>
      <c r="K258" s="7">
        <v>-199.05000000000018</v>
      </c>
      <c r="L258" s="1">
        <f t="shared" si="24"/>
        <v>0</v>
      </c>
      <c r="HG258" s="4"/>
    </row>
    <row r="259" spans="1:215" ht="15.75" x14ac:dyDescent="0.3">
      <c r="A259" s="3" t="s">
        <v>615</v>
      </c>
      <c r="B259" s="7" t="s">
        <v>88</v>
      </c>
      <c r="C259" s="1">
        <v>5472.8</v>
      </c>
      <c r="E259" s="1">
        <f t="shared" si="25"/>
        <v>5472.8</v>
      </c>
      <c r="F259" s="7" t="s">
        <v>155</v>
      </c>
      <c r="G259" s="1">
        <f t="shared" si="22"/>
        <v>5472.8</v>
      </c>
      <c r="H259" s="1">
        <v>16250</v>
      </c>
      <c r="I259" s="1">
        <f t="shared" si="23"/>
        <v>-10777.2</v>
      </c>
      <c r="K259" s="7">
        <v>-10777.2</v>
      </c>
      <c r="L259" s="1">
        <f t="shared" si="24"/>
        <v>0</v>
      </c>
      <c r="HG259" s="4"/>
    </row>
    <row r="260" spans="1:215" ht="15.75" x14ac:dyDescent="0.3">
      <c r="A260" s="3"/>
      <c r="B260" s="7" t="s">
        <v>410</v>
      </c>
      <c r="C260" s="1">
        <v>408.67</v>
      </c>
      <c r="E260" s="1">
        <f t="shared" si="25"/>
        <v>408.67</v>
      </c>
      <c r="G260" s="1">
        <f t="shared" si="22"/>
        <v>408.67</v>
      </c>
      <c r="I260" s="1">
        <f t="shared" si="23"/>
        <v>408.67</v>
      </c>
      <c r="K260" s="7">
        <v>408.67</v>
      </c>
      <c r="L260" s="1">
        <f t="shared" si="24"/>
        <v>0</v>
      </c>
      <c r="HG260" s="4"/>
    </row>
    <row r="261" spans="1:215" x14ac:dyDescent="0.25">
      <c r="A261" s="7" t="s">
        <v>616</v>
      </c>
      <c r="B261" s="7" t="s">
        <v>66</v>
      </c>
      <c r="C261" s="1">
        <v>3804.6</v>
      </c>
      <c r="E261" s="1">
        <f t="shared" si="25"/>
        <v>3804.6</v>
      </c>
      <c r="G261" s="1">
        <f t="shared" si="22"/>
        <v>3804.6</v>
      </c>
      <c r="I261" s="1">
        <f t="shared" si="23"/>
        <v>3804.6</v>
      </c>
      <c r="K261" s="7">
        <v>3804.62</v>
      </c>
      <c r="L261" s="1">
        <f t="shared" si="24"/>
        <v>-1.999999999998181E-2</v>
      </c>
      <c r="HG261" s="4"/>
    </row>
    <row r="262" spans="1:215" s="15" customFormat="1" x14ac:dyDescent="0.25">
      <c r="B262" s="7" t="s">
        <v>207</v>
      </c>
      <c r="C262" s="7">
        <f>1170.65+2780.3</f>
        <v>3950.9500000000003</v>
      </c>
      <c r="E262" s="1">
        <f t="shared" si="25"/>
        <v>3950.9500000000003</v>
      </c>
      <c r="F262" s="7"/>
      <c r="G262" s="7">
        <f t="shared" si="22"/>
        <v>3950.9500000000003</v>
      </c>
      <c r="H262" s="7">
        <v>2459</v>
      </c>
      <c r="I262" s="7">
        <f t="shared" si="23"/>
        <v>1491.9500000000003</v>
      </c>
      <c r="J262" s="7"/>
      <c r="K262" s="7">
        <v>1491.9500000000003</v>
      </c>
      <c r="L262" s="7">
        <f t="shared" si="24"/>
        <v>0</v>
      </c>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c r="AM262" s="7"/>
      <c r="AN262" s="7"/>
      <c r="AO262" s="7"/>
      <c r="AP262" s="7"/>
      <c r="AQ262" s="7"/>
      <c r="AR262" s="7"/>
      <c r="AS262" s="7"/>
      <c r="AT262" s="7"/>
      <c r="AU262" s="7"/>
      <c r="AV262" s="7"/>
      <c r="AW262" s="7"/>
      <c r="AX262" s="7"/>
      <c r="AY262" s="7"/>
      <c r="AZ262" s="7"/>
      <c r="BA262" s="7"/>
      <c r="BB262" s="7"/>
      <c r="BC262" s="7"/>
      <c r="BD262" s="7"/>
      <c r="BE262" s="7"/>
      <c r="BF262" s="7"/>
      <c r="BG262" s="7"/>
      <c r="BH262" s="7"/>
      <c r="BI262" s="7"/>
      <c r="BJ262" s="7"/>
      <c r="BK262" s="7"/>
      <c r="BL262" s="7"/>
      <c r="BM262" s="7"/>
      <c r="BN262" s="7"/>
      <c r="BO262" s="7"/>
      <c r="BP262" s="7"/>
      <c r="BQ262" s="7"/>
      <c r="BR262" s="7"/>
      <c r="BS262" s="7"/>
      <c r="BT262" s="7"/>
      <c r="BU262" s="7"/>
      <c r="BV262" s="7"/>
      <c r="BW262" s="7"/>
      <c r="BX262" s="7"/>
      <c r="BY262" s="7"/>
      <c r="BZ262" s="7"/>
      <c r="CA262" s="7"/>
      <c r="CB262" s="7"/>
      <c r="CC262" s="7"/>
      <c r="CD262" s="7"/>
      <c r="CE262" s="7"/>
      <c r="CF262" s="7"/>
      <c r="CG262" s="7"/>
      <c r="CH262" s="7"/>
      <c r="CI262" s="7"/>
      <c r="CJ262" s="7"/>
      <c r="CK262" s="7"/>
      <c r="CL262" s="7"/>
      <c r="CM262" s="7"/>
      <c r="CN262" s="7"/>
      <c r="CO262" s="7"/>
      <c r="CP262" s="7"/>
      <c r="CQ262" s="7"/>
      <c r="CR262" s="7"/>
      <c r="CS262" s="7"/>
      <c r="CT262" s="7"/>
      <c r="CU262" s="7"/>
      <c r="CV262" s="7"/>
      <c r="CW262" s="7"/>
      <c r="CX262" s="7"/>
      <c r="CY262" s="7"/>
      <c r="CZ262" s="7"/>
      <c r="DA262" s="7"/>
      <c r="DB262" s="7"/>
      <c r="DC262" s="7"/>
      <c r="DD262" s="7"/>
      <c r="DE262" s="7"/>
      <c r="DF262" s="7"/>
      <c r="DG262" s="7"/>
      <c r="DH262" s="7"/>
      <c r="DI262" s="7"/>
      <c r="DJ262" s="7"/>
      <c r="DK262" s="7"/>
      <c r="DL262" s="7"/>
      <c r="DM262" s="7"/>
      <c r="DN262" s="7"/>
      <c r="DO262" s="7"/>
      <c r="DP262" s="7"/>
      <c r="DQ262" s="7"/>
      <c r="DR262" s="7"/>
      <c r="DS262" s="7"/>
      <c r="DT262" s="7"/>
      <c r="DU262" s="7"/>
      <c r="DV262" s="7"/>
      <c r="DW262" s="7"/>
      <c r="DX262" s="7"/>
      <c r="DY262" s="7"/>
      <c r="DZ262" s="7"/>
      <c r="EA262" s="7"/>
      <c r="EB262" s="7"/>
      <c r="EC262" s="7"/>
      <c r="ED262" s="7"/>
      <c r="EE262" s="7"/>
      <c r="EF262" s="7"/>
      <c r="EG262" s="7"/>
      <c r="EH262" s="7"/>
      <c r="EI262" s="7"/>
      <c r="EJ262" s="7"/>
      <c r="EK262" s="7"/>
      <c r="EL262" s="7"/>
      <c r="EM262" s="7"/>
      <c r="EN262" s="7"/>
      <c r="EO262" s="7"/>
      <c r="EP262" s="7"/>
      <c r="EQ262" s="7"/>
      <c r="ER262" s="7"/>
      <c r="ES262" s="7"/>
      <c r="ET262" s="7"/>
      <c r="EU262" s="7"/>
      <c r="EV262" s="7"/>
      <c r="EW262" s="7"/>
      <c r="EX262" s="7"/>
      <c r="EY262" s="7"/>
      <c r="EZ262" s="7"/>
      <c r="FA262" s="7"/>
      <c r="FB262" s="7"/>
      <c r="FC262" s="7"/>
      <c r="FD262" s="7"/>
      <c r="FE262" s="7"/>
      <c r="FF262" s="7"/>
      <c r="FG262" s="7"/>
      <c r="FH262" s="7"/>
      <c r="FI262" s="7"/>
      <c r="FJ262" s="7"/>
      <c r="FK262" s="7"/>
      <c r="FL262" s="7"/>
      <c r="FM262" s="7"/>
      <c r="FN262" s="7"/>
      <c r="FO262" s="7"/>
      <c r="FP262" s="7"/>
      <c r="FQ262" s="7"/>
      <c r="FR262" s="7"/>
      <c r="FS262" s="7"/>
      <c r="FT262" s="7"/>
      <c r="FU262" s="7"/>
      <c r="FV262" s="7"/>
      <c r="FW262" s="7"/>
      <c r="FX262" s="7"/>
      <c r="FY262" s="7"/>
      <c r="FZ262" s="7"/>
      <c r="GA262" s="7"/>
      <c r="GB262" s="7"/>
      <c r="GC262" s="7"/>
      <c r="GD262" s="7"/>
      <c r="GE262" s="7"/>
      <c r="GF262" s="7"/>
      <c r="GG262" s="7"/>
      <c r="GH262" s="7"/>
      <c r="GI262" s="7"/>
      <c r="GJ262" s="7"/>
      <c r="GK262" s="7"/>
      <c r="GL262" s="7"/>
      <c r="GM262" s="7"/>
      <c r="GN262" s="7"/>
      <c r="GO262" s="7"/>
      <c r="GP262" s="7"/>
      <c r="GQ262" s="7"/>
      <c r="GR262" s="7"/>
      <c r="GS262" s="7"/>
      <c r="GT262" s="7"/>
      <c r="GU262" s="7"/>
      <c r="GV262" s="7"/>
      <c r="GW262" s="7"/>
      <c r="GX262" s="7"/>
      <c r="GY262" s="7"/>
      <c r="GZ262" s="7"/>
      <c r="HA262" s="7"/>
      <c r="HB262" s="7"/>
      <c r="HC262" s="7"/>
      <c r="HD262" s="7"/>
      <c r="HE262" s="7"/>
      <c r="HF262" s="7"/>
    </row>
    <row r="263" spans="1:215" s="15" customFormat="1" ht="15.75" x14ac:dyDescent="0.3">
      <c r="A263" s="3" t="s">
        <v>155</v>
      </c>
      <c r="B263" s="7" t="s">
        <v>520</v>
      </c>
      <c r="C263" s="7">
        <v>1024.3800000000001</v>
      </c>
      <c r="E263" s="1">
        <f t="shared" si="25"/>
        <v>1024.3800000000001</v>
      </c>
      <c r="F263" s="7"/>
      <c r="G263" s="7">
        <f t="shared" si="22"/>
        <v>1024.3800000000001</v>
      </c>
      <c r="H263" s="7">
        <v>1153</v>
      </c>
      <c r="I263" s="7">
        <f t="shared" si="23"/>
        <v>-128.61999999999989</v>
      </c>
      <c r="J263" s="7"/>
      <c r="K263" s="7">
        <v>-128.61999999999989</v>
      </c>
      <c r="L263" s="7">
        <f t="shared" si="24"/>
        <v>0</v>
      </c>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c r="AM263" s="7"/>
      <c r="AN263" s="7"/>
      <c r="AO263" s="7"/>
      <c r="AP263" s="7"/>
      <c r="AQ263" s="7"/>
      <c r="AR263" s="7"/>
      <c r="AS263" s="7"/>
      <c r="AT263" s="7"/>
      <c r="AU263" s="7"/>
      <c r="AV263" s="7"/>
      <c r="AW263" s="7"/>
      <c r="AX263" s="7"/>
      <c r="AY263" s="7"/>
      <c r="AZ263" s="7"/>
      <c r="BA263" s="7"/>
      <c r="BB263" s="7"/>
      <c r="BC263" s="7"/>
      <c r="BD263" s="7"/>
      <c r="BE263" s="7"/>
      <c r="BF263" s="7"/>
      <c r="BG263" s="7"/>
      <c r="BH263" s="7"/>
      <c r="BI263" s="7"/>
      <c r="BJ263" s="7"/>
      <c r="BK263" s="7"/>
      <c r="BL263" s="7"/>
      <c r="BM263" s="7"/>
      <c r="BN263" s="7"/>
      <c r="BO263" s="7"/>
      <c r="BP263" s="7"/>
      <c r="BQ263" s="7"/>
      <c r="BR263" s="7"/>
      <c r="BS263" s="7"/>
      <c r="BT263" s="7"/>
      <c r="BU263" s="7"/>
      <c r="BV263" s="7"/>
      <c r="BW263" s="7"/>
      <c r="BX263" s="7"/>
      <c r="BY263" s="7"/>
      <c r="BZ263" s="7"/>
      <c r="CA263" s="7"/>
      <c r="CB263" s="7"/>
      <c r="CC263" s="7"/>
      <c r="CD263" s="7"/>
      <c r="CE263" s="7"/>
      <c r="CF263" s="7"/>
      <c r="CG263" s="7"/>
      <c r="CH263" s="7"/>
      <c r="CI263" s="7"/>
      <c r="CJ263" s="7"/>
      <c r="CK263" s="7"/>
      <c r="CL263" s="7"/>
      <c r="CM263" s="7"/>
      <c r="CN263" s="7"/>
      <c r="CO263" s="7"/>
      <c r="CP263" s="7"/>
      <c r="CQ263" s="7"/>
      <c r="CR263" s="7"/>
      <c r="CS263" s="7"/>
      <c r="CT263" s="7"/>
      <c r="CU263" s="7"/>
      <c r="CV263" s="7"/>
      <c r="CW263" s="7"/>
      <c r="CX263" s="7"/>
      <c r="CY263" s="7"/>
      <c r="CZ263" s="7"/>
      <c r="DA263" s="7"/>
      <c r="DB263" s="7"/>
      <c r="DC263" s="7"/>
      <c r="DD263" s="7"/>
      <c r="DE263" s="7"/>
      <c r="DF263" s="7"/>
      <c r="DG263" s="7"/>
      <c r="DH263" s="7"/>
      <c r="DI263" s="7"/>
      <c r="DJ263" s="7"/>
      <c r="DK263" s="7"/>
      <c r="DL263" s="7"/>
      <c r="DM263" s="7"/>
      <c r="DN263" s="7"/>
      <c r="DO263" s="7"/>
      <c r="DP263" s="7"/>
      <c r="DQ263" s="7"/>
      <c r="DR263" s="7"/>
      <c r="DS263" s="7"/>
      <c r="DT263" s="7"/>
      <c r="DU263" s="7"/>
      <c r="DV263" s="7"/>
      <c r="DW263" s="7"/>
      <c r="DX263" s="7"/>
      <c r="DY263" s="7"/>
      <c r="DZ263" s="7"/>
      <c r="EA263" s="7"/>
      <c r="EB263" s="7"/>
      <c r="EC263" s="7"/>
      <c r="ED263" s="7"/>
      <c r="EE263" s="7"/>
      <c r="EF263" s="7"/>
      <c r="EG263" s="7"/>
      <c r="EH263" s="7"/>
      <c r="EI263" s="7"/>
      <c r="EJ263" s="7"/>
      <c r="EK263" s="7"/>
      <c r="EL263" s="7"/>
      <c r="EM263" s="7"/>
      <c r="EN263" s="7"/>
      <c r="EO263" s="7"/>
      <c r="EP263" s="7"/>
      <c r="EQ263" s="7"/>
      <c r="ER263" s="7"/>
      <c r="ES263" s="7"/>
      <c r="ET263" s="7"/>
      <c r="EU263" s="7"/>
      <c r="EV263" s="7"/>
      <c r="EW263" s="7"/>
      <c r="EX263" s="7"/>
      <c r="EY263" s="7"/>
      <c r="EZ263" s="7"/>
      <c r="FA263" s="7"/>
      <c r="FB263" s="7"/>
      <c r="FC263" s="7"/>
      <c r="FD263" s="7"/>
      <c r="FE263" s="7"/>
      <c r="FF263" s="7"/>
      <c r="FG263" s="7"/>
      <c r="FH263" s="7"/>
      <c r="FI263" s="7"/>
      <c r="FJ263" s="7"/>
      <c r="FK263" s="7"/>
      <c r="FL263" s="7"/>
      <c r="FM263" s="7"/>
      <c r="FN263" s="7"/>
      <c r="FO263" s="7"/>
      <c r="FP263" s="7"/>
      <c r="FQ263" s="7"/>
      <c r="FR263" s="7"/>
      <c r="FS263" s="7"/>
      <c r="FT263" s="7"/>
      <c r="FU263" s="7"/>
      <c r="FV263" s="7"/>
      <c r="FW263" s="7"/>
      <c r="FX263" s="7"/>
      <c r="FY263" s="7"/>
      <c r="FZ263" s="7"/>
      <c r="GA263" s="7"/>
      <c r="GB263" s="7"/>
      <c r="GC263" s="7"/>
      <c r="GD263" s="7"/>
      <c r="GE263" s="7"/>
      <c r="GF263" s="7"/>
      <c r="GG263" s="7"/>
      <c r="GH263" s="7"/>
      <c r="GI263" s="7"/>
      <c r="GJ263" s="7"/>
      <c r="GK263" s="7"/>
      <c r="GL263" s="7"/>
      <c r="GM263" s="7"/>
      <c r="GN263" s="7"/>
      <c r="GO263" s="7"/>
      <c r="GP263" s="7"/>
      <c r="GQ263" s="7"/>
      <c r="GR263" s="7"/>
      <c r="GS263" s="7"/>
      <c r="GT263" s="7"/>
      <c r="GU263" s="7"/>
      <c r="GV263" s="7"/>
      <c r="GW263" s="7"/>
      <c r="GX263" s="7"/>
      <c r="GY263" s="7"/>
      <c r="GZ263" s="7"/>
      <c r="HA263" s="7"/>
      <c r="HB263" s="7"/>
      <c r="HC263" s="7"/>
      <c r="HD263" s="7"/>
      <c r="HE263" s="7"/>
      <c r="HF263" s="7"/>
    </row>
    <row r="264" spans="1:215" s="15" customFormat="1" ht="15.75" x14ac:dyDescent="0.3">
      <c r="A264" s="3" t="s">
        <v>155</v>
      </c>
      <c r="B264" s="7" t="s">
        <v>67</v>
      </c>
      <c r="C264" s="7">
        <f>731.61+658.49</f>
        <v>1390.1</v>
      </c>
      <c r="E264" s="1">
        <f t="shared" si="25"/>
        <v>1390.1</v>
      </c>
      <c r="F264" s="7" t="s">
        <v>155</v>
      </c>
      <c r="G264" s="7">
        <f t="shared" si="22"/>
        <v>1390.1</v>
      </c>
      <c r="H264" s="7">
        <v>807</v>
      </c>
      <c r="I264" s="7">
        <f t="shared" si="23"/>
        <v>583.09999999999991</v>
      </c>
      <c r="J264" s="7"/>
      <c r="K264" s="7">
        <v>583.09999999999991</v>
      </c>
      <c r="L264" s="7">
        <f t="shared" si="24"/>
        <v>0</v>
      </c>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c r="AM264" s="7"/>
      <c r="AN264" s="7"/>
      <c r="AO264" s="7"/>
      <c r="AP264" s="7"/>
      <c r="AQ264" s="7"/>
      <c r="AR264" s="7"/>
      <c r="AS264" s="7"/>
      <c r="AT264" s="7"/>
      <c r="AU264" s="7"/>
      <c r="AV264" s="7"/>
      <c r="AW264" s="7"/>
      <c r="AX264" s="7"/>
      <c r="AY264" s="7"/>
      <c r="AZ264" s="7"/>
      <c r="BA264" s="7"/>
      <c r="BB264" s="7"/>
      <c r="BC264" s="7"/>
      <c r="BD264" s="7"/>
      <c r="BE264" s="7"/>
      <c r="BF264" s="7"/>
      <c r="BG264" s="7"/>
      <c r="BH264" s="7"/>
      <c r="BI264" s="7"/>
      <c r="BJ264" s="7"/>
      <c r="BK264" s="7"/>
      <c r="BL264" s="7"/>
      <c r="BM264" s="7"/>
      <c r="BN264" s="7"/>
      <c r="BO264" s="7"/>
      <c r="BP264" s="7"/>
      <c r="BQ264" s="7"/>
      <c r="BR264" s="7"/>
      <c r="BS264" s="7"/>
      <c r="BT264" s="7"/>
      <c r="BU264" s="7"/>
      <c r="BV264" s="7"/>
      <c r="BW264" s="7"/>
      <c r="BX264" s="7"/>
      <c r="BY264" s="7"/>
      <c r="BZ264" s="7"/>
      <c r="CA264" s="7"/>
      <c r="CB264" s="7"/>
      <c r="CC264" s="7"/>
      <c r="CD264" s="7"/>
      <c r="CE264" s="7"/>
      <c r="CF264" s="7"/>
      <c r="CG264" s="7"/>
      <c r="CH264" s="7"/>
      <c r="CI264" s="7"/>
      <c r="CJ264" s="7"/>
      <c r="CK264" s="7"/>
      <c r="CL264" s="7"/>
      <c r="CM264" s="7"/>
      <c r="CN264" s="7"/>
      <c r="CO264" s="7"/>
      <c r="CP264" s="7"/>
      <c r="CQ264" s="7"/>
      <c r="CR264" s="7"/>
      <c r="CS264" s="7"/>
      <c r="CT264" s="7"/>
      <c r="CU264" s="7"/>
      <c r="CV264" s="7"/>
      <c r="CW264" s="7"/>
      <c r="CX264" s="7"/>
      <c r="CY264" s="7"/>
      <c r="CZ264" s="7"/>
      <c r="DA264" s="7"/>
      <c r="DB264" s="7"/>
      <c r="DC264" s="7"/>
      <c r="DD264" s="7"/>
      <c r="DE264" s="7"/>
      <c r="DF264" s="7"/>
      <c r="DG264" s="7"/>
      <c r="DH264" s="7"/>
      <c r="DI264" s="7"/>
      <c r="DJ264" s="7"/>
      <c r="DK264" s="7"/>
      <c r="DL264" s="7"/>
      <c r="DM264" s="7"/>
      <c r="DN264" s="7"/>
      <c r="DO264" s="7"/>
      <c r="DP264" s="7"/>
      <c r="DQ264" s="7"/>
      <c r="DR264" s="7"/>
      <c r="DS264" s="7"/>
      <c r="DT264" s="7"/>
      <c r="DU264" s="7"/>
      <c r="DV264" s="7"/>
      <c r="DW264" s="7"/>
      <c r="DX264" s="7"/>
      <c r="DY264" s="7"/>
      <c r="DZ264" s="7"/>
      <c r="EA264" s="7"/>
      <c r="EB264" s="7"/>
      <c r="EC264" s="7"/>
      <c r="ED264" s="7"/>
      <c r="EE264" s="7"/>
      <c r="EF264" s="7"/>
      <c r="EG264" s="7"/>
      <c r="EH264" s="7"/>
      <c r="EI264" s="7"/>
      <c r="EJ264" s="7"/>
      <c r="EK264" s="7"/>
      <c r="EL264" s="7"/>
      <c r="EM264" s="7"/>
      <c r="EN264" s="7"/>
      <c r="EO264" s="7"/>
      <c r="EP264" s="7"/>
      <c r="EQ264" s="7"/>
      <c r="ER264" s="7"/>
      <c r="ES264" s="7"/>
      <c r="ET264" s="7"/>
      <c r="EU264" s="7"/>
      <c r="EV264" s="7"/>
      <c r="EW264" s="7"/>
      <c r="EX264" s="7"/>
      <c r="EY264" s="7"/>
      <c r="EZ264" s="7"/>
      <c r="FA264" s="7"/>
      <c r="FB264" s="7"/>
      <c r="FC264" s="7"/>
      <c r="FD264" s="7"/>
      <c r="FE264" s="7"/>
      <c r="FF264" s="7"/>
      <c r="FG264" s="7"/>
      <c r="FH264" s="7"/>
      <c r="FI264" s="7"/>
      <c r="FJ264" s="7"/>
      <c r="FK264" s="7"/>
      <c r="FL264" s="7"/>
      <c r="FM264" s="7"/>
      <c r="FN264" s="7"/>
      <c r="FO264" s="7"/>
      <c r="FP264" s="7"/>
      <c r="FQ264" s="7"/>
      <c r="FR264" s="7"/>
      <c r="FS264" s="7"/>
      <c r="FT264" s="7"/>
      <c r="FU264" s="7"/>
      <c r="FV264" s="7"/>
      <c r="FW264" s="7"/>
      <c r="FX264" s="7"/>
      <c r="FY264" s="7"/>
      <c r="FZ264" s="7"/>
      <c r="GA264" s="7"/>
      <c r="GB264" s="7"/>
      <c r="GC264" s="7"/>
      <c r="GD264" s="7"/>
      <c r="GE264" s="7"/>
      <c r="GF264" s="7"/>
      <c r="GG264" s="7"/>
      <c r="GH264" s="7"/>
      <c r="GI264" s="7"/>
      <c r="GJ264" s="7"/>
      <c r="GK264" s="7"/>
      <c r="GL264" s="7"/>
      <c r="GM264" s="7"/>
      <c r="GN264" s="7"/>
      <c r="GO264" s="7"/>
      <c r="GP264" s="7"/>
      <c r="GQ264" s="7"/>
      <c r="GR264" s="7"/>
      <c r="GS264" s="7"/>
      <c r="GT264" s="7"/>
      <c r="GU264" s="7"/>
      <c r="GV264" s="7"/>
      <c r="GW264" s="7"/>
      <c r="GX264" s="7"/>
      <c r="GY264" s="7"/>
      <c r="GZ264" s="7"/>
      <c r="HA264" s="7"/>
      <c r="HB264" s="7"/>
      <c r="HC264" s="7"/>
      <c r="HD264" s="7"/>
      <c r="HE264" s="7"/>
      <c r="HF264" s="7"/>
    </row>
    <row r="265" spans="1:215" s="15" customFormat="1" ht="15.75" x14ac:dyDescent="0.3">
      <c r="A265" s="3" t="s">
        <v>155</v>
      </c>
      <c r="B265" s="7" t="s">
        <v>209</v>
      </c>
      <c r="C265" s="7">
        <v>2633.97</v>
      </c>
      <c r="E265" s="1">
        <f t="shared" si="25"/>
        <v>2633.97</v>
      </c>
      <c r="F265" s="7" t="s">
        <v>155</v>
      </c>
      <c r="G265" s="7">
        <f t="shared" si="22"/>
        <v>2633.97</v>
      </c>
      <c r="H265" s="7">
        <v>2767</v>
      </c>
      <c r="I265" s="7">
        <f t="shared" si="23"/>
        <v>-133.0300000000002</v>
      </c>
      <c r="J265" s="7"/>
      <c r="K265" s="7">
        <v>-133.0300000000002</v>
      </c>
      <c r="L265" s="7">
        <f t="shared" si="24"/>
        <v>0</v>
      </c>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c r="AM265" s="7"/>
      <c r="AN265" s="7"/>
      <c r="AO265" s="7"/>
      <c r="AP265" s="7"/>
      <c r="AQ265" s="7"/>
      <c r="AR265" s="7"/>
      <c r="AS265" s="7"/>
      <c r="AT265" s="7"/>
      <c r="AU265" s="7"/>
      <c r="AV265" s="7"/>
      <c r="AW265" s="7"/>
      <c r="AX265" s="7"/>
      <c r="AY265" s="7"/>
      <c r="AZ265" s="7"/>
      <c r="BA265" s="7"/>
      <c r="BB265" s="7"/>
      <c r="BC265" s="7"/>
      <c r="BD265" s="7"/>
      <c r="BE265" s="7"/>
      <c r="BF265" s="7"/>
      <c r="BG265" s="7"/>
      <c r="BH265" s="7"/>
      <c r="BI265" s="7"/>
      <c r="BJ265" s="7"/>
      <c r="BK265" s="7"/>
      <c r="BL265" s="7"/>
      <c r="BM265" s="7"/>
      <c r="BN265" s="7"/>
      <c r="BO265" s="7"/>
      <c r="BP265" s="7"/>
      <c r="BQ265" s="7"/>
      <c r="BR265" s="7"/>
      <c r="BS265" s="7"/>
      <c r="BT265" s="7"/>
      <c r="BU265" s="7"/>
      <c r="BV265" s="7"/>
      <c r="BW265" s="7"/>
      <c r="BX265" s="7"/>
      <c r="BY265" s="7"/>
      <c r="BZ265" s="7"/>
      <c r="CA265" s="7"/>
      <c r="CB265" s="7"/>
      <c r="CC265" s="7"/>
      <c r="CD265" s="7"/>
      <c r="CE265" s="7"/>
      <c r="CF265" s="7"/>
      <c r="CG265" s="7"/>
      <c r="CH265" s="7"/>
      <c r="CI265" s="7"/>
      <c r="CJ265" s="7"/>
      <c r="CK265" s="7"/>
      <c r="CL265" s="7"/>
      <c r="CM265" s="7"/>
      <c r="CN265" s="7"/>
      <c r="CO265" s="7"/>
      <c r="CP265" s="7"/>
      <c r="CQ265" s="7"/>
      <c r="CR265" s="7"/>
      <c r="CS265" s="7"/>
      <c r="CT265" s="7"/>
      <c r="CU265" s="7"/>
      <c r="CV265" s="7"/>
      <c r="CW265" s="7"/>
      <c r="CX265" s="7"/>
      <c r="CY265" s="7"/>
      <c r="CZ265" s="7"/>
      <c r="DA265" s="7"/>
      <c r="DB265" s="7"/>
      <c r="DC265" s="7"/>
      <c r="DD265" s="7"/>
      <c r="DE265" s="7"/>
      <c r="DF265" s="7"/>
      <c r="DG265" s="7"/>
      <c r="DH265" s="7"/>
      <c r="DI265" s="7"/>
      <c r="DJ265" s="7"/>
      <c r="DK265" s="7"/>
      <c r="DL265" s="7"/>
      <c r="DM265" s="7"/>
      <c r="DN265" s="7"/>
      <c r="DO265" s="7"/>
      <c r="DP265" s="7"/>
      <c r="DQ265" s="7"/>
      <c r="DR265" s="7"/>
      <c r="DS265" s="7"/>
      <c r="DT265" s="7"/>
      <c r="DU265" s="7"/>
      <c r="DV265" s="7"/>
      <c r="DW265" s="7"/>
      <c r="DX265" s="7"/>
      <c r="DY265" s="7"/>
      <c r="DZ265" s="7"/>
      <c r="EA265" s="7"/>
      <c r="EB265" s="7"/>
      <c r="EC265" s="7"/>
      <c r="ED265" s="7"/>
      <c r="EE265" s="7"/>
      <c r="EF265" s="7"/>
      <c r="EG265" s="7"/>
      <c r="EH265" s="7"/>
      <c r="EI265" s="7"/>
      <c r="EJ265" s="7"/>
      <c r="EK265" s="7"/>
      <c r="EL265" s="7"/>
      <c r="EM265" s="7"/>
      <c r="EN265" s="7"/>
      <c r="EO265" s="7"/>
      <c r="EP265" s="7"/>
      <c r="EQ265" s="7"/>
      <c r="ER265" s="7"/>
      <c r="ES265" s="7"/>
      <c r="ET265" s="7"/>
      <c r="EU265" s="7"/>
      <c r="EV265" s="7"/>
      <c r="EW265" s="7"/>
      <c r="EX265" s="7"/>
      <c r="EY265" s="7"/>
      <c r="EZ265" s="7"/>
      <c r="FA265" s="7"/>
      <c r="FB265" s="7"/>
      <c r="FC265" s="7"/>
      <c r="FD265" s="7"/>
      <c r="FE265" s="7"/>
      <c r="FF265" s="7"/>
      <c r="FG265" s="7"/>
      <c r="FH265" s="7"/>
      <c r="FI265" s="7"/>
      <c r="FJ265" s="7"/>
      <c r="FK265" s="7"/>
      <c r="FL265" s="7"/>
      <c r="FM265" s="7"/>
      <c r="FN265" s="7"/>
      <c r="FO265" s="7"/>
      <c r="FP265" s="7"/>
      <c r="FQ265" s="7"/>
      <c r="FR265" s="7"/>
      <c r="FS265" s="7"/>
      <c r="FT265" s="7"/>
      <c r="FU265" s="7"/>
      <c r="FV265" s="7"/>
      <c r="FW265" s="7"/>
      <c r="FX265" s="7"/>
      <c r="FY265" s="7"/>
      <c r="FZ265" s="7"/>
      <c r="GA265" s="7"/>
      <c r="GB265" s="7"/>
      <c r="GC265" s="7"/>
      <c r="GD265" s="7"/>
      <c r="GE265" s="7"/>
      <c r="GF265" s="7"/>
      <c r="GG265" s="7"/>
      <c r="GH265" s="7"/>
      <c r="GI265" s="7"/>
      <c r="GJ265" s="7"/>
      <c r="GK265" s="7"/>
      <c r="GL265" s="7"/>
      <c r="GM265" s="7"/>
      <c r="GN265" s="7"/>
      <c r="GO265" s="7"/>
      <c r="GP265" s="7"/>
      <c r="GQ265" s="7"/>
      <c r="GR265" s="7"/>
      <c r="GS265" s="7"/>
      <c r="GT265" s="7"/>
      <c r="GU265" s="7"/>
      <c r="GV265" s="7"/>
      <c r="GW265" s="7"/>
      <c r="GX265" s="7"/>
      <c r="GY265" s="7"/>
      <c r="GZ265" s="7"/>
      <c r="HA265" s="7"/>
      <c r="HB265" s="7"/>
      <c r="HC265" s="7"/>
      <c r="HD265" s="7"/>
      <c r="HE265" s="7"/>
      <c r="HF265" s="7"/>
    </row>
    <row r="266" spans="1:215" x14ac:dyDescent="0.25">
      <c r="A266" s="1" t="s">
        <v>155</v>
      </c>
      <c r="B266" s="1" t="s">
        <v>210</v>
      </c>
      <c r="C266" s="1">
        <v>1316.98</v>
      </c>
      <c r="E266" s="1">
        <f t="shared" si="25"/>
        <v>1316.98</v>
      </c>
      <c r="F266" s="7" t="s">
        <v>155</v>
      </c>
      <c r="G266" s="1">
        <f t="shared" si="22"/>
        <v>1316.98</v>
      </c>
      <c r="H266" s="1">
        <v>922</v>
      </c>
      <c r="I266" s="1">
        <f t="shared" si="23"/>
        <v>394.98</v>
      </c>
      <c r="K266" s="7">
        <v>394.98</v>
      </c>
      <c r="L266" s="1">
        <f t="shared" si="24"/>
        <v>0</v>
      </c>
      <c r="HG266" s="4"/>
    </row>
    <row r="267" spans="1:215" s="15" customFormat="1" ht="15.75" x14ac:dyDescent="0.3">
      <c r="A267" s="3" t="s">
        <v>155</v>
      </c>
      <c r="B267" s="7" t="s">
        <v>521</v>
      </c>
      <c r="C267" s="7">
        <v>5158.18</v>
      </c>
      <c r="E267" s="1">
        <f t="shared" si="25"/>
        <v>5158.18</v>
      </c>
      <c r="F267" s="7" t="s">
        <v>155</v>
      </c>
      <c r="G267" s="7">
        <f t="shared" si="22"/>
        <v>5158.18</v>
      </c>
      <c r="H267" s="7">
        <v>3689</v>
      </c>
      <c r="I267" s="7">
        <f t="shared" si="23"/>
        <v>1469.1800000000003</v>
      </c>
      <c r="J267" s="7"/>
      <c r="K267" s="7">
        <v>1469.1800000000003</v>
      </c>
      <c r="L267" s="7">
        <f t="shared" si="24"/>
        <v>0</v>
      </c>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c r="AM267" s="7"/>
      <c r="AN267" s="7"/>
      <c r="AO267" s="7"/>
      <c r="AP267" s="7"/>
      <c r="AQ267" s="7"/>
      <c r="AR267" s="7"/>
      <c r="AS267" s="7"/>
      <c r="AT267" s="7"/>
      <c r="AU267" s="7"/>
      <c r="AV267" s="7"/>
      <c r="AW267" s="7"/>
      <c r="AX267" s="7"/>
      <c r="AY267" s="7"/>
      <c r="AZ267" s="7"/>
      <c r="BA267" s="7"/>
      <c r="BB267" s="7"/>
      <c r="BC267" s="7"/>
      <c r="BD267" s="7"/>
      <c r="BE267" s="7"/>
      <c r="BF267" s="7"/>
      <c r="BG267" s="7"/>
      <c r="BH267" s="7"/>
      <c r="BI267" s="7"/>
      <c r="BJ267" s="7"/>
      <c r="BK267" s="7"/>
      <c r="BL267" s="7"/>
      <c r="BM267" s="7"/>
      <c r="BN267" s="7"/>
      <c r="BO267" s="7"/>
      <c r="BP267" s="7"/>
      <c r="BQ267" s="7"/>
      <c r="BR267" s="7"/>
      <c r="BS267" s="7"/>
      <c r="BT267" s="7"/>
      <c r="BU267" s="7"/>
      <c r="BV267" s="7"/>
      <c r="BW267" s="7"/>
      <c r="BX267" s="7"/>
      <c r="BY267" s="7"/>
      <c r="BZ267" s="7"/>
      <c r="CA267" s="7"/>
      <c r="CB267" s="7"/>
      <c r="CC267" s="7"/>
      <c r="CD267" s="7"/>
      <c r="CE267" s="7"/>
      <c r="CF267" s="7"/>
      <c r="CG267" s="7"/>
      <c r="CH267" s="7"/>
      <c r="CI267" s="7"/>
      <c r="CJ267" s="7"/>
      <c r="CK267" s="7"/>
      <c r="CL267" s="7"/>
      <c r="CM267" s="7"/>
      <c r="CN267" s="7"/>
      <c r="CO267" s="7"/>
      <c r="CP267" s="7"/>
      <c r="CQ267" s="7"/>
      <c r="CR267" s="7"/>
      <c r="CS267" s="7"/>
      <c r="CT267" s="7"/>
      <c r="CU267" s="7"/>
      <c r="CV267" s="7"/>
      <c r="CW267" s="7"/>
      <c r="CX267" s="7"/>
      <c r="CY267" s="7"/>
      <c r="CZ267" s="7"/>
      <c r="DA267" s="7"/>
      <c r="DB267" s="7"/>
      <c r="DC267" s="7"/>
      <c r="DD267" s="7"/>
      <c r="DE267" s="7"/>
      <c r="DF267" s="7"/>
      <c r="DG267" s="7"/>
      <c r="DH267" s="7"/>
      <c r="DI267" s="7"/>
      <c r="DJ267" s="7"/>
      <c r="DK267" s="7"/>
      <c r="DL267" s="7"/>
      <c r="DM267" s="7"/>
      <c r="DN267" s="7"/>
      <c r="DO267" s="7"/>
      <c r="DP267" s="7"/>
      <c r="DQ267" s="7"/>
      <c r="DR267" s="7"/>
      <c r="DS267" s="7"/>
      <c r="DT267" s="7"/>
      <c r="DU267" s="7"/>
      <c r="DV267" s="7"/>
      <c r="DW267" s="7"/>
      <c r="DX267" s="7"/>
      <c r="DY267" s="7"/>
      <c r="DZ267" s="7"/>
      <c r="EA267" s="7"/>
      <c r="EB267" s="7"/>
      <c r="EC267" s="7"/>
      <c r="ED267" s="7"/>
      <c r="EE267" s="7"/>
      <c r="EF267" s="7"/>
      <c r="EG267" s="7"/>
      <c r="EH267" s="7"/>
      <c r="EI267" s="7"/>
      <c r="EJ267" s="7"/>
      <c r="EK267" s="7"/>
      <c r="EL267" s="7"/>
      <c r="EM267" s="7"/>
      <c r="EN267" s="7"/>
      <c r="EO267" s="7"/>
      <c r="EP267" s="7"/>
      <c r="EQ267" s="7"/>
      <c r="ER267" s="7"/>
      <c r="ES267" s="7"/>
      <c r="ET267" s="7"/>
      <c r="EU267" s="7"/>
      <c r="EV267" s="7"/>
      <c r="EW267" s="7"/>
      <c r="EX267" s="7"/>
      <c r="EY267" s="7"/>
      <c r="EZ267" s="7"/>
      <c r="FA267" s="7"/>
      <c r="FB267" s="7"/>
      <c r="FC267" s="7"/>
      <c r="FD267" s="7"/>
      <c r="FE267" s="7"/>
      <c r="FF267" s="7"/>
      <c r="FG267" s="7"/>
      <c r="FH267" s="7"/>
      <c r="FI267" s="7"/>
      <c r="FJ267" s="7"/>
      <c r="FK267" s="7"/>
      <c r="FL267" s="7"/>
      <c r="FM267" s="7"/>
      <c r="FN267" s="7"/>
      <c r="FO267" s="7"/>
      <c r="FP267" s="7"/>
      <c r="FQ267" s="7"/>
      <c r="FR267" s="7"/>
      <c r="FS267" s="7"/>
      <c r="FT267" s="7"/>
      <c r="FU267" s="7"/>
      <c r="FV267" s="7"/>
      <c r="FW267" s="7"/>
      <c r="FX267" s="7"/>
      <c r="FY267" s="7"/>
      <c r="FZ267" s="7"/>
      <c r="GA267" s="7"/>
      <c r="GB267" s="7"/>
      <c r="GC267" s="7"/>
      <c r="GD267" s="7"/>
      <c r="GE267" s="7"/>
      <c r="GF267" s="7"/>
      <c r="GG267" s="7"/>
      <c r="GH267" s="7"/>
      <c r="GI267" s="7"/>
      <c r="GJ267" s="7"/>
      <c r="GK267" s="7"/>
      <c r="GL267" s="7"/>
      <c r="GM267" s="7"/>
      <c r="GN267" s="7"/>
      <c r="GO267" s="7"/>
      <c r="GP267" s="7"/>
      <c r="GQ267" s="7"/>
      <c r="GR267" s="7"/>
      <c r="GS267" s="7"/>
      <c r="GT267" s="7"/>
      <c r="GU267" s="7"/>
      <c r="GV267" s="7"/>
      <c r="GW267" s="7"/>
      <c r="GX267" s="7"/>
      <c r="GY267" s="7"/>
      <c r="GZ267" s="7"/>
      <c r="HA267" s="7"/>
      <c r="HB267" s="7"/>
      <c r="HC267" s="7"/>
      <c r="HD267" s="7"/>
      <c r="HE267" s="7"/>
      <c r="HF267" s="7"/>
    </row>
    <row r="268" spans="1:215" s="15" customFormat="1" x14ac:dyDescent="0.25">
      <c r="A268" s="7" t="s">
        <v>155</v>
      </c>
      <c r="B268" s="7" t="s">
        <v>68</v>
      </c>
      <c r="C268" s="7">
        <v>2048.64</v>
      </c>
      <c r="E268" s="1">
        <f t="shared" si="25"/>
        <v>2048.64</v>
      </c>
      <c r="F268" s="7" t="s">
        <v>155</v>
      </c>
      <c r="G268" s="7">
        <f t="shared" si="22"/>
        <v>2048.64</v>
      </c>
      <c r="H268" s="7">
        <v>1614</v>
      </c>
      <c r="I268" s="7">
        <f t="shared" si="23"/>
        <v>434.63999999999987</v>
      </c>
      <c r="J268" s="7"/>
      <c r="K268" s="7">
        <v>434.63999999999987</v>
      </c>
      <c r="L268" s="7">
        <f t="shared" si="24"/>
        <v>0</v>
      </c>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c r="AM268" s="7"/>
      <c r="AN268" s="7"/>
      <c r="AO268" s="7"/>
      <c r="AP268" s="7"/>
      <c r="AQ268" s="7"/>
      <c r="AR268" s="7"/>
      <c r="AS268" s="7"/>
      <c r="AT268" s="7"/>
      <c r="AU268" s="7"/>
      <c r="AV268" s="7"/>
      <c r="AW268" s="7"/>
      <c r="AX268" s="7"/>
      <c r="AY268" s="7"/>
      <c r="AZ268" s="7"/>
      <c r="BA268" s="7"/>
      <c r="BB268" s="7"/>
      <c r="BC268" s="7"/>
      <c r="BD268" s="7"/>
      <c r="BE268" s="7"/>
      <c r="BF268" s="7"/>
      <c r="BG268" s="7"/>
      <c r="BH268" s="7"/>
      <c r="BI268" s="7"/>
      <c r="BJ268" s="7"/>
      <c r="BK268" s="7"/>
      <c r="BL268" s="7"/>
      <c r="BM268" s="7"/>
      <c r="BN268" s="7"/>
      <c r="BO268" s="7"/>
      <c r="BP268" s="7"/>
      <c r="BQ268" s="7"/>
      <c r="BR268" s="7"/>
      <c r="BS268" s="7"/>
      <c r="BT268" s="7"/>
      <c r="BU268" s="7"/>
      <c r="BV268" s="7"/>
      <c r="BW268" s="7"/>
      <c r="BX268" s="7"/>
      <c r="BY268" s="7"/>
      <c r="BZ268" s="7"/>
      <c r="CA268" s="7"/>
      <c r="CB268" s="7"/>
      <c r="CC268" s="7"/>
      <c r="CD268" s="7"/>
      <c r="CE268" s="7"/>
      <c r="CF268" s="7"/>
      <c r="CG268" s="7"/>
      <c r="CH268" s="7"/>
      <c r="CI268" s="7"/>
      <c r="CJ268" s="7"/>
      <c r="CK268" s="7"/>
      <c r="CL268" s="7"/>
      <c r="CM268" s="7"/>
      <c r="CN268" s="7"/>
      <c r="CO268" s="7"/>
      <c r="CP268" s="7"/>
      <c r="CQ268" s="7"/>
      <c r="CR268" s="7"/>
      <c r="CS268" s="7"/>
      <c r="CT268" s="7"/>
      <c r="CU268" s="7"/>
      <c r="CV268" s="7"/>
      <c r="CW268" s="7"/>
      <c r="CX268" s="7"/>
      <c r="CY268" s="7"/>
      <c r="CZ268" s="7"/>
      <c r="DA268" s="7"/>
      <c r="DB268" s="7"/>
      <c r="DC268" s="7"/>
      <c r="DD268" s="7"/>
      <c r="DE268" s="7"/>
      <c r="DF268" s="7"/>
      <c r="DG268" s="7"/>
      <c r="DH268" s="7"/>
      <c r="DI268" s="7"/>
      <c r="DJ268" s="7"/>
      <c r="DK268" s="7"/>
      <c r="DL268" s="7"/>
      <c r="DM268" s="7"/>
      <c r="DN268" s="7"/>
      <c r="DO268" s="7"/>
      <c r="DP268" s="7"/>
      <c r="DQ268" s="7"/>
      <c r="DR268" s="7"/>
      <c r="DS268" s="7"/>
      <c r="DT268" s="7"/>
      <c r="DU268" s="7"/>
      <c r="DV268" s="7"/>
      <c r="DW268" s="7"/>
      <c r="DX268" s="7"/>
      <c r="DY268" s="7"/>
      <c r="DZ268" s="7"/>
      <c r="EA268" s="7"/>
      <c r="EB268" s="7"/>
      <c r="EC268" s="7"/>
      <c r="ED268" s="7"/>
      <c r="EE268" s="7"/>
      <c r="EF268" s="7"/>
      <c r="EG268" s="7"/>
      <c r="EH268" s="7"/>
      <c r="EI268" s="7"/>
      <c r="EJ268" s="7"/>
      <c r="EK268" s="7"/>
      <c r="EL268" s="7"/>
      <c r="EM268" s="7"/>
      <c r="EN268" s="7"/>
      <c r="EO268" s="7"/>
      <c r="EP268" s="7"/>
      <c r="EQ268" s="7"/>
      <c r="ER268" s="7"/>
      <c r="ES268" s="7"/>
      <c r="ET268" s="7"/>
      <c r="EU268" s="7"/>
      <c r="EV268" s="7"/>
      <c r="EW268" s="7"/>
      <c r="EX268" s="7"/>
      <c r="EY268" s="7"/>
      <c r="EZ268" s="7"/>
      <c r="FA268" s="7"/>
      <c r="FB268" s="7"/>
      <c r="FC268" s="7"/>
      <c r="FD268" s="7"/>
      <c r="FE268" s="7"/>
      <c r="FF268" s="7"/>
      <c r="FG268" s="7"/>
      <c r="FH268" s="7"/>
      <c r="FI268" s="7"/>
      <c r="FJ268" s="7"/>
      <c r="FK268" s="7"/>
      <c r="FL268" s="7"/>
      <c r="FM268" s="7"/>
      <c r="FN268" s="7"/>
      <c r="FO268" s="7"/>
      <c r="FP268" s="7"/>
      <c r="FQ268" s="7"/>
      <c r="FR268" s="7"/>
      <c r="FS268" s="7"/>
      <c r="FT268" s="7"/>
      <c r="FU268" s="7"/>
      <c r="FV268" s="7"/>
      <c r="FW268" s="7"/>
      <c r="FX268" s="7"/>
      <c r="FY268" s="7"/>
      <c r="FZ268" s="7"/>
      <c r="GA268" s="7"/>
      <c r="GB268" s="7"/>
      <c r="GC268" s="7"/>
      <c r="GD268" s="7"/>
      <c r="GE268" s="7"/>
      <c r="GF268" s="7"/>
      <c r="GG268" s="7"/>
      <c r="GH268" s="7"/>
      <c r="GI268" s="7"/>
      <c r="GJ268" s="7"/>
      <c r="GK268" s="7"/>
      <c r="GL268" s="7"/>
      <c r="GM268" s="7"/>
      <c r="GN268" s="7"/>
      <c r="GO268" s="7"/>
      <c r="GP268" s="7"/>
      <c r="GQ268" s="7"/>
      <c r="GR268" s="7"/>
      <c r="GS268" s="7"/>
      <c r="GT268" s="7"/>
      <c r="GU268" s="7"/>
      <c r="GV268" s="7"/>
      <c r="GW268" s="7"/>
      <c r="GX268" s="7"/>
      <c r="GY268" s="7"/>
      <c r="GZ268" s="7"/>
      <c r="HA268" s="7"/>
      <c r="HB268" s="7"/>
      <c r="HC268" s="7"/>
      <c r="HD268" s="7"/>
      <c r="HE268" s="7"/>
      <c r="HF268" s="7"/>
    </row>
    <row r="269" spans="1:215" s="15" customFormat="1" x14ac:dyDescent="0.25">
      <c r="A269" s="7" t="s">
        <v>155</v>
      </c>
      <c r="B269" s="7" t="s">
        <v>69</v>
      </c>
      <c r="C269" s="7">
        <v>2280.58</v>
      </c>
      <c r="E269" s="1">
        <f t="shared" si="25"/>
        <v>2280.58</v>
      </c>
      <c r="F269" s="7" t="s">
        <v>155</v>
      </c>
      <c r="G269" s="7">
        <f t="shared" si="22"/>
        <v>2280.58</v>
      </c>
      <c r="H269" s="7">
        <v>576</v>
      </c>
      <c r="I269" s="7">
        <f t="shared" si="23"/>
        <v>1704.58</v>
      </c>
      <c r="J269" s="7"/>
      <c r="K269" s="7">
        <v>1704.58</v>
      </c>
      <c r="L269" s="7">
        <f t="shared" si="24"/>
        <v>0</v>
      </c>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c r="AM269" s="7"/>
      <c r="AN269" s="7"/>
      <c r="AO269" s="7"/>
      <c r="AP269" s="7"/>
      <c r="AQ269" s="7"/>
      <c r="AR269" s="7"/>
      <c r="AS269" s="7"/>
      <c r="AT269" s="7"/>
      <c r="AU269" s="7"/>
      <c r="AV269" s="7"/>
      <c r="AW269" s="7"/>
      <c r="AX269" s="7"/>
      <c r="AY269" s="7"/>
      <c r="AZ269" s="7"/>
      <c r="BA269" s="7"/>
      <c r="BB269" s="7"/>
      <c r="BC269" s="7"/>
      <c r="BD269" s="7"/>
      <c r="BE269" s="7"/>
      <c r="BF269" s="7"/>
      <c r="BG269" s="7"/>
      <c r="BH269" s="7"/>
      <c r="BI269" s="7"/>
      <c r="BJ269" s="7"/>
      <c r="BK269" s="7"/>
      <c r="BL269" s="7"/>
      <c r="BM269" s="7"/>
      <c r="BN269" s="7"/>
      <c r="BO269" s="7"/>
      <c r="BP269" s="7"/>
      <c r="BQ269" s="7"/>
      <c r="BR269" s="7"/>
      <c r="BS269" s="7"/>
      <c r="BT269" s="7"/>
      <c r="BU269" s="7"/>
      <c r="BV269" s="7"/>
      <c r="BW269" s="7"/>
      <c r="BX269" s="7"/>
      <c r="BY269" s="7"/>
      <c r="BZ269" s="7"/>
      <c r="CA269" s="7"/>
      <c r="CB269" s="7"/>
      <c r="CC269" s="7"/>
      <c r="CD269" s="7"/>
      <c r="CE269" s="7"/>
      <c r="CF269" s="7"/>
      <c r="CG269" s="7"/>
      <c r="CH269" s="7"/>
      <c r="CI269" s="7"/>
      <c r="CJ269" s="7"/>
      <c r="CK269" s="7"/>
      <c r="CL269" s="7"/>
      <c r="CM269" s="7"/>
      <c r="CN269" s="7"/>
      <c r="CO269" s="7"/>
      <c r="CP269" s="7"/>
      <c r="CQ269" s="7"/>
      <c r="CR269" s="7"/>
      <c r="CS269" s="7"/>
      <c r="CT269" s="7"/>
      <c r="CU269" s="7"/>
      <c r="CV269" s="7"/>
      <c r="CW269" s="7"/>
      <c r="CX269" s="7"/>
      <c r="CY269" s="7"/>
      <c r="CZ269" s="7"/>
      <c r="DA269" s="7"/>
      <c r="DB269" s="7"/>
      <c r="DC269" s="7"/>
      <c r="DD269" s="7"/>
      <c r="DE269" s="7"/>
      <c r="DF269" s="7"/>
      <c r="DG269" s="7"/>
      <c r="DH269" s="7"/>
      <c r="DI269" s="7"/>
      <c r="DJ269" s="7"/>
      <c r="DK269" s="7"/>
      <c r="DL269" s="7"/>
      <c r="DM269" s="7"/>
      <c r="DN269" s="7"/>
      <c r="DO269" s="7"/>
      <c r="DP269" s="7"/>
      <c r="DQ269" s="7"/>
      <c r="DR269" s="7"/>
      <c r="DS269" s="7"/>
      <c r="DT269" s="7"/>
      <c r="DU269" s="7"/>
      <c r="DV269" s="7"/>
      <c r="DW269" s="7"/>
      <c r="DX269" s="7"/>
      <c r="DY269" s="7"/>
      <c r="DZ269" s="7"/>
      <c r="EA269" s="7"/>
      <c r="EB269" s="7"/>
      <c r="EC269" s="7"/>
      <c r="ED269" s="7"/>
      <c r="EE269" s="7"/>
      <c r="EF269" s="7"/>
      <c r="EG269" s="7"/>
      <c r="EH269" s="7"/>
      <c r="EI269" s="7"/>
      <c r="EJ269" s="7"/>
      <c r="EK269" s="7"/>
      <c r="EL269" s="7"/>
      <c r="EM269" s="7"/>
      <c r="EN269" s="7"/>
      <c r="EO269" s="7"/>
      <c r="EP269" s="7"/>
      <c r="EQ269" s="7"/>
      <c r="ER269" s="7"/>
      <c r="ES269" s="7"/>
      <c r="ET269" s="7"/>
      <c r="EU269" s="7"/>
      <c r="EV269" s="7"/>
      <c r="EW269" s="7"/>
      <c r="EX269" s="7"/>
      <c r="EY269" s="7"/>
      <c r="EZ269" s="7"/>
      <c r="FA269" s="7"/>
      <c r="FB269" s="7"/>
      <c r="FC269" s="7"/>
      <c r="FD269" s="7"/>
      <c r="FE269" s="7"/>
      <c r="FF269" s="7"/>
      <c r="FG269" s="7"/>
      <c r="FH269" s="7"/>
      <c r="FI269" s="7"/>
      <c r="FJ269" s="7"/>
      <c r="FK269" s="7"/>
      <c r="FL269" s="7"/>
      <c r="FM269" s="7"/>
      <c r="FN269" s="7"/>
      <c r="FO269" s="7"/>
      <c r="FP269" s="7"/>
      <c r="FQ269" s="7"/>
      <c r="FR269" s="7"/>
      <c r="FS269" s="7"/>
      <c r="FT269" s="7"/>
      <c r="FU269" s="7"/>
      <c r="FV269" s="7"/>
      <c r="FW269" s="7"/>
      <c r="FX269" s="7"/>
      <c r="FY269" s="7"/>
      <c r="FZ269" s="7"/>
      <c r="GA269" s="7"/>
      <c r="GB269" s="7"/>
      <c r="GC269" s="7"/>
      <c r="GD269" s="7"/>
      <c r="GE269" s="7"/>
      <c r="GF269" s="7"/>
      <c r="GG269" s="7"/>
      <c r="GH269" s="7"/>
      <c r="GI269" s="7"/>
      <c r="GJ269" s="7"/>
      <c r="GK269" s="7"/>
      <c r="GL269" s="7"/>
      <c r="GM269" s="7"/>
      <c r="GN269" s="7"/>
      <c r="GO269" s="7"/>
      <c r="GP269" s="7"/>
      <c r="GQ269" s="7"/>
      <c r="GR269" s="7"/>
      <c r="GS269" s="7"/>
      <c r="GT269" s="7"/>
      <c r="GU269" s="7"/>
      <c r="GV269" s="7"/>
      <c r="GW269" s="7"/>
      <c r="GX269" s="7"/>
      <c r="GY269" s="7"/>
      <c r="GZ269" s="7"/>
      <c r="HA269" s="7"/>
      <c r="HB269" s="7"/>
      <c r="HC269" s="7"/>
      <c r="HD269" s="7"/>
      <c r="HE269" s="7"/>
      <c r="HF269" s="7"/>
    </row>
    <row r="270" spans="1:215" s="15" customFormat="1" ht="15.75" x14ac:dyDescent="0.3">
      <c r="A270" s="3" t="s">
        <v>155</v>
      </c>
      <c r="B270" s="7" t="s">
        <v>522</v>
      </c>
      <c r="C270" s="7"/>
      <c r="E270" s="1">
        <f t="shared" si="25"/>
        <v>0</v>
      </c>
      <c r="F270" s="7"/>
      <c r="G270" s="7">
        <f t="shared" si="22"/>
        <v>0</v>
      </c>
      <c r="H270" s="7">
        <v>0</v>
      </c>
      <c r="I270" s="7">
        <f t="shared" si="23"/>
        <v>0</v>
      </c>
      <c r="J270" s="7"/>
      <c r="K270" s="7">
        <v>0</v>
      </c>
      <c r="L270" s="7">
        <f t="shared" si="24"/>
        <v>0</v>
      </c>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c r="AM270" s="7"/>
      <c r="AN270" s="7"/>
      <c r="AO270" s="7"/>
      <c r="AP270" s="7"/>
      <c r="AQ270" s="7"/>
      <c r="AR270" s="7"/>
      <c r="AS270" s="7"/>
      <c r="AT270" s="7"/>
      <c r="AU270" s="7"/>
      <c r="AV270" s="7"/>
      <c r="AW270" s="7"/>
      <c r="AX270" s="7"/>
      <c r="AY270" s="7"/>
      <c r="AZ270" s="7"/>
      <c r="BA270" s="7"/>
      <c r="BB270" s="7"/>
      <c r="BC270" s="7"/>
      <c r="BD270" s="7"/>
      <c r="BE270" s="7"/>
      <c r="BF270" s="7"/>
      <c r="BG270" s="7"/>
      <c r="BH270" s="7"/>
      <c r="BI270" s="7"/>
      <c r="BJ270" s="7"/>
      <c r="BK270" s="7"/>
      <c r="BL270" s="7"/>
      <c r="BM270" s="7"/>
      <c r="BN270" s="7"/>
      <c r="BO270" s="7"/>
      <c r="BP270" s="7"/>
      <c r="BQ270" s="7"/>
      <c r="BR270" s="7"/>
      <c r="BS270" s="7"/>
      <c r="BT270" s="7"/>
      <c r="BU270" s="7"/>
      <c r="BV270" s="7"/>
      <c r="BW270" s="7"/>
      <c r="BX270" s="7"/>
      <c r="BY270" s="7"/>
      <c r="BZ270" s="7"/>
      <c r="CA270" s="7"/>
      <c r="CB270" s="7"/>
      <c r="CC270" s="7"/>
      <c r="CD270" s="7"/>
      <c r="CE270" s="7"/>
      <c r="CF270" s="7"/>
      <c r="CG270" s="7"/>
      <c r="CH270" s="7"/>
      <c r="CI270" s="7"/>
      <c r="CJ270" s="7"/>
      <c r="CK270" s="7"/>
      <c r="CL270" s="7"/>
      <c r="CM270" s="7"/>
      <c r="CN270" s="7"/>
      <c r="CO270" s="7"/>
      <c r="CP270" s="7"/>
      <c r="CQ270" s="7"/>
      <c r="CR270" s="7"/>
      <c r="CS270" s="7"/>
      <c r="CT270" s="7"/>
      <c r="CU270" s="7"/>
      <c r="CV270" s="7"/>
      <c r="CW270" s="7"/>
      <c r="CX270" s="7"/>
      <c r="CY270" s="7"/>
      <c r="CZ270" s="7"/>
      <c r="DA270" s="7"/>
      <c r="DB270" s="7"/>
      <c r="DC270" s="7"/>
      <c r="DD270" s="7"/>
      <c r="DE270" s="7"/>
      <c r="DF270" s="7"/>
      <c r="DG270" s="7"/>
      <c r="DH270" s="7"/>
      <c r="DI270" s="7"/>
      <c r="DJ270" s="7"/>
      <c r="DK270" s="7"/>
      <c r="DL270" s="7"/>
      <c r="DM270" s="7"/>
      <c r="DN270" s="7"/>
      <c r="DO270" s="7"/>
      <c r="DP270" s="7"/>
      <c r="DQ270" s="7"/>
      <c r="DR270" s="7"/>
      <c r="DS270" s="7"/>
      <c r="DT270" s="7"/>
      <c r="DU270" s="7"/>
      <c r="DV270" s="7"/>
      <c r="DW270" s="7"/>
      <c r="DX270" s="7"/>
      <c r="DY270" s="7"/>
      <c r="DZ270" s="7"/>
      <c r="EA270" s="7"/>
      <c r="EB270" s="7"/>
      <c r="EC270" s="7"/>
      <c r="ED270" s="7"/>
      <c r="EE270" s="7"/>
      <c r="EF270" s="7"/>
      <c r="EG270" s="7"/>
      <c r="EH270" s="7"/>
      <c r="EI270" s="7"/>
      <c r="EJ270" s="7"/>
      <c r="EK270" s="7"/>
      <c r="EL270" s="7"/>
      <c r="EM270" s="7"/>
      <c r="EN270" s="7"/>
      <c r="EO270" s="7"/>
      <c r="EP270" s="7"/>
      <c r="EQ270" s="7"/>
      <c r="ER270" s="7"/>
      <c r="ES270" s="7"/>
      <c r="ET270" s="7"/>
      <c r="EU270" s="7"/>
      <c r="EV270" s="7"/>
      <c r="EW270" s="7"/>
      <c r="EX270" s="7"/>
      <c r="EY270" s="7"/>
      <c r="EZ270" s="7"/>
      <c r="FA270" s="7"/>
      <c r="FB270" s="7"/>
      <c r="FC270" s="7"/>
      <c r="FD270" s="7"/>
      <c r="FE270" s="7"/>
      <c r="FF270" s="7"/>
      <c r="FG270" s="7"/>
      <c r="FH270" s="7"/>
      <c r="FI270" s="7"/>
      <c r="FJ270" s="7"/>
      <c r="FK270" s="7"/>
      <c r="FL270" s="7"/>
      <c r="FM270" s="7"/>
      <c r="FN270" s="7"/>
      <c r="FO270" s="7"/>
      <c r="FP270" s="7"/>
      <c r="FQ270" s="7"/>
      <c r="FR270" s="7"/>
      <c r="FS270" s="7"/>
      <c r="FT270" s="7"/>
      <c r="FU270" s="7"/>
      <c r="FV270" s="7"/>
      <c r="FW270" s="7"/>
      <c r="FX270" s="7"/>
      <c r="FY270" s="7"/>
      <c r="FZ270" s="7"/>
      <c r="GA270" s="7"/>
      <c r="GB270" s="7"/>
      <c r="GC270" s="7"/>
      <c r="GD270" s="7"/>
      <c r="GE270" s="7"/>
      <c r="GF270" s="7"/>
      <c r="GG270" s="7"/>
      <c r="GH270" s="7"/>
      <c r="GI270" s="7"/>
      <c r="GJ270" s="7"/>
      <c r="GK270" s="7"/>
      <c r="GL270" s="7"/>
      <c r="GM270" s="7"/>
      <c r="GN270" s="7"/>
      <c r="GO270" s="7"/>
      <c r="GP270" s="7"/>
      <c r="GQ270" s="7"/>
      <c r="GR270" s="7"/>
      <c r="GS270" s="7"/>
      <c r="GT270" s="7"/>
      <c r="GU270" s="7"/>
      <c r="GV270" s="7"/>
      <c r="GW270" s="7"/>
      <c r="GX270" s="7"/>
      <c r="GY270" s="7"/>
      <c r="GZ270" s="7"/>
      <c r="HA270" s="7"/>
      <c r="HB270" s="7"/>
      <c r="HC270" s="7"/>
      <c r="HD270" s="7"/>
      <c r="HE270" s="7"/>
      <c r="HF270" s="7"/>
    </row>
    <row r="271" spans="1:215" s="15" customFormat="1" x14ac:dyDescent="0.25">
      <c r="A271" s="15" t="s">
        <v>155</v>
      </c>
      <c r="B271" s="7" t="s">
        <v>70</v>
      </c>
      <c r="C271" s="7">
        <v>1214.55</v>
      </c>
      <c r="E271" s="1">
        <f t="shared" si="25"/>
        <v>1214.55</v>
      </c>
      <c r="F271" s="7"/>
      <c r="G271" s="7">
        <f t="shared" si="22"/>
        <v>1214.55</v>
      </c>
      <c r="H271" s="7">
        <v>519</v>
      </c>
      <c r="I271" s="7">
        <f t="shared" si="23"/>
        <v>695.55</v>
      </c>
      <c r="J271" s="7"/>
      <c r="K271" s="7">
        <v>695.55</v>
      </c>
      <c r="L271" s="7">
        <f t="shared" si="24"/>
        <v>0</v>
      </c>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c r="AM271" s="7"/>
      <c r="AN271" s="7"/>
      <c r="AO271" s="7"/>
      <c r="AP271" s="7"/>
      <c r="AQ271" s="7"/>
      <c r="AR271" s="7"/>
      <c r="AS271" s="7"/>
      <c r="AT271" s="7"/>
      <c r="AU271" s="7"/>
      <c r="AV271" s="7"/>
      <c r="AW271" s="7"/>
      <c r="AX271" s="7"/>
      <c r="AY271" s="7"/>
      <c r="AZ271" s="7"/>
      <c r="BA271" s="7"/>
      <c r="BB271" s="7"/>
      <c r="BC271" s="7"/>
      <c r="BD271" s="7"/>
      <c r="BE271" s="7"/>
      <c r="BF271" s="7"/>
      <c r="BG271" s="7"/>
      <c r="BH271" s="7"/>
      <c r="BI271" s="7"/>
      <c r="BJ271" s="7"/>
      <c r="BK271" s="7"/>
      <c r="BL271" s="7"/>
      <c r="BM271" s="7"/>
      <c r="BN271" s="7"/>
      <c r="BO271" s="7"/>
      <c r="BP271" s="7"/>
      <c r="BQ271" s="7"/>
      <c r="BR271" s="7"/>
      <c r="BS271" s="7"/>
      <c r="BT271" s="7"/>
      <c r="BU271" s="7"/>
      <c r="BV271" s="7"/>
      <c r="BW271" s="7"/>
      <c r="BX271" s="7"/>
      <c r="BY271" s="7"/>
      <c r="BZ271" s="7"/>
      <c r="CA271" s="7"/>
      <c r="CB271" s="7"/>
      <c r="CC271" s="7"/>
      <c r="CD271" s="7"/>
      <c r="CE271" s="7"/>
      <c r="CF271" s="7"/>
      <c r="CG271" s="7"/>
      <c r="CH271" s="7"/>
      <c r="CI271" s="7"/>
      <c r="CJ271" s="7"/>
      <c r="CK271" s="7"/>
      <c r="CL271" s="7"/>
      <c r="CM271" s="7"/>
      <c r="CN271" s="7"/>
      <c r="CO271" s="7"/>
      <c r="CP271" s="7"/>
      <c r="CQ271" s="7"/>
      <c r="CR271" s="7"/>
      <c r="CS271" s="7"/>
      <c r="CT271" s="7"/>
      <c r="CU271" s="7"/>
      <c r="CV271" s="7"/>
      <c r="CW271" s="7"/>
      <c r="CX271" s="7"/>
      <c r="CY271" s="7"/>
      <c r="CZ271" s="7"/>
      <c r="DA271" s="7"/>
      <c r="DB271" s="7"/>
      <c r="DC271" s="7"/>
      <c r="DD271" s="7"/>
      <c r="DE271" s="7"/>
      <c r="DF271" s="7"/>
      <c r="DG271" s="7"/>
      <c r="DH271" s="7"/>
      <c r="DI271" s="7"/>
      <c r="DJ271" s="7"/>
      <c r="DK271" s="7"/>
      <c r="DL271" s="7"/>
      <c r="DM271" s="7"/>
      <c r="DN271" s="7"/>
      <c r="DO271" s="7"/>
      <c r="DP271" s="7"/>
      <c r="DQ271" s="7"/>
      <c r="DR271" s="7"/>
      <c r="DS271" s="7"/>
      <c r="DT271" s="7"/>
      <c r="DU271" s="7"/>
      <c r="DV271" s="7"/>
      <c r="DW271" s="7"/>
      <c r="DX271" s="7"/>
      <c r="DY271" s="7"/>
      <c r="DZ271" s="7"/>
      <c r="EA271" s="7"/>
      <c r="EB271" s="7"/>
      <c r="EC271" s="7"/>
      <c r="ED271" s="7"/>
      <c r="EE271" s="7"/>
      <c r="EF271" s="7"/>
      <c r="EG271" s="7"/>
      <c r="EH271" s="7"/>
      <c r="EI271" s="7"/>
      <c r="EJ271" s="7"/>
      <c r="EK271" s="7"/>
      <c r="EL271" s="7"/>
      <c r="EM271" s="7"/>
      <c r="EN271" s="7"/>
      <c r="EO271" s="7"/>
      <c r="EP271" s="7"/>
      <c r="EQ271" s="7"/>
      <c r="ER271" s="7"/>
      <c r="ES271" s="7"/>
      <c r="ET271" s="7"/>
      <c r="EU271" s="7"/>
      <c r="EV271" s="7"/>
      <c r="EW271" s="7"/>
      <c r="EX271" s="7"/>
      <c r="EY271" s="7"/>
      <c r="EZ271" s="7"/>
      <c r="FA271" s="7"/>
      <c r="FB271" s="7"/>
      <c r="FC271" s="7"/>
      <c r="FD271" s="7"/>
      <c r="FE271" s="7"/>
      <c r="FF271" s="7"/>
      <c r="FG271" s="7"/>
      <c r="FH271" s="7"/>
      <c r="FI271" s="7"/>
      <c r="FJ271" s="7"/>
      <c r="FK271" s="7"/>
      <c r="FL271" s="7"/>
      <c r="FM271" s="7"/>
      <c r="FN271" s="7"/>
      <c r="FO271" s="7"/>
      <c r="FP271" s="7"/>
      <c r="FQ271" s="7"/>
      <c r="FR271" s="7"/>
      <c r="FS271" s="7"/>
      <c r="FT271" s="7"/>
      <c r="FU271" s="7"/>
      <c r="FV271" s="7"/>
      <c r="FW271" s="7"/>
      <c r="FX271" s="7"/>
      <c r="FY271" s="7"/>
      <c r="FZ271" s="7"/>
      <c r="GA271" s="7"/>
      <c r="GB271" s="7"/>
      <c r="GC271" s="7"/>
      <c r="GD271" s="7"/>
      <c r="GE271" s="7"/>
      <c r="GF271" s="7"/>
      <c r="GG271" s="7"/>
      <c r="GH271" s="7"/>
      <c r="GI271" s="7"/>
      <c r="GJ271" s="7"/>
      <c r="GK271" s="7"/>
      <c r="GL271" s="7"/>
      <c r="GM271" s="7"/>
      <c r="GN271" s="7"/>
      <c r="GO271" s="7"/>
      <c r="GP271" s="7"/>
      <c r="GQ271" s="7"/>
      <c r="GR271" s="7"/>
      <c r="GS271" s="7"/>
      <c r="GT271" s="7"/>
      <c r="GU271" s="7"/>
      <c r="GV271" s="7"/>
      <c r="GW271" s="7"/>
      <c r="GX271" s="7"/>
      <c r="GY271" s="7"/>
      <c r="GZ271" s="7"/>
      <c r="HA271" s="7"/>
      <c r="HB271" s="7"/>
      <c r="HC271" s="7"/>
      <c r="HD271" s="7"/>
      <c r="HE271" s="7"/>
      <c r="HF271" s="7"/>
    </row>
    <row r="272" spans="1:215" s="15" customFormat="1" ht="15.75" x14ac:dyDescent="0.3">
      <c r="A272" s="3" t="s">
        <v>155</v>
      </c>
      <c r="B272" s="7" t="s">
        <v>211</v>
      </c>
      <c r="C272" s="7">
        <v>636.54</v>
      </c>
      <c r="E272" s="1">
        <f t="shared" si="25"/>
        <v>636.54</v>
      </c>
      <c r="F272" s="7"/>
      <c r="G272" s="7">
        <f t="shared" si="22"/>
        <v>636.54</v>
      </c>
      <c r="H272" s="7">
        <v>2459</v>
      </c>
      <c r="I272" s="7">
        <f t="shared" si="23"/>
        <v>-1822.46</v>
      </c>
      <c r="J272" s="7"/>
      <c r="K272" s="7">
        <v>-1822.46</v>
      </c>
      <c r="L272" s="7">
        <f t="shared" si="24"/>
        <v>0</v>
      </c>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c r="AM272" s="7"/>
      <c r="AN272" s="7"/>
      <c r="AO272" s="7"/>
      <c r="AP272" s="7"/>
      <c r="AQ272" s="7"/>
      <c r="AR272" s="7"/>
      <c r="AS272" s="7"/>
      <c r="AT272" s="7"/>
      <c r="AU272" s="7"/>
      <c r="AV272" s="7"/>
      <c r="AW272" s="7"/>
      <c r="AX272" s="7"/>
      <c r="AY272" s="7"/>
      <c r="AZ272" s="7"/>
      <c r="BA272" s="7"/>
      <c r="BB272" s="7"/>
      <c r="BC272" s="7"/>
      <c r="BD272" s="7"/>
      <c r="BE272" s="7"/>
      <c r="BF272" s="7"/>
      <c r="BG272" s="7"/>
      <c r="BH272" s="7"/>
      <c r="BI272" s="7"/>
      <c r="BJ272" s="7"/>
      <c r="BK272" s="7"/>
      <c r="BL272" s="7"/>
      <c r="BM272" s="7"/>
      <c r="BN272" s="7"/>
      <c r="BO272" s="7"/>
      <c r="BP272" s="7"/>
      <c r="BQ272" s="7"/>
      <c r="BR272" s="7"/>
      <c r="BS272" s="7"/>
      <c r="BT272" s="7"/>
      <c r="BU272" s="7"/>
      <c r="BV272" s="7"/>
      <c r="BW272" s="7"/>
      <c r="BX272" s="7"/>
      <c r="BY272" s="7"/>
      <c r="BZ272" s="7"/>
      <c r="CA272" s="7"/>
      <c r="CB272" s="7"/>
      <c r="CC272" s="7"/>
      <c r="CD272" s="7"/>
      <c r="CE272" s="7"/>
      <c r="CF272" s="7"/>
      <c r="CG272" s="7"/>
      <c r="CH272" s="7"/>
      <c r="CI272" s="7"/>
      <c r="CJ272" s="7"/>
      <c r="CK272" s="7"/>
      <c r="CL272" s="7"/>
      <c r="CM272" s="7"/>
      <c r="CN272" s="7"/>
      <c r="CO272" s="7"/>
      <c r="CP272" s="7"/>
      <c r="CQ272" s="7"/>
      <c r="CR272" s="7"/>
      <c r="CS272" s="7"/>
      <c r="CT272" s="7"/>
      <c r="CU272" s="7"/>
      <c r="CV272" s="7"/>
      <c r="CW272" s="7"/>
      <c r="CX272" s="7"/>
      <c r="CY272" s="7"/>
      <c r="CZ272" s="7"/>
      <c r="DA272" s="7"/>
      <c r="DB272" s="7"/>
      <c r="DC272" s="7"/>
      <c r="DD272" s="7"/>
      <c r="DE272" s="7"/>
      <c r="DF272" s="7"/>
      <c r="DG272" s="7"/>
      <c r="DH272" s="7"/>
      <c r="DI272" s="7"/>
      <c r="DJ272" s="7"/>
      <c r="DK272" s="7"/>
      <c r="DL272" s="7"/>
      <c r="DM272" s="7"/>
      <c r="DN272" s="7"/>
      <c r="DO272" s="7"/>
      <c r="DP272" s="7"/>
      <c r="DQ272" s="7"/>
      <c r="DR272" s="7"/>
      <c r="DS272" s="7"/>
      <c r="DT272" s="7"/>
      <c r="DU272" s="7"/>
      <c r="DV272" s="7"/>
      <c r="DW272" s="7"/>
      <c r="DX272" s="7"/>
      <c r="DY272" s="7"/>
      <c r="DZ272" s="7"/>
      <c r="EA272" s="7"/>
      <c r="EB272" s="7"/>
      <c r="EC272" s="7"/>
      <c r="ED272" s="7"/>
      <c r="EE272" s="7"/>
      <c r="EF272" s="7"/>
      <c r="EG272" s="7"/>
      <c r="EH272" s="7"/>
      <c r="EI272" s="7"/>
      <c r="EJ272" s="7"/>
      <c r="EK272" s="7"/>
      <c r="EL272" s="7"/>
      <c r="EM272" s="7"/>
      <c r="EN272" s="7"/>
      <c r="EO272" s="7"/>
      <c r="EP272" s="7"/>
      <c r="EQ272" s="7"/>
      <c r="ER272" s="7"/>
      <c r="ES272" s="7"/>
      <c r="ET272" s="7"/>
      <c r="EU272" s="7"/>
      <c r="EV272" s="7"/>
      <c r="EW272" s="7"/>
      <c r="EX272" s="7"/>
      <c r="EY272" s="7"/>
      <c r="EZ272" s="7"/>
      <c r="FA272" s="7"/>
      <c r="FB272" s="7"/>
      <c r="FC272" s="7"/>
      <c r="FD272" s="7"/>
      <c r="FE272" s="7"/>
      <c r="FF272" s="7"/>
      <c r="FG272" s="7"/>
      <c r="FH272" s="7"/>
      <c r="FI272" s="7"/>
      <c r="FJ272" s="7"/>
      <c r="FK272" s="7"/>
      <c r="FL272" s="7"/>
      <c r="FM272" s="7"/>
      <c r="FN272" s="7"/>
      <c r="FO272" s="7"/>
      <c r="FP272" s="7"/>
      <c r="FQ272" s="7"/>
      <c r="FR272" s="7"/>
      <c r="FS272" s="7"/>
      <c r="FT272" s="7"/>
      <c r="FU272" s="7"/>
      <c r="FV272" s="7"/>
      <c r="FW272" s="7"/>
      <c r="FX272" s="7"/>
      <c r="FY272" s="7"/>
      <c r="FZ272" s="7"/>
      <c r="GA272" s="7"/>
      <c r="GB272" s="7"/>
      <c r="GC272" s="7"/>
      <c r="GD272" s="7"/>
      <c r="GE272" s="7"/>
      <c r="GF272" s="7"/>
      <c r="GG272" s="7"/>
      <c r="GH272" s="7"/>
      <c r="GI272" s="7"/>
      <c r="GJ272" s="7"/>
      <c r="GK272" s="7"/>
      <c r="GL272" s="7"/>
      <c r="GM272" s="7"/>
      <c r="GN272" s="7"/>
      <c r="GO272" s="7"/>
      <c r="GP272" s="7"/>
      <c r="GQ272" s="7"/>
      <c r="GR272" s="7"/>
      <c r="GS272" s="7"/>
      <c r="GT272" s="7"/>
      <c r="GU272" s="7"/>
      <c r="GV272" s="7"/>
      <c r="GW272" s="7"/>
      <c r="GX272" s="7"/>
      <c r="GY272" s="7"/>
      <c r="GZ272" s="7"/>
      <c r="HA272" s="7"/>
      <c r="HB272" s="7"/>
      <c r="HC272" s="7"/>
      <c r="HD272" s="7"/>
      <c r="HE272" s="7"/>
      <c r="HF272" s="7"/>
    </row>
    <row r="273" spans="1:215" s="15" customFormat="1" ht="15.75" x14ac:dyDescent="0.3">
      <c r="A273" s="3" t="s">
        <v>617</v>
      </c>
      <c r="B273" s="7" t="s">
        <v>465</v>
      </c>
      <c r="C273" s="7">
        <v>4188.74</v>
      </c>
      <c r="E273" s="1">
        <f t="shared" si="25"/>
        <v>4188.74</v>
      </c>
      <c r="F273" s="7"/>
      <c r="G273" s="7">
        <f t="shared" si="22"/>
        <v>4188.74</v>
      </c>
      <c r="H273" s="7">
        <v>1537</v>
      </c>
      <c r="I273" s="7">
        <f t="shared" si="23"/>
        <v>2651.74</v>
      </c>
      <c r="J273" s="7"/>
      <c r="K273" s="7">
        <v>2651.74</v>
      </c>
      <c r="L273" s="7">
        <f t="shared" si="24"/>
        <v>0</v>
      </c>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c r="AM273" s="7"/>
      <c r="AN273" s="7"/>
      <c r="AO273" s="7"/>
      <c r="AP273" s="7"/>
      <c r="AQ273" s="7"/>
      <c r="AR273" s="7"/>
      <c r="AS273" s="7"/>
      <c r="AT273" s="7"/>
      <c r="AU273" s="7"/>
      <c r="AV273" s="7"/>
      <c r="AW273" s="7"/>
      <c r="AX273" s="7"/>
      <c r="AY273" s="7"/>
      <c r="AZ273" s="7"/>
      <c r="BA273" s="7"/>
      <c r="BB273" s="7"/>
      <c r="BC273" s="7"/>
      <c r="BD273" s="7"/>
      <c r="BE273" s="7"/>
      <c r="BF273" s="7"/>
      <c r="BG273" s="7"/>
      <c r="BH273" s="7"/>
      <c r="BI273" s="7"/>
      <c r="BJ273" s="7"/>
      <c r="BK273" s="7"/>
      <c r="BL273" s="7"/>
      <c r="BM273" s="7"/>
      <c r="BN273" s="7"/>
      <c r="BO273" s="7"/>
      <c r="BP273" s="7"/>
      <c r="BQ273" s="7"/>
      <c r="BR273" s="7"/>
      <c r="BS273" s="7"/>
      <c r="BT273" s="7"/>
      <c r="BU273" s="7"/>
      <c r="BV273" s="7"/>
      <c r="BW273" s="7"/>
      <c r="BX273" s="7"/>
      <c r="BY273" s="7"/>
      <c r="BZ273" s="7"/>
      <c r="CA273" s="7"/>
      <c r="CB273" s="7"/>
      <c r="CC273" s="7"/>
      <c r="CD273" s="7"/>
      <c r="CE273" s="7"/>
      <c r="CF273" s="7"/>
      <c r="CG273" s="7"/>
      <c r="CH273" s="7"/>
      <c r="CI273" s="7"/>
      <c r="CJ273" s="7"/>
      <c r="CK273" s="7"/>
      <c r="CL273" s="7"/>
      <c r="CM273" s="7"/>
      <c r="CN273" s="7"/>
      <c r="CO273" s="7"/>
      <c r="CP273" s="7"/>
      <c r="CQ273" s="7"/>
      <c r="CR273" s="7"/>
      <c r="CS273" s="7"/>
      <c r="CT273" s="7"/>
      <c r="CU273" s="7"/>
      <c r="CV273" s="7"/>
      <c r="CW273" s="7"/>
      <c r="CX273" s="7"/>
      <c r="CY273" s="7"/>
      <c r="CZ273" s="7"/>
      <c r="DA273" s="7"/>
      <c r="DB273" s="7"/>
      <c r="DC273" s="7"/>
      <c r="DD273" s="7"/>
      <c r="DE273" s="7"/>
      <c r="DF273" s="7"/>
      <c r="DG273" s="7"/>
      <c r="DH273" s="7"/>
      <c r="DI273" s="7"/>
      <c r="DJ273" s="7"/>
      <c r="DK273" s="7"/>
      <c r="DL273" s="7"/>
      <c r="DM273" s="7"/>
      <c r="DN273" s="7"/>
      <c r="DO273" s="7"/>
      <c r="DP273" s="7"/>
      <c r="DQ273" s="7"/>
      <c r="DR273" s="7"/>
      <c r="DS273" s="7"/>
      <c r="DT273" s="7"/>
      <c r="DU273" s="7"/>
      <c r="DV273" s="7"/>
      <c r="DW273" s="7"/>
      <c r="DX273" s="7"/>
      <c r="DY273" s="7"/>
      <c r="DZ273" s="7"/>
      <c r="EA273" s="7"/>
      <c r="EB273" s="7"/>
      <c r="EC273" s="7"/>
      <c r="ED273" s="7"/>
      <c r="EE273" s="7"/>
      <c r="EF273" s="7"/>
      <c r="EG273" s="7"/>
      <c r="EH273" s="7"/>
      <c r="EI273" s="7"/>
      <c r="EJ273" s="7"/>
      <c r="EK273" s="7"/>
      <c r="EL273" s="7"/>
      <c r="EM273" s="7"/>
      <c r="EN273" s="7"/>
      <c r="EO273" s="7"/>
      <c r="EP273" s="7"/>
      <c r="EQ273" s="7"/>
      <c r="ER273" s="7"/>
      <c r="ES273" s="7"/>
      <c r="ET273" s="7"/>
      <c r="EU273" s="7"/>
      <c r="EV273" s="7"/>
      <c r="EW273" s="7"/>
      <c r="EX273" s="7"/>
      <c r="EY273" s="7"/>
      <c r="EZ273" s="7"/>
      <c r="FA273" s="7"/>
      <c r="FB273" s="7"/>
      <c r="FC273" s="7"/>
      <c r="FD273" s="7"/>
      <c r="FE273" s="7"/>
      <c r="FF273" s="7"/>
      <c r="FG273" s="7"/>
      <c r="FH273" s="7"/>
      <c r="FI273" s="7"/>
      <c r="FJ273" s="7"/>
      <c r="FK273" s="7"/>
      <c r="FL273" s="7"/>
      <c r="FM273" s="7"/>
      <c r="FN273" s="7"/>
      <c r="FO273" s="7"/>
      <c r="FP273" s="7"/>
      <c r="FQ273" s="7"/>
      <c r="FR273" s="7"/>
      <c r="FS273" s="7"/>
      <c r="FT273" s="7"/>
      <c r="FU273" s="7"/>
      <c r="FV273" s="7"/>
      <c r="FW273" s="7"/>
      <c r="FX273" s="7"/>
      <c r="FY273" s="7"/>
      <c r="FZ273" s="7"/>
      <c r="GA273" s="7"/>
      <c r="GB273" s="7"/>
      <c r="GC273" s="7"/>
      <c r="GD273" s="7"/>
      <c r="GE273" s="7"/>
      <c r="GF273" s="7"/>
      <c r="GG273" s="7"/>
      <c r="GH273" s="7"/>
      <c r="GI273" s="7"/>
      <c r="GJ273" s="7"/>
      <c r="GK273" s="7"/>
      <c r="GL273" s="7"/>
      <c r="GM273" s="7"/>
      <c r="GN273" s="7"/>
      <c r="GO273" s="7"/>
      <c r="GP273" s="7"/>
      <c r="GQ273" s="7"/>
      <c r="GR273" s="7"/>
      <c r="GS273" s="7"/>
      <c r="GT273" s="7"/>
      <c r="GU273" s="7"/>
      <c r="GV273" s="7"/>
      <c r="GW273" s="7"/>
      <c r="GX273" s="7"/>
      <c r="GY273" s="7"/>
      <c r="GZ273" s="7"/>
      <c r="HA273" s="7"/>
      <c r="HB273" s="7"/>
      <c r="HC273" s="7"/>
      <c r="HD273" s="7"/>
      <c r="HE273" s="7"/>
      <c r="HF273" s="7"/>
    </row>
    <row r="274" spans="1:215" s="15" customFormat="1" ht="15.75" x14ac:dyDescent="0.3">
      <c r="A274" s="3"/>
      <c r="B274" s="7" t="s">
        <v>51</v>
      </c>
      <c r="C274" s="1">
        <v>1792.56</v>
      </c>
      <c r="E274" s="1">
        <f t="shared" si="25"/>
        <v>1792.56</v>
      </c>
      <c r="F274" s="1"/>
      <c r="G274" s="1">
        <f t="shared" si="22"/>
        <v>1792.56</v>
      </c>
      <c r="H274" s="1">
        <v>0</v>
      </c>
      <c r="I274" s="1">
        <f t="shared" si="23"/>
        <v>1792.56</v>
      </c>
      <c r="J274" s="1"/>
      <c r="K274" s="7">
        <v>1792.56</v>
      </c>
      <c r="L274" s="1">
        <f t="shared" si="24"/>
        <v>0</v>
      </c>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c r="AM274" s="7"/>
      <c r="AN274" s="7"/>
      <c r="AO274" s="7"/>
      <c r="AP274" s="7"/>
      <c r="AQ274" s="7"/>
      <c r="AR274" s="7"/>
      <c r="AS274" s="7"/>
      <c r="AT274" s="7"/>
      <c r="AU274" s="7"/>
      <c r="AV274" s="7"/>
      <c r="AW274" s="7"/>
      <c r="AX274" s="7"/>
      <c r="AY274" s="7"/>
      <c r="AZ274" s="7"/>
      <c r="BA274" s="7"/>
      <c r="BB274" s="7"/>
      <c r="BC274" s="7"/>
      <c r="BD274" s="7"/>
      <c r="BE274" s="7"/>
      <c r="BF274" s="7"/>
      <c r="BG274" s="7"/>
      <c r="BH274" s="7"/>
      <c r="BI274" s="7"/>
      <c r="BJ274" s="7"/>
      <c r="BK274" s="7"/>
      <c r="BL274" s="7"/>
      <c r="BM274" s="7"/>
      <c r="BN274" s="7"/>
      <c r="BO274" s="7"/>
      <c r="BP274" s="7"/>
      <c r="BQ274" s="7"/>
      <c r="BR274" s="7"/>
      <c r="BS274" s="7"/>
      <c r="BT274" s="7"/>
      <c r="BU274" s="7"/>
      <c r="BV274" s="7"/>
      <c r="BW274" s="7"/>
      <c r="BX274" s="7"/>
      <c r="BY274" s="7"/>
      <c r="BZ274" s="7"/>
      <c r="CA274" s="7"/>
      <c r="CB274" s="7"/>
      <c r="CC274" s="7"/>
      <c r="CD274" s="7"/>
      <c r="CE274" s="7"/>
      <c r="CF274" s="7"/>
      <c r="CG274" s="7"/>
      <c r="CH274" s="7"/>
      <c r="CI274" s="7"/>
      <c r="CJ274" s="7"/>
      <c r="CK274" s="7"/>
      <c r="CL274" s="7"/>
      <c r="CM274" s="7"/>
      <c r="CN274" s="7"/>
      <c r="CO274" s="7"/>
      <c r="CP274" s="7"/>
      <c r="CQ274" s="7"/>
      <c r="CR274" s="7"/>
      <c r="CS274" s="7"/>
      <c r="CT274" s="7"/>
      <c r="CU274" s="7"/>
      <c r="CV274" s="7"/>
      <c r="CW274" s="7"/>
      <c r="CX274" s="7"/>
      <c r="CY274" s="7"/>
      <c r="CZ274" s="7"/>
      <c r="DA274" s="7"/>
      <c r="DB274" s="7"/>
      <c r="DC274" s="7"/>
      <c r="DD274" s="7"/>
      <c r="DE274" s="7"/>
      <c r="DF274" s="7"/>
      <c r="DG274" s="7"/>
      <c r="DH274" s="7"/>
      <c r="DI274" s="7"/>
      <c r="DJ274" s="7"/>
      <c r="DK274" s="7"/>
      <c r="DL274" s="7"/>
      <c r="DM274" s="7"/>
      <c r="DN274" s="7"/>
      <c r="DO274" s="7"/>
      <c r="DP274" s="7"/>
      <c r="DQ274" s="7"/>
      <c r="DR274" s="7"/>
      <c r="DS274" s="7"/>
      <c r="DT274" s="7"/>
      <c r="DU274" s="7"/>
      <c r="DV274" s="7"/>
      <c r="DW274" s="7"/>
      <c r="DX274" s="7"/>
      <c r="DY274" s="7"/>
      <c r="DZ274" s="7"/>
      <c r="EA274" s="7"/>
      <c r="EB274" s="7"/>
      <c r="EC274" s="7"/>
      <c r="ED274" s="7"/>
      <c r="EE274" s="7"/>
      <c r="EF274" s="7"/>
      <c r="EG274" s="7"/>
      <c r="EH274" s="7"/>
      <c r="EI274" s="7"/>
      <c r="EJ274" s="7"/>
      <c r="EK274" s="7"/>
      <c r="EL274" s="7"/>
      <c r="EM274" s="7"/>
      <c r="EN274" s="7"/>
      <c r="EO274" s="7"/>
      <c r="EP274" s="7"/>
      <c r="EQ274" s="7"/>
      <c r="ER274" s="7"/>
      <c r="ES274" s="7"/>
      <c r="ET274" s="7"/>
      <c r="EU274" s="7"/>
      <c r="EV274" s="7"/>
      <c r="EW274" s="7"/>
      <c r="EX274" s="7"/>
      <c r="EY274" s="7"/>
      <c r="EZ274" s="7"/>
      <c r="FA274" s="7"/>
      <c r="FB274" s="7"/>
      <c r="FC274" s="7"/>
      <c r="FD274" s="7"/>
      <c r="FE274" s="7"/>
      <c r="FF274" s="7"/>
      <c r="FG274" s="7"/>
      <c r="FH274" s="7"/>
      <c r="FI274" s="7"/>
      <c r="FJ274" s="7"/>
      <c r="FK274" s="7"/>
      <c r="FL274" s="7"/>
      <c r="FM274" s="7"/>
      <c r="FN274" s="7"/>
      <c r="FO274" s="7"/>
      <c r="FP274" s="7"/>
      <c r="FQ274" s="7"/>
      <c r="FR274" s="7"/>
      <c r="FS274" s="7"/>
      <c r="FT274" s="7"/>
      <c r="FU274" s="7"/>
      <c r="FV274" s="7"/>
      <c r="FW274" s="7"/>
      <c r="FX274" s="7"/>
      <c r="FY274" s="7"/>
      <c r="FZ274" s="7"/>
      <c r="GA274" s="7"/>
      <c r="GB274" s="7"/>
      <c r="GC274" s="7"/>
      <c r="GD274" s="7"/>
      <c r="GE274" s="7"/>
      <c r="GF274" s="7"/>
      <c r="GG274" s="7"/>
      <c r="GH274" s="7"/>
      <c r="GI274" s="7"/>
      <c r="GJ274" s="7"/>
      <c r="GK274" s="7"/>
      <c r="GL274" s="7"/>
      <c r="GM274" s="7"/>
      <c r="GN274" s="7"/>
      <c r="GO274" s="7"/>
      <c r="GP274" s="7"/>
      <c r="GQ274" s="7"/>
      <c r="GR274" s="7"/>
      <c r="GS274" s="7"/>
      <c r="GT274" s="7"/>
      <c r="GU274" s="7"/>
      <c r="GV274" s="7"/>
      <c r="GW274" s="7"/>
      <c r="GX274" s="7"/>
      <c r="GY274" s="7"/>
      <c r="GZ274" s="7"/>
      <c r="HA274" s="7"/>
      <c r="HB274" s="7"/>
      <c r="HC274" s="7"/>
      <c r="HD274" s="7"/>
      <c r="HE274" s="7"/>
      <c r="HF274" s="7"/>
    </row>
    <row r="275" spans="1:215" s="15" customFormat="1" ht="15.75" x14ac:dyDescent="0.3">
      <c r="A275" s="3" t="s">
        <v>155</v>
      </c>
      <c r="B275" s="7" t="s">
        <v>71</v>
      </c>
      <c r="C275" s="7">
        <v>438.99</v>
      </c>
      <c r="E275" s="1">
        <f t="shared" si="25"/>
        <v>438.99</v>
      </c>
      <c r="F275" s="7"/>
      <c r="G275" s="7">
        <f t="shared" si="22"/>
        <v>438.99</v>
      </c>
      <c r="H275" s="7">
        <v>538</v>
      </c>
      <c r="I275" s="7">
        <f t="shared" si="23"/>
        <v>-99.009999999999991</v>
      </c>
      <c r="J275" s="7"/>
      <c r="K275" s="7">
        <v>-99.009999999999991</v>
      </c>
      <c r="L275" s="7">
        <f t="shared" si="24"/>
        <v>0</v>
      </c>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c r="AM275" s="7"/>
      <c r="AN275" s="7"/>
      <c r="AO275" s="7"/>
      <c r="AP275" s="7"/>
      <c r="AQ275" s="7"/>
      <c r="AR275" s="7"/>
      <c r="AS275" s="7"/>
      <c r="AT275" s="7"/>
      <c r="AU275" s="7"/>
      <c r="AV275" s="7"/>
      <c r="AW275" s="7"/>
      <c r="AX275" s="7"/>
      <c r="AY275" s="7"/>
      <c r="AZ275" s="7"/>
      <c r="BA275" s="7"/>
      <c r="BB275" s="7"/>
      <c r="BC275" s="7"/>
      <c r="BD275" s="7"/>
      <c r="BE275" s="7"/>
      <c r="BF275" s="7"/>
      <c r="BG275" s="7"/>
      <c r="BH275" s="7"/>
      <c r="BI275" s="7"/>
      <c r="BJ275" s="7"/>
      <c r="BK275" s="7"/>
      <c r="BL275" s="7"/>
      <c r="BM275" s="7"/>
      <c r="BN275" s="7"/>
      <c r="BO275" s="7"/>
      <c r="BP275" s="7"/>
      <c r="BQ275" s="7"/>
      <c r="BR275" s="7"/>
      <c r="BS275" s="7"/>
      <c r="BT275" s="7"/>
      <c r="BU275" s="7"/>
      <c r="BV275" s="7"/>
      <c r="BW275" s="7"/>
      <c r="BX275" s="7"/>
      <c r="BY275" s="7"/>
      <c r="BZ275" s="7"/>
      <c r="CA275" s="7"/>
      <c r="CB275" s="7"/>
      <c r="CC275" s="7"/>
      <c r="CD275" s="7"/>
      <c r="CE275" s="7"/>
      <c r="CF275" s="7"/>
      <c r="CG275" s="7"/>
      <c r="CH275" s="7"/>
      <c r="CI275" s="7"/>
      <c r="CJ275" s="7"/>
      <c r="CK275" s="7"/>
      <c r="CL275" s="7"/>
      <c r="CM275" s="7"/>
      <c r="CN275" s="7"/>
      <c r="CO275" s="7"/>
      <c r="CP275" s="7"/>
      <c r="CQ275" s="7"/>
      <c r="CR275" s="7"/>
      <c r="CS275" s="7"/>
      <c r="CT275" s="7"/>
      <c r="CU275" s="7"/>
      <c r="CV275" s="7"/>
      <c r="CW275" s="7"/>
      <c r="CX275" s="7"/>
      <c r="CY275" s="7"/>
      <c r="CZ275" s="7"/>
      <c r="DA275" s="7"/>
      <c r="DB275" s="7"/>
      <c r="DC275" s="7"/>
      <c r="DD275" s="7"/>
      <c r="DE275" s="7"/>
      <c r="DF275" s="7"/>
      <c r="DG275" s="7"/>
      <c r="DH275" s="7"/>
      <c r="DI275" s="7"/>
      <c r="DJ275" s="7"/>
      <c r="DK275" s="7"/>
      <c r="DL275" s="7"/>
      <c r="DM275" s="7"/>
      <c r="DN275" s="7"/>
      <c r="DO275" s="7"/>
      <c r="DP275" s="7"/>
      <c r="DQ275" s="7"/>
      <c r="DR275" s="7"/>
      <c r="DS275" s="7"/>
      <c r="DT275" s="7"/>
      <c r="DU275" s="7"/>
      <c r="DV275" s="7"/>
      <c r="DW275" s="7"/>
      <c r="DX275" s="7"/>
      <c r="DY275" s="7"/>
      <c r="DZ275" s="7"/>
      <c r="EA275" s="7"/>
      <c r="EB275" s="7"/>
      <c r="EC275" s="7"/>
      <c r="ED275" s="7"/>
      <c r="EE275" s="7"/>
      <c r="EF275" s="7"/>
      <c r="EG275" s="7"/>
      <c r="EH275" s="7"/>
      <c r="EI275" s="7"/>
      <c r="EJ275" s="7"/>
      <c r="EK275" s="7"/>
      <c r="EL275" s="7"/>
      <c r="EM275" s="7"/>
      <c r="EN275" s="7"/>
      <c r="EO275" s="7"/>
      <c r="EP275" s="7"/>
      <c r="EQ275" s="7"/>
      <c r="ER275" s="7"/>
      <c r="ES275" s="7"/>
      <c r="ET275" s="7"/>
      <c r="EU275" s="7"/>
      <c r="EV275" s="7"/>
      <c r="EW275" s="7"/>
      <c r="EX275" s="7"/>
      <c r="EY275" s="7"/>
      <c r="EZ275" s="7"/>
      <c r="FA275" s="7"/>
      <c r="FB275" s="7"/>
      <c r="FC275" s="7"/>
      <c r="FD275" s="7"/>
      <c r="FE275" s="7"/>
      <c r="FF275" s="7"/>
      <c r="FG275" s="7"/>
      <c r="FH275" s="7"/>
      <c r="FI275" s="7"/>
      <c r="FJ275" s="7"/>
      <c r="FK275" s="7"/>
      <c r="FL275" s="7"/>
      <c r="FM275" s="7"/>
      <c r="FN275" s="7"/>
      <c r="FO275" s="7"/>
      <c r="FP275" s="7"/>
      <c r="FQ275" s="7"/>
      <c r="FR275" s="7"/>
      <c r="FS275" s="7"/>
      <c r="FT275" s="7"/>
      <c r="FU275" s="7"/>
      <c r="FV275" s="7"/>
      <c r="FW275" s="7"/>
      <c r="FX275" s="7"/>
      <c r="FY275" s="7"/>
      <c r="FZ275" s="7"/>
      <c r="GA275" s="7"/>
      <c r="GB275" s="7"/>
      <c r="GC275" s="7"/>
      <c r="GD275" s="7"/>
      <c r="GE275" s="7"/>
      <c r="GF275" s="7"/>
      <c r="GG275" s="7"/>
      <c r="GH275" s="7"/>
      <c r="GI275" s="7"/>
      <c r="GJ275" s="7"/>
      <c r="GK275" s="7"/>
      <c r="GL275" s="7"/>
      <c r="GM275" s="7"/>
      <c r="GN275" s="7"/>
      <c r="GO275" s="7"/>
      <c r="GP275" s="7"/>
      <c r="GQ275" s="7"/>
      <c r="GR275" s="7"/>
      <c r="GS275" s="7"/>
      <c r="GT275" s="7"/>
      <c r="GU275" s="7"/>
      <c r="GV275" s="7"/>
      <c r="GW275" s="7"/>
      <c r="GX275" s="7"/>
      <c r="GY275" s="7"/>
      <c r="GZ275" s="7"/>
      <c r="HA275" s="7"/>
      <c r="HB275" s="7"/>
      <c r="HC275" s="7"/>
      <c r="HD275" s="7"/>
      <c r="HE275" s="7"/>
      <c r="HF275" s="7"/>
    </row>
    <row r="276" spans="1:215" s="15" customFormat="1" ht="15.75" x14ac:dyDescent="0.3">
      <c r="A276" s="3" t="s">
        <v>155</v>
      </c>
      <c r="B276" s="7" t="s">
        <v>466</v>
      </c>
      <c r="C276" s="7"/>
      <c r="E276" s="1">
        <f t="shared" si="25"/>
        <v>0</v>
      </c>
      <c r="F276" s="7"/>
      <c r="G276" s="7">
        <f t="shared" si="22"/>
        <v>0</v>
      </c>
      <c r="H276" s="7">
        <v>615</v>
      </c>
      <c r="I276" s="7">
        <f t="shared" si="23"/>
        <v>-615</v>
      </c>
      <c r="J276" s="7"/>
      <c r="K276" s="7">
        <v>-615</v>
      </c>
      <c r="L276" s="7">
        <f t="shared" si="24"/>
        <v>0</v>
      </c>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c r="AM276" s="7"/>
      <c r="AN276" s="7"/>
      <c r="AO276" s="7"/>
      <c r="AP276" s="7"/>
      <c r="AQ276" s="7"/>
      <c r="AR276" s="7"/>
      <c r="AS276" s="7"/>
      <c r="AT276" s="7"/>
      <c r="AU276" s="7"/>
      <c r="AV276" s="7"/>
      <c r="AW276" s="7"/>
      <c r="AX276" s="7"/>
      <c r="AY276" s="7"/>
      <c r="AZ276" s="7"/>
      <c r="BA276" s="7"/>
      <c r="BB276" s="7"/>
      <c r="BC276" s="7"/>
      <c r="BD276" s="7"/>
      <c r="BE276" s="7"/>
      <c r="BF276" s="7"/>
      <c r="BG276" s="7"/>
      <c r="BH276" s="7"/>
      <c r="BI276" s="7"/>
      <c r="BJ276" s="7"/>
      <c r="BK276" s="7"/>
      <c r="BL276" s="7"/>
      <c r="BM276" s="7"/>
      <c r="BN276" s="7"/>
      <c r="BO276" s="7"/>
      <c r="BP276" s="7"/>
      <c r="BQ276" s="7"/>
      <c r="BR276" s="7"/>
      <c r="BS276" s="7"/>
      <c r="BT276" s="7"/>
      <c r="BU276" s="7"/>
      <c r="BV276" s="7"/>
      <c r="BW276" s="7"/>
      <c r="BX276" s="7"/>
      <c r="BY276" s="7"/>
      <c r="BZ276" s="7"/>
      <c r="CA276" s="7"/>
      <c r="CB276" s="7"/>
      <c r="CC276" s="7"/>
      <c r="CD276" s="7"/>
      <c r="CE276" s="7"/>
      <c r="CF276" s="7"/>
      <c r="CG276" s="7"/>
      <c r="CH276" s="7"/>
      <c r="CI276" s="7"/>
      <c r="CJ276" s="7"/>
      <c r="CK276" s="7"/>
      <c r="CL276" s="7"/>
      <c r="CM276" s="7"/>
      <c r="CN276" s="7"/>
      <c r="CO276" s="7"/>
      <c r="CP276" s="7"/>
      <c r="CQ276" s="7"/>
      <c r="CR276" s="7"/>
      <c r="CS276" s="7"/>
      <c r="CT276" s="7"/>
      <c r="CU276" s="7"/>
      <c r="CV276" s="7"/>
      <c r="CW276" s="7"/>
      <c r="CX276" s="7"/>
      <c r="CY276" s="7"/>
      <c r="CZ276" s="7"/>
      <c r="DA276" s="7"/>
      <c r="DB276" s="7"/>
      <c r="DC276" s="7"/>
      <c r="DD276" s="7"/>
      <c r="DE276" s="7"/>
      <c r="DF276" s="7"/>
      <c r="DG276" s="7"/>
      <c r="DH276" s="7"/>
      <c r="DI276" s="7"/>
      <c r="DJ276" s="7"/>
      <c r="DK276" s="7"/>
      <c r="DL276" s="7"/>
      <c r="DM276" s="7"/>
      <c r="DN276" s="7"/>
      <c r="DO276" s="7"/>
      <c r="DP276" s="7"/>
      <c r="DQ276" s="7"/>
      <c r="DR276" s="7"/>
      <c r="DS276" s="7"/>
      <c r="DT276" s="7"/>
      <c r="DU276" s="7"/>
      <c r="DV276" s="7"/>
      <c r="DW276" s="7"/>
      <c r="DX276" s="7"/>
      <c r="DY276" s="7"/>
      <c r="DZ276" s="7"/>
      <c r="EA276" s="7"/>
      <c r="EB276" s="7"/>
      <c r="EC276" s="7"/>
      <c r="ED276" s="7"/>
      <c r="EE276" s="7"/>
      <c r="EF276" s="7"/>
      <c r="EG276" s="7"/>
      <c r="EH276" s="7"/>
      <c r="EI276" s="7"/>
      <c r="EJ276" s="7"/>
      <c r="EK276" s="7"/>
      <c r="EL276" s="7"/>
      <c r="EM276" s="7"/>
      <c r="EN276" s="7"/>
      <c r="EO276" s="7"/>
      <c r="EP276" s="7"/>
      <c r="EQ276" s="7"/>
      <c r="ER276" s="7"/>
      <c r="ES276" s="7"/>
      <c r="ET276" s="7"/>
      <c r="EU276" s="7"/>
      <c r="EV276" s="7"/>
      <c r="EW276" s="7"/>
      <c r="EX276" s="7"/>
      <c r="EY276" s="7"/>
      <c r="EZ276" s="7"/>
      <c r="FA276" s="7"/>
      <c r="FB276" s="7"/>
      <c r="FC276" s="7"/>
      <c r="FD276" s="7"/>
      <c r="FE276" s="7"/>
      <c r="FF276" s="7"/>
      <c r="FG276" s="7"/>
      <c r="FH276" s="7"/>
      <c r="FI276" s="7"/>
      <c r="FJ276" s="7"/>
      <c r="FK276" s="7"/>
      <c r="FL276" s="7"/>
      <c r="FM276" s="7"/>
      <c r="FN276" s="7"/>
      <c r="FO276" s="7"/>
      <c r="FP276" s="7"/>
      <c r="FQ276" s="7"/>
      <c r="FR276" s="7"/>
      <c r="FS276" s="7"/>
      <c r="FT276" s="7"/>
      <c r="FU276" s="7"/>
      <c r="FV276" s="7"/>
      <c r="FW276" s="7"/>
      <c r="FX276" s="7"/>
      <c r="FY276" s="7"/>
      <c r="FZ276" s="7"/>
      <c r="GA276" s="7"/>
      <c r="GB276" s="7"/>
      <c r="GC276" s="7"/>
      <c r="GD276" s="7"/>
      <c r="GE276" s="7"/>
      <c r="GF276" s="7"/>
      <c r="GG276" s="7"/>
      <c r="GH276" s="7"/>
      <c r="GI276" s="7"/>
      <c r="GJ276" s="7"/>
      <c r="GK276" s="7"/>
      <c r="GL276" s="7"/>
      <c r="GM276" s="7"/>
      <c r="GN276" s="7"/>
      <c r="GO276" s="7"/>
      <c r="GP276" s="7"/>
      <c r="GQ276" s="7"/>
      <c r="GR276" s="7"/>
      <c r="GS276" s="7"/>
      <c r="GT276" s="7"/>
      <c r="GU276" s="7"/>
      <c r="GV276" s="7"/>
      <c r="GW276" s="7"/>
      <c r="GX276" s="7"/>
      <c r="GY276" s="7"/>
      <c r="GZ276" s="7"/>
      <c r="HA276" s="7"/>
      <c r="HB276" s="7"/>
      <c r="HC276" s="7"/>
      <c r="HD276" s="7"/>
      <c r="HE276" s="7"/>
      <c r="HF276" s="7"/>
    </row>
    <row r="277" spans="1:215" ht="15.75" x14ac:dyDescent="0.3">
      <c r="A277" s="3" t="s">
        <v>467</v>
      </c>
      <c r="B277" s="7" t="s">
        <v>72</v>
      </c>
      <c r="C277" s="1">
        <v>804.82</v>
      </c>
      <c r="E277" s="1">
        <f t="shared" si="25"/>
        <v>804.82</v>
      </c>
      <c r="G277" s="1">
        <f t="shared" si="22"/>
        <v>804.82</v>
      </c>
      <c r="H277" s="1">
        <v>538</v>
      </c>
      <c r="I277" s="1">
        <f t="shared" si="23"/>
        <v>266.82000000000005</v>
      </c>
      <c r="K277" s="7">
        <v>266.82000000000005</v>
      </c>
      <c r="L277" s="1">
        <f t="shared" si="24"/>
        <v>0</v>
      </c>
      <c r="HG277" s="4"/>
    </row>
    <row r="278" spans="1:215" s="15" customFormat="1" x14ac:dyDescent="0.25">
      <c r="B278" s="7" t="s">
        <v>74</v>
      </c>
      <c r="C278" s="7">
        <v>438.99</v>
      </c>
      <c r="E278" s="1">
        <f t="shared" si="25"/>
        <v>438.99</v>
      </c>
      <c r="F278" s="7"/>
      <c r="G278" s="7">
        <f t="shared" si="22"/>
        <v>438.99</v>
      </c>
      <c r="H278" s="7">
        <v>461</v>
      </c>
      <c r="I278" s="7">
        <f t="shared" si="23"/>
        <v>-22.009999999999991</v>
      </c>
      <c r="J278" s="7"/>
      <c r="K278" s="7">
        <v>-22.009999999999991</v>
      </c>
      <c r="L278" s="7">
        <f t="shared" si="24"/>
        <v>0</v>
      </c>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c r="AM278" s="7"/>
      <c r="AN278" s="7"/>
      <c r="AO278" s="7"/>
      <c r="AP278" s="7"/>
      <c r="AQ278" s="7"/>
      <c r="AR278" s="7"/>
      <c r="AS278" s="7"/>
      <c r="AT278" s="7"/>
      <c r="AU278" s="7"/>
      <c r="AV278" s="7"/>
      <c r="AW278" s="7"/>
      <c r="AX278" s="7"/>
      <c r="AY278" s="7"/>
      <c r="AZ278" s="7"/>
      <c r="BA278" s="7"/>
      <c r="BB278" s="7"/>
      <c r="BC278" s="7"/>
      <c r="BD278" s="7"/>
      <c r="BE278" s="7"/>
      <c r="BF278" s="7"/>
      <c r="BG278" s="7"/>
      <c r="BH278" s="7"/>
      <c r="BI278" s="7"/>
      <c r="BJ278" s="7"/>
      <c r="BK278" s="7"/>
      <c r="BL278" s="7"/>
      <c r="BM278" s="7"/>
      <c r="BN278" s="7"/>
      <c r="BO278" s="7"/>
      <c r="BP278" s="7"/>
      <c r="BQ278" s="7"/>
      <c r="BR278" s="7"/>
      <c r="BS278" s="7"/>
      <c r="BT278" s="7"/>
      <c r="BU278" s="7"/>
      <c r="BV278" s="7"/>
      <c r="BW278" s="7"/>
      <c r="BX278" s="7"/>
      <c r="BY278" s="7"/>
      <c r="BZ278" s="7"/>
      <c r="CA278" s="7"/>
      <c r="CB278" s="7"/>
      <c r="CC278" s="7"/>
      <c r="CD278" s="7"/>
      <c r="CE278" s="7"/>
      <c r="CF278" s="7"/>
      <c r="CG278" s="7"/>
      <c r="CH278" s="7"/>
      <c r="CI278" s="7"/>
      <c r="CJ278" s="7"/>
      <c r="CK278" s="7"/>
      <c r="CL278" s="7"/>
      <c r="CM278" s="7"/>
      <c r="CN278" s="7"/>
      <c r="CO278" s="7"/>
      <c r="CP278" s="7"/>
      <c r="CQ278" s="7"/>
      <c r="CR278" s="7"/>
      <c r="CS278" s="7"/>
      <c r="CT278" s="7"/>
      <c r="CU278" s="7"/>
      <c r="CV278" s="7"/>
      <c r="CW278" s="7"/>
      <c r="CX278" s="7"/>
      <c r="CY278" s="7"/>
      <c r="CZ278" s="7"/>
      <c r="DA278" s="7"/>
      <c r="DB278" s="7"/>
      <c r="DC278" s="7"/>
      <c r="DD278" s="7"/>
      <c r="DE278" s="7"/>
      <c r="DF278" s="7"/>
      <c r="DG278" s="7"/>
      <c r="DH278" s="7"/>
      <c r="DI278" s="7"/>
      <c r="DJ278" s="7"/>
      <c r="DK278" s="7"/>
      <c r="DL278" s="7"/>
      <c r="DM278" s="7"/>
      <c r="DN278" s="7"/>
      <c r="DO278" s="7"/>
      <c r="DP278" s="7"/>
      <c r="DQ278" s="7"/>
      <c r="DR278" s="7"/>
      <c r="DS278" s="7"/>
      <c r="DT278" s="7"/>
      <c r="DU278" s="7"/>
      <c r="DV278" s="7"/>
      <c r="DW278" s="7"/>
      <c r="DX278" s="7"/>
      <c r="DY278" s="7"/>
      <c r="DZ278" s="7"/>
      <c r="EA278" s="7"/>
      <c r="EB278" s="7"/>
      <c r="EC278" s="7"/>
      <c r="ED278" s="7"/>
      <c r="EE278" s="7"/>
      <c r="EF278" s="7"/>
      <c r="EG278" s="7"/>
      <c r="EH278" s="7"/>
      <c r="EI278" s="7"/>
      <c r="EJ278" s="7"/>
      <c r="EK278" s="7"/>
      <c r="EL278" s="7"/>
      <c r="EM278" s="7"/>
      <c r="EN278" s="7"/>
      <c r="EO278" s="7"/>
      <c r="EP278" s="7"/>
      <c r="EQ278" s="7"/>
      <c r="ER278" s="7"/>
      <c r="ES278" s="7"/>
      <c r="ET278" s="7"/>
      <c r="EU278" s="7"/>
      <c r="EV278" s="7"/>
      <c r="EW278" s="7"/>
      <c r="EX278" s="7"/>
      <c r="EY278" s="7"/>
      <c r="EZ278" s="7"/>
      <c r="FA278" s="7"/>
      <c r="FB278" s="7"/>
      <c r="FC278" s="7"/>
      <c r="FD278" s="7"/>
      <c r="FE278" s="7"/>
      <c r="FF278" s="7"/>
      <c r="FG278" s="7"/>
      <c r="FH278" s="7"/>
      <c r="FI278" s="7"/>
      <c r="FJ278" s="7"/>
      <c r="FK278" s="7"/>
      <c r="FL278" s="7"/>
      <c r="FM278" s="7"/>
      <c r="FN278" s="7"/>
      <c r="FO278" s="7"/>
      <c r="FP278" s="7"/>
      <c r="FQ278" s="7"/>
      <c r="FR278" s="7"/>
      <c r="FS278" s="7"/>
      <c r="FT278" s="7"/>
      <c r="FU278" s="7"/>
      <c r="FV278" s="7"/>
      <c r="FW278" s="7"/>
      <c r="FX278" s="7"/>
      <c r="FY278" s="7"/>
      <c r="FZ278" s="7"/>
      <c r="GA278" s="7"/>
      <c r="GB278" s="7"/>
      <c r="GC278" s="7"/>
      <c r="GD278" s="7"/>
      <c r="GE278" s="7"/>
      <c r="GF278" s="7"/>
      <c r="GG278" s="7"/>
      <c r="GH278" s="7"/>
      <c r="GI278" s="7"/>
      <c r="GJ278" s="7"/>
      <c r="GK278" s="7"/>
      <c r="GL278" s="7"/>
      <c r="GM278" s="7"/>
      <c r="GN278" s="7"/>
      <c r="GO278" s="7"/>
      <c r="GP278" s="7"/>
      <c r="GQ278" s="7"/>
      <c r="GR278" s="7"/>
      <c r="GS278" s="7"/>
      <c r="GT278" s="7"/>
      <c r="GU278" s="7"/>
      <c r="GV278" s="7"/>
      <c r="GW278" s="7"/>
      <c r="GX278" s="7"/>
      <c r="GY278" s="7"/>
      <c r="GZ278" s="7"/>
      <c r="HA278" s="7"/>
      <c r="HB278" s="7"/>
      <c r="HC278" s="7"/>
      <c r="HD278" s="7"/>
      <c r="HE278" s="7"/>
      <c r="HF278" s="7"/>
    </row>
    <row r="279" spans="1:215" s="15" customFormat="1" ht="15.75" x14ac:dyDescent="0.3">
      <c r="A279" s="3" t="s">
        <v>155</v>
      </c>
      <c r="B279" s="7" t="s">
        <v>73</v>
      </c>
      <c r="C279" s="7">
        <v>1060.9000000000001</v>
      </c>
      <c r="E279" s="1">
        <f t="shared" si="25"/>
        <v>1060.9000000000001</v>
      </c>
      <c r="F279" s="7"/>
      <c r="G279" s="7">
        <f t="shared" si="22"/>
        <v>1060.9000000000001</v>
      </c>
      <c r="H279" s="7">
        <v>384</v>
      </c>
      <c r="I279" s="7">
        <f t="shared" si="23"/>
        <v>676.90000000000009</v>
      </c>
      <c r="J279" s="7"/>
      <c r="K279" s="7">
        <v>676.90000000000009</v>
      </c>
      <c r="L279" s="7">
        <f t="shared" si="24"/>
        <v>0</v>
      </c>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c r="AM279" s="7"/>
      <c r="AN279" s="7"/>
      <c r="AO279" s="7"/>
      <c r="AP279" s="7"/>
      <c r="AQ279" s="7"/>
      <c r="AR279" s="7"/>
      <c r="AS279" s="7"/>
      <c r="AT279" s="7"/>
      <c r="AU279" s="7"/>
      <c r="AV279" s="7"/>
      <c r="AW279" s="7"/>
      <c r="AX279" s="7"/>
      <c r="AY279" s="7"/>
      <c r="AZ279" s="7"/>
      <c r="BA279" s="7"/>
      <c r="BB279" s="7"/>
      <c r="BC279" s="7"/>
      <c r="BD279" s="7"/>
      <c r="BE279" s="7"/>
      <c r="BF279" s="7"/>
      <c r="BG279" s="7"/>
      <c r="BH279" s="7"/>
      <c r="BI279" s="7"/>
      <c r="BJ279" s="7"/>
      <c r="BK279" s="7"/>
      <c r="BL279" s="7"/>
      <c r="BM279" s="7"/>
      <c r="BN279" s="7"/>
      <c r="BO279" s="7"/>
      <c r="BP279" s="7"/>
      <c r="BQ279" s="7"/>
      <c r="BR279" s="7"/>
      <c r="BS279" s="7"/>
      <c r="BT279" s="7"/>
      <c r="BU279" s="7"/>
      <c r="BV279" s="7"/>
      <c r="BW279" s="7"/>
      <c r="BX279" s="7"/>
      <c r="BY279" s="7"/>
      <c r="BZ279" s="7"/>
      <c r="CA279" s="7"/>
      <c r="CB279" s="7"/>
      <c r="CC279" s="7"/>
      <c r="CD279" s="7"/>
      <c r="CE279" s="7"/>
      <c r="CF279" s="7"/>
      <c r="CG279" s="7"/>
      <c r="CH279" s="7"/>
      <c r="CI279" s="7"/>
      <c r="CJ279" s="7"/>
      <c r="CK279" s="7"/>
      <c r="CL279" s="7"/>
      <c r="CM279" s="7"/>
      <c r="CN279" s="7"/>
      <c r="CO279" s="7"/>
      <c r="CP279" s="7"/>
      <c r="CQ279" s="7"/>
      <c r="CR279" s="7"/>
      <c r="CS279" s="7"/>
      <c r="CT279" s="7"/>
      <c r="CU279" s="7"/>
      <c r="CV279" s="7"/>
      <c r="CW279" s="7"/>
      <c r="CX279" s="7"/>
      <c r="CY279" s="7"/>
      <c r="CZ279" s="7"/>
      <c r="DA279" s="7"/>
      <c r="DB279" s="7"/>
      <c r="DC279" s="7"/>
      <c r="DD279" s="7"/>
      <c r="DE279" s="7"/>
      <c r="DF279" s="7"/>
      <c r="DG279" s="7"/>
      <c r="DH279" s="7"/>
      <c r="DI279" s="7"/>
      <c r="DJ279" s="7"/>
      <c r="DK279" s="7"/>
      <c r="DL279" s="7"/>
      <c r="DM279" s="7"/>
      <c r="DN279" s="7"/>
      <c r="DO279" s="7"/>
      <c r="DP279" s="7"/>
      <c r="DQ279" s="7"/>
      <c r="DR279" s="7"/>
      <c r="DS279" s="7"/>
      <c r="DT279" s="7"/>
      <c r="DU279" s="7"/>
      <c r="DV279" s="7"/>
      <c r="DW279" s="7"/>
      <c r="DX279" s="7"/>
      <c r="DY279" s="7"/>
      <c r="DZ279" s="7"/>
      <c r="EA279" s="7"/>
      <c r="EB279" s="7"/>
      <c r="EC279" s="7"/>
      <c r="ED279" s="7"/>
      <c r="EE279" s="7"/>
      <c r="EF279" s="7"/>
      <c r="EG279" s="7"/>
      <c r="EH279" s="7"/>
      <c r="EI279" s="7"/>
      <c r="EJ279" s="7"/>
      <c r="EK279" s="7"/>
      <c r="EL279" s="7"/>
      <c r="EM279" s="7"/>
      <c r="EN279" s="7"/>
      <c r="EO279" s="7"/>
      <c r="EP279" s="7"/>
      <c r="EQ279" s="7"/>
      <c r="ER279" s="7"/>
      <c r="ES279" s="7"/>
      <c r="ET279" s="7"/>
      <c r="EU279" s="7"/>
      <c r="EV279" s="7"/>
      <c r="EW279" s="7"/>
      <c r="EX279" s="7"/>
      <c r="EY279" s="7"/>
      <c r="EZ279" s="7"/>
      <c r="FA279" s="7"/>
      <c r="FB279" s="7"/>
      <c r="FC279" s="7"/>
      <c r="FD279" s="7"/>
      <c r="FE279" s="7"/>
      <c r="FF279" s="7"/>
      <c r="FG279" s="7"/>
      <c r="FH279" s="7"/>
      <c r="FI279" s="7"/>
      <c r="FJ279" s="7"/>
      <c r="FK279" s="7"/>
      <c r="FL279" s="7"/>
      <c r="FM279" s="7"/>
      <c r="FN279" s="7"/>
      <c r="FO279" s="7"/>
      <c r="FP279" s="7"/>
      <c r="FQ279" s="7"/>
      <c r="FR279" s="7"/>
      <c r="FS279" s="7"/>
      <c r="FT279" s="7"/>
      <c r="FU279" s="7"/>
      <c r="FV279" s="7"/>
      <c r="FW279" s="7"/>
      <c r="FX279" s="7"/>
      <c r="FY279" s="7"/>
      <c r="FZ279" s="7"/>
      <c r="GA279" s="7"/>
      <c r="GB279" s="7"/>
      <c r="GC279" s="7"/>
      <c r="GD279" s="7"/>
      <c r="GE279" s="7"/>
      <c r="GF279" s="7"/>
      <c r="GG279" s="7"/>
      <c r="GH279" s="7"/>
      <c r="GI279" s="7"/>
      <c r="GJ279" s="7"/>
      <c r="GK279" s="7"/>
      <c r="GL279" s="7"/>
      <c r="GM279" s="7"/>
      <c r="GN279" s="7"/>
      <c r="GO279" s="7"/>
      <c r="GP279" s="7"/>
      <c r="GQ279" s="7"/>
      <c r="GR279" s="7"/>
      <c r="GS279" s="7"/>
      <c r="GT279" s="7"/>
      <c r="GU279" s="7"/>
      <c r="GV279" s="7"/>
      <c r="GW279" s="7"/>
      <c r="GX279" s="7"/>
      <c r="GY279" s="7"/>
      <c r="GZ279" s="7"/>
      <c r="HA279" s="7"/>
      <c r="HB279" s="7"/>
      <c r="HC279" s="7"/>
      <c r="HD279" s="7"/>
      <c r="HE279" s="7"/>
      <c r="HF279" s="7"/>
    </row>
    <row r="280" spans="1:215" s="15" customFormat="1" ht="15.75" x14ac:dyDescent="0.3">
      <c r="A280" s="3" t="s">
        <v>155</v>
      </c>
      <c r="B280" s="7" t="s">
        <v>492</v>
      </c>
      <c r="C280" s="7">
        <v>585.33000000000004</v>
      </c>
      <c r="E280" s="1">
        <f t="shared" si="25"/>
        <v>585.33000000000004</v>
      </c>
      <c r="F280" s="7"/>
      <c r="G280" s="7">
        <f t="shared" si="22"/>
        <v>585.33000000000004</v>
      </c>
      <c r="H280" s="7">
        <v>307</v>
      </c>
      <c r="I280" s="7">
        <f t="shared" si="23"/>
        <v>278.33000000000004</v>
      </c>
      <c r="J280" s="7"/>
      <c r="K280" s="7">
        <v>278.33000000000004</v>
      </c>
      <c r="L280" s="7">
        <f t="shared" si="24"/>
        <v>0</v>
      </c>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c r="AM280" s="7"/>
      <c r="AN280" s="7"/>
      <c r="AO280" s="7"/>
      <c r="AP280" s="7"/>
      <c r="AQ280" s="7"/>
      <c r="AR280" s="7"/>
      <c r="AS280" s="7"/>
      <c r="AT280" s="7"/>
      <c r="AU280" s="7"/>
      <c r="AV280" s="7"/>
      <c r="AW280" s="7"/>
      <c r="AX280" s="7"/>
      <c r="AY280" s="7"/>
      <c r="AZ280" s="7"/>
      <c r="BA280" s="7"/>
      <c r="BB280" s="7"/>
      <c r="BC280" s="7"/>
      <c r="BD280" s="7"/>
      <c r="BE280" s="7"/>
      <c r="BF280" s="7"/>
      <c r="BG280" s="7"/>
      <c r="BH280" s="7"/>
      <c r="BI280" s="7"/>
      <c r="BJ280" s="7"/>
      <c r="BK280" s="7"/>
      <c r="BL280" s="7"/>
      <c r="BM280" s="7"/>
      <c r="BN280" s="7"/>
      <c r="BO280" s="7"/>
      <c r="BP280" s="7"/>
      <c r="BQ280" s="7"/>
      <c r="BR280" s="7"/>
      <c r="BS280" s="7"/>
      <c r="BT280" s="7"/>
      <c r="BU280" s="7"/>
      <c r="BV280" s="7"/>
      <c r="BW280" s="7"/>
      <c r="BX280" s="7"/>
      <c r="BY280" s="7"/>
      <c r="BZ280" s="7"/>
      <c r="CA280" s="7"/>
      <c r="CB280" s="7"/>
      <c r="CC280" s="7"/>
      <c r="CD280" s="7"/>
      <c r="CE280" s="7"/>
      <c r="CF280" s="7"/>
      <c r="CG280" s="7"/>
      <c r="CH280" s="7"/>
      <c r="CI280" s="7"/>
      <c r="CJ280" s="7"/>
      <c r="CK280" s="7"/>
      <c r="CL280" s="7"/>
      <c r="CM280" s="7"/>
      <c r="CN280" s="7"/>
      <c r="CO280" s="7"/>
      <c r="CP280" s="7"/>
      <c r="CQ280" s="7"/>
      <c r="CR280" s="7"/>
      <c r="CS280" s="7"/>
      <c r="CT280" s="7"/>
      <c r="CU280" s="7"/>
      <c r="CV280" s="7"/>
      <c r="CW280" s="7"/>
      <c r="CX280" s="7"/>
      <c r="CY280" s="7"/>
      <c r="CZ280" s="7"/>
      <c r="DA280" s="7"/>
      <c r="DB280" s="7"/>
      <c r="DC280" s="7"/>
      <c r="DD280" s="7"/>
      <c r="DE280" s="7"/>
      <c r="DF280" s="7"/>
      <c r="DG280" s="7"/>
      <c r="DH280" s="7"/>
      <c r="DI280" s="7"/>
      <c r="DJ280" s="7"/>
      <c r="DK280" s="7"/>
      <c r="DL280" s="7"/>
      <c r="DM280" s="7"/>
      <c r="DN280" s="7"/>
      <c r="DO280" s="7"/>
      <c r="DP280" s="7"/>
      <c r="DQ280" s="7"/>
      <c r="DR280" s="7"/>
      <c r="DS280" s="7"/>
      <c r="DT280" s="7"/>
      <c r="DU280" s="7"/>
      <c r="DV280" s="7"/>
      <c r="DW280" s="7"/>
      <c r="DX280" s="7"/>
      <c r="DY280" s="7"/>
      <c r="DZ280" s="7"/>
      <c r="EA280" s="7"/>
      <c r="EB280" s="7"/>
      <c r="EC280" s="7"/>
      <c r="ED280" s="7"/>
      <c r="EE280" s="7"/>
      <c r="EF280" s="7"/>
      <c r="EG280" s="7"/>
      <c r="EH280" s="7"/>
      <c r="EI280" s="7"/>
      <c r="EJ280" s="7"/>
      <c r="EK280" s="7"/>
      <c r="EL280" s="7"/>
      <c r="EM280" s="7"/>
      <c r="EN280" s="7"/>
      <c r="EO280" s="7"/>
      <c r="EP280" s="7"/>
      <c r="EQ280" s="7"/>
      <c r="ER280" s="7"/>
      <c r="ES280" s="7"/>
      <c r="ET280" s="7"/>
      <c r="EU280" s="7"/>
      <c r="EV280" s="7"/>
      <c r="EW280" s="7"/>
      <c r="EX280" s="7"/>
      <c r="EY280" s="7"/>
      <c r="EZ280" s="7"/>
      <c r="FA280" s="7"/>
      <c r="FB280" s="7"/>
      <c r="FC280" s="7"/>
      <c r="FD280" s="7"/>
      <c r="FE280" s="7"/>
      <c r="FF280" s="7"/>
      <c r="FG280" s="7"/>
      <c r="FH280" s="7"/>
      <c r="FI280" s="7"/>
      <c r="FJ280" s="7"/>
      <c r="FK280" s="7"/>
      <c r="FL280" s="7"/>
      <c r="FM280" s="7"/>
      <c r="FN280" s="7"/>
      <c r="FO280" s="7"/>
      <c r="FP280" s="7"/>
      <c r="FQ280" s="7"/>
      <c r="FR280" s="7"/>
      <c r="FS280" s="7"/>
      <c r="FT280" s="7"/>
      <c r="FU280" s="7"/>
      <c r="FV280" s="7"/>
      <c r="FW280" s="7"/>
      <c r="FX280" s="7"/>
      <c r="FY280" s="7"/>
      <c r="FZ280" s="7"/>
      <c r="GA280" s="7"/>
      <c r="GB280" s="7"/>
      <c r="GC280" s="7"/>
      <c r="GD280" s="7"/>
      <c r="GE280" s="7"/>
      <c r="GF280" s="7"/>
      <c r="GG280" s="7"/>
      <c r="GH280" s="7"/>
      <c r="GI280" s="7"/>
      <c r="GJ280" s="7"/>
      <c r="GK280" s="7"/>
      <c r="GL280" s="7"/>
      <c r="GM280" s="7"/>
      <c r="GN280" s="7"/>
      <c r="GO280" s="7"/>
      <c r="GP280" s="7"/>
      <c r="GQ280" s="7"/>
      <c r="GR280" s="7"/>
      <c r="GS280" s="7"/>
      <c r="GT280" s="7"/>
      <c r="GU280" s="7"/>
      <c r="GV280" s="7"/>
      <c r="GW280" s="7"/>
      <c r="GX280" s="7"/>
      <c r="GY280" s="7"/>
      <c r="GZ280" s="7"/>
      <c r="HA280" s="7"/>
      <c r="HB280" s="7"/>
      <c r="HC280" s="7"/>
      <c r="HD280" s="7"/>
      <c r="HE280" s="7"/>
      <c r="HF280" s="7"/>
    </row>
    <row r="281" spans="1:215" s="15" customFormat="1" ht="15.75" x14ac:dyDescent="0.3">
      <c r="A281" s="3"/>
      <c r="B281" s="7" t="s">
        <v>75</v>
      </c>
      <c r="C281" s="7">
        <v>1188.94</v>
      </c>
      <c r="E281" s="1">
        <f t="shared" si="25"/>
        <v>1188.94</v>
      </c>
      <c r="F281" s="1"/>
      <c r="G281" s="1">
        <f t="shared" si="22"/>
        <v>1188.94</v>
      </c>
      <c r="H281" s="1"/>
      <c r="I281" s="1">
        <f t="shared" si="23"/>
        <v>1188.94</v>
      </c>
      <c r="J281" s="1"/>
      <c r="K281" s="7">
        <v>1188.94</v>
      </c>
      <c r="L281" s="1">
        <f t="shared" si="24"/>
        <v>0</v>
      </c>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c r="AM281" s="7"/>
      <c r="AN281" s="7"/>
      <c r="AO281" s="7"/>
      <c r="AP281" s="7"/>
      <c r="AQ281" s="7"/>
      <c r="AR281" s="7"/>
      <c r="AS281" s="7"/>
      <c r="AT281" s="7"/>
      <c r="AU281" s="7"/>
      <c r="AV281" s="7"/>
      <c r="AW281" s="7"/>
      <c r="AX281" s="7"/>
      <c r="AY281" s="7"/>
      <c r="AZ281" s="7"/>
      <c r="BA281" s="7"/>
      <c r="BB281" s="7"/>
      <c r="BC281" s="7"/>
      <c r="BD281" s="7"/>
      <c r="BE281" s="7"/>
      <c r="BF281" s="7"/>
      <c r="BG281" s="7"/>
      <c r="BH281" s="7"/>
      <c r="BI281" s="7"/>
      <c r="BJ281" s="7"/>
      <c r="BK281" s="7"/>
      <c r="BL281" s="7"/>
      <c r="BM281" s="7"/>
      <c r="BN281" s="7"/>
      <c r="BO281" s="7"/>
      <c r="BP281" s="7"/>
      <c r="BQ281" s="7"/>
      <c r="BR281" s="7"/>
      <c r="BS281" s="7"/>
      <c r="BT281" s="7"/>
      <c r="BU281" s="7"/>
      <c r="BV281" s="7"/>
      <c r="BW281" s="7"/>
      <c r="BX281" s="7"/>
      <c r="BY281" s="7"/>
      <c r="BZ281" s="7"/>
      <c r="CA281" s="7"/>
      <c r="CB281" s="7"/>
      <c r="CC281" s="7"/>
      <c r="CD281" s="7"/>
      <c r="CE281" s="7"/>
      <c r="CF281" s="7"/>
      <c r="CG281" s="7"/>
      <c r="CH281" s="7"/>
      <c r="CI281" s="7"/>
      <c r="CJ281" s="7"/>
      <c r="CK281" s="7"/>
      <c r="CL281" s="7"/>
      <c r="CM281" s="7"/>
      <c r="CN281" s="7"/>
      <c r="CO281" s="7"/>
      <c r="CP281" s="7"/>
      <c r="CQ281" s="7"/>
      <c r="CR281" s="7"/>
      <c r="CS281" s="7"/>
      <c r="CT281" s="7"/>
      <c r="CU281" s="7"/>
      <c r="CV281" s="7"/>
      <c r="CW281" s="7"/>
      <c r="CX281" s="7"/>
      <c r="CY281" s="7"/>
      <c r="CZ281" s="7"/>
      <c r="DA281" s="7"/>
      <c r="DB281" s="7"/>
      <c r="DC281" s="7"/>
      <c r="DD281" s="7"/>
      <c r="DE281" s="7"/>
      <c r="DF281" s="7"/>
      <c r="DG281" s="7"/>
      <c r="DH281" s="7"/>
      <c r="DI281" s="7"/>
      <c r="DJ281" s="7"/>
      <c r="DK281" s="7"/>
      <c r="DL281" s="7"/>
      <c r="DM281" s="7"/>
      <c r="DN281" s="7"/>
      <c r="DO281" s="7"/>
      <c r="DP281" s="7"/>
      <c r="DQ281" s="7"/>
      <c r="DR281" s="7"/>
      <c r="DS281" s="7"/>
      <c r="DT281" s="7"/>
      <c r="DU281" s="7"/>
      <c r="DV281" s="7"/>
      <c r="DW281" s="7"/>
      <c r="DX281" s="7"/>
      <c r="DY281" s="7"/>
      <c r="DZ281" s="7"/>
      <c r="EA281" s="7"/>
      <c r="EB281" s="7"/>
      <c r="EC281" s="7"/>
      <c r="ED281" s="7"/>
      <c r="EE281" s="7"/>
      <c r="EF281" s="7"/>
      <c r="EG281" s="7"/>
      <c r="EH281" s="7"/>
      <c r="EI281" s="7"/>
      <c r="EJ281" s="7"/>
      <c r="EK281" s="7"/>
      <c r="EL281" s="7"/>
      <c r="EM281" s="7"/>
      <c r="EN281" s="7"/>
      <c r="EO281" s="7"/>
      <c r="EP281" s="7"/>
      <c r="EQ281" s="7"/>
      <c r="ER281" s="7"/>
      <c r="ES281" s="7"/>
      <c r="ET281" s="7"/>
      <c r="EU281" s="7"/>
      <c r="EV281" s="7"/>
      <c r="EW281" s="7"/>
      <c r="EX281" s="7"/>
      <c r="EY281" s="7"/>
      <c r="EZ281" s="7"/>
      <c r="FA281" s="7"/>
      <c r="FB281" s="7"/>
      <c r="FC281" s="7"/>
      <c r="FD281" s="7"/>
      <c r="FE281" s="7"/>
      <c r="FF281" s="7"/>
      <c r="FG281" s="7"/>
      <c r="FH281" s="7"/>
      <c r="FI281" s="7"/>
      <c r="FJ281" s="7"/>
      <c r="FK281" s="7"/>
      <c r="FL281" s="7"/>
      <c r="FM281" s="7"/>
      <c r="FN281" s="7"/>
      <c r="FO281" s="7"/>
      <c r="FP281" s="7"/>
      <c r="FQ281" s="7"/>
      <c r="FR281" s="7"/>
      <c r="FS281" s="7"/>
      <c r="FT281" s="7"/>
      <c r="FU281" s="7"/>
      <c r="FV281" s="7"/>
      <c r="FW281" s="7"/>
      <c r="FX281" s="7"/>
      <c r="FY281" s="7"/>
      <c r="FZ281" s="7"/>
      <c r="GA281" s="7"/>
      <c r="GB281" s="7"/>
      <c r="GC281" s="7"/>
      <c r="GD281" s="7"/>
      <c r="GE281" s="7"/>
      <c r="GF281" s="7"/>
      <c r="GG281" s="7"/>
      <c r="GH281" s="7"/>
      <c r="GI281" s="7"/>
      <c r="GJ281" s="7"/>
      <c r="GK281" s="7"/>
      <c r="GL281" s="7"/>
      <c r="GM281" s="7"/>
      <c r="GN281" s="7"/>
      <c r="GO281" s="7"/>
      <c r="GP281" s="7"/>
      <c r="GQ281" s="7"/>
      <c r="GR281" s="7"/>
      <c r="GS281" s="7"/>
      <c r="GT281" s="7"/>
      <c r="GU281" s="7"/>
      <c r="GV281" s="7"/>
      <c r="GW281" s="7"/>
      <c r="GX281" s="7"/>
      <c r="GY281" s="7"/>
      <c r="GZ281" s="7"/>
      <c r="HA281" s="7"/>
      <c r="HB281" s="7"/>
      <c r="HC281" s="7"/>
      <c r="HD281" s="7"/>
      <c r="HE281" s="7"/>
      <c r="HF281" s="7"/>
    </row>
    <row r="282" spans="1:215" s="15" customFormat="1" ht="15.75" x14ac:dyDescent="0.3">
      <c r="A282" s="3" t="s">
        <v>468</v>
      </c>
      <c r="B282" s="7" t="s">
        <v>76</v>
      </c>
      <c r="C282" s="7">
        <v>256.08</v>
      </c>
      <c r="E282" s="1">
        <f t="shared" si="25"/>
        <v>256.08</v>
      </c>
      <c r="F282" s="7"/>
      <c r="G282" s="7">
        <f t="shared" si="22"/>
        <v>256.08</v>
      </c>
      <c r="H282" s="7">
        <v>403</v>
      </c>
      <c r="I282" s="7">
        <f t="shared" si="23"/>
        <v>-146.92000000000002</v>
      </c>
      <c r="J282" s="7"/>
      <c r="K282" s="7">
        <v>-146.92000000000002</v>
      </c>
      <c r="L282" s="7">
        <f t="shared" si="24"/>
        <v>0</v>
      </c>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c r="AM282" s="7"/>
      <c r="AN282" s="7"/>
      <c r="AO282" s="7"/>
      <c r="AP282" s="7"/>
      <c r="AQ282" s="7"/>
      <c r="AR282" s="7"/>
      <c r="AS282" s="7"/>
      <c r="AT282" s="7"/>
      <c r="AU282" s="7"/>
      <c r="AV282" s="7"/>
      <c r="AW282" s="7"/>
      <c r="AX282" s="7"/>
      <c r="AY282" s="7"/>
      <c r="AZ282" s="7"/>
      <c r="BA282" s="7"/>
      <c r="BB282" s="7"/>
      <c r="BC282" s="7"/>
      <c r="BD282" s="7"/>
      <c r="BE282" s="7"/>
      <c r="BF282" s="7"/>
      <c r="BG282" s="7"/>
      <c r="BH282" s="7"/>
      <c r="BI282" s="7"/>
      <c r="BJ282" s="7"/>
      <c r="BK282" s="7"/>
      <c r="BL282" s="7"/>
      <c r="BM282" s="7"/>
      <c r="BN282" s="7"/>
      <c r="BO282" s="7"/>
      <c r="BP282" s="7"/>
      <c r="BQ282" s="7"/>
      <c r="BR282" s="7"/>
      <c r="BS282" s="7"/>
      <c r="BT282" s="7"/>
      <c r="BU282" s="7"/>
      <c r="BV282" s="7"/>
      <c r="BW282" s="7"/>
      <c r="BX282" s="7"/>
      <c r="BY282" s="7"/>
      <c r="BZ282" s="7"/>
      <c r="CA282" s="7"/>
      <c r="CB282" s="7"/>
      <c r="CC282" s="7"/>
      <c r="CD282" s="7"/>
      <c r="CE282" s="7"/>
      <c r="CF282" s="7"/>
      <c r="CG282" s="7"/>
      <c r="CH282" s="7"/>
      <c r="CI282" s="7"/>
      <c r="CJ282" s="7"/>
      <c r="CK282" s="7"/>
      <c r="CL282" s="7"/>
      <c r="CM282" s="7"/>
      <c r="CN282" s="7"/>
      <c r="CO282" s="7"/>
      <c r="CP282" s="7"/>
      <c r="CQ282" s="7"/>
      <c r="CR282" s="7"/>
      <c r="CS282" s="7"/>
      <c r="CT282" s="7"/>
      <c r="CU282" s="7"/>
      <c r="CV282" s="7"/>
      <c r="CW282" s="7"/>
      <c r="CX282" s="7"/>
      <c r="CY282" s="7"/>
      <c r="CZ282" s="7"/>
      <c r="DA282" s="7"/>
      <c r="DB282" s="7"/>
      <c r="DC282" s="7"/>
      <c r="DD282" s="7"/>
      <c r="DE282" s="7"/>
      <c r="DF282" s="7"/>
      <c r="DG282" s="7"/>
      <c r="DH282" s="7"/>
      <c r="DI282" s="7"/>
      <c r="DJ282" s="7"/>
      <c r="DK282" s="7"/>
      <c r="DL282" s="7"/>
      <c r="DM282" s="7"/>
      <c r="DN282" s="7"/>
      <c r="DO282" s="7"/>
      <c r="DP282" s="7"/>
      <c r="DQ282" s="7"/>
      <c r="DR282" s="7"/>
      <c r="DS282" s="7"/>
      <c r="DT282" s="7"/>
      <c r="DU282" s="7"/>
      <c r="DV282" s="7"/>
      <c r="DW282" s="7"/>
      <c r="DX282" s="7"/>
      <c r="DY282" s="7"/>
      <c r="DZ282" s="7"/>
      <c r="EA282" s="7"/>
      <c r="EB282" s="7"/>
      <c r="EC282" s="7"/>
      <c r="ED282" s="7"/>
      <c r="EE282" s="7"/>
      <c r="EF282" s="7"/>
      <c r="EG282" s="7"/>
      <c r="EH282" s="7"/>
      <c r="EI282" s="7"/>
      <c r="EJ282" s="7"/>
      <c r="EK282" s="7"/>
      <c r="EL282" s="7"/>
      <c r="EM282" s="7"/>
      <c r="EN282" s="7"/>
      <c r="EO282" s="7"/>
      <c r="EP282" s="7"/>
      <c r="EQ282" s="7"/>
      <c r="ER282" s="7"/>
      <c r="ES282" s="7"/>
      <c r="ET282" s="7"/>
      <c r="EU282" s="7"/>
      <c r="EV282" s="7"/>
      <c r="EW282" s="7"/>
      <c r="EX282" s="7"/>
      <c r="EY282" s="7"/>
      <c r="EZ282" s="7"/>
      <c r="FA282" s="7"/>
      <c r="FB282" s="7"/>
      <c r="FC282" s="7"/>
      <c r="FD282" s="7"/>
      <c r="FE282" s="7"/>
      <c r="FF282" s="7"/>
      <c r="FG282" s="7"/>
      <c r="FH282" s="7"/>
      <c r="FI282" s="7"/>
      <c r="FJ282" s="7"/>
      <c r="FK282" s="7"/>
      <c r="FL282" s="7"/>
      <c r="FM282" s="7"/>
      <c r="FN282" s="7"/>
      <c r="FO282" s="7"/>
      <c r="FP282" s="7"/>
      <c r="FQ282" s="7"/>
      <c r="FR282" s="7"/>
      <c r="FS282" s="7"/>
      <c r="FT282" s="7"/>
      <c r="FU282" s="7"/>
      <c r="FV282" s="7"/>
      <c r="FW282" s="7"/>
      <c r="FX282" s="7"/>
      <c r="FY282" s="7"/>
      <c r="FZ282" s="7"/>
      <c r="GA282" s="7"/>
      <c r="GB282" s="7"/>
      <c r="GC282" s="7"/>
      <c r="GD282" s="7"/>
      <c r="GE282" s="7"/>
      <c r="GF282" s="7"/>
      <c r="GG282" s="7"/>
      <c r="GH282" s="7"/>
      <c r="GI282" s="7"/>
      <c r="GJ282" s="7"/>
      <c r="GK282" s="7"/>
      <c r="GL282" s="7"/>
      <c r="GM282" s="7"/>
      <c r="GN282" s="7"/>
      <c r="GO282" s="7"/>
      <c r="GP282" s="7"/>
      <c r="GQ282" s="7"/>
      <c r="GR282" s="7"/>
      <c r="GS282" s="7"/>
      <c r="GT282" s="7"/>
      <c r="GU282" s="7"/>
      <c r="GV282" s="7"/>
      <c r="GW282" s="7"/>
      <c r="GX282" s="7"/>
      <c r="GY282" s="7"/>
      <c r="GZ282" s="7"/>
      <c r="HA282" s="7"/>
      <c r="HB282" s="7"/>
      <c r="HC282" s="7"/>
      <c r="HD282" s="7"/>
      <c r="HE282" s="7"/>
      <c r="HF282" s="7"/>
    </row>
    <row r="283" spans="1:215" s="15" customFormat="1" ht="15.75" x14ac:dyDescent="0.3">
      <c r="A283" s="3" t="s">
        <v>469</v>
      </c>
      <c r="B283" s="7" t="s">
        <v>35</v>
      </c>
      <c r="C283" s="7">
        <v>1097.49</v>
      </c>
      <c r="E283" s="1">
        <f t="shared" si="25"/>
        <v>1097.49</v>
      </c>
      <c r="F283" s="7"/>
      <c r="G283" s="7">
        <f t="shared" si="22"/>
        <v>1097.49</v>
      </c>
      <c r="H283" s="7">
        <v>1076</v>
      </c>
      <c r="I283" s="7">
        <f t="shared" si="23"/>
        <v>21.490000000000009</v>
      </c>
      <c r="J283" s="7"/>
      <c r="K283" s="7">
        <v>21.490000000000009</v>
      </c>
      <c r="L283" s="7">
        <f t="shared" si="24"/>
        <v>0</v>
      </c>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c r="AM283" s="7"/>
      <c r="AN283" s="7"/>
      <c r="AO283" s="7"/>
      <c r="AP283" s="7"/>
      <c r="AQ283" s="7"/>
      <c r="AR283" s="7"/>
      <c r="AS283" s="7"/>
      <c r="AT283" s="7"/>
      <c r="AU283" s="7"/>
      <c r="AV283" s="7"/>
      <c r="AW283" s="7"/>
      <c r="AX283" s="7"/>
      <c r="AY283" s="7"/>
      <c r="AZ283" s="7"/>
      <c r="BA283" s="7"/>
      <c r="BB283" s="7"/>
      <c r="BC283" s="7"/>
      <c r="BD283" s="7"/>
      <c r="BE283" s="7"/>
      <c r="BF283" s="7"/>
      <c r="BG283" s="7"/>
      <c r="BH283" s="7"/>
      <c r="BI283" s="7"/>
      <c r="BJ283" s="7"/>
      <c r="BK283" s="7"/>
      <c r="BL283" s="7"/>
      <c r="BM283" s="7"/>
      <c r="BN283" s="7"/>
      <c r="BO283" s="7"/>
      <c r="BP283" s="7"/>
      <c r="BQ283" s="7"/>
      <c r="BR283" s="7"/>
      <c r="BS283" s="7"/>
      <c r="BT283" s="7"/>
      <c r="BU283" s="7"/>
      <c r="BV283" s="7"/>
      <c r="BW283" s="7"/>
      <c r="BX283" s="7"/>
      <c r="BY283" s="7"/>
      <c r="BZ283" s="7"/>
      <c r="CA283" s="7"/>
      <c r="CB283" s="7"/>
      <c r="CC283" s="7"/>
      <c r="CD283" s="7"/>
      <c r="CE283" s="7"/>
      <c r="CF283" s="7"/>
      <c r="CG283" s="7"/>
      <c r="CH283" s="7"/>
      <c r="CI283" s="7"/>
      <c r="CJ283" s="7"/>
      <c r="CK283" s="7"/>
      <c r="CL283" s="7"/>
      <c r="CM283" s="7"/>
      <c r="CN283" s="7"/>
      <c r="CO283" s="7"/>
      <c r="CP283" s="7"/>
      <c r="CQ283" s="7"/>
      <c r="CR283" s="7"/>
      <c r="CS283" s="7"/>
      <c r="CT283" s="7"/>
      <c r="CU283" s="7"/>
      <c r="CV283" s="7"/>
      <c r="CW283" s="7"/>
      <c r="CX283" s="7"/>
      <c r="CY283" s="7"/>
      <c r="CZ283" s="7"/>
      <c r="DA283" s="7"/>
      <c r="DB283" s="7"/>
      <c r="DC283" s="7"/>
      <c r="DD283" s="7"/>
      <c r="DE283" s="7"/>
      <c r="DF283" s="7"/>
      <c r="DG283" s="7"/>
      <c r="DH283" s="7"/>
      <c r="DI283" s="7"/>
      <c r="DJ283" s="7"/>
      <c r="DK283" s="7"/>
      <c r="DL283" s="7"/>
      <c r="DM283" s="7"/>
      <c r="DN283" s="7"/>
      <c r="DO283" s="7"/>
      <c r="DP283" s="7"/>
      <c r="DQ283" s="7"/>
      <c r="DR283" s="7"/>
      <c r="DS283" s="7"/>
      <c r="DT283" s="7"/>
      <c r="DU283" s="7"/>
      <c r="DV283" s="7"/>
      <c r="DW283" s="7"/>
      <c r="DX283" s="7"/>
      <c r="DY283" s="7"/>
      <c r="DZ283" s="7"/>
      <c r="EA283" s="7"/>
      <c r="EB283" s="7"/>
      <c r="EC283" s="7"/>
      <c r="ED283" s="7"/>
      <c r="EE283" s="7"/>
      <c r="EF283" s="7"/>
      <c r="EG283" s="7"/>
      <c r="EH283" s="7"/>
      <c r="EI283" s="7"/>
      <c r="EJ283" s="7"/>
      <c r="EK283" s="7"/>
      <c r="EL283" s="7"/>
      <c r="EM283" s="7"/>
      <c r="EN283" s="7"/>
      <c r="EO283" s="7"/>
      <c r="EP283" s="7"/>
      <c r="EQ283" s="7"/>
      <c r="ER283" s="7"/>
      <c r="ES283" s="7"/>
      <c r="ET283" s="7"/>
      <c r="EU283" s="7"/>
      <c r="EV283" s="7"/>
      <c r="EW283" s="7"/>
      <c r="EX283" s="7"/>
      <c r="EY283" s="7"/>
      <c r="EZ283" s="7"/>
      <c r="FA283" s="7"/>
      <c r="FB283" s="7"/>
      <c r="FC283" s="7"/>
      <c r="FD283" s="7"/>
      <c r="FE283" s="7"/>
      <c r="FF283" s="7"/>
      <c r="FG283" s="7"/>
      <c r="FH283" s="7"/>
      <c r="FI283" s="7"/>
      <c r="FJ283" s="7"/>
      <c r="FK283" s="7"/>
      <c r="FL283" s="7"/>
      <c r="FM283" s="7"/>
      <c r="FN283" s="7"/>
      <c r="FO283" s="7"/>
      <c r="FP283" s="7"/>
      <c r="FQ283" s="7"/>
      <c r="FR283" s="7"/>
      <c r="FS283" s="7"/>
      <c r="FT283" s="7"/>
      <c r="FU283" s="7"/>
      <c r="FV283" s="7"/>
      <c r="FW283" s="7"/>
      <c r="FX283" s="7"/>
      <c r="FY283" s="7"/>
      <c r="FZ283" s="7"/>
      <c r="GA283" s="7"/>
      <c r="GB283" s="7"/>
      <c r="GC283" s="7"/>
      <c r="GD283" s="7"/>
      <c r="GE283" s="7"/>
      <c r="GF283" s="7"/>
      <c r="GG283" s="7"/>
      <c r="GH283" s="7"/>
      <c r="GI283" s="7"/>
      <c r="GJ283" s="7"/>
      <c r="GK283" s="7"/>
      <c r="GL283" s="7"/>
      <c r="GM283" s="7"/>
      <c r="GN283" s="7"/>
      <c r="GO283" s="7"/>
      <c r="GP283" s="7"/>
      <c r="GQ283" s="7"/>
      <c r="GR283" s="7"/>
      <c r="GS283" s="7"/>
      <c r="GT283" s="7"/>
      <c r="GU283" s="7"/>
      <c r="GV283" s="7"/>
      <c r="GW283" s="7"/>
      <c r="GX283" s="7"/>
      <c r="GY283" s="7"/>
      <c r="GZ283" s="7"/>
      <c r="HA283" s="7"/>
      <c r="HB283" s="7"/>
      <c r="HC283" s="7"/>
      <c r="HD283" s="7"/>
      <c r="HE283" s="7"/>
      <c r="HF283" s="7"/>
    </row>
    <row r="284" spans="1:215" s="15" customFormat="1" x14ac:dyDescent="0.25">
      <c r="A284" s="15" t="s">
        <v>155</v>
      </c>
      <c r="B284" s="7" t="s">
        <v>36</v>
      </c>
      <c r="C284" s="7">
        <v>914.57</v>
      </c>
      <c r="E284" s="1">
        <f t="shared" si="25"/>
        <v>914.57</v>
      </c>
      <c r="F284" s="7"/>
      <c r="G284" s="7">
        <f t="shared" si="22"/>
        <v>914.57</v>
      </c>
      <c r="H284" s="7">
        <v>1076</v>
      </c>
      <c r="I284" s="7">
        <f t="shared" si="23"/>
        <v>-161.42999999999995</v>
      </c>
      <c r="J284" s="7"/>
      <c r="K284" s="7">
        <v>-161.42999999999995</v>
      </c>
      <c r="L284" s="7">
        <f t="shared" si="24"/>
        <v>0</v>
      </c>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c r="AM284" s="7"/>
      <c r="AN284" s="7"/>
      <c r="AO284" s="7"/>
      <c r="AP284" s="7"/>
      <c r="AQ284" s="7"/>
      <c r="AR284" s="7"/>
      <c r="AS284" s="7"/>
      <c r="AT284" s="7"/>
      <c r="AU284" s="7"/>
      <c r="AV284" s="7"/>
      <c r="AW284" s="7"/>
      <c r="AX284" s="7"/>
      <c r="AY284" s="7"/>
      <c r="AZ284" s="7"/>
      <c r="BA284" s="7"/>
      <c r="BB284" s="7"/>
      <c r="BC284" s="7"/>
      <c r="BD284" s="7"/>
      <c r="BE284" s="7"/>
      <c r="BF284" s="7"/>
      <c r="BG284" s="7"/>
      <c r="BH284" s="7"/>
      <c r="BI284" s="7"/>
      <c r="BJ284" s="7"/>
      <c r="BK284" s="7"/>
      <c r="BL284" s="7"/>
      <c r="BM284" s="7"/>
      <c r="BN284" s="7"/>
      <c r="BO284" s="7"/>
      <c r="BP284" s="7"/>
      <c r="BQ284" s="7"/>
      <c r="BR284" s="7"/>
      <c r="BS284" s="7"/>
      <c r="BT284" s="7"/>
      <c r="BU284" s="7"/>
      <c r="BV284" s="7"/>
      <c r="BW284" s="7"/>
      <c r="BX284" s="7"/>
      <c r="BY284" s="7"/>
      <c r="BZ284" s="7"/>
      <c r="CA284" s="7"/>
      <c r="CB284" s="7"/>
      <c r="CC284" s="7"/>
      <c r="CD284" s="7"/>
      <c r="CE284" s="7"/>
      <c r="CF284" s="7"/>
      <c r="CG284" s="7"/>
      <c r="CH284" s="7"/>
      <c r="CI284" s="7"/>
      <c r="CJ284" s="7"/>
      <c r="CK284" s="7"/>
      <c r="CL284" s="7"/>
      <c r="CM284" s="7"/>
      <c r="CN284" s="7"/>
      <c r="CO284" s="7"/>
      <c r="CP284" s="7"/>
      <c r="CQ284" s="7"/>
      <c r="CR284" s="7"/>
      <c r="CS284" s="7"/>
      <c r="CT284" s="7"/>
      <c r="CU284" s="7"/>
      <c r="CV284" s="7"/>
      <c r="CW284" s="7"/>
      <c r="CX284" s="7"/>
      <c r="CY284" s="7"/>
      <c r="CZ284" s="7"/>
      <c r="DA284" s="7"/>
      <c r="DB284" s="7"/>
      <c r="DC284" s="7"/>
      <c r="DD284" s="7"/>
      <c r="DE284" s="7"/>
      <c r="DF284" s="7"/>
      <c r="DG284" s="7"/>
      <c r="DH284" s="7"/>
      <c r="DI284" s="7"/>
      <c r="DJ284" s="7"/>
      <c r="DK284" s="7"/>
      <c r="DL284" s="7"/>
      <c r="DM284" s="7"/>
      <c r="DN284" s="7"/>
      <c r="DO284" s="7"/>
      <c r="DP284" s="7"/>
      <c r="DQ284" s="7"/>
      <c r="DR284" s="7"/>
      <c r="DS284" s="7"/>
      <c r="DT284" s="7"/>
      <c r="DU284" s="7"/>
      <c r="DV284" s="7"/>
      <c r="DW284" s="7"/>
      <c r="DX284" s="7"/>
      <c r="DY284" s="7"/>
      <c r="DZ284" s="7"/>
      <c r="EA284" s="7"/>
      <c r="EB284" s="7"/>
      <c r="EC284" s="7"/>
      <c r="ED284" s="7"/>
      <c r="EE284" s="7"/>
      <c r="EF284" s="7"/>
      <c r="EG284" s="7"/>
      <c r="EH284" s="7"/>
      <c r="EI284" s="7"/>
      <c r="EJ284" s="7"/>
      <c r="EK284" s="7"/>
      <c r="EL284" s="7"/>
      <c r="EM284" s="7"/>
      <c r="EN284" s="7"/>
      <c r="EO284" s="7"/>
      <c r="EP284" s="7"/>
      <c r="EQ284" s="7"/>
      <c r="ER284" s="7"/>
      <c r="ES284" s="7"/>
      <c r="ET284" s="7"/>
      <c r="EU284" s="7"/>
      <c r="EV284" s="7"/>
      <c r="EW284" s="7"/>
      <c r="EX284" s="7"/>
      <c r="EY284" s="7"/>
      <c r="EZ284" s="7"/>
      <c r="FA284" s="7"/>
      <c r="FB284" s="7"/>
      <c r="FC284" s="7"/>
      <c r="FD284" s="7"/>
      <c r="FE284" s="7"/>
      <c r="FF284" s="7"/>
      <c r="FG284" s="7"/>
      <c r="FH284" s="7"/>
      <c r="FI284" s="7"/>
      <c r="FJ284" s="7"/>
      <c r="FK284" s="7"/>
      <c r="FL284" s="7"/>
      <c r="FM284" s="7"/>
      <c r="FN284" s="7"/>
      <c r="FO284" s="7"/>
      <c r="FP284" s="7"/>
      <c r="FQ284" s="7"/>
      <c r="FR284" s="7"/>
      <c r="FS284" s="7"/>
      <c r="FT284" s="7"/>
      <c r="FU284" s="7"/>
      <c r="FV284" s="7"/>
      <c r="FW284" s="7"/>
      <c r="FX284" s="7"/>
      <c r="FY284" s="7"/>
      <c r="FZ284" s="7"/>
      <c r="GA284" s="7"/>
      <c r="GB284" s="7"/>
      <c r="GC284" s="7"/>
      <c r="GD284" s="7"/>
      <c r="GE284" s="7"/>
      <c r="GF284" s="7"/>
      <c r="GG284" s="7"/>
      <c r="GH284" s="7"/>
      <c r="GI284" s="7"/>
      <c r="GJ284" s="7"/>
      <c r="GK284" s="7"/>
      <c r="GL284" s="7"/>
      <c r="GM284" s="7"/>
      <c r="GN284" s="7"/>
      <c r="GO284" s="7"/>
      <c r="GP284" s="7"/>
      <c r="GQ284" s="7"/>
      <c r="GR284" s="7"/>
      <c r="GS284" s="7"/>
      <c r="GT284" s="7"/>
      <c r="GU284" s="7"/>
      <c r="GV284" s="7"/>
      <c r="GW284" s="7"/>
      <c r="GX284" s="7"/>
      <c r="GY284" s="7"/>
      <c r="GZ284" s="7"/>
      <c r="HA284" s="7"/>
      <c r="HB284" s="7"/>
      <c r="HC284" s="7"/>
      <c r="HD284" s="7"/>
      <c r="HE284" s="7"/>
      <c r="HF284" s="7"/>
    </row>
    <row r="285" spans="1:215" s="15" customFormat="1" x14ac:dyDescent="0.25">
      <c r="A285" s="15" t="s">
        <v>155</v>
      </c>
      <c r="B285" s="7" t="s">
        <v>470</v>
      </c>
      <c r="C285" s="7">
        <f>646.05+585.33</f>
        <v>1231.3800000000001</v>
      </c>
      <c r="E285" s="1">
        <f t="shared" si="25"/>
        <v>1231.3800000000001</v>
      </c>
      <c r="F285" s="7"/>
      <c r="G285" s="7">
        <f t="shared" si="22"/>
        <v>1231.3800000000001</v>
      </c>
      <c r="H285" s="7">
        <v>1153</v>
      </c>
      <c r="I285" s="7">
        <f t="shared" si="23"/>
        <v>78.380000000000109</v>
      </c>
      <c r="J285" s="7"/>
      <c r="K285" s="7">
        <v>78.380000000000109</v>
      </c>
      <c r="L285" s="7">
        <f t="shared" si="24"/>
        <v>0</v>
      </c>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c r="AM285" s="7"/>
      <c r="AN285" s="7"/>
      <c r="AO285" s="7"/>
      <c r="AP285" s="7"/>
      <c r="AQ285" s="7"/>
      <c r="AR285" s="7"/>
      <c r="AS285" s="7"/>
      <c r="AT285" s="7"/>
      <c r="AU285" s="7"/>
      <c r="AV285" s="7"/>
      <c r="AW285" s="7"/>
      <c r="AX285" s="7"/>
      <c r="AY285" s="7"/>
      <c r="AZ285" s="7"/>
      <c r="BA285" s="7"/>
      <c r="BB285" s="7"/>
      <c r="BC285" s="7"/>
      <c r="BD285" s="7"/>
      <c r="BE285" s="7"/>
      <c r="BF285" s="7"/>
      <c r="BG285" s="7"/>
      <c r="BH285" s="7"/>
      <c r="BI285" s="7"/>
      <c r="BJ285" s="7"/>
      <c r="BK285" s="7"/>
      <c r="BL285" s="7"/>
      <c r="BM285" s="7"/>
      <c r="BN285" s="7"/>
      <c r="BO285" s="7"/>
      <c r="BP285" s="7"/>
      <c r="BQ285" s="7"/>
      <c r="BR285" s="7"/>
      <c r="BS285" s="7"/>
      <c r="BT285" s="7"/>
      <c r="BU285" s="7"/>
      <c r="BV285" s="7"/>
      <c r="BW285" s="7"/>
      <c r="BX285" s="7"/>
      <c r="BY285" s="7"/>
      <c r="BZ285" s="7"/>
      <c r="CA285" s="7"/>
      <c r="CB285" s="7"/>
      <c r="CC285" s="7"/>
      <c r="CD285" s="7"/>
      <c r="CE285" s="7"/>
      <c r="CF285" s="7"/>
      <c r="CG285" s="7"/>
      <c r="CH285" s="7"/>
      <c r="CI285" s="7"/>
      <c r="CJ285" s="7"/>
      <c r="CK285" s="7"/>
      <c r="CL285" s="7"/>
      <c r="CM285" s="7"/>
      <c r="CN285" s="7"/>
      <c r="CO285" s="7"/>
      <c r="CP285" s="7"/>
      <c r="CQ285" s="7"/>
      <c r="CR285" s="7"/>
      <c r="CS285" s="7"/>
      <c r="CT285" s="7"/>
      <c r="CU285" s="7"/>
      <c r="CV285" s="7"/>
      <c r="CW285" s="7"/>
      <c r="CX285" s="7"/>
      <c r="CY285" s="7"/>
      <c r="CZ285" s="7"/>
      <c r="DA285" s="7"/>
      <c r="DB285" s="7"/>
      <c r="DC285" s="7"/>
      <c r="DD285" s="7"/>
      <c r="DE285" s="7"/>
      <c r="DF285" s="7"/>
      <c r="DG285" s="7"/>
      <c r="DH285" s="7"/>
      <c r="DI285" s="7"/>
      <c r="DJ285" s="7"/>
      <c r="DK285" s="7"/>
      <c r="DL285" s="7"/>
      <c r="DM285" s="7"/>
      <c r="DN285" s="7"/>
      <c r="DO285" s="7"/>
      <c r="DP285" s="7"/>
      <c r="DQ285" s="7"/>
      <c r="DR285" s="7"/>
      <c r="DS285" s="7"/>
      <c r="DT285" s="7"/>
      <c r="DU285" s="7"/>
      <c r="DV285" s="7"/>
      <c r="DW285" s="7"/>
      <c r="DX285" s="7"/>
      <c r="DY285" s="7"/>
      <c r="DZ285" s="7"/>
      <c r="EA285" s="7"/>
      <c r="EB285" s="7"/>
      <c r="EC285" s="7"/>
      <c r="ED285" s="7"/>
      <c r="EE285" s="7"/>
      <c r="EF285" s="7"/>
      <c r="EG285" s="7"/>
      <c r="EH285" s="7"/>
      <c r="EI285" s="7"/>
      <c r="EJ285" s="7"/>
      <c r="EK285" s="7"/>
      <c r="EL285" s="7"/>
      <c r="EM285" s="7"/>
      <c r="EN285" s="7"/>
      <c r="EO285" s="7"/>
      <c r="EP285" s="7"/>
      <c r="EQ285" s="7"/>
      <c r="ER285" s="7"/>
      <c r="ES285" s="7"/>
      <c r="ET285" s="7"/>
      <c r="EU285" s="7"/>
      <c r="EV285" s="7"/>
      <c r="EW285" s="7"/>
      <c r="EX285" s="7"/>
      <c r="EY285" s="7"/>
      <c r="EZ285" s="7"/>
      <c r="FA285" s="7"/>
      <c r="FB285" s="7"/>
      <c r="FC285" s="7"/>
      <c r="FD285" s="7"/>
      <c r="FE285" s="7"/>
      <c r="FF285" s="7"/>
      <c r="FG285" s="7"/>
      <c r="FH285" s="7"/>
      <c r="FI285" s="7"/>
      <c r="FJ285" s="7"/>
      <c r="FK285" s="7"/>
      <c r="FL285" s="7"/>
      <c r="FM285" s="7"/>
      <c r="FN285" s="7"/>
      <c r="FO285" s="7"/>
      <c r="FP285" s="7"/>
      <c r="FQ285" s="7"/>
      <c r="FR285" s="7"/>
      <c r="FS285" s="7"/>
      <c r="FT285" s="7"/>
      <c r="FU285" s="7"/>
      <c r="FV285" s="7"/>
      <c r="FW285" s="7"/>
      <c r="FX285" s="7"/>
      <c r="FY285" s="7"/>
      <c r="FZ285" s="7"/>
      <c r="GA285" s="7"/>
      <c r="GB285" s="7"/>
      <c r="GC285" s="7"/>
      <c r="GD285" s="7"/>
      <c r="GE285" s="7"/>
      <c r="GF285" s="7"/>
      <c r="GG285" s="7"/>
      <c r="GH285" s="7"/>
      <c r="GI285" s="7"/>
      <c r="GJ285" s="7"/>
      <c r="GK285" s="7"/>
      <c r="GL285" s="7"/>
      <c r="GM285" s="7"/>
      <c r="GN285" s="7"/>
      <c r="GO285" s="7"/>
      <c r="GP285" s="7"/>
      <c r="GQ285" s="7"/>
      <c r="GR285" s="7"/>
      <c r="GS285" s="7"/>
      <c r="GT285" s="7"/>
      <c r="GU285" s="7"/>
      <c r="GV285" s="7"/>
      <c r="GW285" s="7"/>
      <c r="GX285" s="7"/>
      <c r="GY285" s="7"/>
      <c r="GZ285" s="7"/>
      <c r="HA285" s="7"/>
      <c r="HB285" s="7"/>
      <c r="HC285" s="7"/>
      <c r="HD285" s="7"/>
      <c r="HE285" s="7"/>
      <c r="HF285" s="7"/>
    </row>
    <row r="286" spans="1:215" s="15" customFormat="1" x14ac:dyDescent="0.25">
      <c r="A286" s="15" t="s">
        <v>155</v>
      </c>
      <c r="B286" s="7" t="s">
        <v>471</v>
      </c>
      <c r="C286" s="7"/>
      <c r="E286" s="1">
        <f t="shared" si="25"/>
        <v>0</v>
      </c>
      <c r="F286" s="7"/>
      <c r="G286" s="7">
        <f t="shared" si="22"/>
        <v>0</v>
      </c>
      <c r="H286" s="7">
        <v>642</v>
      </c>
      <c r="I286" s="7">
        <f t="shared" si="23"/>
        <v>-642</v>
      </c>
      <c r="J286" s="7"/>
      <c r="K286" s="7">
        <v>-642</v>
      </c>
      <c r="L286" s="7">
        <f t="shared" si="24"/>
        <v>0</v>
      </c>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c r="AM286" s="7"/>
      <c r="AN286" s="7"/>
      <c r="AO286" s="7"/>
      <c r="AP286" s="7"/>
      <c r="AQ286" s="7"/>
      <c r="AR286" s="7"/>
      <c r="AS286" s="7"/>
      <c r="AT286" s="7"/>
      <c r="AU286" s="7"/>
      <c r="AV286" s="7"/>
      <c r="AW286" s="7"/>
      <c r="AX286" s="7"/>
      <c r="AY286" s="7"/>
      <c r="AZ286" s="7"/>
      <c r="BA286" s="7"/>
      <c r="BB286" s="7"/>
      <c r="BC286" s="7"/>
      <c r="BD286" s="7"/>
      <c r="BE286" s="7"/>
      <c r="BF286" s="7"/>
      <c r="BG286" s="7"/>
      <c r="BH286" s="7"/>
      <c r="BI286" s="7"/>
      <c r="BJ286" s="7"/>
      <c r="BK286" s="7"/>
      <c r="BL286" s="7"/>
      <c r="BM286" s="7"/>
      <c r="BN286" s="7"/>
      <c r="BO286" s="7"/>
      <c r="BP286" s="7"/>
      <c r="BQ286" s="7"/>
      <c r="BR286" s="7"/>
      <c r="BS286" s="7"/>
      <c r="BT286" s="7"/>
      <c r="BU286" s="7"/>
      <c r="BV286" s="7"/>
      <c r="BW286" s="7"/>
      <c r="BX286" s="7"/>
      <c r="BY286" s="7"/>
      <c r="BZ286" s="7"/>
      <c r="CA286" s="7"/>
      <c r="CB286" s="7"/>
      <c r="CC286" s="7"/>
      <c r="CD286" s="7"/>
      <c r="CE286" s="7"/>
      <c r="CF286" s="7"/>
      <c r="CG286" s="7"/>
      <c r="CH286" s="7"/>
      <c r="CI286" s="7"/>
      <c r="CJ286" s="7"/>
      <c r="CK286" s="7"/>
      <c r="CL286" s="7"/>
      <c r="CM286" s="7"/>
      <c r="CN286" s="7"/>
      <c r="CO286" s="7"/>
      <c r="CP286" s="7"/>
      <c r="CQ286" s="7"/>
      <c r="CR286" s="7"/>
      <c r="CS286" s="7"/>
      <c r="CT286" s="7"/>
      <c r="CU286" s="7"/>
      <c r="CV286" s="7"/>
      <c r="CW286" s="7"/>
      <c r="CX286" s="7"/>
      <c r="CY286" s="7"/>
      <c r="CZ286" s="7"/>
      <c r="DA286" s="7"/>
      <c r="DB286" s="7"/>
      <c r="DC286" s="7"/>
      <c r="DD286" s="7"/>
      <c r="DE286" s="7"/>
      <c r="DF286" s="7"/>
      <c r="DG286" s="7"/>
      <c r="DH286" s="7"/>
      <c r="DI286" s="7"/>
      <c r="DJ286" s="7"/>
      <c r="DK286" s="7"/>
      <c r="DL286" s="7"/>
      <c r="DM286" s="7"/>
      <c r="DN286" s="7"/>
      <c r="DO286" s="7"/>
      <c r="DP286" s="7"/>
      <c r="DQ286" s="7"/>
      <c r="DR286" s="7"/>
      <c r="DS286" s="7"/>
      <c r="DT286" s="7"/>
      <c r="DU286" s="7"/>
      <c r="DV286" s="7"/>
      <c r="DW286" s="7"/>
      <c r="DX286" s="7"/>
      <c r="DY286" s="7"/>
      <c r="DZ286" s="7"/>
      <c r="EA286" s="7"/>
      <c r="EB286" s="7"/>
      <c r="EC286" s="7"/>
      <c r="ED286" s="7"/>
      <c r="EE286" s="7"/>
      <c r="EF286" s="7"/>
      <c r="EG286" s="7"/>
      <c r="EH286" s="7"/>
      <c r="EI286" s="7"/>
      <c r="EJ286" s="7"/>
      <c r="EK286" s="7"/>
      <c r="EL286" s="7"/>
      <c r="EM286" s="7"/>
      <c r="EN286" s="7"/>
      <c r="EO286" s="7"/>
      <c r="EP286" s="7"/>
      <c r="EQ286" s="7"/>
      <c r="ER286" s="7"/>
      <c r="ES286" s="7"/>
      <c r="ET286" s="7"/>
      <c r="EU286" s="7"/>
      <c r="EV286" s="7"/>
      <c r="EW286" s="7"/>
      <c r="EX286" s="7"/>
      <c r="EY286" s="7"/>
      <c r="EZ286" s="7"/>
      <c r="FA286" s="7"/>
      <c r="FB286" s="7"/>
      <c r="FC286" s="7"/>
      <c r="FD286" s="7"/>
      <c r="FE286" s="7"/>
      <c r="FF286" s="7"/>
      <c r="FG286" s="7"/>
      <c r="FH286" s="7"/>
      <c r="FI286" s="7"/>
      <c r="FJ286" s="7"/>
      <c r="FK286" s="7"/>
      <c r="FL286" s="7"/>
      <c r="FM286" s="7"/>
      <c r="FN286" s="7"/>
      <c r="FO286" s="7"/>
      <c r="FP286" s="7"/>
      <c r="FQ286" s="7"/>
      <c r="FR286" s="7"/>
      <c r="FS286" s="7"/>
      <c r="FT286" s="7"/>
      <c r="FU286" s="7"/>
      <c r="FV286" s="7"/>
      <c r="FW286" s="7"/>
      <c r="FX286" s="7"/>
      <c r="FY286" s="7"/>
      <c r="FZ286" s="7"/>
      <c r="GA286" s="7"/>
      <c r="GB286" s="7"/>
      <c r="GC286" s="7"/>
      <c r="GD286" s="7"/>
      <c r="GE286" s="7"/>
      <c r="GF286" s="7"/>
      <c r="GG286" s="7"/>
      <c r="GH286" s="7"/>
      <c r="GI286" s="7"/>
      <c r="GJ286" s="7"/>
      <c r="GK286" s="7"/>
      <c r="GL286" s="7"/>
      <c r="GM286" s="7"/>
      <c r="GN286" s="7"/>
      <c r="GO286" s="7"/>
      <c r="GP286" s="7"/>
      <c r="GQ286" s="7"/>
      <c r="GR286" s="7"/>
      <c r="GS286" s="7"/>
      <c r="GT286" s="7"/>
      <c r="GU286" s="7"/>
      <c r="GV286" s="7"/>
      <c r="GW286" s="7"/>
      <c r="GX286" s="7"/>
      <c r="GY286" s="7"/>
      <c r="GZ286" s="7"/>
      <c r="HA286" s="7"/>
      <c r="HB286" s="7"/>
      <c r="HC286" s="7"/>
      <c r="HD286" s="7"/>
      <c r="HE286" s="7"/>
      <c r="HF286" s="7"/>
    </row>
    <row r="287" spans="1:215" s="15" customFormat="1" x14ac:dyDescent="0.25">
      <c r="A287" s="15" t="s">
        <v>155</v>
      </c>
      <c r="B287" s="7" t="s">
        <v>10</v>
      </c>
      <c r="C287" s="7">
        <v>585.33000000000004</v>
      </c>
      <c r="E287" s="1">
        <f t="shared" si="25"/>
        <v>585.33000000000004</v>
      </c>
      <c r="F287" s="7"/>
      <c r="G287" s="7">
        <f t="shared" si="22"/>
        <v>585.33000000000004</v>
      </c>
      <c r="H287" s="7">
        <v>576</v>
      </c>
      <c r="I287" s="7">
        <f t="shared" si="23"/>
        <v>9.3300000000000409</v>
      </c>
      <c r="J287" s="7"/>
      <c r="K287" s="7">
        <v>9.3300000000000409</v>
      </c>
      <c r="L287" s="7">
        <f t="shared" si="24"/>
        <v>0</v>
      </c>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c r="AM287" s="7"/>
      <c r="AN287" s="7"/>
      <c r="AO287" s="7"/>
      <c r="AP287" s="7"/>
      <c r="AQ287" s="7"/>
      <c r="AR287" s="7"/>
      <c r="AS287" s="7"/>
      <c r="AT287" s="7"/>
      <c r="AU287" s="7"/>
      <c r="AV287" s="7"/>
      <c r="AW287" s="7"/>
      <c r="AX287" s="7"/>
      <c r="AY287" s="7"/>
      <c r="AZ287" s="7"/>
      <c r="BA287" s="7"/>
      <c r="BB287" s="7"/>
      <c r="BC287" s="7"/>
      <c r="BD287" s="7"/>
      <c r="BE287" s="7"/>
      <c r="BF287" s="7"/>
      <c r="BG287" s="7"/>
      <c r="BH287" s="7"/>
      <c r="BI287" s="7"/>
      <c r="BJ287" s="7"/>
      <c r="BK287" s="7"/>
      <c r="BL287" s="7"/>
      <c r="BM287" s="7"/>
      <c r="BN287" s="7"/>
      <c r="BO287" s="7"/>
      <c r="BP287" s="7"/>
      <c r="BQ287" s="7"/>
      <c r="BR287" s="7"/>
      <c r="BS287" s="7"/>
      <c r="BT287" s="7"/>
      <c r="BU287" s="7"/>
      <c r="BV287" s="7"/>
      <c r="BW287" s="7"/>
      <c r="BX287" s="7"/>
      <c r="BY287" s="7"/>
      <c r="BZ287" s="7"/>
      <c r="CA287" s="7"/>
      <c r="CB287" s="7"/>
      <c r="CC287" s="7"/>
      <c r="CD287" s="7"/>
      <c r="CE287" s="7"/>
      <c r="CF287" s="7"/>
      <c r="CG287" s="7"/>
      <c r="CH287" s="7"/>
      <c r="CI287" s="7"/>
      <c r="CJ287" s="7"/>
      <c r="CK287" s="7"/>
      <c r="CL287" s="7"/>
      <c r="CM287" s="7"/>
      <c r="CN287" s="7"/>
      <c r="CO287" s="7"/>
      <c r="CP287" s="7"/>
      <c r="CQ287" s="7"/>
      <c r="CR287" s="7"/>
      <c r="CS287" s="7"/>
      <c r="CT287" s="7"/>
      <c r="CU287" s="7"/>
      <c r="CV287" s="7"/>
      <c r="CW287" s="7"/>
      <c r="CX287" s="7"/>
      <c r="CY287" s="7"/>
      <c r="CZ287" s="7"/>
      <c r="DA287" s="7"/>
      <c r="DB287" s="7"/>
      <c r="DC287" s="7"/>
      <c r="DD287" s="7"/>
      <c r="DE287" s="7"/>
      <c r="DF287" s="7"/>
      <c r="DG287" s="7"/>
      <c r="DH287" s="7"/>
      <c r="DI287" s="7"/>
      <c r="DJ287" s="7"/>
      <c r="DK287" s="7"/>
      <c r="DL287" s="7"/>
      <c r="DM287" s="7"/>
      <c r="DN287" s="7"/>
      <c r="DO287" s="7"/>
      <c r="DP287" s="7"/>
      <c r="DQ287" s="7"/>
      <c r="DR287" s="7"/>
      <c r="DS287" s="7"/>
      <c r="DT287" s="7"/>
      <c r="DU287" s="7"/>
      <c r="DV287" s="7"/>
      <c r="DW287" s="7"/>
      <c r="DX287" s="7"/>
      <c r="DY287" s="7"/>
      <c r="DZ287" s="7"/>
      <c r="EA287" s="7"/>
      <c r="EB287" s="7"/>
      <c r="EC287" s="7"/>
      <c r="ED287" s="7"/>
      <c r="EE287" s="7"/>
      <c r="EF287" s="7"/>
      <c r="EG287" s="7"/>
      <c r="EH287" s="7"/>
      <c r="EI287" s="7"/>
      <c r="EJ287" s="7"/>
      <c r="EK287" s="7"/>
      <c r="EL287" s="7"/>
      <c r="EM287" s="7"/>
      <c r="EN287" s="7"/>
      <c r="EO287" s="7"/>
      <c r="EP287" s="7"/>
      <c r="EQ287" s="7"/>
      <c r="ER287" s="7"/>
      <c r="ES287" s="7"/>
      <c r="ET287" s="7"/>
      <c r="EU287" s="7"/>
      <c r="EV287" s="7"/>
      <c r="EW287" s="7"/>
      <c r="EX287" s="7"/>
      <c r="EY287" s="7"/>
      <c r="EZ287" s="7"/>
      <c r="FA287" s="7"/>
      <c r="FB287" s="7"/>
      <c r="FC287" s="7"/>
      <c r="FD287" s="7"/>
      <c r="FE287" s="7"/>
      <c r="FF287" s="7"/>
      <c r="FG287" s="7"/>
      <c r="FH287" s="7"/>
      <c r="FI287" s="7"/>
      <c r="FJ287" s="7"/>
      <c r="FK287" s="7"/>
      <c r="FL287" s="7"/>
      <c r="FM287" s="7"/>
      <c r="FN287" s="7"/>
      <c r="FO287" s="7"/>
      <c r="FP287" s="7"/>
      <c r="FQ287" s="7"/>
      <c r="FR287" s="7"/>
      <c r="FS287" s="7"/>
      <c r="FT287" s="7"/>
      <c r="FU287" s="7"/>
      <c r="FV287" s="7"/>
      <c r="FW287" s="7"/>
      <c r="FX287" s="7"/>
      <c r="FY287" s="7"/>
      <c r="FZ287" s="7"/>
      <c r="GA287" s="7"/>
      <c r="GB287" s="7"/>
      <c r="GC287" s="7"/>
      <c r="GD287" s="7"/>
      <c r="GE287" s="7"/>
      <c r="GF287" s="7"/>
      <c r="GG287" s="7"/>
      <c r="GH287" s="7"/>
      <c r="GI287" s="7"/>
      <c r="GJ287" s="7"/>
      <c r="GK287" s="7"/>
      <c r="GL287" s="7"/>
      <c r="GM287" s="7"/>
      <c r="GN287" s="7"/>
      <c r="GO287" s="7"/>
      <c r="GP287" s="7"/>
      <c r="GQ287" s="7"/>
      <c r="GR287" s="7"/>
      <c r="GS287" s="7"/>
      <c r="GT287" s="7"/>
      <c r="GU287" s="7"/>
      <c r="GV287" s="7"/>
      <c r="GW287" s="7"/>
      <c r="GX287" s="7"/>
      <c r="GY287" s="7"/>
      <c r="GZ287" s="7"/>
      <c r="HA287" s="7"/>
      <c r="HB287" s="7"/>
      <c r="HC287" s="7"/>
      <c r="HD287" s="7"/>
      <c r="HE287" s="7"/>
      <c r="HF287" s="7"/>
    </row>
    <row r="288" spans="1:215" ht="30" x14ac:dyDescent="0.25">
      <c r="C288" s="12" t="s">
        <v>156</v>
      </c>
      <c r="D288" s="10" t="s">
        <v>157</v>
      </c>
      <c r="E288" s="1">
        <f>SUM(C288:D288)</f>
        <v>0</v>
      </c>
      <c r="F288" s="11" t="s">
        <v>159</v>
      </c>
      <c r="G288" s="11" t="s">
        <v>160</v>
      </c>
      <c r="H288" s="11" t="s">
        <v>161</v>
      </c>
      <c r="I288" s="12" t="s">
        <v>435</v>
      </c>
      <c r="J288" s="12"/>
      <c r="K288" s="12" t="s">
        <v>435</v>
      </c>
      <c r="L288" s="11" t="s">
        <v>162</v>
      </c>
      <c r="HG288" s="4"/>
    </row>
    <row r="289" spans="1:214" s="15" customFormat="1" ht="15.75" x14ac:dyDescent="0.3">
      <c r="A289" s="3" t="s">
        <v>472</v>
      </c>
      <c r="B289" s="7" t="s">
        <v>77</v>
      </c>
      <c r="C289" s="7">
        <v>4207.03</v>
      </c>
      <c r="E289" s="1">
        <f t="shared" ref="E289:E334" si="26">SUM(C289:C289)</f>
        <v>4207.03</v>
      </c>
      <c r="F289" s="7"/>
      <c r="G289" s="7">
        <f t="shared" ref="G289:G334" si="27">SUM(E289:F289)</f>
        <v>4207.03</v>
      </c>
      <c r="H289" s="7">
        <v>1613.5</v>
      </c>
      <c r="I289" s="7">
        <f t="shared" ref="I289:I334" si="28">+G289-H289</f>
        <v>2593.5299999999997</v>
      </c>
      <c r="J289" s="7"/>
      <c r="K289" s="7">
        <v>2593.5299999999997</v>
      </c>
      <c r="L289" s="7">
        <f t="shared" ref="L289:L334" si="29">+I289-K289</f>
        <v>0</v>
      </c>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c r="AM289" s="7"/>
      <c r="AN289" s="7"/>
      <c r="AO289" s="7"/>
      <c r="AP289" s="7"/>
      <c r="AQ289" s="7"/>
      <c r="AR289" s="7"/>
      <c r="AS289" s="7"/>
      <c r="AT289" s="7"/>
      <c r="AU289" s="7"/>
      <c r="AV289" s="7"/>
      <c r="AW289" s="7"/>
      <c r="AX289" s="7"/>
      <c r="AY289" s="7"/>
      <c r="AZ289" s="7"/>
      <c r="BA289" s="7"/>
      <c r="BB289" s="7"/>
      <c r="BC289" s="7"/>
      <c r="BD289" s="7"/>
      <c r="BE289" s="7"/>
      <c r="BF289" s="7"/>
      <c r="BG289" s="7"/>
      <c r="BH289" s="7"/>
      <c r="BI289" s="7"/>
      <c r="BJ289" s="7"/>
      <c r="BK289" s="7"/>
      <c r="BL289" s="7"/>
      <c r="BM289" s="7"/>
      <c r="BN289" s="7"/>
      <c r="BO289" s="7"/>
      <c r="BP289" s="7"/>
      <c r="BQ289" s="7"/>
      <c r="BR289" s="7"/>
      <c r="BS289" s="7"/>
      <c r="BT289" s="7"/>
      <c r="BU289" s="7"/>
      <c r="BV289" s="7"/>
      <c r="BW289" s="7"/>
      <c r="BX289" s="7"/>
      <c r="BY289" s="7"/>
      <c r="BZ289" s="7"/>
      <c r="CA289" s="7"/>
      <c r="CB289" s="7"/>
      <c r="CC289" s="7"/>
      <c r="CD289" s="7"/>
      <c r="CE289" s="7"/>
      <c r="CF289" s="7"/>
      <c r="CG289" s="7"/>
      <c r="CH289" s="7"/>
      <c r="CI289" s="7"/>
      <c r="CJ289" s="7"/>
      <c r="CK289" s="7"/>
      <c r="CL289" s="7"/>
      <c r="CM289" s="7"/>
      <c r="CN289" s="7"/>
      <c r="CO289" s="7"/>
      <c r="CP289" s="7"/>
      <c r="CQ289" s="7"/>
      <c r="CR289" s="7"/>
      <c r="CS289" s="7"/>
      <c r="CT289" s="7"/>
      <c r="CU289" s="7"/>
      <c r="CV289" s="7"/>
      <c r="CW289" s="7"/>
      <c r="CX289" s="7"/>
      <c r="CY289" s="7"/>
      <c r="CZ289" s="7"/>
      <c r="DA289" s="7"/>
      <c r="DB289" s="7"/>
      <c r="DC289" s="7"/>
      <c r="DD289" s="7"/>
      <c r="DE289" s="7"/>
      <c r="DF289" s="7"/>
      <c r="DG289" s="7"/>
      <c r="DH289" s="7"/>
      <c r="DI289" s="7"/>
      <c r="DJ289" s="7"/>
      <c r="DK289" s="7"/>
      <c r="DL289" s="7"/>
      <c r="DM289" s="7"/>
      <c r="DN289" s="7"/>
      <c r="DO289" s="7"/>
      <c r="DP289" s="7"/>
      <c r="DQ289" s="7"/>
      <c r="DR289" s="7"/>
      <c r="DS289" s="7"/>
      <c r="DT289" s="7"/>
      <c r="DU289" s="7"/>
      <c r="DV289" s="7"/>
      <c r="DW289" s="7"/>
      <c r="DX289" s="7"/>
      <c r="DY289" s="7"/>
      <c r="DZ289" s="7"/>
      <c r="EA289" s="7"/>
      <c r="EB289" s="7"/>
      <c r="EC289" s="7"/>
      <c r="ED289" s="7"/>
      <c r="EE289" s="7"/>
      <c r="EF289" s="7"/>
      <c r="EG289" s="7"/>
      <c r="EH289" s="7"/>
      <c r="EI289" s="7"/>
      <c r="EJ289" s="7"/>
      <c r="EK289" s="7"/>
      <c r="EL289" s="7"/>
      <c r="EM289" s="7"/>
      <c r="EN289" s="7"/>
      <c r="EO289" s="7"/>
      <c r="EP289" s="7"/>
      <c r="EQ289" s="7"/>
      <c r="ER289" s="7"/>
      <c r="ES289" s="7"/>
      <c r="ET289" s="7"/>
      <c r="EU289" s="7"/>
      <c r="EV289" s="7"/>
      <c r="EW289" s="7"/>
      <c r="EX289" s="7"/>
      <c r="EY289" s="7"/>
      <c r="EZ289" s="7"/>
      <c r="FA289" s="7"/>
      <c r="FB289" s="7"/>
      <c r="FC289" s="7"/>
      <c r="FD289" s="7"/>
      <c r="FE289" s="7"/>
      <c r="FF289" s="7"/>
      <c r="FG289" s="7"/>
      <c r="FH289" s="7"/>
      <c r="FI289" s="7"/>
      <c r="FJ289" s="7"/>
      <c r="FK289" s="7"/>
      <c r="FL289" s="7"/>
      <c r="FM289" s="7"/>
      <c r="FN289" s="7"/>
      <c r="FO289" s="7"/>
      <c r="FP289" s="7"/>
      <c r="FQ289" s="7"/>
      <c r="FR289" s="7"/>
      <c r="FS289" s="7"/>
      <c r="FT289" s="7"/>
      <c r="FU289" s="7"/>
      <c r="FV289" s="7"/>
      <c r="FW289" s="7"/>
      <c r="FX289" s="7"/>
      <c r="FY289" s="7"/>
      <c r="FZ289" s="7"/>
      <c r="GA289" s="7"/>
      <c r="GB289" s="7"/>
      <c r="GC289" s="7"/>
      <c r="GD289" s="7"/>
      <c r="GE289" s="7"/>
      <c r="GF289" s="7"/>
      <c r="GG289" s="7"/>
      <c r="GH289" s="7"/>
      <c r="GI289" s="7"/>
      <c r="GJ289" s="7"/>
      <c r="GK289" s="7"/>
      <c r="GL289" s="7"/>
      <c r="GM289" s="7"/>
      <c r="GN289" s="7"/>
      <c r="GO289" s="7"/>
      <c r="GP289" s="7"/>
      <c r="GQ289" s="7"/>
      <c r="GR289" s="7"/>
      <c r="GS289" s="7"/>
      <c r="GT289" s="7"/>
      <c r="GU289" s="7"/>
      <c r="GV289" s="7"/>
      <c r="GW289" s="7"/>
      <c r="GX289" s="7"/>
      <c r="GY289" s="7"/>
      <c r="GZ289" s="7"/>
      <c r="HA289" s="7"/>
      <c r="HB289" s="7"/>
      <c r="HC289" s="7"/>
      <c r="HD289" s="7"/>
      <c r="HE289" s="7"/>
      <c r="HF289" s="7"/>
    </row>
    <row r="290" spans="1:214" s="15" customFormat="1" ht="15.75" x14ac:dyDescent="0.3">
      <c r="A290" s="3"/>
      <c r="B290" s="7" t="s">
        <v>473</v>
      </c>
      <c r="C290" s="7">
        <v>1920.6</v>
      </c>
      <c r="E290" s="1">
        <f t="shared" si="26"/>
        <v>1920.6</v>
      </c>
      <c r="F290" s="7"/>
      <c r="G290" s="7">
        <f t="shared" si="27"/>
        <v>1920.6</v>
      </c>
      <c r="H290" s="7">
        <v>1076</v>
      </c>
      <c r="I290" s="7">
        <f t="shared" si="28"/>
        <v>844.59999999999991</v>
      </c>
      <c r="J290" s="7"/>
      <c r="K290" s="7">
        <v>844.59999999999991</v>
      </c>
      <c r="L290" s="7">
        <f t="shared" si="29"/>
        <v>0</v>
      </c>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c r="AM290" s="7"/>
      <c r="AN290" s="7"/>
      <c r="AO290" s="7"/>
      <c r="AP290" s="7"/>
      <c r="AQ290" s="7"/>
      <c r="AR290" s="7"/>
      <c r="AS290" s="7"/>
      <c r="AT290" s="7"/>
      <c r="AU290" s="7"/>
      <c r="AV290" s="7"/>
      <c r="AW290" s="7"/>
      <c r="AX290" s="7"/>
      <c r="AY290" s="7"/>
      <c r="AZ290" s="7"/>
      <c r="BA290" s="7"/>
      <c r="BB290" s="7"/>
      <c r="BC290" s="7"/>
      <c r="BD290" s="7"/>
      <c r="BE290" s="7"/>
      <c r="BF290" s="7"/>
      <c r="BG290" s="7"/>
      <c r="BH290" s="7"/>
      <c r="BI290" s="7"/>
      <c r="BJ290" s="7"/>
      <c r="BK290" s="7"/>
      <c r="BL290" s="7"/>
      <c r="BM290" s="7"/>
      <c r="BN290" s="7"/>
      <c r="BO290" s="7"/>
      <c r="BP290" s="7"/>
      <c r="BQ290" s="7"/>
      <c r="BR290" s="7"/>
      <c r="BS290" s="7"/>
      <c r="BT290" s="7"/>
      <c r="BU290" s="7"/>
      <c r="BV290" s="7"/>
      <c r="BW290" s="7"/>
      <c r="BX290" s="7"/>
      <c r="BY290" s="7"/>
      <c r="BZ290" s="7"/>
      <c r="CA290" s="7"/>
      <c r="CB290" s="7"/>
      <c r="CC290" s="7"/>
      <c r="CD290" s="7"/>
      <c r="CE290" s="7"/>
      <c r="CF290" s="7"/>
      <c r="CG290" s="7"/>
      <c r="CH290" s="7"/>
      <c r="CI290" s="7"/>
      <c r="CJ290" s="7"/>
      <c r="CK290" s="7"/>
      <c r="CL290" s="7"/>
      <c r="CM290" s="7"/>
      <c r="CN290" s="7"/>
      <c r="CO290" s="7"/>
      <c r="CP290" s="7"/>
      <c r="CQ290" s="7"/>
      <c r="CR290" s="7"/>
      <c r="CS290" s="7"/>
      <c r="CT290" s="7"/>
      <c r="CU290" s="7"/>
      <c r="CV290" s="7"/>
      <c r="CW290" s="7"/>
      <c r="CX290" s="7"/>
      <c r="CY290" s="7"/>
      <c r="CZ290" s="7"/>
      <c r="DA290" s="7"/>
      <c r="DB290" s="7"/>
      <c r="DC290" s="7"/>
      <c r="DD290" s="7"/>
      <c r="DE290" s="7"/>
      <c r="DF290" s="7"/>
      <c r="DG290" s="7"/>
      <c r="DH290" s="7"/>
      <c r="DI290" s="7"/>
      <c r="DJ290" s="7"/>
      <c r="DK290" s="7"/>
      <c r="DL290" s="7"/>
      <c r="DM290" s="7"/>
      <c r="DN290" s="7"/>
      <c r="DO290" s="7"/>
      <c r="DP290" s="7"/>
      <c r="DQ290" s="7"/>
      <c r="DR290" s="7"/>
      <c r="DS290" s="7"/>
      <c r="DT290" s="7"/>
      <c r="DU290" s="7"/>
      <c r="DV290" s="7"/>
      <c r="DW290" s="7"/>
      <c r="DX290" s="7"/>
      <c r="DY290" s="7"/>
      <c r="DZ290" s="7"/>
      <c r="EA290" s="7"/>
      <c r="EB290" s="7"/>
      <c r="EC290" s="7"/>
      <c r="ED290" s="7"/>
      <c r="EE290" s="7"/>
      <c r="EF290" s="7"/>
      <c r="EG290" s="7"/>
      <c r="EH290" s="7"/>
      <c r="EI290" s="7"/>
      <c r="EJ290" s="7"/>
      <c r="EK290" s="7"/>
      <c r="EL290" s="7"/>
      <c r="EM290" s="7"/>
      <c r="EN290" s="7"/>
      <c r="EO290" s="7"/>
      <c r="EP290" s="7"/>
      <c r="EQ290" s="7"/>
      <c r="ER290" s="7"/>
      <c r="ES290" s="7"/>
      <c r="ET290" s="7"/>
      <c r="EU290" s="7"/>
      <c r="EV290" s="7"/>
      <c r="EW290" s="7"/>
      <c r="EX290" s="7"/>
      <c r="EY290" s="7"/>
      <c r="EZ290" s="7"/>
      <c r="FA290" s="7"/>
      <c r="FB290" s="7"/>
      <c r="FC290" s="7"/>
      <c r="FD290" s="7"/>
      <c r="FE290" s="7"/>
      <c r="FF290" s="7"/>
      <c r="FG290" s="7"/>
      <c r="FH290" s="7"/>
      <c r="FI290" s="7"/>
      <c r="FJ290" s="7"/>
      <c r="FK290" s="7"/>
      <c r="FL290" s="7"/>
      <c r="FM290" s="7"/>
      <c r="FN290" s="7"/>
      <c r="FO290" s="7"/>
      <c r="FP290" s="7"/>
      <c r="FQ290" s="7"/>
      <c r="FR290" s="7"/>
      <c r="FS290" s="7"/>
      <c r="FT290" s="7"/>
      <c r="FU290" s="7"/>
      <c r="FV290" s="7"/>
      <c r="FW290" s="7"/>
      <c r="FX290" s="7"/>
      <c r="FY290" s="7"/>
      <c r="FZ290" s="7"/>
      <c r="GA290" s="7"/>
      <c r="GB290" s="7"/>
      <c r="GC290" s="7"/>
      <c r="GD290" s="7"/>
      <c r="GE290" s="7"/>
      <c r="GF290" s="7"/>
      <c r="GG290" s="7"/>
      <c r="GH290" s="7"/>
      <c r="GI290" s="7"/>
      <c r="GJ290" s="7"/>
      <c r="GK290" s="7"/>
      <c r="GL290" s="7"/>
      <c r="GM290" s="7"/>
      <c r="GN290" s="7"/>
      <c r="GO290" s="7"/>
      <c r="GP290" s="7"/>
      <c r="GQ290" s="7"/>
      <c r="GR290" s="7"/>
      <c r="GS290" s="7"/>
      <c r="GT290" s="7"/>
      <c r="GU290" s="7"/>
      <c r="GV290" s="7"/>
      <c r="GW290" s="7"/>
      <c r="GX290" s="7"/>
      <c r="GY290" s="7"/>
      <c r="GZ290" s="7"/>
      <c r="HA290" s="7"/>
      <c r="HB290" s="7"/>
      <c r="HC290" s="7"/>
      <c r="HD290" s="7"/>
      <c r="HE290" s="7"/>
      <c r="HF290" s="7"/>
    </row>
    <row r="291" spans="1:214" s="15" customFormat="1" ht="15.75" x14ac:dyDescent="0.3">
      <c r="A291" s="3" t="s">
        <v>155</v>
      </c>
      <c r="B291" s="7" t="s">
        <v>474</v>
      </c>
      <c r="C291" s="7">
        <f>621.91+256.08</f>
        <v>877.99</v>
      </c>
      <c r="E291" s="1">
        <f t="shared" si="26"/>
        <v>877.99</v>
      </c>
      <c r="F291" s="7"/>
      <c r="G291" s="7">
        <f t="shared" si="27"/>
        <v>877.99</v>
      </c>
      <c r="H291" s="7">
        <v>384</v>
      </c>
      <c r="I291" s="7">
        <f t="shared" si="28"/>
        <v>493.99</v>
      </c>
      <c r="J291" s="7"/>
      <c r="K291" s="7">
        <v>493.99</v>
      </c>
      <c r="L291" s="7">
        <f t="shared" si="29"/>
        <v>0</v>
      </c>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c r="AM291" s="7"/>
      <c r="AN291" s="7"/>
      <c r="AO291" s="7"/>
      <c r="AP291" s="7"/>
      <c r="AQ291" s="7"/>
      <c r="AR291" s="7"/>
      <c r="AS291" s="7"/>
      <c r="AT291" s="7"/>
      <c r="AU291" s="7"/>
      <c r="AV291" s="7"/>
      <c r="AW291" s="7"/>
      <c r="AX291" s="7"/>
      <c r="AY291" s="7"/>
      <c r="AZ291" s="7"/>
      <c r="BA291" s="7"/>
      <c r="BB291" s="7"/>
      <c r="BC291" s="7"/>
      <c r="BD291" s="7"/>
      <c r="BE291" s="7"/>
      <c r="BF291" s="7"/>
      <c r="BG291" s="7"/>
      <c r="BH291" s="7"/>
      <c r="BI291" s="7"/>
      <c r="BJ291" s="7"/>
      <c r="BK291" s="7"/>
      <c r="BL291" s="7"/>
      <c r="BM291" s="7"/>
      <c r="BN291" s="7"/>
      <c r="BO291" s="7"/>
      <c r="BP291" s="7"/>
      <c r="BQ291" s="7"/>
      <c r="BR291" s="7"/>
      <c r="BS291" s="7"/>
      <c r="BT291" s="7"/>
      <c r="BU291" s="7"/>
      <c r="BV291" s="7"/>
      <c r="BW291" s="7"/>
      <c r="BX291" s="7"/>
      <c r="BY291" s="7"/>
      <c r="BZ291" s="7"/>
      <c r="CA291" s="7"/>
      <c r="CB291" s="7"/>
      <c r="CC291" s="7"/>
      <c r="CD291" s="7"/>
      <c r="CE291" s="7"/>
      <c r="CF291" s="7"/>
      <c r="CG291" s="7"/>
      <c r="CH291" s="7"/>
      <c r="CI291" s="7"/>
      <c r="CJ291" s="7"/>
      <c r="CK291" s="7"/>
      <c r="CL291" s="7"/>
      <c r="CM291" s="7"/>
      <c r="CN291" s="7"/>
      <c r="CO291" s="7"/>
      <c r="CP291" s="7"/>
      <c r="CQ291" s="7"/>
      <c r="CR291" s="7"/>
      <c r="CS291" s="7"/>
      <c r="CT291" s="7"/>
      <c r="CU291" s="7"/>
      <c r="CV291" s="7"/>
      <c r="CW291" s="7"/>
      <c r="CX291" s="7"/>
      <c r="CY291" s="7"/>
      <c r="CZ291" s="7"/>
      <c r="DA291" s="7"/>
      <c r="DB291" s="7"/>
      <c r="DC291" s="7"/>
      <c r="DD291" s="7"/>
      <c r="DE291" s="7"/>
      <c r="DF291" s="7"/>
      <c r="DG291" s="7"/>
      <c r="DH291" s="7"/>
      <c r="DI291" s="7"/>
      <c r="DJ291" s="7"/>
      <c r="DK291" s="7"/>
      <c r="DL291" s="7"/>
      <c r="DM291" s="7"/>
      <c r="DN291" s="7"/>
      <c r="DO291" s="7"/>
      <c r="DP291" s="7"/>
      <c r="DQ291" s="7"/>
      <c r="DR291" s="7"/>
      <c r="DS291" s="7"/>
      <c r="DT291" s="7"/>
      <c r="DU291" s="7"/>
      <c r="DV291" s="7"/>
      <c r="DW291" s="7"/>
      <c r="DX291" s="7"/>
      <c r="DY291" s="7"/>
      <c r="DZ291" s="7"/>
      <c r="EA291" s="7"/>
      <c r="EB291" s="7"/>
      <c r="EC291" s="7"/>
      <c r="ED291" s="7"/>
      <c r="EE291" s="7"/>
      <c r="EF291" s="7"/>
      <c r="EG291" s="7"/>
      <c r="EH291" s="7"/>
      <c r="EI291" s="7"/>
      <c r="EJ291" s="7"/>
      <c r="EK291" s="7"/>
      <c r="EL291" s="7"/>
      <c r="EM291" s="7"/>
      <c r="EN291" s="7"/>
      <c r="EO291" s="7"/>
      <c r="EP291" s="7"/>
      <c r="EQ291" s="7"/>
      <c r="ER291" s="7"/>
      <c r="ES291" s="7"/>
      <c r="ET291" s="7"/>
      <c r="EU291" s="7"/>
      <c r="EV291" s="7"/>
      <c r="EW291" s="7"/>
      <c r="EX291" s="7"/>
      <c r="EY291" s="7"/>
      <c r="EZ291" s="7"/>
      <c r="FA291" s="7"/>
      <c r="FB291" s="7"/>
      <c r="FC291" s="7"/>
      <c r="FD291" s="7"/>
      <c r="FE291" s="7"/>
      <c r="FF291" s="7"/>
      <c r="FG291" s="7"/>
      <c r="FH291" s="7"/>
      <c r="FI291" s="7"/>
      <c r="FJ291" s="7"/>
      <c r="FK291" s="7"/>
      <c r="FL291" s="7"/>
      <c r="FM291" s="7"/>
      <c r="FN291" s="7"/>
      <c r="FO291" s="7"/>
      <c r="FP291" s="7"/>
      <c r="FQ291" s="7"/>
      <c r="FR291" s="7"/>
      <c r="FS291" s="7"/>
      <c r="FT291" s="7"/>
      <c r="FU291" s="7"/>
      <c r="FV291" s="7"/>
      <c r="FW291" s="7"/>
      <c r="FX291" s="7"/>
      <c r="FY291" s="7"/>
      <c r="FZ291" s="7"/>
      <c r="GA291" s="7"/>
      <c r="GB291" s="7"/>
      <c r="GC291" s="7"/>
      <c r="GD291" s="7"/>
      <c r="GE291" s="7"/>
      <c r="GF291" s="7"/>
      <c r="GG291" s="7"/>
      <c r="GH291" s="7"/>
      <c r="GI291" s="7"/>
      <c r="GJ291" s="7"/>
      <c r="GK291" s="7"/>
      <c r="GL291" s="7"/>
      <c r="GM291" s="7"/>
      <c r="GN291" s="7"/>
      <c r="GO291" s="7"/>
      <c r="GP291" s="7"/>
      <c r="GQ291" s="7"/>
      <c r="GR291" s="7"/>
      <c r="GS291" s="7"/>
      <c r="GT291" s="7"/>
      <c r="GU291" s="7"/>
      <c r="GV291" s="7"/>
      <c r="GW291" s="7"/>
      <c r="GX291" s="7"/>
      <c r="GY291" s="7"/>
      <c r="GZ291" s="7"/>
      <c r="HA291" s="7"/>
      <c r="HB291" s="7"/>
      <c r="HC291" s="7"/>
      <c r="HD291" s="7"/>
      <c r="HE291" s="7"/>
      <c r="HF291" s="7"/>
    </row>
    <row r="292" spans="1:214" s="15" customFormat="1" ht="15.75" x14ac:dyDescent="0.3">
      <c r="A292" s="3" t="s">
        <v>155</v>
      </c>
      <c r="B292" s="7" t="s">
        <v>12</v>
      </c>
      <c r="C292" s="7">
        <v>621.91</v>
      </c>
      <c r="E292" s="1">
        <f t="shared" si="26"/>
        <v>621.91</v>
      </c>
      <c r="F292" s="7"/>
      <c r="G292" s="7">
        <f t="shared" si="27"/>
        <v>621.91</v>
      </c>
      <c r="H292" s="7">
        <v>384</v>
      </c>
      <c r="I292" s="7">
        <f t="shared" si="28"/>
        <v>237.90999999999997</v>
      </c>
      <c r="J292" s="7"/>
      <c r="K292" s="7">
        <v>237.90999999999997</v>
      </c>
      <c r="L292" s="7">
        <f t="shared" si="29"/>
        <v>0</v>
      </c>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c r="AM292" s="7"/>
      <c r="AN292" s="7"/>
      <c r="AO292" s="7"/>
      <c r="AP292" s="7"/>
      <c r="AQ292" s="7"/>
      <c r="AR292" s="7"/>
      <c r="AS292" s="7"/>
      <c r="AT292" s="7"/>
      <c r="AU292" s="7"/>
      <c r="AV292" s="7"/>
      <c r="AW292" s="7"/>
      <c r="AX292" s="7"/>
      <c r="AY292" s="7"/>
      <c r="AZ292" s="7"/>
      <c r="BA292" s="7"/>
      <c r="BB292" s="7"/>
      <c r="BC292" s="7"/>
      <c r="BD292" s="7"/>
      <c r="BE292" s="7"/>
      <c r="BF292" s="7"/>
      <c r="BG292" s="7"/>
      <c r="BH292" s="7"/>
      <c r="BI292" s="7"/>
      <c r="BJ292" s="7"/>
      <c r="BK292" s="7"/>
      <c r="BL292" s="7"/>
      <c r="BM292" s="7"/>
      <c r="BN292" s="7"/>
      <c r="BO292" s="7"/>
      <c r="BP292" s="7"/>
      <c r="BQ292" s="7"/>
      <c r="BR292" s="7"/>
      <c r="BS292" s="7"/>
      <c r="BT292" s="7"/>
      <c r="BU292" s="7"/>
      <c r="BV292" s="7"/>
      <c r="BW292" s="7"/>
      <c r="BX292" s="7"/>
      <c r="BY292" s="7"/>
      <c r="BZ292" s="7"/>
      <c r="CA292" s="7"/>
      <c r="CB292" s="7"/>
      <c r="CC292" s="7"/>
      <c r="CD292" s="7"/>
      <c r="CE292" s="7"/>
      <c r="CF292" s="7"/>
      <c r="CG292" s="7"/>
      <c r="CH292" s="7"/>
      <c r="CI292" s="7"/>
      <c r="CJ292" s="7"/>
      <c r="CK292" s="7"/>
      <c r="CL292" s="7"/>
      <c r="CM292" s="7"/>
      <c r="CN292" s="7"/>
      <c r="CO292" s="7"/>
      <c r="CP292" s="7"/>
      <c r="CQ292" s="7"/>
      <c r="CR292" s="7"/>
      <c r="CS292" s="7"/>
      <c r="CT292" s="7"/>
      <c r="CU292" s="7"/>
      <c r="CV292" s="7"/>
      <c r="CW292" s="7"/>
      <c r="CX292" s="7"/>
      <c r="CY292" s="7"/>
      <c r="CZ292" s="7"/>
      <c r="DA292" s="7"/>
      <c r="DB292" s="7"/>
      <c r="DC292" s="7"/>
      <c r="DD292" s="7"/>
      <c r="DE292" s="7"/>
      <c r="DF292" s="7"/>
      <c r="DG292" s="7"/>
      <c r="DH292" s="7"/>
      <c r="DI292" s="7"/>
      <c r="DJ292" s="7"/>
      <c r="DK292" s="7"/>
      <c r="DL292" s="7"/>
      <c r="DM292" s="7"/>
      <c r="DN292" s="7"/>
      <c r="DO292" s="7"/>
      <c r="DP292" s="7"/>
      <c r="DQ292" s="7"/>
      <c r="DR292" s="7"/>
      <c r="DS292" s="7"/>
      <c r="DT292" s="7"/>
      <c r="DU292" s="7"/>
      <c r="DV292" s="7"/>
      <c r="DW292" s="7"/>
      <c r="DX292" s="7"/>
      <c r="DY292" s="7"/>
      <c r="DZ292" s="7"/>
      <c r="EA292" s="7"/>
      <c r="EB292" s="7"/>
      <c r="EC292" s="7"/>
      <c r="ED292" s="7"/>
      <c r="EE292" s="7"/>
      <c r="EF292" s="7"/>
      <c r="EG292" s="7"/>
      <c r="EH292" s="7"/>
      <c r="EI292" s="7"/>
      <c r="EJ292" s="7"/>
      <c r="EK292" s="7"/>
      <c r="EL292" s="7"/>
      <c r="EM292" s="7"/>
      <c r="EN292" s="7"/>
      <c r="EO292" s="7"/>
      <c r="EP292" s="7"/>
      <c r="EQ292" s="7"/>
      <c r="ER292" s="7"/>
      <c r="ES292" s="7"/>
      <c r="ET292" s="7"/>
      <c r="EU292" s="7"/>
      <c r="EV292" s="7"/>
      <c r="EW292" s="7"/>
      <c r="EX292" s="7"/>
      <c r="EY292" s="7"/>
      <c r="EZ292" s="7"/>
      <c r="FA292" s="7"/>
      <c r="FB292" s="7"/>
      <c r="FC292" s="7"/>
      <c r="FD292" s="7"/>
      <c r="FE292" s="7"/>
      <c r="FF292" s="7"/>
      <c r="FG292" s="7"/>
      <c r="FH292" s="7"/>
      <c r="FI292" s="7"/>
      <c r="FJ292" s="7"/>
      <c r="FK292" s="7"/>
      <c r="FL292" s="7"/>
      <c r="FM292" s="7"/>
      <c r="FN292" s="7"/>
      <c r="FO292" s="7"/>
      <c r="FP292" s="7"/>
      <c r="FQ292" s="7"/>
      <c r="FR292" s="7"/>
      <c r="FS292" s="7"/>
      <c r="FT292" s="7"/>
      <c r="FU292" s="7"/>
      <c r="FV292" s="7"/>
      <c r="FW292" s="7"/>
      <c r="FX292" s="7"/>
      <c r="FY292" s="7"/>
      <c r="FZ292" s="7"/>
      <c r="GA292" s="7"/>
      <c r="GB292" s="7"/>
      <c r="GC292" s="7"/>
      <c r="GD292" s="7"/>
      <c r="GE292" s="7"/>
      <c r="GF292" s="7"/>
      <c r="GG292" s="7"/>
      <c r="GH292" s="7"/>
      <c r="GI292" s="7"/>
      <c r="GJ292" s="7"/>
      <c r="GK292" s="7"/>
      <c r="GL292" s="7"/>
      <c r="GM292" s="7"/>
      <c r="GN292" s="7"/>
      <c r="GO292" s="7"/>
      <c r="GP292" s="7"/>
      <c r="GQ292" s="7"/>
      <c r="GR292" s="7"/>
      <c r="GS292" s="7"/>
      <c r="GT292" s="7"/>
      <c r="GU292" s="7"/>
      <c r="GV292" s="7"/>
      <c r="GW292" s="7"/>
      <c r="GX292" s="7"/>
      <c r="GY292" s="7"/>
      <c r="GZ292" s="7"/>
      <c r="HA292" s="7"/>
      <c r="HB292" s="7"/>
      <c r="HC292" s="7"/>
      <c r="HD292" s="7"/>
      <c r="HE292" s="7"/>
      <c r="HF292" s="7"/>
    </row>
    <row r="293" spans="1:214" s="15" customFormat="1" ht="15.75" x14ac:dyDescent="0.3">
      <c r="A293" s="3" t="s">
        <v>155</v>
      </c>
      <c r="B293" s="7" t="s">
        <v>78</v>
      </c>
      <c r="C293" s="7">
        <v>512.16</v>
      </c>
      <c r="E293" s="1">
        <f t="shared" si="26"/>
        <v>512.16</v>
      </c>
      <c r="F293" s="7"/>
      <c r="G293" s="7">
        <f t="shared" si="27"/>
        <v>512.16</v>
      </c>
      <c r="H293" s="7">
        <v>538</v>
      </c>
      <c r="I293" s="7">
        <f t="shared" si="28"/>
        <v>-25.840000000000032</v>
      </c>
      <c r="J293" s="7"/>
      <c r="K293" s="7">
        <v>-25.840000000000032</v>
      </c>
      <c r="L293" s="7">
        <f t="shared" si="29"/>
        <v>0</v>
      </c>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c r="AM293" s="7"/>
      <c r="AN293" s="7"/>
      <c r="AO293" s="7"/>
      <c r="AP293" s="7"/>
      <c r="AQ293" s="7"/>
      <c r="AR293" s="7"/>
      <c r="AS293" s="7"/>
      <c r="AT293" s="7"/>
      <c r="AU293" s="7"/>
      <c r="AV293" s="7"/>
      <c r="AW293" s="7"/>
      <c r="AX293" s="7"/>
      <c r="AY293" s="7"/>
      <c r="AZ293" s="7"/>
      <c r="BA293" s="7"/>
      <c r="BB293" s="7"/>
      <c r="BC293" s="7"/>
      <c r="BD293" s="7"/>
      <c r="BE293" s="7"/>
      <c r="BF293" s="7"/>
      <c r="BG293" s="7"/>
      <c r="BH293" s="7"/>
      <c r="BI293" s="7"/>
      <c r="BJ293" s="7"/>
      <c r="BK293" s="7"/>
      <c r="BL293" s="7"/>
      <c r="BM293" s="7"/>
      <c r="BN293" s="7"/>
      <c r="BO293" s="7"/>
      <c r="BP293" s="7"/>
      <c r="BQ293" s="7"/>
      <c r="BR293" s="7"/>
      <c r="BS293" s="7"/>
      <c r="BT293" s="7"/>
      <c r="BU293" s="7"/>
      <c r="BV293" s="7"/>
      <c r="BW293" s="7"/>
      <c r="BX293" s="7"/>
      <c r="BY293" s="7"/>
      <c r="BZ293" s="7"/>
      <c r="CA293" s="7"/>
      <c r="CB293" s="7"/>
      <c r="CC293" s="7"/>
      <c r="CD293" s="7"/>
      <c r="CE293" s="7"/>
      <c r="CF293" s="7"/>
      <c r="CG293" s="7"/>
      <c r="CH293" s="7"/>
      <c r="CI293" s="7"/>
      <c r="CJ293" s="7"/>
      <c r="CK293" s="7"/>
      <c r="CL293" s="7"/>
      <c r="CM293" s="7"/>
      <c r="CN293" s="7"/>
      <c r="CO293" s="7"/>
      <c r="CP293" s="7"/>
      <c r="CQ293" s="7"/>
      <c r="CR293" s="7"/>
      <c r="CS293" s="7"/>
      <c r="CT293" s="7"/>
      <c r="CU293" s="7"/>
      <c r="CV293" s="7"/>
      <c r="CW293" s="7"/>
      <c r="CX293" s="7"/>
      <c r="CY293" s="7"/>
      <c r="CZ293" s="7"/>
      <c r="DA293" s="7"/>
      <c r="DB293" s="7"/>
      <c r="DC293" s="7"/>
      <c r="DD293" s="7"/>
      <c r="DE293" s="7"/>
      <c r="DF293" s="7"/>
      <c r="DG293" s="7"/>
      <c r="DH293" s="7"/>
      <c r="DI293" s="7"/>
      <c r="DJ293" s="7"/>
      <c r="DK293" s="7"/>
      <c r="DL293" s="7"/>
      <c r="DM293" s="7"/>
      <c r="DN293" s="7"/>
      <c r="DO293" s="7"/>
      <c r="DP293" s="7"/>
      <c r="DQ293" s="7"/>
      <c r="DR293" s="7"/>
      <c r="DS293" s="7"/>
      <c r="DT293" s="7"/>
      <c r="DU293" s="7"/>
      <c r="DV293" s="7"/>
      <c r="DW293" s="7"/>
      <c r="DX293" s="7"/>
      <c r="DY293" s="7"/>
      <c r="DZ293" s="7"/>
      <c r="EA293" s="7"/>
      <c r="EB293" s="7"/>
      <c r="EC293" s="7"/>
      <c r="ED293" s="7"/>
      <c r="EE293" s="7"/>
      <c r="EF293" s="7"/>
      <c r="EG293" s="7"/>
      <c r="EH293" s="7"/>
      <c r="EI293" s="7"/>
      <c r="EJ293" s="7"/>
      <c r="EK293" s="7"/>
      <c r="EL293" s="7"/>
      <c r="EM293" s="7"/>
      <c r="EN293" s="7"/>
      <c r="EO293" s="7"/>
      <c r="EP293" s="7"/>
      <c r="EQ293" s="7"/>
      <c r="ER293" s="7"/>
      <c r="ES293" s="7"/>
      <c r="ET293" s="7"/>
      <c r="EU293" s="7"/>
      <c r="EV293" s="7"/>
      <c r="EW293" s="7"/>
      <c r="EX293" s="7"/>
      <c r="EY293" s="7"/>
      <c r="EZ293" s="7"/>
      <c r="FA293" s="7"/>
      <c r="FB293" s="7"/>
      <c r="FC293" s="7"/>
      <c r="FD293" s="7"/>
      <c r="FE293" s="7"/>
      <c r="FF293" s="7"/>
      <c r="FG293" s="7"/>
      <c r="FH293" s="7"/>
      <c r="FI293" s="7"/>
      <c r="FJ293" s="7"/>
      <c r="FK293" s="7"/>
      <c r="FL293" s="7"/>
      <c r="FM293" s="7"/>
      <c r="FN293" s="7"/>
      <c r="FO293" s="7"/>
      <c r="FP293" s="7"/>
      <c r="FQ293" s="7"/>
      <c r="FR293" s="7"/>
      <c r="FS293" s="7"/>
      <c r="FT293" s="7"/>
      <c r="FU293" s="7"/>
      <c r="FV293" s="7"/>
      <c r="FW293" s="7"/>
      <c r="FX293" s="7"/>
      <c r="FY293" s="7"/>
      <c r="FZ293" s="7"/>
      <c r="GA293" s="7"/>
      <c r="GB293" s="7"/>
      <c r="GC293" s="7"/>
      <c r="GD293" s="7"/>
      <c r="GE293" s="7"/>
      <c r="GF293" s="7"/>
      <c r="GG293" s="7"/>
      <c r="GH293" s="7"/>
      <c r="GI293" s="7"/>
      <c r="GJ293" s="7"/>
      <c r="GK293" s="7"/>
      <c r="GL293" s="7"/>
      <c r="GM293" s="7"/>
      <c r="GN293" s="7"/>
      <c r="GO293" s="7"/>
      <c r="GP293" s="7"/>
      <c r="GQ293" s="7"/>
      <c r="GR293" s="7"/>
      <c r="GS293" s="7"/>
      <c r="GT293" s="7"/>
      <c r="GU293" s="7"/>
      <c r="GV293" s="7"/>
      <c r="GW293" s="7"/>
      <c r="GX293" s="7"/>
      <c r="GY293" s="7"/>
      <c r="GZ293" s="7"/>
      <c r="HA293" s="7"/>
      <c r="HB293" s="7"/>
      <c r="HC293" s="7"/>
      <c r="HD293" s="7"/>
      <c r="HE293" s="7"/>
      <c r="HF293" s="7"/>
    </row>
    <row r="294" spans="1:214" s="15" customFormat="1" ht="15.75" x14ac:dyDescent="0.3">
      <c r="A294" s="3" t="s">
        <v>475</v>
      </c>
      <c r="B294" s="7" t="s">
        <v>15</v>
      </c>
      <c r="C294" s="7">
        <v>1920.6</v>
      </c>
      <c r="E294" s="1">
        <f t="shared" si="26"/>
        <v>1920.6</v>
      </c>
      <c r="F294" s="7"/>
      <c r="G294" s="7">
        <f t="shared" si="27"/>
        <v>1920.6</v>
      </c>
      <c r="H294" s="7">
        <v>1076</v>
      </c>
      <c r="I294" s="7">
        <f t="shared" si="28"/>
        <v>844.59999999999991</v>
      </c>
      <c r="J294" s="7"/>
      <c r="K294" s="7">
        <v>844.59999999999991</v>
      </c>
      <c r="L294" s="7">
        <f t="shared" si="29"/>
        <v>0</v>
      </c>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c r="AM294" s="7"/>
      <c r="AN294" s="7"/>
      <c r="AO294" s="7"/>
      <c r="AP294" s="7"/>
      <c r="AQ294" s="7"/>
      <c r="AR294" s="7"/>
      <c r="AS294" s="7"/>
      <c r="AT294" s="7"/>
      <c r="AU294" s="7"/>
      <c r="AV294" s="7"/>
      <c r="AW294" s="7"/>
      <c r="AX294" s="7"/>
      <c r="AY294" s="7"/>
      <c r="AZ294" s="7"/>
      <c r="BA294" s="7"/>
      <c r="BB294" s="7"/>
      <c r="BC294" s="7"/>
      <c r="BD294" s="7"/>
      <c r="BE294" s="7"/>
      <c r="BF294" s="7"/>
      <c r="BG294" s="7"/>
      <c r="BH294" s="7"/>
      <c r="BI294" s="7"/>
      <c r="BJ294" s="7"/>
      <c r="BK294" s="7"/>
      <c r="BL294" s="7"/>
      <c r="BM294" s="7"/>
      <c r="BN294" s="7"/>
      <c r="BO294" s="7"/>
      <c r="BP294" s="7"/>
      <c r="BQ294" s="7"/>
      <c r="BR294" s="7"/>
      <c r="BS294" s="7"/>
      <c r="BT294" s="7"/>
      <c r="BU294" s="7"/>
      <c r="BV294" s="7"/>
      <c r="BW294" s="7"/>
      <c r="BX294" s="7"/>
      <c r="BY294" s="7"/>
      <c r="BZ294" s="7"/>
      <c r="CA294" s="7"/>
      <c r="CB294" s="7"/>
      <c r="CC294" s="7"/>
      <c r="CD294" s="7"/>
      <c r="CE294" s="7"/>
      <c r="CF294" s="7"/>
      <c r="CG294" s="7"/>
      <c r="CH294" s="7"/>
      <c r="CI294" s="7"/>
      <c r="CJ294" s="7"/>
      <c r="CK294" s="7"/>
      <c r="CL294" s="7"/>
      <c r="CM294" s="7"/>
      <c r="CN294" s="7"/>
      <c r="CO294" s="7"/>
      <c r="CP294" s="7"/>
      <c r="CQ294" s="7"/>
      <c r="CR294" s="7"/>
      <c r="CS294" s="7"/>
      <c r="CT294" s="7"/>
      <c r="CU294" s="7"/>
      <c r="CV294" s="7"/>
      <c r="CW294" s="7"/>
      <c r="CX294" s="7"/>
      <c r="CY294" s="7"/>
      <c r="CZ294" s="7"/>
      <c r="DA294" s="7"/>
      <c r="DB294" s="7"/>
      <c r="DC294" s="7"/>
      <c r="DD294" s="7"/>
      <c r="DE294" s="7"/>
      <c r="DF294" s="7"/>
      <c r="DG294" s="7"/>
      <c r="DH294" s="7"/>
      <c r="DI294" s="7"/>
      <c r="DJ294" s="7"/>
      <c r="DK294" s="7"/>
      <c r="DL294" s="7"/>
      <c r="DM294" s="7"/>
      <c r="DN294" s="7"/>
      <c r="DO294" s="7"/>
      <c r="DP294" s="7"/>
      <c r="DQ294" s="7"/>
      <c r="DR294" s="7"/>
      <c r="DS294" s="7"/>
      <c r="DT294" s="7"/>
      <c r="DU294" s="7"/>
      <c r="DV294" s="7"/>
      <c r="DW294" s="7"/>
      <c r="DX294" s="7"/>
      <c r="DY294" s="7"/>
      <c r="DZ294" s="7"/>
      <c r="EA294" s="7"/>
      <c r="EB294" s="7"/>
      <c r="EC294" s="7"/>
      <c r="ED294" s="7"/>
      <c r="EE294" s="7"/>
      <c r="EF294" s="7"/>
      <c r="EG294" s="7"/>
      <c r="EH294" s="7"/>
      <c r="EI294" s="7"/>
      <c r="EJ294" s="7"/>
      <c r="EK294" s="7"/>
      <c r="EL294" s="7"/>
      <c r="EM294" s="7"/>
      <c r="EN294" s="7"/>
      <c r="EO294" s="7"/>
      <c r="EP294" s="7"/>
      <c r="EQ294" s="7"/>
      <c r="ER294" s="7"/>
      <c r="ES294" s="7"/>
      <c r="ET294" s="7"/>
      <c r="EU294" s="7"/>
      <c r="EV294" s="7"/>
      <c r="EW294" s="7"/>
      <c r="EX294" s="7"/>
      <c r="EY294" s="7"/>
      <c r="EZ294" s="7"/>
      <c r="FA294" s="7"/>
      <c r="FB294" s="7"/>
      <c r="FC294" s="7"/>
      <c r="FD294" s="7"/>
      <c r="FE294" s="7"/>
      <c r="FF294" s="7"/>
      <c r="FG294" s="7"/>
      <c r="FH294" s="7"/>
      <c r="FI294" s="7"/>
      <c r="FJ294" s="7"/>
      <c r="FK294" s="7"/>
      <c r="FL294" s="7"/>
      <c r="FM294" s="7"/>
      <c r="FN294" s="7"/>
      <c r="FO294" s="7"/>
      <c r="FP294" s="7"/>
      <c r="FQ294" s="7"/>
      <c r="FR294" s="7"/>
      <c r="FS294" s="7"/>
      <c r="FT294" s="7"/>
      <c r="FU294" s="7"/>
      <c r="FV294" s="7"/>
      <c r="FW294" s="7"/>
      <c r="FX294" s="7"/>
      <c r="FY294" s="7"/>
      <c r="FZ294" s="7"/>
      <c r="GA294" s="7"/>
      <c r="GB294" s="7"/>
      <c r="GC294" s="7"/>
      <c r="GD294" s="7"/>
      <c r="GE294" s="7"/>
      <c r="GF294" s="7"/>
      <c r="GG294" s="7"/>
      <c r="GH294" s="7"/>
      <c r="GI294" s="7"/>
      <c r="GJ294" s="7"/>
      <c r="GK294" s="7"/>
      <c r="GL294" s="7"/>
      <c r="GM294" s="7"/>
      <c r="GN294" s="7"/>
      <c r="GO294" s="7"/>
      <c r="GP294" s="7"/>
      <c r="GQ294" s="7"/>
      <c r="GR294" s="7"/>
      <c r="GS294" s="7"/>
      <c r="GT294" s="7"/>
      <c r="GU294" s="7"/>
      <c r="GV294" s="7"/>
      <c r="GW294" s="7"/>
      <c r="GX294" s="7"/>
      <c r="GY294" s="7"/>
      <c r="GZ294" s="7"/>
      <c r="HA294" s="7"/>
      <c r="HB294" s="7"/>
      <c r="HC294" s="7"/>
      <c r="HD294" s="7"/>
      <c r="HE294" s="7"/>
      <c r="HF294" s="7"/>
    </row>
    <row r="295" spans="1:214" s="15" customFormat="1" x14ac:dyDescent="0.25">
      <c r="B295" s="7" t="s">
        <v>16</v>
      </c>
      <c r="C295" s="7">
        <v>548.74</v>
      </c>
      <c r="E295" s="1">
        <f t="shared" si="26"/>
        <v>548.74</v>
      </c>
      <c r="F295" s="7"/>
      <c r="G295" s="7">
        <f t="shared" si="27"/>
        <v>548.74</v>
      </c>
      <c r="H295" s="7">
        <v>1153</v>
      </c>
      <c r="I295" s="7">
        <f t="shared" si="28"/>
        <v>-604.26</v>
      </c>
      <c r="J295" s="7"/>
      <c r="K295" s="7">
        <v>-604.26</v>
      </c>
      <c r="L295" s="7">
        <f t="shared" si="29"/>
        <v>0</v>
      </c>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c r="AM295" s="7"/>
      <c r="AN295" s="7"/>
      <c r="AO295" s="7"/>
      <c r="AP295" s="7"/>
      <c r="AQ295" s="7"/>
      <c r="AR295" s="7"/>
      <c r="AS295" s="7"/>
      <c r="AT295" s="7"/>
      <c r="AU295" s="7"/>
      <c r="AV295" s="7"/>
      <c r="AW295" s="7"/>
      <c r="AX295" s="7"/>
      <c r="AY295" s="7"/>
      <c r="AZ295" s="7"/>
      <c r="BA295" s="7"/>
      <c r="BB295" s="7"/>
      <c r="BC295" s="7"/>
      <c r="BD295" s="7"/>
      <c r="BE295" s="7"/>
      <c r="BF295" s="7"/>
      <c r="BG295" s="7"/>
      <c r="BH295" s="7"/>
      <c r="BI295" s="7"/>
      <c r="BJ295" s="7"/>
      <c r="BK295" s="7"/>
      <c r="BL295" s="7"/>
      <c r="BM295" s="7"/>
      <c r="BN295" s="7"/>
      <c r="BO295" s="7"/>
      <c r="BP295" s="7"/>
      <c r="BQ295" s="7"/>
      <c r="BR295" s="7"/>
      <c r="BS295" s="7"/>
      <c r="BT295" s="7"/>
      <c r="BU295" s="7"/>
      <c r="BV295" s="7"/>
      <c r="BW295" s="7"/>
      <c r="BX295" s="7"/>
      <c r="BY295" s="7"/>
      <c r="BZ295" s="7"/>
      <c r="CA295" s="7"/>
      <c r="CB295" s="7"/>
      <c r="CC295" s="7"/>
      <c r="CD295" s="7"/>
      <c r="CE295" s="7"/>
      <c r="CF295" s="7"/>
      <c r="CG295" s="7"/>
      <c r="CH295" s="7"/>
      <c r="CI295" s="7"/>
      <c r="CJ295" s="7"/>
      <c r="CK295" s="7"/>
      <c r="CL295" s="7"/>
      <c r="CM295" s="7"/>
      <c r="CN295" s="7"/>
      <c r="CO295" s="7"/>
      <c r="CP295" s="7"/>
      <c r="CQ295" s="7"/>
      <c r="CR295" s="7"/>
      <c r="CS295" s="7"/>
      <c r="CT295" s="7"/>
      <c r="CU295" s="7"/>
      <c r="CV295" s="7"/>
      <c r="CW295" s="7"/>
      <c r="CX295" s="7"/>
      <c r="CY295" s="7"/>
      <c r="CZ295" s="7"/>
      <c r="DA295" s="7"/>
      <c r="DB295" s="7"/>
      <c r="DC295" s="7"/>
      <c r="DD295" s="7"/>
      <c r="DE295" s="7"/>
      <c r="DF295" s="7"/>
      <c r="DG295" s="7"/>
      <c r="DH295" s="7"/>
      <c r="DI295" s="7"/>
      <c r="DJ295" s="7"/>
      <c r="DK295" s="7"/>
      <c r="DL295" s="7"/>
      <c r="DM295" s="7"/>
      <c r="DN295" s="7"/>
      <c r="DO295" s="7"/>
      <c r="DP295" s="7"/>
      <c r="DQ295" s="7"/>
      <c r="DR295" s="7"/>
      <c r="DS295" s="7"/>
      <c r="DT295" s="7"/>
      <c r="DU295" s="7"/>
      <c r="DV295" s="7"/>
      <c r="DW295" s="7"/>
      <c r="DX295" s="7"/>
      <c r="DY295" s="7"/>
      <c r="DZ295" s="7"/>
      <c r="EA295" s="7"/>
      <c r="EB295" s="7"/>
      <c r="EC295" s="7"/>
      <c r="ED295" s="7"/>
      <c r="EE295" s="7"/>
      <c r="EF295" s="7"/>
      <c r="EG295" s="7"/>
      <c r="EH295" s="7"/>
      <c r="EI295" s="7"/>
      <c r="EJ295" s="7"/>
      <c r="EK295" s="7"/>
      <c r="EL295" s="7"/>
      <c r="EM295" s="7"/>
      <c r="EN295" s="7"/>
      <c r="EO295" s="7"/>
      <c r="EP295" s="7"/>
      <c r="EQ295" s="7"/>
      <c r="ER295" s="7"/>
      <c r="ES295" s="7"/>
      <c r="ET295" s="7"/>
      <c r="EU295" s="7"/>
      <c r="EV295" s="7"/>
      <c r="EW295" s="7"/>
      <c r="EX295" s="7"/>
      <c r="EY295" s="7"/>
      <c r="EZ295" s="7"/>
      <c r="FA295" s="7"/>
      <c r="FB295" s="7"/>
      <c r="FC295" s="7"/>
      <c r="FD295" s="7"/>
      <c r="FE295" s="7"/>
      <c r="FF295" s="7"/>
      <c r="FG295" s="7"/>
      <c r="FH295" s="7"/>
      <c r="FI295" s="7"/>
      <c r="FJ295" s="7"/>
      <c r="FK295" s="7"/>
      <c r="FL295" s="7"/>
      <c r="FM295" s="7"/>
      <c r="FN295" s="7"/>
      <c r="FO295" s="7"/>
      <c r="FP295" s="7"/>
      <c r="FQ295" s="7"/>
      <c r="FR295" s="7"/>
      <c r="FS295" s="7"/>
      <c r="FT295" s="7"/>
      <c r="FU295" s="7"/>
      <c r="FV295" s="7"/>
      <c r="FW295" s="7"/>
      <c r="FX295" s="7"/>
      <c r="FY295" s="7"/>
      <c r="FZ295" s="7"/>
      <c r="GA295" s="7"/>
      <c r="GB295" s="7"/>
      <c r="GC295" s="7"/>
      <c r="GD295" s="7"/>
      <c r="GE295" s="7"/>
      <c r="GF295" s="7"/>
      <c r="GG295" s="7"/>
      <c r="GH295" s="7"/>
      <c r="GI295" s="7"/>
      <c r="GJ295" s="7"/>
      <c r="GK295" s="7"/>
      <c r="GL295" s="7"/>
      <c r="GM295" s="7"/>
      <c r="GN295" s="7"/>
      <c r="GO295" s="7"/>
      <c r="GP295" s="7"/>
      <c r="GQ295" s="7"/>
      <c r="GR295" s="7"/>
      <c r="GS295" s="7"/>
      <c r="GT295" s="7"/>
      <c r="GU295" s="7"/>
      <c r="GV295" s="7"/>
      <c r="GW295" s="7"/>
      <c r="GX295" s="7"/>
      <c r="GY295" s="7"/>
      <c r="GZ295" s="7"/>
      <c r="HA295" s="7"/>
      <c r="HB295" s="7"/>
      <c r="HC295" s="7"/>
      <c r="HD295" s="7"/>
      <c r="HE295" s="7"/>
      <c r="HF295" s="7"/>
    </row>
    <row r="296" spans="1:214" s="15" customFormat="1" ht="15.75" x14ac:dyDescent="0.3">
      <c r="A296" s="3" t="s">
        <v>155</v>
      </c>
      <c r="B296" s="7" t="s">
        <v>476</v>
      </c>
      <c r="C296" s="7">
        <v>475.58</v>
      </c>
      <c r="E296" s="1">
        <f t="shared" si="26"/>
        <v>475.58</v>
      </c>
      <c r="F296" s="7"/>
      <c r="G296" s="7">
        <f t="shared" si="27"/>
        <v>475.58</v>
      </c>
      <c r="H296" s="7">
        <v>515</v>
      </c>
      <c r="I296" s="7">
        <f t="shared" si="28"/>
        <v>-39.420000000000016</v>
      </c>
      <c r="J296" s="7"/>
      <c r="K296" s="7">
        <v>-39.420000000000016</v>
      </c>
      <c r="L296" s="7">
        <f t="shared" si="29"/>
        <v>0</v>
      </c>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c r="AM296" s="7"/>
      <c r="AN296" s="7"/>
      <c r="AO296" s="7"/>
      <c r="AP296" s="7"/>
      <c r="AQ296" s="7"/>
      <c r="AR296" s="7"/>
      <c r="AS296" s="7"/>
      <c r="AT296" s="7"/>
      <c r="AU296" s="7"/>
      <c r="AV296" s="7"/>
      <c r="AW296" s="7"/>
      <c r="AX296" s="7"/>
      <c r="AY296" s="7"/>
      <c r="AZ296" s="7"/>
      <c r="BA296" s="7"/>
      <c r="BB296" s="7"/>
      <c r="BC296" s="7"/>
      <c r="BD296" s="7"/>
      <c r="BE296" s="7"/>
      <c r="BF296" s="7"/>
      <c r="BG296" s="7"/>
      <c r="BH296" s="7"/>
      <c r="BI296" s="7"/>
      <c r="BJ296" s="7"/>
      <c r="BK296" s="7"/>
      <c r="BL296" s="7"/>
      <c r="BM296" s="7"/>
      <c r="BN296" s="7"/>
      <c r="BO296" s="7"/>
      <c r="BP296" s="7"/>
      <c r="BQ296" s="7"/>
      <c r="BR296" s="7"/>
      <c r="BS296" s="7"/>
      <c r="BT296" s="7"/>
      <c r="BU296" s="7"/>
      <c r="BV296" s="7"/>
      <c r="BW296" s="7"/>
      <c r="BX296" s="7"/>
      <c r="BY296" s="7"/>
      <c r="BZ296" s="7"/>
      <c r="CA296" s="7"/>
      <c r="CB296" s="7"/>
      <c r="CC296" s="7"/>
      <c r="CD296" s="7"/>
      <c r="CE296" s="7"/>
      <c r="CF296" s="7"/>
      <c r="CG296" s="7"/>
      <c r="CH296" s="7"/>
      <c r="CI296" s="7"/>
      <c r="CJ296" s="7"/>
      <c r="CK296" s="7"/>
      <c r="CL296" s="7"/>
      <c r="CM296" s="7"/>
      <c r="CN296" s="7"/>
      <c r="CO296" s="7"/>
      <c r="CP296" s="7"/>
      <c r="CQ296" s="7"/>
      <c r="CR296" s="7"/>
      <c r="CS296" s="7"/>
      <c r="CT296" s="7"/>
      <c r="CU296" s="7"/>
      <c r="CV296" s="7"/>
      <c r="CW296" s="7"/>
      <c r="CX296" s="7"/>
      <c r="CY296" s="7"/>
      <c r="CZ296" s="7"/>
      <c r="DA296" s="7"/>
      <c r="DB296" s="7"/>
      <c r="DC296" s="7"/>
      <c r="DD296" s="7"/>
      <c r="DE296" s="7"/>
      <c r="DF296" s="7"/>
      <c r="DG296" s="7"/>
      <c r="DH296" s="7"/>
      <c r="DI296" s="7"/>
      <c r="DJ296" s="7"/>
      <c r="DK296" s="7"/>
      <c r="DL296" s="7"/>
      <c r="DM296" s="7"/>
      <c r="DN296" s="7"/>
      <c r="DO296" s="7"/>
      <c r="DP296" s="7"/>
      <c r="DQ296" s="7"/>
      <c r="DR296" s="7"/>
      <c r="DS296" s="7"/>
      <c r="DT296" s="7"/>
      <c r="DU296" s="7"/>
      <c r="DV296" s="7"/>
      <c r="DW296" s="7"/>
      <c r="DX296" s="7"/>
      <c r="DY296" s="7"/>
      <c r="DZ296" s="7"/>
      <c r="EA296" s="7"/>
      <c r="EB296" s="7"/>
      <c r="EC296" s="7"/>
      <c r="ED296" s="7"/>
      <c r="EE296" s="7"/>
      <c r="EF296" s="7"/>
      <c r="EG296" s="7"/>
      <c r="EH296" s="7"/>
      <c r="EI296" s="7"/>
      <c r="EJ296" s="7"/>
      <c r="EK296" s="7"/>
      <c r="EL296" s="7"/>
      <c r="EM296" s="7"/>
      <c r="EN296" s="7"/>
      <c r="EO296" s="7"/>
      <c r="EP296" s="7"/>
      <c r="EQ296" s="7"/>
      <c r="ER296" s="7"/>
      <c r="ES296" s="7"/>
      <c r="ET296" s="7"/>
      <c r="EU296" s="7"/>
      <c r="EV296" s="7"/>
      <c r="EW296" s="7"/>
      <c r="EX296" s="7"/>
      <c r="EY296" s="7"/>
      <c r="EZ296" s="7"/>
      <c r="FA296" s="7"/>
      <c r="FB296" s="7"/>
      <c r="FC296" s="7"/>
      <c r="FD296" s="7"/>
      <c r="FE296" s="7"/>
      <c r="FF296" s="7"/>
      <c r="FG296" s="7"/>
      <c r="FH296" s="7"/>
      <c r="FI296" s="7"/>
      <c r="FJ296" s="7"/>
      <c r="FK296" s="7"/>
      <c r="FL296" s="7"/>
      <c r="FM296" s="7"/>
      <c r="FN296" s="7"/>
      <c r="FO296" s="7"/>
      <c r="FP296" s="7"/>
      <c r="FQ296" s="7"/>
      <c r="FR296" s="7"/>
      <c r="FS296" s="7"/>
      <c r="FT296" s="7"/>
      <c r="FU296" s="7"/>
      <c r="FV296" s="7"/>
      <c r="FW296" s="7"/>
      <c r="FX296" s="7"/>
      <c r="FY296" s="7"/>
      <c r="FZ296" s="7"/>
      <c r="GA296" s="7"/>
      <c r="GB296" s="7"/>
      <c r="GC296" s="7"/>
      <c r="GD296" s="7"/>
      <c r="GE296" s="7"/>
      <c r="GF296" s="7"/>
      <c r="GG296" s="7"/>
      <c r="GH296" s="7"/>
      <c r="GI296" s="7"/>
      <c r="GJ296" s="7"/>
      <c r="GK296" s="7"/>
      <c r="GL296" s="7"/>
      <c r="GM296" s="7"/>
      <c r="GN296" s="7"/>
      <c r="GO296" s="7"/>
      <c r="GP296" s="7"/>
      <c r="GQ296" s="7"/>
      <c r="GR296" s="7"/>
      <c r="GS296" s="7"/>
      <c r="GT296" s="7"/>
      <c r="GU296" s="7"/>
      <c r="GV296" s="7"/>
      <c r="GW296" s="7"/>
      <c r="GX296" s="7"/>
      <c r="GY296" s="7"/>
      <c r="GZ296" s="7"/>
      <c r="HA296" s="7"/>
      <c r="HB296" s="7"/>
      <c r="HC296" s="7"/>
      <c r="HD296" s="7"/>
      <c r="HE296" s="7"/>
      <c r="HF296" s="7"/>
    </row>
    <row r="297" spans="1:214" s="15" customFormat="1" x14ac:dyDescent="0.25">
      <c r="A297" s="7"/>
      <c r="B297" s="7" t="s">
        <v>79</v>
      </c>
      <c r="C297" s="7">
        <v>1390.15</v>
      </c>
      <c r="E297" s="1">
        <f t="shared" si="26"/>
        <v>1390.15</v>
      </c>
      <c r="F297" s="7"/>
      <c r="G297" s="7">
        <f t="shared" si="27"/>
        <v>1390.15</v>
      </c>
      <c r="H297" s="7">
        <v>1506</v>
      </c>
      <c r="I297" s="7">
        <f t="shared" si="28"/>
        <v>-115.84999999999991</v>
      </c>
      <c r="J297" s="7"/>
      <c r="K297" s="7">
        <v>-115.84999999999991</v>
      </c>
      <c r="L297" s="7">
        <f t="shared" si="29"/>
        <v>0</v>
      </c>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c r="AM297" s="7"/>
      <c r="AN297" s="7"/>
      <c r="AO297" s="7"/>
      <c r="AP297" s="7"/>
      <c r="AQ297" s="7"/>
      <c r="AR297" s="7"/>
      <c r="AS297" s="7"/>
      <c r="AT297" s="7"/>
      <c r="AU297" s="7"/>
      <c r="AV297" s="7"/>
      <c r="AW297" s="7"/>
      <c r="AX297" s="7"/>
      <c r="AY297" s="7"/>
      <c r="AZ297" s="7"/>
      <c r="BA297" s="7"/>
      <c r="BB297" s="7"/>
      <c r="BC297" s="7"/>
      <c r="BD297" s="7"/>
      <c r="BE297" s="7"/>
      <c r="BF297" s="7"/>
      <c r="BG297" s="7"/>
      <c r="BH297" s="7"/>
      <c r="BI297" s="7"/>
      <c r="BJ297" s="7"/>
      <c r="BK297" s="7"/>
      <c r="BL297" s="7"/>
      <c r="BM297" s="7"/>
      <c r="BN297" s="7"/>
      <c r="BO297" s="7"/>
      <c r="BP297" s="7"/>
      <c r="BQ297" s="7"/>
      <c r="BR297" s="7"/>
      <c r="BS297" s="7"/>
      <c r="BT297" s="7"/>
      <c r="BU297" s="7"/>
      <c r="BV297" s="7"/>
      <c r="BW297" s="7"/>
      <c r="BX297" s="7"/>
      <c r="BY297" s="7"/>
      <c r="BZ297" s="7"/>
      <c r="CA297" s="7"/>
      <c r="CB297" s="7"/>
      <c r="CC297" s="7"/>
      <c r="CD297" s="7"/>
      <c r="CE297" s="7"/>
      <c r="CF297" s="7"/>
      <c r="CG297" s="7"/>
      <c r="CH297" s="7"/>
      <c r="CI297" s="7"/>
      <c r="CJ297" s="7"/>
      <c r="CK297" s="7"/>
      <c r="CL297" s="7"/>
      <c r="CM297" s="7"/>
      <c r="CN297" s="7"/>
      <c r="CO297" s="7"/>
      <c r="CP297" s="7"/>
      <c r="CQ297" s="7"/>
      <c r="CR297" s="7"/>
      <c r="CS297" s="7"/>
      <c r="CT297" s="7"/>
      <c r="CU297" s="7"/>
      <c r="CV297" s="7"/>
      <c r="CW297" s="7"/>
      <c r="CX297" s="7"/>
      <c r="CY297" s="7"/>
      <c r="CZ297" s="7"/>
      <c r="DA297" s="7"/>
      <c r="DB297" s="7"/>
      <c r="DC297" s="7"/>
      <c r="DD297" s="7"/>
      <c r="DE297" s="7"/>
      <c r="DF297" s="7"/>
      <c r="DG297" s="7"/>
      <c r="DH297" s="7"/>
      <c r="DI297" s="7"/>
      <c r="DJ297" s="7"/>
      <c r="DK297" s="7"/>
      <c r="DL297" s="7"/>
      <c r="DM297" s="7"/>
      <c r="DN297" s="7"/>
      <c r="DO297" s="7"/>
      <c r="DP297" s="7"/>
      <c r="DQ297" s="7"/>
      <c r="DR297" s="7"/>
      <c r="DS297" s="7"/>
      <c r="DT297" s="7"/>
      <c r="DU297" s="7"/>
      <c r="DV297" s="7"/>
      <c r="DW297" s="7"/>
      <c r="DX297" s="7"/>
      <c r="DY297" s="7"/>
      <c r="DZ297" s="7"/>
      <c r="EA297" s="7"/>
      <c r="EB297" s="7"/>
      <c r="EC297" s="7"/>
      <c r="ED297" s="7"/>
      <c r="EE297" s="7"/>
      <c r="EF297" s="7"/>
      <c r="EG297" s="7"/>
      <c r="EH297" s="7"/>
      <c r="EI297" s="7"/>
      <c r="EJ297" s="7"/>
      <c r="EK297" s="7"/>
      <c r="EL297" s="7"/>
      <c r="EM297" s="7"/>
      <c r="EN297" s="7"/>
      <c r="EO297" s="7"/>
      <c r="EP297" s="7"/>
      <c r="EQ297" s="7"/>
      <c r="ER297" s="7"/>
      <c r="ES297" s="7"/>
      <c r="ET297" s="7"/>
      <c r="EU297" s="7"/>
      <c r="EV297" s="7"/>
      <c r="EW297" s="7"/>
      <c r="EX297" s="7"/>
      <c r="EY297" s="7"/>
      <c r="EZ297" s="7"/>
      <c r="FA297" s="7"/>
      <c r="FB297" s="7"/>
      <c r="FC297" s="7"/>
      <c r="FD297" s="7"/>
      <c r="FE297" s="7"/>
      <c r="FF297" s="7"/>
      <c r="FG297" s="7"/>
      <c r="FH297" s="7"/>
      <c r="FI297" s="7"/>
      <c r="FJ297" s="7"/>
      <c r="FK297" s="7"/>
      <c r="FL297" s="7"/>
      <c r="FM297" s="7"/>
      <c r="FN297" s="7"/>
      <c r="FO297" s="7"/>
      <c r="FP297" s="7"/>
      <c r="FQ297" s="7"/>
      <c r="FR297" s="7"/>
      <c r="FS297" s="7"/>
      <c r="FT297" s="7"/>
      <c r="FU297" s="7"/>
      <c r="FV297" s="7"/>
      <c r="FW297" s="7"/>
      <c r="FX297" s="7"/>
      <c r="FY297" s="7"/>
      <c r="FZ297" s="7"/>
      <c r="GA297" s="7"/>
      <c r="GB297" s="7"/>
      <c r="GC297" s="7"/>
      <c r="GD297" s="7"/>
      <c r="GE297" s="7"/>
      <c r="GF297" s="7"/>
      <c r="GG297" s="7"/>
      <c r="GH297" s="7"/>
      <c r="GI297" s="7"/>
      <c r="GJ297" s="7"/>
      <c r="GK297" s="7"/>
      <c r="GL297" s="7"/>
      <c r="GM297" s="7"/>
      <c r="GN297" s="7"/>
      <c r="GO297" s="7"/>
      <c r="GP297" s="7"/>
      <c r="GQ297" s="7"/>
      <c r="GR297" s="7"/>
      <c r="GS297" s="7"/>
      <c r="GT297" s="7"/>
      <c r="GU297" s="7"/>
      <c r="GV297" s="7"/>
      <c r="GW297" s="7"/>
      <c r="GX297" s="7"/>
      <c r="GY297" s="7"/>
      <c r="GZ297" s="7"/>
      <c r="HA297" s="7"/>
      <c r="HB297" s="7"/>
      <c r="HC297" s="7"/>
      <c r="HD297" s="7"/>
      <c r="HE297" s="7"/>
      <c r="HF297" s="7"/>
    </row>
    <row r="298" spans="1:214" s="15" customFormat="1" x14ac:dyDescent="0.25">
      <c r="A298" s="15" t="s">
        <v>155</v>
      </c>
      <c r="B298" s="7" t="s">
        <v>477</v>
      </c>
      <c r="C298" s="7"/>
      <c r="E298" s="1">
        <f t="shared" si="26"/>
        <v>0</v>
      </c>
      <c r="F298" s="7"/>
      <c r="G298" s="7">
        <f t="shared" si="27"/>
        <v>0</v>
      </c>
      <c r="H298" s="7">
        <v>384</v>
      </c>
      <c r="I298" s="7">
        <f t="shared" si="28"/>
        <v>-384</v>
      </c>
      <c r="J298" s="7"/>
      <c r="K298" s="7">
        <v>-384</v>
      </c>
      <c r="L298" s="7">
        <f t="shared" si="29"/>
        <v>0</v>
      </c>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c r="AM298" s="7"/>
      <c r="AN298" s="7"/>
      <c r="AO298" s="7"/>
      <c r="AP298" s="7"/>
      <c r="AQ298" s="7"/>
      <c r="AR298" s="7"/>
      <c r="AS298" s="7"/>
      <c r="AT298" s="7"/>
      <c r="AU298" s="7"/>
      <c r="AV298" s="7"/>
      <c r="AW298" s="7"/>
      <c r="AX298" s="7"/>
      <c r="AY298" s="7"/>
      <c r="AZ298" s="7"/>
      <c r="BA298" s="7"/>
      <c r="BB298" s="7"/>
      <c r="BC298" s="7"/>
      <c r="BD298" s="7"/>
      <c r="BE298" s="7"/>
      <c r="BF298" s="7"/>
      <c r="BG298" s="7"/>
      <c r="BH298" s="7"/>
      <c r="BI298" s="7"/>
      <c r="BJ298" s="7"/>
      <c r="BK298" s="7"/>
      <c r="BL298" s="7"/>
      <c r="BM298" s="7"/>
      <c r="BN298" s="7"/>
      <c r="BO298" s="7"/>
      <c r="BP298" s="7"/>
      <c r="BQ298" s="7"/>
      <c r="BR298" s="7"/>
      <c r="BS298" s="7"/>
      <c r="BT298" s="7"/>
      <c r="BU298" s="7"/>
      <c r="BV298" s="7"/>
      <c r="BW298" s="7"/>
      <c r="BX298" s="7"/>
      <c r="BY298" s="7"/>
      <c r="BZ298" s="7"/>
      <c r="CA298" s="7"/>
      <c r="CB298" s="7"/>
      <c r="CC298" s="7"/>
      <c r="CD298" s="7"/>
      <c r="CE298" s="7"/>
      <c r="CF298" s="7"/>
      <c r="CG298" s="7"/>
      <c r="CH298" s="7"/>
      <c r="CI298" s="7"/>
      <c r="CJ298" s="7"/>
      <c r="CK298" s="7"/>
      <c r="CL298" s="7"/>
      <c r="CM298" s="7"/>
      <c r="CN298" s="7"/>
      <c r="CO298" s="7"/>
      <c r="CP298" s="7"/>
      <c r="CQ298" s="7"/>
      <c r="CR298" s="7"/>
      <c r="CS298" s="7"/>
      <c r="CT298" s="7"/>
      <c r="CU298" s="7"/>
      <c r="CV298" s="7"/>
      <c r="CW298" s="7"/>
      <c r="CX298" s="7"/>
      <c r="CY298" s="7"/>
      <c r="CZ298" s="7"/>
      <c r="DA298" s="7"/>
      <c r="DB298" s="7"/>
      <c r="DC298" s="7"/>
      <c r="DD298" s="7"/>
      <c r="DE298" s="7"/>
      <c r="DF298" s="7"/>
      <c r="DG298" s="7"/>
      <c r="DH298" s="7"/>
      <c r="DI298" s="7"/>
      <c r="DJ298" s="7"/>
      <c r="DK298" s="7"/>
      <c r="DL298" s="7"/>
      <c r="DM298" s="7"/>
      <c r="DN298" s="7"/>
      <c r="DO298" s="7"/>
      <c r="DP298" s="7"/>
      <c r="DQ298" s="7"/>
      <c r="DR298" s="7"/>
      <c r="DS298" s="7"/>
      <c r="DT298" s="7"/>
      <c r="DU298" s="7"/>
      <c r="DV298" s="7"/>
      <c r="DW298" s="7"/>
      <c r="DX298" s="7"/>
      <c r="DY298" s="7"/>
      <c r="DZ298" s="7"/>
      <c r="EA298" s="7"/>
      <c r="EB298" s="7"/>
      <c r="EC298" s="7"/>
      <c r="ED298" s="7"/>
      <c r="EE298" s="7"/>
      <c r="EF298" s="7"/>
      <c r="EG298" s="7"/>
      <c r="EH298" s="7"/>
      <c r="EI298" s="7"/>
      <c r="EJ298" s="7"/>
      <c r="EK298" s="7"/>
      <c r="EL298" s="7"/>
      <c r="EM298" s="7"/>
      <c r="EN298" s="7"/>
      <c r="EO298" s="7"/>
      <c r="EP298" s="7"/>
      <c r="EQ298" s="7"/>
      <c r="ER298" s="7"/>
      <c r="ES298" s="7"/>
      <c r="ET298" s="7"/>
      <c r="EU298" s="7"/>
      <c r="EV298" s="7"/>
      <c r="EW298" s="7"/>
      <c r="EX298" s="7"/>
      <c r="EY298" s="7"/>
      <c r="EZ298" s="7"/>
      <c r="FA298" s="7"/>
      <c r="FB298" s="7"/>
      <c r="FC298" s="7"/>
      <c r="FD298" s="7"/>
      <c r="FE298" s="7"/>
      <c r="FF298" s="7"/>
      <c r="FG298" s="7"/>
      <c r="FH298" s="7"/>
      <c r="FI298" s="7"/>
      <c r="FJ298" s="7"/>
      <c r="FK298" s="7"/>
      <c r="FL298" s="7"/>
      <c r="FM298" s="7"/>
      <c r="FN298" s="7"/>
      <c r="FO298" s="7"/>
      <c r="FP298" s="7"/>
      <c r="FQ298" s="7"/>
      <c r="FR298" s="7"/>
      <c r="FS298" s="7"/>
      <c r="FT298" s="7"/>
      <c r="FU298" s="7"/>
      <c r="FV298" s="7"/>
      <c r="FW298" s="7"/>
      <c r="FX298" s="7"/>
      <c r="FY298" s="7"/>
      <c r="FZ298" s="7"/>
      <c r="GA298" s="7"/>
      <c r="GB298" s="7"/>
      <c r="GC298" s="7"/>
      <c r="GD298" s="7"/>
      <c r="GE298" s="7"/>
      <c r="GF298" s="7"/>
      <c r="GG298" s="7"/>
      <c r="GH298" s="7"/>
      <c r="GI298" s="7"/>
      <c r="GJ298" s="7"/>
      <c r="GK298" s="7"/>
      <c r="GL298" s="7"/>
      <c r="GM298" s="7"/>
      <c r="GN298" s="7"/>
      <c r="GO298" s="7"/>
      <c r="GP298" s="7"/>
      <c r="GQ298" s="7"/>
      <c r="GR298" s="7"/>
      <c r="GS298" s="7"/>
      <c r="GT298" s="7"/>
      <c r="GU298" s="7"/>
      <c r="GV298" s="7"/>
      <c r="GW298" s="7"/>
      <c r="GX298" s="7"/>
      <c r="GY298" s="7"/>
      <c r="GZ298" s="7"/>
      <c r="HA298" s="7"/>
      <c r="HB298" s="7"/>
      <c r="HC298" s="7"/>
      <c r="HD298" s="7"/>
      <c r="HE298" s="7"/>
      <c r="HF298" s="7"/>
    </row>
    <row r="299" spans="1:214" s="15" customFormat="1" ht="15.75" x14ac:dyDescent="0.3">
      <c r="A299" s="3" t="s">
        <v>478</v>
      </c>
      <c r="B299" s="7" t="s">
        <v>533</v>
      </c>
      <c r="C299" s="7">
        <v>1683.54</v>
      </c>
      <c r="E299" s="1">
        <f t="shared" si="26"/>
        <v>1683.54</v>
      </c>
      <c r="F299" s="7"/>
      <c r="G299" s="7">
        <f t="shared" si="27"/>
        <v>1683.54</v>
      </c>
      <c r="H299" s="7">
        <v>1537</v>
      </c>
      <c r="I299" s="7">
        <f t="shared" si="28"/>
        <v>146.53999999999996</v>
      </c>
      <c r="J299" s="7"/>
      <c r="K299" s="7">
        <v>146.53999999999996</v>
      </c>
      <c r="L299" s="7">
        <f t="shared" si="29"/>
        <v>0</v>
      </c>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c r="AM299" s="7"/>
      <c r="AN299" s="7"/>
      <c r="AO299" s="7"/>
      <c r="AP299" s="7"/>
      <c r="AQ299" s="7"/>
      <c r="AR299" s="7"/>
      <c r="AS299" s="7"/>
      <c r="AT299" s="7"/>
      <c r="AU299" s="7"/>
      <c r="AV299" s="7"/>
      <c r="AW299" s="7"/>
      <c r="AX299" s="7"/>
      <c r="AY299" s="7"/>
      <c r="AZ299" s="7"/>
      <c r="BA299" s="7"/>
      <c r="BB299" s="7"/>
      <c r="BC299" s="7"/>
      <c r="BD299" s="7"/>
      <c r="BE299" s="7"/>
      <c r="BF299" s="7"/>
      <c r="BG299" s="7"/>
      <c r="BH299" s="7"/>
      <c r="BI299" s="7"/>
      <c r="BJ299" s="7"/>
      <c r="BK299" s="7"/>
      <c r="BL299" s="7"/>
      <c r="BM299" s="7"/>
      <c r="BN299" s="7"/>
      <c r="BO299" s="7"/>
      <c r="BP299" s="7"/>
      <c r="BQ299" s="7"/>
      <c r="BR299" s="7"/>
      <c r="BS299" s="7"/>
      <c r="BT299" s="7"/>
      <c r="BU299" s="7"/>
      <c r="BV299" s="7"/>
      <c r="BW299" s="7"/>
      <c r="BX299" s="7"/>
      <c r="BY299" s="7"/>
      <c r="BZ299" s="7"/>
      <c r="CA299" s="7"/>
      <c r="CB299" s="7"/>
      <c r="CC299" s="7"/>
      <c r="CD299" s="7"/>
      <c r="CE299" s="7"/>
      <c r="CF299" s="7"/>
      <c r="CG299" s="7"/>
      <c r="CH299" s="7"/>
      <c r="CI299" s="7"/>
      <c r="CJ299" s="7"/>
      <c r="CK299" s="7"/>
      <c r="CL299" s="7"/>
      <c r="CM299" s="7"/>
      <c r="CN299" s="7"/>
      <c r="CO299" s="7"/>
      <c r="CP299" s="7"/>
      <c r="CQ299" s="7"/>
      <c r="CR299" s="7"/>
      <c r="CS299" s="7"/>
      <c r="CT299" s="7"/>
      <c r="CU299" s="7"/>
      <c r="CV299" s="7"/>
      <c r="CW299" s="7"/>
      <c r="CX299" s="7"/>
      <c r="CY299" s="7"/>
      <c r="CZ299" s="7"/>
      <c r="DA299" s="7"/>
      <c r="DB299" s="7"/>
      <c r="DC299" s="7"/>
      <c r="DD299" s="7"/>
      <c r="DE299" s="7"/>
      <c r="DF299" s="7"/>
      <c r="DG299" s="7"/>
      <c r="DH299" s="7"/>
      <c r="DI299" s="7"/>
      <c r="DJ299" s="7"/>
      <c r="DK299" s="7"/>
      <c r="DL299" s="7"/>
      <c r="DM299" s="7"/>
      <c r="DN299" s="7"/>
      <c r="DO299" s="7"/>
      <c r="DP299" s="7"/>
      <c r="DQ299" s="7"/>
      <c r="DR299" s="7"/>
      <c r="DS299" s="7"/>
      <c r="DT299" s="7"/>
      <c r="DU299" s="7"/>
      <c r="DV299" s="7"/>
      <c r="DW299" s="7"/>
      <c r="DX299" s="7"/>
      <c r="DY299" s="7"/>
      <c r="DZ299" s="7"/>
      <c r="EA299" s="7"/>
      <c r="EB299" s="7"/>
      <c r="EC299" s="7"/>
      <c r="ED299" s="7"/>
      <c r="EE299" s="7"/>
      <c r="EF299" s="7"/>
      <c r="EG299" s="7"/>
      <c r="EH299" s="7"/>
      <c r="EI299" s="7"/>
      <c r="EJ299" s="7"/>
      <c r="EK299" s="7"/>
      <c r="EL299" s="7"/>
      <c r="EM299" s="7"/>
      <c r="EN299" s="7"/>
      <c r="EO299" s="7"/>
      <c r="EP299" s="7"/>
      <c r="EQ299" s="7"/>
      <c r="ER299" s="7"/>
      <c r="ES299" s="7"/>
      <c r="ET299" s="7"/>
      <c r="EU299" s="7"/>
      <c r="EV299" s="7"/>
      <c r="EW299" s="7"/>
      <c r="EX299" s="7"/>
      <c r="EY299" s="7"/>
      <c r="EZ299" s="7"/>
      <c r="FA299" s="7"/>
      <c r="FB299" s="7"/>
      <c r="FC299" s="7"/>
      <c r="FD299" s="7"/>
      <c r="FE299" s="7"/>
      <c r="FF299" s="7"/>
      <c r="FG299" s="7"/>
      <c r="FH299" s="7"/>
      <c r="FI299" s="7"/>
      <c r="FJ299" s="7"/>
      <c r="FK299" s="7"/>
      <c r="FL299" s="7"/>
      <c r="FM299" s="7"/>
      <c r="FN299" s="7"/>
      <c r="FO299" s="7"/>
      <c r="FP299" s="7"/>
      <c r="FQ299" s="7"/>
      <c r="FR299" s="7"/>
      <c r="FS299" s="7"/>
      <c r="FT299" s="7"/>
      <c r="FU299" s="7"/>
      <c r="FV299" s="7"/>
      <c r="FW299" s="7"/>
      <c r="FX299" s="7"/>
      <c r="FY299" s="7"/>
      <c r="FZ299" s="7"/>
      <c r="GA299" s="7"/>
      <c r="GB299" s="7"/>
      <c r="GC299" s="7"/>
      <c r="GD299" s="7"/>
      <c r="GE299" s="7"/>
      <c r="GF299" s="7"/>
      <c r="GG299" s="7"/>
      <c r="GH299" s="7"/>
      <c r="GI299" s="7"/>
      <c r="GJ299" s="7"/>
      <c r="GK299" s="7"/>
      <c r="GL299" s="7"/>
      <c r="GM299" s="7"/>
      <c r="GN299" s="7"/>
      <c r="GO299" s="7"/>
      <c r="GP299" s="7"/>
      <c r="GQ299" s="7"/>
      <c r="GR299" s="7"/>
      <c r="GS299" s="7"/>
      <c r="GT299" s="7"/>
      <c r="GU299" s="7"/>
      <c r="GV299" s="7"/>
      <c r="GW299" s="7"/>
      <c r="GX299" s="7"/>
      <c r="GY299" s="7"/>
      <c r="GZ299" s="7"/>
      <c r="HA299" s="7"/>
      <c r="HB299" s="7"/>
      <c r="HC299" s="7"/>
      <c r="HD299" s="7"/>
      <c r="HE299" s="7"/>
      <c r="HF299" s="7"/>
    </row>
    <row r="300" spans="1:214" s="15" customFormat="1" ht="15.75" x14ac:dyDescent="0.3">
      <c r="A300" s="3" t="s">
        <v>479</v>
      </c>
      <c r="B300" s="7" t="s">
        <v>536</v>
      </c>
      <c r="C300" s="7">
        <v>8472.5300000000007</v>
      </c>
      <c r="E300" s="1">
        <f t="shared" si="26"/>
        <v>8472.5300000000007</v>
      </c>
      <c r="F300" s="7"/>
      <c r="G300" s="7">
        <f t="shared" si="27"/>
        <v>8472.5300000000007</v>
      </c>
      <c r="H300" s="7">
        <v>5764</v>
      </c>
      <c r="I300" s="7">
        <f t="shared" si="28"/>
        <v>2708.5300000000007</v>
      </c>
      <c r="J300" s="7"/>
      <c r="K300" s="7">
        <v>2708.5300000000007</v>
      </c>
      <c r="L300" s="7">
        <f t="shared" si="29"/>
        <v>0</v>
      </c>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c r="AM300" s="7"/>
      <c r="AN300" s="7"/>
      <c r="AO300" s="7"/>
      <c r="AP300" s="7"/>
      <c r="AQ300" s="7"/>
      <c r="AR300" s="7"/>
      <c r="AS300" s="7"/>
      <c r="AT300" s="7"/>
      <c r="AU300" s="7"/>
      <c r="AV300" s="7"/>
      <c r="AW300" s="7"/>
      <c r="AX300" s="7"/>
      <c r="AY300" s="7"/>
      <c r="AZ300" s="7"/>
      <c r="BA300" s="7"/>
      <c r="BB300" s="7"/>
      <c r="BC300" s="7"/>
      <c r="BD300" s="7"/>
      <c r="BE300" s="7"/>
      <c r="BF300" s="7"/>
      <c r="BG300" s="7"/>
      <c r="BH300" s="7"/>
      <c r="BI300" s="7"/>
      <c r="BJ300" s="7"/>
      <c r="BK300" s="7"/>
      <c r="BL300" s="7"/>
      <c r="BM300" s="7"/>
      <c r="BN300" s="7"/>
      <c r="BO300" s="7"/>
      <c r="BP300" s="7"/>
      <c r="BQ300" s="7"/>
      <c r="BR300" s="7"/>
      <c r="BS300" s="7"/>
      <c r="BT300" s="7"/>
      <c r="BU300" s="7"/>
      <c r="BV300" s="7"/>
      <c r="BW300" s="7"/>
      <c r="BX300" s="7"/>
      <c r="BY300" s="7"/>
      <c r="BZ300" s="7"/>
      <c r="CA300" s="7"/>
      <c r="CB300" s="7"/>
      <c r="CC300" s="7"/>
      <c r="CD300" s="7"/>
      <c r="CE300" s="7"/>
      <c r="CF300" s="7"/>
      <c r="CG300" s="7"/>
      <c r="CH300" s="7"/>
      <c r="CI300" s="7"/>
      <c r="CJ300" s="7"/>
      <c r="CK300" s="7"/>
      <c r="CL300" s="7"/>
      <c r="CM300" s="7"/>
      <c r="CN300" s="7"/>
      <c r="CO300" s="7"/>
      <c r="CP300" s="7"/>
      <c r="CQ300" s="7"/>
      <c r="CR300" s="7"/>
      <c r="CS300" s="7"/>
      <c r="CT300" s="7"/>
      <c r="CU300" s="7"/>
      <c r="CV300" s="7"/>
      <c r="CW300" s="7"/>
      <c r="CX300" s="7"/>
      <c r="CY300" s="7"/>
      <c r="CZ300" s="7"/>
      <c r="DA300" s="7"/>
      <c r="DB300" s="7"/>
      <c r="DC300" s="7"/>
      <c r="DD300" s="7"/>
      <c r="DE300" s="7"/>
      <c r="DF300" s="7"/>
      <c r="DG300" s="7"/>
      <c r="DH300" s="7"/>
      <c r="DI300" s="7"/>
      <c r="DJ300" s="7"/>
      <c r="DK300" s="7"/>
      <c r="DL300" s="7"/>
      <c r="DM300" s="7"/>
      <c r="DN300" s="7"/>
      <c r="DO300" s="7"/>
      <c r="DP300" s="7"/>
      <c r="DQ300" s="7"/>
      <c r="DR300" s="7"/>
      <c r="DS300" s="7"/>
      <c r="DT300" s="7"/>
      <c r="DU300" s="7"/>
      <c r="DV300" s="7"/>
      <c r="DW300" s="7"/>
      <c r="DX300" s="7"/>
      <c r="DY300" s="7"/>
      <c r="DZ300" s="7"/>
      <c r="EA300" s="7"/>
      <c r="EB300" s="7"/>
      <c r="EC300" s="7"/>
      <c r="ED300" s="7"/>
      <c r="EE300" s="7"/>
      <c r="EF300" s="7"/>
      <c r="EG300" s="7"/>
      <c r="EH300" s="7"/>
      <c r="EI300" s="7"/>
      <c r="EJ300" s="7"/>
      <c r="EK300" s="7"/>
      <c r="EL300" s="7"/>
      <c r="EM300" s="7"/>
      <c r="EN300" s="7"/>
      <c r="EO300" s="7"/>
      <c r="EP300" s="7"/>
      <c r="EQ300" s="7"/>
      <c r="ER300" s="7"/>
      <c r="ES300" s="7"/>
      <c r="ET300" s="7"/>
      <c r="EU300" s="7"/>
      <c r="EV300" s="7"/>
      <c r="EW300" s="7"/>
      <c r="EX300" s="7"/>
      <c r="EY300" s="7"/>
      <c r="EZ300" s="7"/>
      <c r="FA300" s="7"/>
      <c r="FB300" s="7"/>
      <c r="FC300" s="7"/>
      <c r="FD300" s="7"/>
      <c r="FE300" s="7"/>
      <c r="FF300" s="7"/>
      <c r="FG300" s="7"/>
      <c r="FH300" s="7"/>
      <c r="FI300" s="7"/>
      <c r="FJ300" s="7"/>
      <c r="FK300" s="7"/>
      <c r="FL300" s="7"/>
      <c r="FM300" s="7"/>
      <c r="FN300" s="7"/>
      <c r="FO300" s="7"/>
      <c r="FP300" s="7"/>
      <c r="FQ300" s="7"/>
      <c r="FR300" s="7"/>
      <c r="FS300" s="7"/>
      <c r="FT300" s="7"/>
      <c r="FU300" s="7"/>
      <c r="FV300" s="7"/>
      <c r="FW300" s="7"/>
      <c r="FX300" s="7"/>
      <c r="FY300" s="7"/>
      <c r="FZ300" s="7"/>
      <c r="GA300" s="7"/>
      <c r="GB300" s="7"/>
      <c r="GC300" s="7"/>
      <c r="GD300" s="7"/>
      <c r="GE300" s="7"/>
      <c r="GF300" s="7"/>
      <c r="GG300" s="7"/>
      <c r="GH300" s="7"/>
      <c r="GI300" s="7"/>
      <c r="GJ300" s="7"/>
      <c r="GK300" s="7"/>
      <c r="GL300" s="7"/>
      <c r="GM300" s="7"/>
      <c r="GN300" s="7"/>
      <c r="GO300" s="7"/>
      <c r="GP300" s="7"/>
      <c r="GQ300" s="7"/>
      <c r="GR300" s="7"/>
      <c r="GS300" s="7"/>
      <c r="GT300" s="7"/>
      <c r="GU300" s="7"/>
      <c r="GV300" s="7"/>
      <c r="GW300" s="7"/>
      <c r="GX300" s="7"/>
      <c r="GY300" s="7"/>
      <c r="GZ300" s="7"/>
      <c r="HA300" s="7"/>
      <c r="HB300" s="7"/>
      <c r="HC300" s="7"/>
      <c r="HD300" s="7"/>
      <c r="HE300" s="7"/>
      <c r="HF300" s="7"/>
    </row>
    <row r="301" spans="1:214" s="15" customFormat="1" ht="15.75" x14ac:dyDescent="0.3">
      <c r="A301" s="3" t="s">
        <v>155</v>
      </c>
      <c r="B301" s="7" t="s">
        <v>134</v>
      </c>
      <c r="C301" s="7">
        <v>1609.65</v>
      </c>
      <c r="E301" s="1">
        <f t="shared" si="26"/>
        <v>1609.65</v>
      </c>
      <c r="F301" s="7"/>
      <c r="G301" s="7">
        <f t="shared" si="27"/>
        <v>1609.65</v>
      </c>
      <c r="H301" s="7">
        <v>4155</v>
      </c>
      <c r="I301" s="7">
        <f t="shared" si="28"/>
        <v>-2545.35</v>
      </c>
      <c r="J301" s="7"/>
      <c r="K301" s="7">
        <v>-2545.35</v>
      </c>
      <c r="L301" s="7">
        <f t="shared" si="29"/>
        <v>0</v>
      </c>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c r="AM301" s="7"/>
      <c r="AN301" s="7"/>
      <c r="AO301" s="7"/>
      <c r="AP301" s="7"/>
      <c r="AQ301" s="7"/>
      <c r="AR301" s="7"/>
      <c r="AS301" s="7"/>
      <c r="AT301" s="7"/>
      <c r="AU301" s="7"/>
      <c r="AV301" s="7"/>
      <c r="AW301" s="7"/>
      <c r="AX301" s="7"/>
      <c r="AY301" s="7"/>
      <c r="AZ301" s="7"/>
      <c r="BA301" s="7"/>
      <c r="BB301" s="7"/>
      <c r="BC301" s="7"/>
      <c r="BD301" s="7"/>
      <c r="BE301" s="7"/>
      <c r="BF301" s="7"/>
      <c r="BG301" s="7"/>
      <c r="BH301" s="7"/>
      <c r="BI301" s="7"/>
      <c r="BJ301" s="7"/>
      <c r="BK301" s="7"/>
      <c r="BL301" s="7"/>
      <c r="BM301" s="7"/>
      <c r="BN301" s="7"/>
      <c r="BO301" s="7"/>
      <c r="BP301" s="7"/>
      <c r="BQ301" s="7"/>
      <c r="BR301" s="7"/>
      <c r="BS301" s="7"/>
      <c r="BT301" s="7"/>
      <c r="BU301" s="7"/>
      <c r="BV301" s="7"/>
      <c r="BW301" s="7"/>
      <c r="BX301" s="7"/>
      <c r="BY301" s="7"/>
      <c r="BZ301" s="7"/>
      <c r="CA301" s="7"/>
      <c r="CB301" s="7"/>
      <c r="CC301" s="7"/>
      <c r="CD301" s="7"/>
      <c r="CE301" s="7"/>
      <c r="CF301" s="7"/>
      <c r="CG301" s="7"/>
      <c r="CH301" s="7"/>
      <c r="CI301" s="7"/>
      <c r="CJ301" s="7"/>
      <c r="CK301" s="7"/>
      <c r="CL301" s="7"/>
      <c r="CM301" s="7"/>
      <c r="CN301" s="7"/>
      <c r="CO301" s="7"/>
      <c r="CP301" s="7"/>
      <c r="CQ301" s="7"/>
      <c r="CR301" s="7"/>
      <c r="CS301" s="7"/>
      <c r="CT301" s="7"/>
      <c r="CU301" s="7"/>
      <c r="CV301" s="7"/>
      <c r="CW301" s="7"/>
      <c r="CX301" s="7"/>
      <c r="CY301" s="7"/>
      <c r="CZ301" s="7"/>
      <c r="DA301" s="7"/>
      <c r="DB301" s="7"/>
      <c r="DC301" s="7"/>
      <c r="DD301" s="7"/>
      <c r="DE301" s="7"/>
      <c r="DF301" s="7"/>
      <c r="DG301" s="7"/>
      <c r="DH301" s="7"/>
      <c r="DI301" s="7"/>
      <c r="DJ301" s="7"/>
      <c r="DK301" s="7"/>
      <c r="DL301" s="7"/>
      <c r="DM301" s="7"/>
      <c r="DN301" s="7"/>
      <c r="DO301" s="7"/>
      <c r="DP301" s="7"/>
      <c r="DQ301" s="7"/>
      <c r="DR301" s="7"/>
      <c r="DS301" s="7"/>
      <c r="DT301" s="7"/>
      <c r="DU301" s="7"/>
      <c r="DV301" s="7"/>
      <c r="DW301" s="7"/>
      <c r="DX301" s="7"/>
      <c r="DY301" s="7"/>
      <c r="DZ301" s="7"/>
      <c r="EA301" s="7"/>
      <c r="EB301" s="7"/>
      <c r="EC301" s="7"/>
      <c r="ED301" s="7"/>
      <c r="EE301" s="7"/>
      <c r="EF301" s="7"/>
      <c r="EG301" s="7"/>
      <c r="EH301" s="7"/>
      <c r="EI301" s="7"/>
      <c r="EJ301" s="7"/>
      <c r="EK301" s="7"/>
      <c r="EL301" s="7"/>
      <c r="EM301" s="7"/>
      <c r="EN301" s="7"/>
      <c r="EO301" s="7"/>
      <c r="EP301" s="7"/>
      <c r="EQ301" s="7"/>
      <c r="ER301" s="7"/>
      <c r="ES301" s="7"/>
      <c r="ET301" s="7"/>
      <c r="EU301" s="7"/>
      <c r="EV301" s="7"/>
      <c r="EW301" s="7"/>
      <c r="EX301" s="7"/>
      <c r="EY301" s="7"/>
      <c r="EZ301" s="7"/>
      <c r="FA301" s="7"/>
      <c r="FB301" s="7"/>
      <c r="FC301" s="7"/>
      <c r="FD301" s="7"/>
      <c r="FE301" s="7"/>
      <c r="FF301" s="7"/>
      <c r="FG301" s="7"/>
      <c r="FH301" s="7"/>
      <c r="FI301" s="7"/>
      <c r="FJ301" s="7"/>
      <c r="FK301" s="7"/>
      <c r="FL301" s="7"/>
      <c r="FM301" s="7"/>
      <c r="FN301" s="7"/>
      <c r="FO301" s="7"/>
      <c r="FP301" s="7"/>
      <c r="FQ301" s="7"/>
      <c r="FR301" s="7"/>
      <c r="FS301" s="7"/>
      <c r="FT301" s="7"/>
      <c r="FU301" s="7"/>
      <c r="FV301" s="7"/>
      <c r="FW301" s="7"/>
      <c r="FX301" s="7"/>
      <c r="FY301" s="7"/>
      <c r="FZ301" s="7"/>
      <c r="GA301" s="7"/>
      <c r="GB301" s="7"/>
      <c r="GC301" s="7"/>
      <c r="GD301" s="7"/>
      <c r="GE301" s="7"/>
      <c r="GF301" s="7"/>
      <c r="GG301" s="7"/>
      <c r="GH301" s="7"/>
      <c r="GI301" s="7"/>
      <c r="GJ301" s="7"/>
      <c r="GK301" s="7"/>
      <c r="GL301" s="7"/>
      <c r="GM301" s="7"/>
      <c r="GN301" s="7"/>
      <c r="GO301" s="7"/>
      <c r="GP301" s="7"/>
      <c r="GQ301" s="7"/>
      <c r="GR301" s="7"/>
      <c r="GS301" s="7"/>
      <c r="GT301" s="7"/>
      <c r="GU301" s="7"/>
      <c r="GV301" s="7"/>
      <c r="GW301" s="7"/>
      <c r="GX301" s="7"/>
      <c r="GY301" s="7"/>
      <c r="GZ301" s="7"/>
      <c r="HA301" s="7"/>
      <c r="HB301" s="7"/>
      <c r="HC301" s="7"/>
      <c r="HD301" s="7"/>
      <c r="HE301" s="7"/>
      <c r="HF301" s="7"/>
    </row>
    <row r="302" spans="1:214" s="15" customFormat="1" ht="15.75" x14ac:dyDescent="0.3">
      <c r="A302" s="3" t="s">
        <v>155</v>
      </c>
      <c r="B302" s="7" t="s">
        <v>80</v>
      </c>
      <c r="C302" s="7">
        <v>877.99</v>
      </c>
      <c r="E302" s="1">
        <f t="shared" si="26"/>
        <v>877.99</v>
      </c>
      <c r="F302" s="7"/>
      <c r="G302" s="7">
        <f t="shared" si="27"/>
        <v>877.99</v>
      </c>
      <c r="H302" s="7">
        <v>1152</v>
      </c>
      <c r="I302" s="7">
        <f t="shared" si="28"/>
        <v>-274.01</v>
      </c>
      <c r="J302" s="7"/>
      <c r="K302" s="7">
        <v>-274.01</v>
      </c>
      <c r="L302" s="7">
        <f t="shared" si="29"/>
        <v>0</v>
      </c>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c r="AM302" s="7"/>
      <c r="AN302" s="7"/>
      <c r="AO302" s="7"/>
      <c r="AP302" s="7"/>
      <c r="AQ302" s="7"/>
      <c r="AR302" s="7"/>
      <c r="AS302" s="7"/>
      <c r="AT302" s="7"/>
      <c r="AU302" s="7"/>
      <c r="AV302" s="7"/>
      <c r="AW302" s="7"/>
      <c r="AX302" s="7"/>
      <c r="AY302" s="7"/>
      <c r="AZ302" s="7"/>
      <c r="BA302" s="7"/>
      <c r="BB302" s="7"/>
      <c r="BC302" s="7"/>
      <c r="BD302" s="7"/>
      <c r="BE302" s="7"/>
      <c r="BF302" s="7"/>
      <c r="BG302" s="7"/>
      <c r="BH302" s="7"/>
      <c r="BI302" s="7"/>
      <c r="BJ302" s="7"/>
      <c r="BK302" s="7"/>
      <c r="BL302" s="7"/>
      <c r="BM302" s="7"/>
      <c r="BN302" s="7"/>
      <c r="BO302" s="7"/>
      <c r="BP302" s="7"/>
      <c r="BQ302" s="7"/>
      <c r="BR302" s="7"/>
      <c r="BS302" s="7"/>
      <c r="BT302" s="7"/>
      <c r="BU302" s="7"/>
      <c r="BV302" s="7"/>
      <c r="BW302" s="7"/>
      <c r="BX302" s="7"/>
      <c r="BY302" s="7"/>
      <c r="BZ302" s="7"/>
      <c r="CA302" s="7"/>
      <c r="CB302" s="7"/>
      <c r="CC302" s="7"/>
      <c r="CD302" s="7"/>
      <c r="CE302" s="7"/>
      <c r="CF302" s="7"/>
      <c r="CG302" s="7"/>
      <c r="CH302" s="7"/>
      <c r="CI302" s="7"/>
      <c r="CJ302" s="7"/>
      <c r="CK302" s="7"/>
      <c r="CL302" s="7"/>
      <c r="CM302" s="7"/>
      <c r="CN302" s="7"/>
      <c r="CO302" s="7"/>
      <c r="CP302" s="7"/>
      <c r="CQ302" s="7"/>
      <c r="CR302" s="7"/>
      <c r="CS302" s="7"/>
      <c r="CT302" s="7"/>
      <c r="CU302" s="7"/>
      <c r="CV302" s="7"/>
      <c r="CW302" s="7"/>
      <c r="CX302" s="7"/>
      <c r="CY302" s="7"/>
      <c r="CZ302" s="7"/>
      <c r="DA302" s="7"/>
      <c r="DB302" s="7"/>
      <c r="DC302" s="7"/>
      <c r="DD302" s="7"/>
      <c r="DE302" s="7"/>
      <c r="DF302" s="7"/>
      <c r="DG302" s="7"/>
      <c r="DH302" s="7"/>
      <c r="DI302" s="7"/>
      <c r="DJ302" s="7"/>
      <c r="DK302" s="7"/>
      <c r="DL302" s="7"/>
      <c r="DM302" s="7"/>
      <c r="DN302" s="7"/>
      <c r="DO302" s="7"/>
      <c r="DP302" s="7"/>
      <c r="DQ302" s="7"/>
      <c r="DR302" s="7"/>
      <c r="DS302" s="7"/>
      <c r="DT302" s="7"/>
      <c r="DU302" s="7"/>
      <c r="DV302" s="7"/>
      <c r="DW302" s="7"/>
      <c r="DX302" s="7"/>
      <c r="DY302" s="7"/>
      <c r="DZ302" s="7"/>
      <c r="EA302" s="7"/>
      <c r="EB302" s="7"/>
      <c r="EC302" s="7"/>
      <c r="ED302" s="7"/>
      <c r="EE302" s="7"/>
      <c r="EF302" s="7"/>
      <c r="EG302" s="7"/>
      <c r="EH302" s="7"/>
      <c r="EI302" s="7"/>
      <c r="EJ302" s="7"/>
      <c r="EK302" s="7"/>
      <c r="EL302" s="7"/>
      <c r="EM302" s="7"/>
      <c r="EN302" s="7"/>
      <c r="EO302" s="7"/>
      <c r="EP302" s="7"/>
      <c r="EQ302" s="7"/>
      <c r="ER302" s="7"/>
      <c r="ES302" s="7"/>
      <c r="ET302" s="7"/>
      <c r="EU302" s="7"/>
      <c r="EV302" s="7"/>
      <c r="EW302" s="7"/>
      <c r="EX302" s="7"/>
      <c r="EY302" s="7"/>
      <c r="EZ302" s="7"/>
      <c r="FA302" s="7"/>
      <c r="FB302" s="7"/>
      <c r="FC302" s="7"/>
      <c r="FD302" s="7"/>
      <c r="FE302" s="7"/>
      <c r="FF302" s="7"/>
      <c r="FG302" s="7"/>
      <c r="FH302" s="7"/>
      <c r="FI302" s="7"/>
      <c r="FJ302" s="7"/>
      <c r="FK302" s="7"/>
      <c r="FL302" s="7"/>
      <c r="FM302" s="7"/>
      <c r="FN302" s="7"/>
      <c r="FO302" s="7"/>
      <c r="FP302" s="7"/>
      <c r="FQ302" s="7"/>
      <c r="FR302" s="7"/>
      <c r="FS302" s="7"/>
      <c r="FT302" s="7"/>
      <c r="FU302" s="7"/>
      <c r="FV302" s="7"/>
      <c r="FW302" s="7"/>
      <c r="FX302" s="7"/>
      <c r="FY302" s="7"/>
      <c r="FZ302" s="7"/>
      <c r="GA302" s="7"/>
      <c r="GB302" s="7"/>
      <c r="GC302" s="7"/>
      <c r="GD302" s="7"/>
      <c r="GE302" s="7"/>
      <c r="GF302" s="7"/>
      <c r="GG302" s="7"/>
      <c r="GH302" s="7"/>
      <c r="GI302" s="7"/>
      <c r="GJ302" s="7"/>
      <c r="GK302" s="7"/>
      <c r="GL302" s="7"/>
      <c r="GM302" s="7"/>
      <c r="GN302" s="7"/>
      <c r="GO302" s="7"/>
      <c r="GP302" s="7"/>
      <c r="GQ302" s="7"/>
      <c r="GR302" s="7"/>
      <c r="GS302" s="7"/>
      <c r="GT302" s="7"/>
      <c r="GU302" s="7"/>
      <c r="GV302" s="7"/>
      <c r="GW302" s="7"/>
      <c r="GX302" s="7"/>
      <c r="GY302" s="7"/>
      <c r="GZ302" s="7"/>
      <c r="HA302" s="7"/>
      <c r="HB302" s="7"/>
      <c r="HC302" s="7"/>
      <c r="HD302" s="7"/>
      <c r="HE302" s="7"/>
      <c r="HF302" s="7"/>
    </row>
    <row r="303" spans="1:214" s="15" customFormat="1" ht="15.75" x14ac:dyDescent="0.3">
      <c r="A303" s="3" t="s">
        <v>155</v>
      </c>
      <c r="B303" s="7" t="s">
        <v>81</v>
      </c>
      <c r="C303" s="7">
        <v>834.09</v>
      </c>
      <c r="E303" s="1">
        <f t="shared" si="26"/>
        <v>834.09</v>
      </c>
      <c r="F303" s="7"/>
      <c r="G303" s="7">
        <f t="shared" si="27"/>
        <v>834.09</v>
      </c>
      <c r="H303" s="7">
        <v>615</v>
      </c>
      <c r="I303" s="7">
        <f t="shared" si="28"/>
        <v>219.09000000000003</v>
      </c>
      <c r="J303" s="7"/>
      <c r="K303" s="7">
        <v>219.09000000000003</v>
      </c>
      <c r="L303" s="7">
        <f t="shared" si="29"/>
        <v>0</v>
      </c>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c r="AM303" s="7"/>
      <c r="AN303" s="7"/>
      <c r="AO303" s="7"/>
      <c r="AP303" s="7"/>
      <c r="AQ303" s="7"/>
      <c r="AR303" s="7"/>
      <c r="AS303" s="7"/>
      <c r="AT303" s="7"/>
      <c r="AU303" s="7"/>
      <c r="AV303" s="7"/>
      <c r="AW303" s="7"/>
      <c r="AX303" s="7"/>
      <c r="AY303" s="7"/>
      <c r="AZ303" s="7"/>
      <c r="BA303" s="7"/>
      <c r="BB303" s="7"/>
      <c r="BC303" s="7"/>
      <c r="BD303" s="7"/>
      <c r="BE303" s="7"/>
      <c r="BF303" s="7"/>
      <c r="BG303" s="7"/>
      <c r="BH303" s="7"/>
      <c r="BI303" s="7"/>
      <c r="BJ303" s="7"/>
      <c r="BK303" s="7"/>
      <c r="BL303" s="7"/>
      <c r="BM303" s="7"/>
      <c r="BN303" s="7"/>
      <c r="BO303" s="7"/>
      <c r="BP303" s="7"/>
      <c r="BQ303" s="7"/>
      <c r="BR303" s="7"/>
      <c r="BS303" s="7"/>
      <c r="BT303" s="7"/>
      <c r="BU303" s="7"/>
      <c r="BV303" s="7"/>
      <c r="BW303" s="7"/>
      <c r="BX303" s="7"/>
      <c r="BY303" s="7"/>
      <c r="BZ303" s="7"/>
      <c r="CA303" s="7"/>
      <c r="CB303" s="7"/>
      <c r="CC303" s="7"/>
      <c r="CD303" s="7"/>
      <c r="CE303" s="7"/>
      <c r="CF303" s="7"/>
      <c r="CG303" s="7"/>
      <c r="CH303" s="7"/>
      <c r="CI303" s="7"/>
      <c r="CJ303" s="7"/>
      <c r="CK303" s="7"/>
      <c r="CL303" s="7"/>
      <c r="CM303" s="7"/>
      <c r="CN303" s="7"/>
      <c r="CO303" s="7"/>
      <c r="CP303" s="7"/>
      <c r="CQ303" s="7"/>
      <c r="CR303" s="7"/>
      <c r="CS303" s="7"/>
      <c r="CT303" s="7"/>
      <c r="CU303" s="7"/>
      <c r="CV303" s="7"/>
      <c r="CW303" s="7"/>
      <c r="CX303" s="7"/>
      <c r="CY303" s="7"/>
      <c r="CZ303" s="7"/>
      <c r="DA303" s="7"/>
      <c r="DB303" s="7"/>
      <c r="DC303" s="7"/>
      <c r="DD303" s="7"/>
      <c r="DE303" s="7"/>
      <c r="DF303" s="7"/>
      <c r="DG303" s="7"/>
      <c r="DH303" s="7"/>
      <c r="DI303" s="7"/>
      <c r="DJ303" s="7"/>
      <c r="DK303" s="7"/>
      <c r="DL303" s="7"/>
      <c r="DM303" s="7"/>
      <c r="DN303" s="7"/>
      <c r="DO303" s="7"/>
      <c r="DP303" s="7"/>
      <c r="DQ303" s="7"/>
      <c r="DR303" s="7"/>
      <c r="DS303" s="7"/>
      <c r="DT303" s="7"/>
      <c r="DU303" s="7"/>
      <c r="DV303" s="7"/>
      <c r="DW303" s="7"/>
      <c r="DX303" s="7"/>
      <c r="DY303" s="7"/>
      <c r="DZ303" s="7"/>
      <c r="EA303" s="7"/>
      <c r="EB303" s="7"/>
      <c r="EC303" s="7"/>
      <c r="ED303" s="7"/>
      <c r="EE303" s="7"/>
      <c r="EF303" s="7"/>
      <c r="EG303" s="7"/>
      <c r="EH303" s="7"/>
      <c r="EI303" s="7"/>
      <c r="EJ303" s="7"/>
      <c r="EK303" s="7"/>
      <c r="EL303" s="7"/>
      <c r="EM303" s="7"/>
      <c r="EN303" s="7"/>
      <c r="EO303" s="7"/>
      <c r="EP303" s="7"/>
      <c r="EQ303" s="7"/>
      <c r="ER303" s="7"/>
      <c r="ES303" s="7"/>
      <c r="ET303" s="7"/>
      <c r="EU303" s="7"/>
      <c r="EV303" s="7"/>
      <c r="EW303" s="7"/>
      <c r="EX303" s="7"/>
      <c r="EY303" s="7"/>
      <c r="EZ303" s="7"/>
      <c r="FA303" s="7"/>
      <c r="FB303" s="7"/>
      <c r="FC303" s="7"/>
      <c r="FD303" s="7"/>
      <c r="FE303" s="7"/>
      <c r="FF303" s="7"/>
      <c r="FG303" s="7"/>
      <c r="FH303" s="7"/>
      <c r="FI303" s="7"/>
      <c r="FJ303" s="7"/>
      <c r="FK303" s="7"/>
      <c r="FL303" s="7"/>
      <c r="FM303" s="7"/>
      <c r="FN303" s="7"/>
      <c r="FO303" s="7"/>
      <c r="FP303" s="7"/>
      <c r="FQ303" s="7"/>
      <c r="FR303" s="7"/>
      <c r="FS303" s="7"/>
      <c r="FT303" s="7"/>
      <c r="FU303" s="7"/>
      <c r="FV303" s="7"/>
      <c r="FW303" s="7"/>
      <c r="FX303" s="7"/>
      <c r="FY303" s="7"/>
      <c r="FZ303" s="7"/>
      <c r="GA303" s="7"/>
      <c r="GB303" s="7"/>
      <c r="GC303" s="7"/>
      <c r="GD303" s="7"/>
      <c r="GE303" s="7"/>
      <c r="GF303" s="7"/>
      <c r="GG303" s="7"/>
      <c r="GH303" s="7"/>
      <c r="GI303" s="7"/>
      <c r="GJ303" s="7"/>
      <c r="GK303" s="7"/>
      <c r="GL303" s="7"/>
      <c r="GM303" s="7"/>
      <c r="GN303" s="7"/>
      <c r="GO303" s="7"/>
      <c r="GP303" s="7"/>
      <c r="GQ303" s="7"/>
      <c r="GR303" s="7"/>
      <c r="GS303" s="7"/>
      <c r="GT303" s="7"/>
      <c r="GU303" s="7"/>
      <c r="GV303" s="7"/>
      <c r="GW303" s="7"/>
      <c r="GX303" s="7"/>
      <c r="GY303" s="7"/>
      <c r="GZ303" s="7"/>
      <c r="HA303" s="7"/>
      <c r="HB303" s="7"/>
      <c r="HC303" s="7"/>
      <c r="HD303" s="7"/>
      <c r="HE303" s="7"/>
      <c r="HF303" s="7"/>
    </row>
    <row r="304" spans="1:214" s="15" customFormat="1" ht="15.75" x14ac:dyDescent="0.3">
      <c r="A304" s="3" t="s">
        <v>480</v>
      </c>
      <c r="B304" s="7" t="s">
        <v>25</v>
      </c>
      <c r="C304" s="7">
        <v>2138.14</v>
      </c>
      <c r="E304" s="1">
        <f t="shared" si="26"/>
        <v>2138.14</v>
      </c>
      <c r="F304" s="7"/>
      <c r="G304" s="7">
        <f t="shared" si="27"/>
        <v>2138.14</v>
      </c>
      <c r="H304" s="7">
        <v>2306</v>
      </c>
      <c r="I304" s="7">
        <f t="shared" si="28"/>
        <v>-167.86000000000013</v>
      </c>
      <c r="J304" s="7"/>
      <c r="K304" s="7">
        <v>-167.86000000000013</v>
      </c>
      <c r="L304" s="7">
        <f t="shared" si="29"/>
        <v>0</v>
      </c>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c r="AM304" s="7"/>
      <c r="AN304" s="7"/>
      <c r="AO304" s="7"/>
      <c r="AP304" s="7"/>
      <c r="AQ304" s="7"/>
      <c r="AR304" s="7"/>
      <c r="AS304" s="7"/>
      <c r="AT304" s="7"/>
      <c r="AU304" s="7"/>
      <c r="AV304" s="7"/>
      <c r="AW304" s="7"/>
      <c r="AX304" s="7"/>
      <c r="AY304" s="7"/>
      <c r="AZ304" s="7"/>
      <c r="BA304" s="7"/>
      <c r="BB304" s="7"/>
      <c r="BC304" s="7"/>
      <c r="BD304" s="7"/>
      <c r="BE304" s="7"/>
      <c r="BF304" s="7"/>
      <c r="BG304" s="7"/>
      <c r="BH304" s="7"/>
      <c r="BI304" s="7"/>
      <c r="BJ304" s="7"/>
      <c r="BK304" s="7"/>
      <c r="BL304" s="7"/>
      <c r="BM304" s="7"/>
      <c r="BN304" s="7"/>
      <c r="BO304" s="7"/>
      <c r="BP304" s="7"/>
      <c r="BQ304" s="7"/>
      <c r="BR304" s="7"/>
      <c r="BS304" s="7"/>
      <c r="BT304" s="7"/>
      <c r="BU304" s="7"/>
      <c r="BV304" s="7"/>
      <c r="BW304" s="7"/>
      <c r="BX304" s="7"/>
      <c r="BY304" s="7"/>
      <c r="BZ304" s="7"/>
      <c r="CA304" s="7"/>
      <c r="CB304" s="7"/>
      <c r="CC304" s="7"/>
      <c r="CD304" s="7"/>
      <c r="CE304" s="7"/>
      <c r="CF304" s="7"/>
      <c r="CG304" s="7"/>
      <c r="CH304" s="7"/>
      <c r="CI304" s="7"/>
      <c r="CJ304" s="7"/>
      <c r="CK304" s="7"/>
      <c r="CL304" s="7"/>
      <c r="CM304" s="7"/>
      <c r="CN304" s="7"/>
      <c r="CO304" s="7"/>
      <c r="CP304" s="7"/>
      <c r="CQ304" s="7"/>
      <c r="CR304" s="7"/>
      <c r="CS304" s="7"/>
      <c r="CT304" s="7"/>
      <c r="CU304" s="7"/>
      <c r="CV304" s="7"/>
      <c r="CW304" s="7"/>
      <c r="CX304" s="7"/>
      <c r="CY304" s="7"/>
      <c r="CZ304" s="7"/>
      <c r="DA304" s="7"/>
      <c r="DB304" s="7"/>
      <c r="DC304" s="7"/>
      <c r="DD304" s="7"/>
      <c r="DE304" s="7"/>
      <c r="DF304" s="7"/>
      <c r="DG304" s="7"/>
      <c r="DH304" s="7"/>
      <c r="DI304" s="7"/>
      <c r="DJ304" s="7"/>
      <c r="DK304" s="7"/>
      <c r="DL304" s="7"/>
      <c r="DM304" s="7"/>
      <c r="DN304" s="7"/>
      <c r="DO304" s="7"/>
      <c r="DP304" s="7"/>
      <c r="DQ304" s="7"/>
      <c r="DR304" s="7"/>
      <c r="DS304" s="7"/>
      <c r="DT304" s="7"/>
      <c r="DU304" s="7"/>
      <c r="DV304" s="7"/>
      <c r="DW304" s="7"/>
      <c r="DX304" s="7"/>
      <c r="DY304" s="7"/>
      <c r="DZ304" s="7"/>
      <c r="EA304" s="7"/>
      <c r="EB304" s="7"/>
      <c r="EC304" s="7"/>
      <c r="ED304" s="7"/>
      <c r="EE304" s="7"/>
      <c r="EF304" s="7"/>
      <c r="EG304" s="7"/>
      <c r="EH304" s="7"/>
      <c r="EI304" s="7"/>
      <c r="EJ304" s="7"/>
      <c r="EK304" s="7"/>
      <c r="EL304" s="7"/>
      <c r="EM304" s="7"/>
      <c r="EN304" s="7"/>
      <c r="EO304" s="7"/>
      <c r="EP304" s="7"/>
      <c r="EQ304" s="7"/>
      <c r="ER304" s="7"/>
      <c r="ES304" s="7"/>
      <c r="ET304" s="7"/>
      <c r="EU304" s="7"/>
      <c r="EV304" s="7"/>
      <c r="EW304" s="7"/>
      <c r="EX304" s="7"/>
      <c r="EY304" s="7"/>
      <c r="EZ304" s="7"/>
      <c r="FA304" s="7"/>
      <c r="FB304" s="7"/>
      <c r="FC304" s="7"/>
      <c r="FD304" s="7"/>
      <c r="FE304" s="7"/>
      <c r="FF304" s="7"/>
      <c r="FG304" s="7"/>
      <c r="FH304" s="7"/>
      <c r="FI304" s="7"/>
      <c r="FJ304" s="7"/>
      <c r="FK304" s="7"/>
      <c r="FL304" s="7"/>
      <c r="FM304" s="7"/>
      <c r="FN304" s="7"/>
      <c r="FO304" s="7"/>
      <c r="FP304" s="7"/>
      <c r="FQ304" s="7"/>
      <c r="FR304" s="7"/>
      <c r="FS304" s="7"/>
      <c r="FT304" s="7"/>
      <c r="FU304" s="7"/>
      <c r="FV304" s="7"/>
      <c r="FW304" s="7"/>
      <c r="FX304" s="7"/>
      <c r="FY304" s="7"/>
      <c r="FZ304" s="7"/>
      <c r="GA304" s="7"/>
      <c r="GB304" s="7"/>
      <c r="GC304" s="7"/>
      <c r="GD304" s="7"/>
      <c r="GE304" s="7"/>
      <c r="GF304" s="7"/>
      <c r="GG304" s="7"/>
      <c r="GH304" s="7"/>
      <c r="GI304" s="7"/>
      <c r="GJ304" s="7"/>
      <c r="GK304" s="7"/>
      <c r="GL304" s="7"/>
      <c r="GM304" s="7"/>
      <c r="GN304" s="7"/>
      <c r="GO304" s="7"/>
      <c r="GP304" s="7"/>
      <c r="GQ304" s="7"/>
      <c r="GR304" s="7"/>
      <c r="GS304" s="7"/>
      <c r="GT304" s="7"/>
      <c r="GU304" s="7"/>
      <c r="GV304" s="7"/>
      <c r="GW304" s="7"/>
      <c r="GX304" s="7"/>
      <c r="GY304" s="7"/>
      <c r="GZ304" s="7"/>
      <c r="HA304" s="7"/>
      <c r="HB304" s="7"/>
      <c r="HC304" s="7"/>
      <c r="HD304" s="7"/>
      <c r="HE304" s="7"/>
      <c r="HF304" s="7"/>
    </row>
    <row r="305" spans="1:214" s="15" customFormat="1" ht="15.75" x14ac:dyDescent="0.3">
      <c r="A305" s="3" t="s">
        <v>155</v>
      </c>
      <c r="B305" s="7" t="s">
        <v>26</v>
      </c>
      <c r="C305" s="7"/>
      <c r="E305" s="1">
        <f t="shared" si="26"/>
        <v>0</v>
      </c>
      <c r="F305" s="7"/>
      <c r="G305" s="7">
        <f t="shared" si="27"/>
        <v>0</v>
      </c>
      <c r="H305" s="7">
        <v>2306</v>
      </c>
      <c r="I305" s="7">
        <f t="shared" si="28"/>
        <v>-2306</v>
      </c>
      <c r="J305" s="7"/>
      <c r="K305" s="7">
        <v>-2306</v>
      </c>
      <c r="L305" s="7">
        <f t="shared" si="29"/>
        <v>0</v>
      </c>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c r="AM305" s="7"/>
      <c r="AN305" s="7"/>
      <c r="AO305" s="7"/>
      <c r="AP305" s="7"/>
      <c r="AQ305" s="7"/>
      <c r="AR305" s="7"/>
      <c r="AS305" s="7"/>
      <c r="AT305" s="7"/>
      <c r="AU305" s="7"/>
      <c r="AV305" s="7"/>
      <c r="AW305" s="7"/>
      <c r="AX305" s="7"/>
      <c r="AY305" s="7"/>
      <c r="AZ305" s="7"/>
      <c r="BA305" s="7"/>
      <c r="BB305" s="7"/>
      <c r="BC305" s="7"/>
      <c r="BD305" s="7"/>
      <c r="BE305" s="7"/>
      <c r="BF305" s="7"/>
      <c r="BG305" s="7"/>
      <c r="BH305" s="7"/>
      <c r="BI305" s="7"/>
      <c r="BJ305" s="7"/>
      <c r="BK305" s="7"/>
      <c r="BL305" s="7"/>
      <c r="BM305" s="7"/>
      <c r="BN305" s="7"/>
      <c r="BO305" s="7"/>
      <c r="BP305" s="7"/>
      <c r="BQ305" s="7"/>
      <c r="BR305" s="7"/>
      <c r="BS305" s="7"/>
      <c r="BT305" s="7"/>
      <c r="BU305" s="7"/>
      <c r="BV305" s="7"/>
      <c r="BW305" s="7"/>
      <c r="BX305" s="7"/>
      <c r="BY305" s="7"/>
      <c r="BZ305" s="7"/>
      <c r="CA305" s="7"/>
      <c r="CB305" s="7"/>
      <c r="CC305" s="7"/>
      <c r="CD305" s="7"/>
      <c r="CE305" s="7"/>
      <c r="CF305" s="7"/>
      <c r="CG305" s="7"/>
      <c r="CH305" s="7"/>
      <c r="CI305" s="7"/>
      <c r="CJ305" s="7"/>
      <c r="CK305" s="7"/>
      <c r="CL305" s="7"/>
      <c r="CM305" s="7"/>
      <c r="CN305" s="7"/>
      <c r="CO305" s="7"/>
      <c r="CP305" s="7"/>
      <c r="CQ305" s="7"/>
      <c r="CR305" s="7"/>
      <c r="CS305" s="7"/>
      <c r="CT305" s="7"/>
      <c r="CU305" s="7"/>
      <c r="CV305" s="7"/>
      <c r="CW305" s="7"/>
      <c r="CX305" s="7"/>
      <c r="CY305" s="7"/>
      <c r="CZ305" s="7"/>
      <c r="DA305" s="7"/>
      <c r="DB305" s="7"/>
      <c r="DC305" s="7"/>
      <c r="DD305" s="7"/>
      <c r="DE305" s="7"/>
      <c r="DF305" s="7"/>
      <c r="DG305" s="7"/>
      <c r="DH305" s="7"/>
      <c r="DI305" s="7"/>
      <c r="DJ305" s="7"/>
      <c r="DK305" s="7"/>
      <c r="DL305" s="7"/>
      <c r="DM305" s="7"/>
      <c r="DN305" s="7"/>
      <c r="DO305" s="7"/>
      <c r="DP305" s="7"/>
      <c r="DQ305" s="7"/>
      <c r="DR305" s="7"/>
      <c r="DS305" s="7"/>
      <c r="DT305" s="7"/>
      <c r="DU305" s="7"/>
      <c r="DV305" s="7"/>
      <c r="DW305" s="7"/>
      <c r="DX305" s="7"/>
      <c r="DY305" s="7"/>
      <c r="DZ305" s="7"/>
      <c r="EA305" s="7"/>
      <c r="EB305" s="7"/>
      <c r="EC305" s="7"/>
      <c r="ED305" s="7"/>
      <c r="EE305" s="7"/>
      <c r="EF305" s="7"/>
      <c r="EG305" s="7"/>
      <c r="EH305" s="7"/>
      <c r="EI305" s="7"/>
      <c r="EJ305" s="7"/>
      <c r="EK305" s="7"/>
      <c r="EL305" s="7"/>
      <c r="EM305" s="7"/>
      <c r="EN305" s="7"/>
      <c r="EO305" s="7"/>
      <c r="EP305" s="7"/>
      <c r="EQ305" s="7"/>
      <c r="ER305" s="7"/>
      <c r="ES305" s="7"/>
      <c r="ET305" s="7"/>
      <c r="EU305" s="7"/>
      <c r="EV305" s="7"/>
      <c r="EW305" s="7"/>
      <c r="EX305" s="7"/>
      <c r="EY305" s="7"/>
      <c r="EZ305" s="7"/>
      <c r="FA305" s="7"/>
      <c r="FB305" s="7"/>
      <c r="FC305" s="7"/>
      <c r="FD305" s="7"/>
      <c r="FE305" s="7"/>
      <c r="FF305" s="7"/>
      <c r="FG305" s="7"/>
      <c r="FH305" s="7"/>
      <c r="FI305" s="7"/>
      <c r="FJ305" s="7"/>
      <c r="FK305" s="7"/>
      <c r="FL305" s="7"/>
      <c r="FM305" s="7"/>
      <c r="FN305" s="7"/>
      <c r="FO305" s="7"/>
      <c r="FP305" s="7"/>
      <c r="FQ305" s="7"/>
      <c r="FR305" s="7"/>
      <c r="FS305" s="7"/>
      <c r="FT305" s="7"/>
      <c r="FU305" s="7"/>
      <c r="FV305" s="7"/>
      <c r="FW305" s="7"/>
      <c r="FX305" s="7"/>
      <c r="FY305" s="7"/>
      <c r="FZ305" s="7"/>
      <c r="GA305" s="7"/>
      <c r="GB305" s="7"/>
      <c r="GC305" s="7"/>
      <c r="GD305" s="7"/>
      <c r="GE305" s="7"/>
      <c r="GF305" s="7"/>
      <c r="GG305" s="7"/>
      <c r="GH305" s="7"/>
      <c r="GI305" s="7"/>
      <c r="GJ305" s="7"/>
      <c r="GK305" s="7"/>
      <c r="GL305" s="7"/>
      <c r="GM305" s="7"/>
      <c r="GN305" s="7"/>
      <c r="GO305" s="7"/>
      <c r="GP305" s="7"/>
      <c r="GQ305" s="7"/>
      <c r="GR305" s="7"/>
      <c r="GS305" s="7"/>
      <c r="GT305" s="7"/>
      <c r="GU305" s="7"/>
      <c r="GV305" s="7"/>
      <c r="GW305" s="7"/>
      <c r="GX305" s="7"/>
      <c r="GY305" s="7"/>
      <c r="GZ305" s="7"/>
      <c r="HA305" s="7"/>
      <c r="HB305" s="7"/>
      <c r="HC305" s="7"/>
      <c r="HD305" s="7"/>
      <c r="HE305" s="7"/>
      <c r="HF305" s="7"/>
    </row>
    <row r="306" spans="1:214" s="15" customFormat="1" x14ac:dyDescent="0.25">
      <c r="A306" s="7"/>
      <c r="B306" s="7" t="s">
        <v>28</v>
      </c>
      <c r="C306" s="7">
        <v>48.44</v>
      </c>
      <c r="E306" s="1">
        <f t="shared" si="26"/>
        <v>48.44</v>
      </c>
      <c r="F306" s="7"/>
      <c r="G306" s="7">
        <f t="shared" si="27"/>
        <v>48.44</v>
      </c>
      <c r="H306" s="7">
        <v>769</v>
      </c>
      <c r="I306" s="7">
        <f t="shared" si="28"/>
        <v>-720.56</v>
      </c>
      <c r="J306" s="7"/>
      <c r="K306" s="7">
        <v>-720.56</v>
      </c>
      <c r="L306" s="7">
        <f t="shared" si="29"/>
        <v>0</v>
      </c>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c r="AM306" s="7"/>
      <c r="AN306" s="7"/>
      <c r="AO306" s="7"/>
      <c r="AP306" s="7"/>
      <c r="AQ306" s="7"/>
      <c r="AR306" s="7"/>
      <c r="AS306" s="7"/>
      <c r="AT306" s="7"/>
      <c r="AU306" s="7"/>
      <c r="AV306" s="7"/>
      <c r="AW306" s="7"/>
      <c r="AX306" s="7"/>
      <c r="AY306" s="7"/>
      <c r="AZ306" s="7"/>
      <c r="BA306" s="7"/>
      <c r="BB306" s="7"/>
      <c r="BC306" s="7"/>
      <c r="BD306" s="7"/>
      <c r="BE306" s="7"/>
      <c r="BF306" s="7"/>
      <c r="BG306" s="7"/>
      <c r="BH306" s="7"/>
      <c r="BI306" s="7"/>
      <c r="BJ306" s="7"/>
      <c r="BK306" s="7"/>
      <c r="BL306" s="7"/>
      <c r="BM306" s="7"/>
      <c r="BN306" s="7"/>
      <c r="BO306" s="7"/>
      <c r="BP306" s="7"/>
      <c r="BQ306" s="7"/>
      <c r="BR306" s="7"/>
      <c r="BS306" s="7"/>
      <c r="BT306" s="7"/>
      <c r="BU306" s="7"/>
      <c r="BV306" s="7"/>
      <c r="BW306" s="7"/>
      <c r="BX306" s="7"/>
      <c r="BY306" s="7"/>
      <c r="BZ306" s="7"/>
      <c r="CA306" s="7"/>
      <c r="CB306" s="7"/>
      <c r="CC306" s="7"/>
      <c r="CD306" s="7"/>
      <c r="CE306" s="7"/>
      <c r="CF306" s="7"/>
      <c r="CG306" s="7"/>
      <c r="CH306" s="7"/>
      <c r="CI306" s="7"/>
      <c r="CJ306" s="7"/>
      <c r="CK306" s="7"/>
      <c r="CL306" s="7"/>
      <c r="CM306" s="7"/>
      <c r="CN306" s="7"/>
      <c r="CO306" s="7"/>
      <c r="CP306" s="7"/>
      <c r="CQ306" s="7"/>
      <c r="CR306" s="7"/>
      <c r="CS306" s="7"/>
      <c r="CT306" s="7"/>
      <c r="CU306" s="7"/>
      <c r="CV306" s="7"/>
      <c r="CW306" s="7"/>
      <c r="CX306" s="7"/>
      <c r="CY306" s="7"/>
      <c r="CZ306" s="7"/>
      <c r="DA306" s="7"/>
      <c r="DB306" s="7"/>
      <c r="DC306" s="7"/>
      <c r="DD306" s="7"/>
      <c r="DE306" s="7"/>
      <c r="DF306" s="7"/>
      <c r="DG306" s="7"/>
      <c r="DH306" s="7"/>
      <c r="DI306" s="7"/>
      <c r="DJ306" s="7"/>
      <c r="DK306" s="7"/>
      <c r="DL306" s="7"/>
      <c r="DM306" s="7"/>
      <c r="DN306" s="7"/>
      <c r="DO306" s="7"/>
      <c r="DP306" s="7"/>
      <c r="DQ306" s="7"/>
      <c r="DR306" s="7"/>
      <c r="DS306" s="7"/>
      <c r="DT306" s="7"/>
      <c r="DU306" s="7"/>
      <c r="DV306" s="7"/>
      <c r="DW306" s="7"/>
      <c r="DX306" s="7"/>
      <c r="DY306" s="7"/>
      <c r="DZ306" s="7"/>
      <c r="EA306" s="7"/>
      <c r="EB306" s="7"/>
      <c r="EC306" s="7"/>
      <c r="ED306" s="7"/>
      <c r="EE306" s="7"/>
      <c r="EF306" s="7"/>
      <c r="EG306" s="7"/>
      <c r="EH306" s="7"/>
      <c r="EI306" s="7"/>
      <c r="EJ306" s="7"/>
      <c r="EK306" s="7"/>
      <c r="EL306" s="7"/>
      <c r="EM306" s="7"/>
      <c r="EN306" s="7"/>
      <c r="EO306" s="7"/>
      <c r="EP306" s="7"/>
      <c r="EQ306" s="7"/>
      <c r="ER306" s="7"/>
      <c r="ES306" s="7"/>
      <c r="ET306" s="7"/>
      <c r="EU306" s="7"/>
      <c r="EV306" s="7"/>
      <c r="EW306" s="7"/>
      <c r="EX306" s="7"/>
      <c r="EY306" s="7"/>
      <c r="EZ306" s="7"/>
      <c r="FA306" s="7"/>
      <c r="FB306" s="7"/>
      <c r="FC306" s="7"/>
      <c r="FD306" s="7"/>
      <c r="FE306" s="7"/>
      <c r="FF306" s="7"/>
      <c r="FG306" s="7"/>
      <c r="FH306" s="7"/>
      <c r="FI306" s="7"/>
      <c r="FJ306" s="7"/>
      <c r="FK306" s="7"/>
      <c r="FL306" s="7"/>
      <c r="FM306" s="7"/>
      <c r="FN306" s="7"/>
      <c r="FO306" s="7"/>
      <c r="FP306" s="7"/>
      <c r="FQ306" s="7"/>
      <c r="FR306" s="7"/>
      <c r="FS306" s="7"/>
      <c r="FT306" s="7"/>
      <c r="FU306" s="7"/>
      <c r="FV306" s="7"/>
      <c r="FW306" s="7"/>
      <c r="FX306" s="7"/>
      <c r="FY306" s="7"/>
      <c r="FZ306" s="7"/>
      <c r="GA306" s="7"/>
      <c r="GB306" s="7"/>
      <c r="GC306" s="7"/>
      <c r="GD306" s="7"/>
      <c r="GE306" s="7"/>
      <c r="GF306" s="7"/>
      <c r="GG306" s="7"/>
      <c r="GH306" s="7"/>
      <c r="GI306" s="7"/>
      <c r="GJ306" s="7"/>
      <c r="GK306" s="7"/>
      <c r="GL306" s="7"/>
      <c r="GM306" s="7"/>
      <c r="GN306" s="7"/>
      <c r="GO306" s="7"/>
      <c r="GP306" s="7"/>
      <c r="GQ306" s="7"/>
      <c r="GR306" s="7"/>
      <c r="GS306" s="7"/>
      <c r="GT306" s="7"/>
      <c r="GU306" s="7"/>
      <c r="GV306" s="7"/>
      <c r="GW306" s="7"/>
      <c r="GX306" s="7"/>
      <c r="GY306" s="7"/>
      <c r="GZ306" s="7"/>
      <c r="HA306" s="7"/>
      <c r="HB306" s="7"/>
      <c r="HC306" s="7"/>
      <c r="HD306" s="7"/>
      <c r="HE306" s="7"/>
      <c r="HF306" s="7"/>
    </row>
    <row r="307" spans="1:214" s="15" customFormat="1" ht="15.75" x14ac:dyDescent="0.3">
      <c r="A307" s="3" t="s">
        <v>314</v>
      </c>
      <c r="B307" s="7" t="s">
        <v>315</v>
      </c>
      <c r="C307" s="7">
        <v>2926.63</v>
      </c>
      <c r="E307" s="1">
        <f t="shared" si="26"/>
        <v>2926.63</v>
      </c>
      <c r="F307" s="7"/>
      <c r="G307" s="7">
        <f t="shared" si="27"/>
        <v>2926.63</v>
      </c>
      <c r="H307" s="7">
        <v>1537</v>
      </c>
      <c r="I307" s="7">
        <f t="shared" si="28"/>
        <v>1389.63</v>
      </c>
      <c r="J307" s="7"/>
      <c r="K307" s="7">
        <v>1389.63</v>
      </c>
      <c r="L307" s="7">
        <f t="shared" si="29"/>
        <v>0</v>
      </c>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c r="AM307" s="7"/>
      <c r="AN307" s="7"/>
      <c r="AO307" s="7"/>
      <c r="AP307" s="7"/>
      <c r="AQ307" s="7"/>
      <c r="AR307" s="7"/>
      <c r="AS307" s="7"/>
      <c r="AT307" s="7"/>
      <c r="AU307" s="7"/>
      <c r="AV307" s="7"/>
      <c r="AW307" s="7"/>
      <c r="AX307" s="7"/>
      <c r="AY307" s="7"/>
      <c r="AZ307" s="7"/>
      <c r="BA307" s="7"/>
      <c r="BB307" s="7"/>
      <c r="BC307" s="7"/>
      <c r="BD307" s="7"/>
      <c r="BE307" s="7"/>
      <c r="BF307" s="7"/>
      <c r="BG307" s="7"/>
      <c r="BH307" s="7"/>
      <c r="BI307" s="7"/>
      <c r="BJ307" s="7"/>
      <c r="BK307" s="7"/>
      <c r="BL307" s="7"/>
      <c r="BM307" s="7"/>
      <c r="BN307" s="7"/>
      <c r="BO307" s="7"/>
      <c r="BP307" s="7"/>
      <c r="BQ307" s="7"/>
      <c r="BR307" s="7"/>
      <c r="BS307" s="7"/>
      <c r="BT307" s="7"/>
      <c r="BU307" s="7"/>
      <c r="BV307" s="7"/>
      <c r="BW307" s="7"/>
      <c r="BX307" s="7"/>
      <c r="BY307" s="7"/>
      <c r="BZ307" s="7"/>
      <c r="CA307" s="7"/>
      <c r="CB307" s="7"/>
      <c r="CC307" s="7"/>
      <c r="CD307" s="7"/>
      <c r="CE307" s="7"/>
      <c r="CF307" s="7"/>
      <c r="CG307" s="7"/>
      <c r="CH307" s="7"/>
      <c r="CI307" s="7"/>
      <c r="CJ307" s="7"/>
      <c r="CK307" s="7"/>
      <c r="CL307" s="7"/>
      <c r="CM307" s="7"/>
      <c r="CN307" s="7"/>
      <c r="CO307" s="7"/>
      <c r="CP307" s="7"/>
      <c r="CQ307" s="7"/>
      <c r="CR307" s="7"/>
      <c r="CS307" s="7"/>
      <c r="CT307" s="7"/>
      <c r="CU307" s="7"/>
      <c r="CV307" s="7"/>
      <c r="CW307" s="7"/>
      <c r="CX307" s="7"/>
      <c r="CY307" s="7"/>
      <c r="CZ307" s="7"/>
      <c r="DA307" s="7"/>
      <c r="DB307" s="7"/>
      <c r="DC307" s="7"/>
      <c r="DD307" s="7"/>
      <c r="DE307" s="7"/>
      <c r="DF307" s="7"/>
      <c r="DG307" s="7"/>
      <c r="DH307" s="7"/>
      <c r="DI307" s="7"/>
      <c r="DJ307" s="7"/>
      <c r="DK307" s="7"/>
      <c r="DL307" s="7"/>
      <c r="DM307" s="7"/>
      <c r="DN307" s="7"/>
      <c r="DO307" s="7"/>
      <c r="DP307" s="7"/>
      <c r="DQ307" s="7"/>
      <c r="DR307" s="7"/>
      <c r="DS307" s="7"/>
      <c r="DT307" s="7"/>
      <c r="DU307" s="7"/>
      <c r="DV307" s="7"/>
      <c r="DW307" s="7"/>
      <c r="DX307" s="7"/>
      <c r="DY307" s="7"/>
      <c r="DZ307" s="7"/>
      <c r="EA307" s="7"/>
      <c r="EB307" s="7"/>
      <c r="EC307" s="7"/>
      <c r="ED307" s="7"/>
      <c r="EE307" s="7"/>
      <c r="EF307" s="7"/>
      <c r="EG307" s="7"/>
      <c r="EH307" s="7"/>
      <c r="EI307" s="7"/>
      <c r="EJ307" s="7"/>
      <c r="EK307" s="7"/>
      <c r="EL307" s="7"/>
      <c r="EM307" s="7"/>
      <c r="EN307" s="7"/>
      <c r="EO307" s="7"/>
      <c r="EP307" s="7"/>
      <c r="EQ307" s="7"/>
      <c r="ER307" s="7"/>
      <c r="ES307" s="7"/>
      <c r="ET307" s="7"/>
      <c r="EU307" s="7"/>
      <c r="EV307" s="7"/>
      <c r="EW307" s="7"/>
      <c r="EX307" s="7"/>
      <c r="EY307" s="7"/>
      <c r="EZ307" s="7"/>
      <c r="FA307" s="7"/>
      <c r="FB307" s="7"/>
      <c r="FC307" s="7"/>
      <c r="FD307" s="7"/>
      <c r="FE307" s="7"/>
      <c r="FF307" s="7"/>
      <c r="FG307" s="7"/>
      <c r="FH307" s="7"/>
      <c r="FI307" s="7"/>
      <c r="FJ307" s="7"/>
      <c r="FK307" s="7"/>
      <c r="FL307" s="7"/>
      <c r="FM307" s="7"/>
      <c r="FN307" s="7"/>
      <c r="FO307" s="7"/>
      <c r="FP307" s="7"/>
      <c r="FQ307" s="7"/>
      <c r="FR307" s="7"/>
      <c r="FS307" s="7"/>
      <c r="FT307" s="7"/>
      <c r="FU307" s="7"/>
      <c r="FV307" s="7"/>
      <c r="FW307" s="7"/>
      <c r="FX307" s="7"/>
      <c r="FY307" s="7"/>
      <c r="FZ307" s="7"/>
      <c r="GA307" s="7"/>
      <c r="GB307" s="7"/>
      <c r="GC307" s="7"/>
      <c r="GD307" s="7"/>
      <c r="GE307" s="7"/>
      <c r="GF307" s="7"/>
      <c r="GG307" s="7"/>
      <c r="GH307" s="7"/>
      <c r="GI307" s="7"/>
      <c r="GJ307" s="7"/>
      <c r="GK307" s="7"/>
      <c r="GL307" s="7"/>
      <c r="GM307" s="7"/>
      <c r="GN307" s="7"/>
      <c r="GO307" s="7"/>
      <c r="GP307" s="7"/>
      <c r="GQ307" s="7"/>
      <c r="GR307" s="7"/>
      <c r="GS307" s="7"/>
      <c r="GT307" s="7"/>
      <c r="GU307" s="7"/>
      <c r="GV307" s="7"/>
      <c r="GW307" s="7"/>
      <c r="GX307" s="7"/>
      <c r="GY307" s="7"/>
      <c r="GZ307" s="7"/>
      <c r="HA307" s="7"/>
      <c r="HB307" s="7"/>
      <c r="HC307" s="7"/>
      <c r="HD307" s="7"/>
      <c r="HE307" s="7"/>
      <c r="HF307" s="7"/>
    </row>
    <row r="308" spans="1:214" s="15" customFormat="1" ht="15.75" x14ac:dyDescent="0.3">
      <c r="A308" s="3" t="s">
        <v>155</v>
      </c>
      <c r="B308" s="7" t="s">
        <v>550</v>
      </c>
      <c r="C308" s="7">
        <v>11118.27</v>
      </c>
      <c r="E308" s="1">
        <f t="shared" si="26"/>
        <v>11118.27</v>
      </c>
      <c r="F308" s="7"/>
      <c r="G308" s="7">
        <f t="shared" si="27"/>
        <v>11118.27</v>
      </c>
      <c r="H308" s="7">
        <f>5380+922+1537+1153+922</f>
        <v>9914</v>
      </c>
      <c r="I308" s="7">
        <f t="shared" si="28"/>
        <v>1204.2700000000004</v>
      </c>
      <c r="J308" s="7"/>
      <c r="K308" s="7">
        <v>1204.2700000000004</v>
      </c>
      <c r="L308" s="7">
        <f t="shared" si="29"/>
        <v>0</v>
      </c>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c r="AM308" s="7"/>
      <c r="AN308" s="7"/>
      <c r="AO308" s="7"/>
      <c r="AP308" s="7"/>
      <c r="AQ308" s="7"/>
      <c r="AR308" s="7"/>
      <c r="AS308" s="7"/>
      <c r="AT308" s="7"/>
      <c r="AU308" s="7"/>
      <c r="AV308" s="7"/>
      <c r="AW308" s="7"/>
      <c r="AX308" s="7"/>
      <c r="AY308" s="7"/>
      <c r="AZ308" s="7"/>
      <c r="BA308" s="7"/>
      <c r="BB308" s="7"/>
      <c r="BC308" s="7"/>
      <c r="BD308" s="7"/>
      <c r="BE308" s="7"/>
      <c r="BF308" s="7"/>
      <c r="BG308" s="7"/>
      <c r="BH308" s="7"/>
      <c r="BI308" s="7"/>
      <c r="BJ308" s="7"/>
      <c r="BK308" s="7"/>
      <c r="BL308" s="7"/>
      <c r="BM308" s="7"/>
      <c r="BN308" s="7"/>
      <c r="BO308" s="7"/>
      <c r="BP308" s="7"/>
      <c r="BQ308" s="7"/>
      <c r="BR308" s="7"/>
      <c r="BS308" s="7"/>
      <c r="BT308" s="7"/>
      <c r="BU308" s="7"/>
      <c r="BV308" s="7"/>
      <c r="BW308" s="7"/>
      <c r="BX308" s="7"/>
      <c r="BY308" s="7"/>
      <c r="BZ308" s="7"/>
      <c r="CA308" s="7"/>
      <c r="CB308" s="7"/>
      <c r="CC308" s="7"/>
      <c r="CD308" s="7"/>
      <c r="CE308" s="7"/>
      <c r="CF308" s="7"/>
      <c r="CG308" s="7"/>
      <c r="CH308" s="7"/>
      <c r="CI308" s="7"/>
      <c r="CJ308" s="7"/>
      <c r="CK308" s="7"/>
      <c r="CL308" s="7"/>
      <c r="CM308" s="7"/>
      <c r="CN308" s="7"/>
      <c r="CO308" s="7"/>
      <c r="CP308" s="7"/>
      <c r="CQ308" s="7"/>
      <c r="CR308" s="7"/>
      <c r="CS308" s="7"/>
      <c r="CT308" s="7"/>
      <c r="CU308" s="7"/>
      <c r="CV308" s="7"/>
      <c r="CW308" s="7"/>
      <c r="CX308" s="7"/>
      <c r="CY308" s="7"/>
      <c r="CZ308" s="7"/>
      <c r="DA308" s="7"/>
      <c r="DB308" s="7"/>
      <c r="DC308" s="7"/>
      <c r="DD308" s="7"/>
      <c r="DE308" s="7"/>
      <c r="DF308" s="7"/>
      <c r="DG308" s="7"/>
      <c r="DH308" s="7"/>
      <c r="DI308" s="7"/>
      <c r="DJ308" s="7"/>
      <c r="DK308" s="7"/>
      <c r="DL308" s="7"/>
      <c r="DM308" s="7"/>
      <c r="DN308" s="7"/>
      <c r="DO308" s="7"/>
      <c r="DP308" s="7"/>
      <c r="DQ308" s="7"/>
      <c r="DR308" s="7"/>
      <c r="DS308" s="7"/>
      <c r="DT308" s="7"/>
      <c r="DU308" s="7"/>
      <c r="DV308" s="7"/>
      <c r="DW308" s="7"/>
      <c r="DX308" s="7"/>
      <c r="DY308" s="7"/>
      <c r="DZ308" s="7"/>
      <c r="EA308" s="7"/>
      <c r="EB308" s="7"/>
      <c r="EC308" s="7"/>
      <c r="ED308" s="7"/>
      <c r="EE308" s="7"/>
      <c r="EF308" s="7"/>
      <c r="EG308" s="7"/>
      <c r="EH308" s="7"/>
      <c r="EI308" s="7"/>
      <c r="EJ308" s="7"/>
      <c r="EK308" s="7"/>
      <c r="EL308" s="7"/>
      <c r="EM308" s="7"/>
      <c r="EN308" s="7"/>
      <c r="EO308" s="7"/>
      <c r="EP308" s="7"/>
      <c r="EQ308" s="7"/>
      <c r="ER308" s="7"/>
      <c r="ES308" s="7"/>
      <c r="ET308" s="7"/>
      <c r="EU308" s="7"/>
      <c r="EV308" s="7"/>
      <c r="EW308" s="7"/>
      <c r="EX308" s="7"/>
      <c r="EY308" s="7"/>
      <c r="EZ308" s="7"/>
      <c r="FA308" s="7"/>
      <c r="FB308" s="7"/>
      <c r="FC308" s="7"/>
      <c r="FD308" s="7"/>
      <c r="FE308" s="7"/>
      <c r="FF308" s="7"/>
      <c r="FG308" s="7"/>
      <c r="FH308" s="7"/>
      <c r="FI308" s="7"/>
      <c r="FJ308" s="7"/>
      <c r="FK308" s="7"/>
      <c r="FL308" s="7"/>
      <c r="FM308" s="7"/>
      <c r="FN308" s="7"/>
      <c r="FO308" s="7"/>
      <c r="FP308" s="7"/>
      <c r="FQ308" s="7"/>
      <c r="FR308" s="7"/>
      <c r="FS308" s="7"/>
      <c r="FT308" s="7"/>
      <c r="FU308" s="7"/>
      <c r="FV308" s="7"/>
      <c r="FW308" s="7"/>
      <c r="FX308" s="7"/>
      <c r="FY308" s="7"/>
      <c r="FZ308" s="7"/>
      <c r="GA308" s="7"/>
      <c r="GB308" s="7"/>
      <c r="GC308" s="7"/>
      <c r="GD308" s="7"/>
      <c r="GE308" s="7"/>
      <c r="GF308" s="7"/>
      <c r="GG308" s="7"/>
      <c r="GH308" s="7"/>
      <c r="GI308" s="7"/>
      <c r="GJ308" s="7"/>
      <c r="GK308" s="7"/>
      <c r="GL308" s="7"/>
      <c r="GM308" s="7"/>
      <c r="GN308" s="7"/>
      <c r="GO308" s="7"/>
      <c r="GP308" s="7"/>
      <c r="GQ308" s="7"/>
      <c r="GR308" s="7"/>
      <c r="GS308" s="7"/>
      <c r="GT308" s="7"/>
      <c r="GU308" s="7"/>
      <c r="GV308" s="7"/>
      <c r="GW308" s="7"/>
      <c r="GX308" s="7"/>
      <c r="GY308" s="7"/>
      <c r="GZ308" s="7"/>
      <c r="HA308" s="7"/>
      <c r="HB308" s="7"/>
      <c r="HC308" s="7"/>
      <c r="HD308" s="7"/>
      <c r="HE308" s="7"/>
      <c r="HF308" s="7"/>
    </row>
    <row r="309" spans="1:214" s="15" customFormat="1" ht="15.75" x14ac:dyDescent="0.3">
      <c r="A309" s="3" t="s">
        <v>155</v>
      </c>
      <c r="B309" s="7" t="s">
        <v>82</v>
      </c>
      <c r="C309" s="7">
        <v>389.97</v>
      </c>
      <c r="E309" s="1">
        <f t="shared" si="26"/>
        <v>389.97</v>
      </c>
      <c r="F309" s="7"/>
      <c r="G309" s="7">
        <f t="shared" si="27"/>
        <v>389.97</v>
      </c>
      <c r="H309" s="7">
        <v>615</v>
      </c>
      <c r="I309" s="7">
        <f t="shared" si="28"/>
        <v>-225.02999999999997</v>
      </c>
      <c r="J309" s="7"/>
      <c r="K309" s="7">
        <v>-225.02999999999997</v>
      </c>
      <c r="L309" s="7">
        <f t="shared" si="29"/>
        <v>0</v>
      </c>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c r="AM309" s="7"/>
      <c r="AN309" s="7"/>
      <c r="AO309" s="7"/>
      <c r="AP309" s="7"/>
      <c r="AQ309" s="7"/>
      <c r="AR309" s="7"/>
      <c r="AS309" s="7"/>
      <c r="AT309" s="7"/>
      <c r="AU309" s="7"/>
      <c r="AV309" s="7"/>
      <c r="AW309" s="7"/>
      <c r="AX309" s="7"/>
      <c r="AY309" s="7"/>
      <c r="AZ309" s="7"/>
      <c r="BA309" s="7"/>
      <c r="BB309" s="7"/>
      <c r="BC309" s="7"/>
      <c r="BD309" s="7"/>
      <c r="BE309" s="7"/>
      <c r="BF309" s="7"/>
      <c r="BG309" s="7"/>
      <c r="BH309" s="7"/>
      <c r="BI309" s="7"/>
      <c r="BJ309" s="7"/>
      <c r="BK309" s="7"/>
      <c r="BL309" s="7"/>
      <c r="BM309" s="7"/>
      <c r="BN309" s="7"/>
      <c r="BO309" s="7"/>
      <c r="BP309" s="7"/>
      <c r="BQ309" s="7"/>
      <c r="BR309" s="7"/>
      <c r="BS309" s="7"/>
      <c r="BT309" s="7"/>
      <c r="BU309" s="7"/>
      <c r="BV309" s="7"/>
      <c r="BW309" s="7"/>
      <c r="BX309" s="7"/>
      <c r="BY309" s="7"/>
      <c r="BZ309" s="7"/>
      <c r="CA309" s="7"/>
      <c r="CB309" s="7"/>
      <c r="CC309" s="7"/>
      <c r="CD309" s="7"/>
      <c r="CE309" s="7"/>
      <c r="CF309" s="7"/>
      <c r="CG309" s="7"/>
      <c r="CH309" s="7"/>
      <c r="CI309" s="7"/>
      <c r="CJ309" s="7"/>
      <c r="CK309" s="7"/>
      <c r="CL309" s="7"/>
      <c r="CM309" s="7"/>
      <c r="CN309" s="7"/>
      <c r="CO309" s="7"/>
      <c r="CP309" s="7"/>
      <c r="CQ309" s="7"/>
      <c r="CR309" s="7"/>
      <c r="CS309" s="7"/>
      <c r="CT309" s="7"/>
      <c r="CU309" s="7"/>
      <c r="CV309" s="7"/>
      <c r="CW309" s="7"/>
      <c r="CX309" s="7"/>
      <c r="CY309" s="7"/>
      <c r="CZ309" s="7"/>
      <c r="DA309" s="7"/>
      <c r="DB309" s="7"/>
      <c r="DC309" s="7"/>
      <c r="DD309" s="7"/>
      <c r="DE309" s="7"/>
      <c r="DF309" s="7"/>
      <c r="DG309" s="7"/>
      <c r="DH309" s="7"/>
      <c r="DI309" s="7"/>
      <c r="DJ309" s="7"/>
      <c r="DK309" s="7"/>
      <c r="DL309" s="7"/>
      <c r="DM309" s="7"/>
      <c r="DN309" s="7"/>
      <c r="DO309" s="7"/>
      <c r="DP309" s="7"/>
      <c r="DQ309" s="7"/>
      <c r="DR309" s="7"/>
      <c r="DS309" s="7"/>
      <c r="DT309" s="7"/>
      <c r="DU309" s="7"/>
      <c r="DV309" s="7"/>
      <c r="DW309" s="7"/>
      <c r="DX309" s="7"/>
      <c r="DY309" s="7"/>
      <c r="DZ309" s="7"/>
      <c r="EA309" s="7"/>
      <c r="EB309" s="7"/>
      <c r="EC309" s="7"/>
      <c r="ED309" s="7"/>
      <c r="EE309" s="7"/>
      <c r="EF309" s="7"/>
      <c r="EG309" s="7"/>
      <c r="EH309" s="7"/>
      <c r="EI309" s="7"/>
      <c r="EJ309" s="7"/>
      <c r="EK309" s="7"/>
      <c r="EL309" s="7"/>
      <c r="EM309" s="7"/>
      <c r="EN309" s="7"/>
      <c r="EO309" s="7"/>
      <c r="EP309" s="7"/>
      <c r="EQ309" s="7"/>
      <c r="ER309" s="7"/>
      <c r="ES309" s="7"/>
      <c r="ET309" s="7"/>
      <c r="EU309" s="7"/>
      <c r="EV309" s="7"/>
      <c r="EW309" s="7"/>
      <c r="EX309" s="7"/>
      <c r="EY309" s="7"/>
      <c r="EZ309" s="7"/>
      <c r="FA309" s="7"/>
      <c r="FB309" s="7"/>
      <c r="FC309" s="7"/>
      <c r="FD309" s="7"/>
      <c r="FE309" s="7"/>
      <c r="FF309" s="7"/>
      <c r="FG309" s="7"/>
      <c r="FH309" s="7"/>
      <c r="FI309" s="7"/>
      <c r="FJ309" s="7"/>
      <c r="FK309" s="7"/>
      <c r="FL309" s="7"/>
      <c r="FM309" s="7"/>
      <c r="FN309" s="7"/>
      <c r="FO309" s="7"/>
      <c r="FP309" s="7"/>
      <c r="FQ309" s="7"/>
      <c r="FR309" s="7"/>
      <c r="FS309" s="7"/>
      <c r="FT309" s="7"/>
      <c r="FU309" s="7"/>
      <c r="FV309" s="7"/>
      <c r="FW309" s="7"/>
      <c r="FX309" s="7"/>
      <c r="FY309" s="7"/>
      <c r="FZ309" s="7"/>
      <c r="GA309" s="7"/>
      <c r="GB309" s="7"/>
      <c r="GC309" s="7"/>
      <c r="GD309" s="7"/>
      <c r="GE309" s="7"/>
      <c r="GF309" s="7"/>
      <c r="GG309" s="7"/>
      <c r="GH309" s="7"/>
      <c r="GI309" s="7"/>
      <c r="GJ309" s="7"/>
      <c r="GK309" s="7"/>
      <c r="GL309" s="7"/>
      <c r="GM309" s="7"/>
      <c r="GN309" s="7"/>
      <c r="GO309" s="7"/>
      <c r="GP309" s="7"/>
      <c r="GQ309" s="7"/>
      <c r="GR309" s="7"/>
      <c r="GS309" s="7"/>
      <c r="GT309" s="7"/>
      <c r="GU309" s="7"/>
      <c r="GV309" s="7"/>
      <c r="GW309" s="7"/>
      <c r="GX309" s="7"/>
      <c r="GY309" s="7"/>
      <c r="GZ309" s="7"/>
      <c r="HA309" s="7"/>
      <c r="HB309" s="7"/>
      <c r="HC309" s="7"/>
      <c r="HD309" s="7"/>
      <c r="HE309" s="7"/>
      <c r="HF309" s="7"/>
    </row>
    <row r="310" spans="1:214" s="15" customFormat="1" ht="15.75" x14ac:dyDescent="0.3">
      <c r="A310" s="3" t="s">
        <v>155</v>
      </c>
      <c r="B310" s="7" t="s">
        <v>316</v>
      </c>
      <c r="C310" s="7">
        <v>1316.98</v>
      </c>
      <c r="E310" s="1">
        <f t="shared" si="26"/>
        <v>1316.98</v>
      </c>
      <c r="F310" s="7"/>
      <c r="G310" s="7">
        <f t="shared" si="27"/>
        <v>1316.98</v>
      </c>
      <c r="H310" s="7">
        <v>700</v>
      </c>
      <c r="I310" s="7">
        <f t="shared" si="28"/>
        <v>616.98</v>
      </c>
      <c r="J310" s="7"/>
      <c r="K310" s="7">
        <v>616.98</v>
      </c>
      <c r="L310" s="7">
        <f t="shared" si="29"/>
        <v>0</v>
      </c>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c r="AM310" s="7"/>
      <c r="AN310" s="7"/>
      <c r="AO310" s="7"/>
      <c r="AP310" s="7"/>
      <c r="AQ310" s="7"/>
      <c r="AR310" s="7"/>
      <c r="AS310" s="7"/>
      <c r="AT310" s="7"/>
      <c r="AU310" s="7"/>
      <c r="AV310" s="7"/>
      <c r="AW310" s="7"/>
      <c r="AX310" s="7"/>
      <c r="AY310" s="7"/>
      <c r="AZ310" s="7"/>
      <c r="BA310" s="7"/>
      <c r="BB310" s="7"/>
      <c r="BC310" s="7"/>
      <c r="BD310" s="7"/>
      <c r="BE310" s="7"/>
      <c r="BF310" s="7"/>
      <c r="BG310" s="7"/>
      <c r="BH310" s="7"/>
      <c r="BI310" s="7"/>
      <c r="BJ310" s="7"/>
      <c r="BK310" s="7"/>
      <c r="BL310" s="7"/>
      <c r="BM310" s="7"/>
      <c r="BN310" s="7"/>
      <c r="BO310" s="7"/>
      <c r="BP310" s="7"/>
      <c r="BQ310" s="7"/>
      <c r="BR310" s="7"/>
      <c r="BS310" s="7"/>
      <c r="BT310" s="7"/>
      <c r="BU310" s="7"/>
      <c r="BV310" s="7"/>
      <c r="BW310" s="7"/>
      <c r="BX310" s="7"/>
      <c r="BY310" s="7"/>
      <c r="BZ310" s="7"/>
      <c r="CA310" s="7"/>
      <c r="CB310" s="7"/>
      <c r="CC310" s="7"/>
      <c r="CD310" s="7"/>
      <c r="CE310" s="7"/>
      <c r="CF310" s="7"/>
      <c r="CG310" s="7"/>
      <c r="CH310" s="7"/>
      <c r="CI310" s="7"/>
      <c r="CJ310" s="7"/>
      <c r="CK310" s="7"/>
      <c r="CL310" s="7"/>
      <c r="CM310" s="7"/>
      <c r="CN310" s="7"/>
      <c r="CO310" s="7"/>
      <c r="CP310" s="7"/>
      <c r="CQ310" s="7"/>
      <c r="CR310" s="7"/>
      <c r="CS310" s="7"/>
      <c r="CT310" s="7"/>
      <c r="CU310" s="7"/>
      <c r="CV310" s="7"/>
      <c r="CW310" s="7"/>
      <c r="CX310" s="7"/>
      <c r="CY310" s="7"/>
      <c r="CZ310" s="7"/>
      <c r="DA310" s="7"/>
      <c r="DB310" s="7"/>
      <c r="DC310" s="7"/>
      <c r="DD310" s="7"/>
      <c r="DE310" s="7"/>
      <c r="DF310" s="7"/>
      <c r="DG310" s="7"/>
      <c r="DH310" s="7"/>
      <c r="DI310" s="7"/>
      <c r="DJ310" s="7"/>
      <c r="DK310" s="7"/>
      <c r="DL310" s="7"/>
      <c r="DM310" s="7"/>
      <c r="DN310" s="7"/>
      <c r="DO310" s="7"/>
      <c r="DP310" s="7"/>
      <c r="DQ310" s="7"/>
      <c r="DR310" s="7"/>
      <c r="DS310" s="7"/>
      <c r="DT310" s="7"/>
      <c r="DU310" s="7"/>
      <c r="DV310" s="7"/>
      <c r="DW310" s="7"/>
      <c r="DX310" s="7"/>
      <c r="DY310" s="7"/>
      <c r="DZ310" s="7"/>
      <c r="EA310" s="7"/>
      <c r="EB310" s="7"/>
      <c r="EC310" s="7"/>
      <c r="ED310" s="7"/>
      <c r="EE310" s="7"/>
      <c r="EF310" s="7"/>
      <c r="EG310" s="7"/>
      <c r="EH310" s="7"/>
      <c r="EI310" s="7"/>
      <c r="EJ310" s="7"/>
      <c r="EK310" s="7"/>
      <c r="EL310" s="7"/>
      <c r="EM310" s="7"/>
      <c r="EN310" s="7"/>
      <c r="EO310" s="7"/>
      <c r="EP310" s="7"/>
      <c r="EQ310" s="7"/>
      <c r="ER310" s="7"/>
      <c r="ES310" s="7"/>
      <c r="ET310" s="7"/>
      <c r="EU310" s="7"/>
      <c r="EV310" s="7"/>
      <c r="EW310" s="7"/>
      <c r="EX310" s="7"/>
      <c r="EY310" s="7"/>
      <c r="EZ310" s="7"/>
      <c r="FA310" s="7"/>
      <c r="FB310" s="7"/>
      <c r="FC310" s="7"/>
      <c r="FD310" s="7"/>
      <c r="FE310" s="7"/>
      <c r="FF310" s="7"/>
      <c r="FG310" s="7"/>
      <c r="FH310" s="7"/>
      <c r="FI310" s="7"/>
      <c r="FJ310" s="7"/>
      <c r="FK310" s="7"/>
      <c r="FL310" s="7"/>
      <c r="FM310" s="7"/>
      <c r="FN310" s="7"/>
      <c r="FO310" s="7"/>
      <c r="FP310" s="7"/>
      <c r="FQ310" s="7"/>
      <c r="FR310" s="7"/>
      <c r="FS310" s="7"/>
      <c r="FT310" s="7"/>
      <c r="FU310" s="7"/>
      <c r="FV310" s="7"/>
      <c r="FW310" s="7"/>
      <c r="FX310" s="7"/>
      <c r="FY310" s="7"/>
      <c r="FZ310" s="7"/>
      <c r="GA310" s="7"/>
      <c r="GB310" s="7"/>
      <c r="GC310" s="7"/>
      <c r="GD310" s="7"/>
      <c r="GE310" s="7"/>
      <c r="GF310" s="7"/>
      <c r="GG310" s="7"/>
      <c r="GH310" s="7"/>
      <c r="GI310" s="7"/>
      <c r="GJ310" s="7"/>
      <c r="GK310" s="7"/>
      <c r="GL310" s="7"/>
      <c r="GM310" s="7"/>
      <c r="GN310" s="7"/>
      <c r="GO310" s="7"/>
      <c r="GP310" s="7"/>
      <c r="GQ310" s="7"/>
      <c r="GR310" s="7"/>
      <c r="GS310" s="7"/>
      <c r="GT310" s="7"/>
      <c r="GU310" s="7"/>
      <c r="GV310" s="7"/>
      <c r="GW310" s="7"/>
      <c r="GX310" s="7"/>
      <c r="GY310" s="7"/>
      <c r="GZ310" s="7"/>
      <c r="HA310" s="7"/>
      <c r="HB310" s="7"/>
      <c r="HC310" s="7"/>
      <c r="HD310" s="7"/>
      <c r="HE310" s="7"/>
      <c r="HF310" s="7"/>
    </row>
    <row r="311" spans="1:214" s="15" customFormat="1" ht="15.75" x14ac:dyDescent="0.3">
      <c r="A311" s="3" t="s">
        <v>317</v>
      </c>
      <c r="B311" s="7" t="s">
        <v>318</v>
      </c>
      <c r="C311" s="7">
        <v>29778.45</v>
      </c>
      <c r="E311" s="1">
        <f t="shared" si="26"/>
        <v>29778.45</v>
      </c>
      <c r="F311" s="7"/>
      <c r="G311" s="7">
        <f t="shared" si="27"/>
        <v>29778.45</v>
      </c>
      <c r="H311" s="7">
        <f>11500+307+1000+538+769+1154</f>
        <v>15268</v>
      </c>
      <c r="I311" s="7">
        <f t="shared" si="28"/>
        <v>14510.45</v>
      </c>
      <c r="J311" s="7"/>
      <c r="K311" s="7">
        <v>14510.45</v>
      </c>
      <c r="L311" s="7">
        <f t="shared" si="29"/>
        <v>0</v>
      </c>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c r="AM311" s="7"/>
      <c r="AN311" s="7"/>
      <c r="AO311" s="7"/>
      <c r="AP311" s="7"/>
      <c r="AQ311" s="7"/>
      <c r="AR311" s="7"/>
      <c r="AS311" s="7"/>
      <c r="AT311" s="7"/>
      <c r="AU311" s="7"/>
      <c r="AV311" s="7"/>
      <c r="AW311" s="7"/>
      <c r="AX311" s="7"/>
      <c r="AY311" s="7"/>
      <c r="AZ311" s="7"/>
      <c r="BA311" s="7"/>
      <c r="BB311" s="7"/>
      <c r="BC311" s="7"/>
      <c r="BD311" s="7"/>
      <c r="BE311" s="7"/>
      <c r="BF311" s="7"/>
      <c r="BG311" s="7"/>
      <c r="BH311" s="7"/>
      <c r="BI311" s="7"/>
      <c r="BJ311" s="7"/>
      <c r="BK311" s="7"/>
      <c r="BL311" s="7"/>
      <c r="BM311" s="7"/>
      <c r="BN311" s="7"/>
      <c r="BO311" s="7"/>
      <c r="BP311" s="7"/>
      <c r="BQ311" s="7"/>
      <c r="BR311" s="7"/>
      <c r="BS311" s="7"/>
      <c r="BT311" s="7"/>
      <c r="BU311" s="7"/>
      <c r="BV311" s="7"/>
      <c r="BW311" s="7"/>
      <c r="BX311" s="7"/>
      <c r="BY311" s="7"/>
      <c r="BZ311" s="7"/>
      <c r="CA311" s="7"/>
      <c r="CB311" s="7"/>
      <c r="CC311" s="7"/>
      <c r="CD311" s="7"/>
      <c r="CE311" s="7"/>
      <c r="CF311" s="7"/>
      <c r="CG311" s="7"/>
      <c r="CH311" s="7"/>
      <c r="CI311" s="7"/>
      <c r="CJ311" s="7"/>
      <c r="CK311" s="7"/>
      <c r="CL311" s="7"/>
      <c r="CM311" s="7"/>
      <c r="CN311" s="7"/>
      <c r="CO311" s="7"/>
      <c r="CP311" s="7"/>
      <c r="CQ311" s="7"/>
      <c r="CR311" s="7"/>
      <c r="CS311" s="7"/>
      <c r="CT311" s="7"/>
      <c r="CU311" s="7"/>
      <c r="CV311" s="7"/>
      <c r="CW311" s="7"/>
      <c r="CX311" s="7"/>
      <c r="CY311" s="7"/>
      <c r="CZ311" s="7"/>
      <c r="DA311" s="7"/>
      <c r="DB311" s="7"/>
      <c r="DC311" s="7"/>
      <c r="DD311" s="7"/>
      <c r="DE311" s="7"/>
      <c r="DF311" s="7"/>
      <c r="DG311" s="7"/>
      <c r="DH311" s="7"/>
      <c r="DI311" s="7"/>
      <c r="DJ311" s="7"/>
      <c r="DK311" s="7"/>
      <c r="DL311" s="7"/>
      <c r="DM311" s="7"/>
      <c r="DN311" s="7"/>
      <c r="DO311" s="7"/>
      <c r="DP311" s="7"/>
      <c r="DQ311" s="7"/>
      <c r="DR311" s="7"/>
      <c r="DS311" s="7"/>
      <c r="DT311" s="7"/>
      <c r="DU311" s="7"/>
      <c r="DV311" s="7"/>
      <c r="DW311" s="7"/>
      <c r="DX311" s="7"/>
      <c r="DY311" s="7"/>
      <c r="DZ311" s="7"/>
      <c r="EA311" s="7"/>
      <c r="EB311" s="7"/>
      <c r="EC311" s="7"/>
      <c r="ED311" s="7"/>
      <c r="EE311" s="7"/>
      <c r="EF311" s="7"/>
      <c r="EG311" s="7"/>
      <c r="EH311" s="7"/>
      <c r="EI311" s="7"/>
      <c r="EJ311" s="7"/>
      <c r="EK311" s="7"/>
      <c r="EL311" s="7"/>
      <c r="EM311" s="7"/>
      <c r="EN311" s="7"/>
      <c r="EO311" s="7"/>
      <c r="EP311" s="7"/>
      <c r="EQ311" s="7"/>
      <c r="ER311" s="7"/>
      <c r="ES311" s="7"/>
      <c r="ET311" s="7"/>
      <c r="EU311" s="7"/>
      <c r="EV311" s="7"/>
      <c r="EW311" s="7"/>
      <c r="EX311" s="7"/>
      <c r="EY311" s="7"/>
      <c r="EZ311" s="7"/>
      <c r="FA311" s="7"/>
      <c r="FB311" s="7"/>
      <c r="FC311" s="7"/>
      <c r="FD311" s="7"/>
      <c r="FE311" s="7"/>
      <c r="FF311" s="7"/>
      <c r="FG311" s="7"/>
      <c r="FH311" s="7"/>
      <c r="FI311" s="7"/>
      <c r="FJ311" s="7"/>
      <c r="FK311" s="7"/>
      <c r="FL311" s="7"/>
      <c r="FM311" s="7"/>
      <c r="FN311" s="7"/>
      <c r="FO311" s="7"/>
      <c r="FP311" s="7"/>
      <c r="FQ311" s="7"/>
      <c r="FR311" s="7"/>
      <c r="FS311" s="7"/>
      <c r="FT311" s="7"/>
      <c r="FU311" s="7"/>
      <c r="FV311" s="7"/>
      <c r="FW311" s="7"/>
      <c r="FX311" s="7"/>
      <c r="FY311" s="7"/>
      <c r="FZ311" s="7"/>
      <c r="GA311" s="7"/>
      <c r="GB311" s="7"/>
      <c r="GC311" s="7"/>
      <c r="GD311" s="7"/>
      <c r="GE311" s="7"/>
      <c r="GF311" s="7"/>
      <c r="GG311" s="7"/>
      <c r="GH311" s="7"/>
      <c r="GI311" s="7"/>
      <c r="GJ311" s="7"/>
      <c r="GK311" s="7"/>
      <c r="GL311" s="7"/>
      <c r="GM311" s="7"/>
      <c r="GN311" s="7"/>
      <c r="GO311" s="7"/>
      <c r="GP311" s="7"/>
      <c r="GQ311" s="7"/>
      <c r="GR311" s="7"/>
      <c r="GS311" s="7"/>
      <c r="GT311" s="7"/>
      <c r="GU311" s="7"/>
      <c r="GV311" s="7"/>
      <c r="GW311" s="7"/>
      <c r="GX311" s="7"/>
      <c r="GY311" s="7"/>
      <c r="GZ311" s="7"/>
      <c r="HA311" s="7"/>
      <c r="HB311" s="7"/>
      <c r="HC311" s="7"/>
      <c r="HD311" s="7"/>
      <c r="HE311" s="7"/>
      <c r="HF311" s="7"/>
    </row>
    <row r="312" spans="1:214" s="15" customFormat="1" ht="15.75" x14ac:dyDescent="0.3">
      <c r="A312" s="3"/>
      <c r="B312" s="7" t="s">
        <v>282</v>
      </c>
      <c r="C312" s="7">
        <v>807.02</v>
      </c>
      <c r="E312" s="1">
        <f t="shared" si="26"/>
        <v>807.02</v>
      </c>
      <c r="F312" s="1"/>
      <c r="G312" s="1">
        <f t="shared" si="27"/>
        <v>807.02</v>
      </c>
      <c r="H312" s="1">
        <v>0</v>
      </c>
      <c r="I312" s="1">
        <f t="shared" si="28"/>
        <v>807.02</v>
      </c>
      <c r="J312" s="1"/>
      <c r="K312" s="7">
        <v>807.02</v>
      </c>
      <c r="L312" s="1">
        <f t="shared" si="29"/>
        <v>0</v>
      </c>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c r="AM312" s="7"/>
      <c r="AN312" s="7"/>
      <c r="AO312" s="7"/>
      <c r="AP312" s="7"/>
      <c r="AQ312" s="7"/>
      <c r="AR312" s="7"/>
      <c r="AS312" s="7"/>
      <c r="AT312" s="7"/>
      <c r="AU312" s="7"/>
      <c r="AV312" s="7"/>
      <c r="AW312" s="7"/>
      <c r="AX312" s="7"/>
      <c r="AY312" s="7"/>
      <c r="AZ312" s="7"/>
      <c r="BA312" s="7"/>
      <c r="BB312" s="7"/>
      <c r="BC312" s="7"/>
      <c r="BD312" s="7"/>
      <c r="BE312" s="7"/>
      <c r="BF312" s="7"/>
      <c r="BG312" s="7"/>
      <c r="BH312" s="7"/>
      <c r="BI312" s="7"/>
      <c r="BJ312" s="7"/>
      <c r="BK312" s="7"/>
      <c r="BL312" s="7"/>
      <c r="BM312" s="7"/>
      <c r="BN312" s="7"/>
      <c r="BO312" s="7"/>
      <c r="BP312" s="7"/>
      <c r="BQ312" s="7"/>
      <c r="BR312" s="7"/>
      <c r="BS312" s="7"/>
      <c r="BT312" s="7"/>
      <c r="BU312" s="7"/>
      <c r="BV312" s="7"/>
      <c r="BW312" s="7"/>
      <c r="BX312" s="7"/>
      <c r="BY312" s="7"/>
      <c r="BZ312" s="7"/>
      <c r="CA312" s="7"/>
      <c r="CB312" s="7"/>
      <c r="CC312" s="7"/>
      <c r="CD312" s="7"/>
      <c r="CE312" s="7"/>
      <c r="CF312" s="7"/>
      <c r="CG312" s="7"/>
      <c r="CH312" s="7"/>
      <c r="CI312" s="7"/>
      <c r="CJ312" s="7"/>
      <c r="CK312" s="7"/>
      <c r="CL312" s="7"/>
      <c r="CM312" s="7"/>
      <c r="CN312" s="7"/>
      <c r="CO312" s="7"/>
      <c r="CP312" s="7"/>
      <c r="CQ312" s="7"/>
      <c r="CR312" s="7"/>
      <c r="CS312" s="7"/>
      <c r="CT312" s="7"/>
      <c r="CU312" s="7"/>
      <c r="CV312" s="7"/>
      <c r="CW312" s="7"/>
      <c r="CX312" s="7"/>
      <c r="CY312" s="7"/>
      <c r="CZ312" s="7"/>
      <c r="DA312" s="7"/>
      <c r="DB312" s="7"/>
      <c r="DC312" s="7"/>
      <c r="DD312" s="7"/>
      <c r="DE312" s="7"/>
      <c r="DF312" s="7"/>
      <c r="DG312" s="7"/>
      <c r="DH312" s="7"/>
      <c r="DI312" s="7"/>
      <c r="DJ312" s="7"/>
      <c r="DK312" s="7"/>
      <c r="DL312" s="7"/>
      <c r="DM312" s="7"/>
      <c r="DN312" s="7"/>
      <c r="DO312" s="7"/>
      <c r="DP312" s="7"/>
      <c r="DQ312" s="7"/>
      <c r="DR312" s="7"/>
      <c r="DS312" s="7"/>
      <c r="DT312" s="7"/>
      <c r="DU312" s="7"/>
      <c r="DV312" s="7"/>
      <c r="DW312" s="7"/>
      <c r="DX312" s="7"/>
      <c r="DY312" s="7"/>
      <c r="DZ312" s="7"/>
      <c r="EA312" s="7"/>
      <c r="EB312" s="7"/>
      <c r="EC312" s="7"/>
      <c r="ED312" s="7"/>
      <c r="EE312" s="7"/>
      <c r="EF312" s="7"/>
      <c r="EG312" s="7"/>
      <c r="EH312" s="7"/>
      <c r="EI312" s="7"/>
      <c r="EJ312" s="7"/>
      <c r="EK312" s="7"/>
      <c r="EL312" s="7"/>
      <c r="EM312" s="7"/>
      <c r="EN312" s="7"/>
      <c r="EO312" s="7"/>
      <c r="EP312" s="7"/>
      <c r="EQ312" s="7"/>
      <c r="ER312" s="7"/>
      <c r="ES312" s="7"/>
      <c r="ET312" s="7"/>
      <c r="EU312" s="7"/>
      <c r="EV312" s="7"/>
      <c r="EW312" s="7"/>
      <c r="EX312" s="7"/>
      <c r="EY312" s="7"/>
      <c r="EZ312" s="7"/>
      <c r="FA312" s="7"/>
      <c r="FB312" s="7"/>
      <c r="FC312" s="7"/>
      <c r="FD312" s="7"/>
      <c r="FE312" s="7"/>
      <c r="FF312" s="7"/>
      <c r="FG312" s="7"/>
      <c r="FH312" s="7"/>
      <c r="FI312" s="7"/>
      <c r="FJ312" s="7"/>
      <c r="FK312" s="7"/>
      <c r="FL312" s="7"/>
      <c r="FM312" s="7"/>
      <c r="FN312" s="7"/>
      <c r="FO312" s="7"/>
      <c r="FP312" s="7"/>
      <c r="FQ312" s="7"/>
      <c r="FR312" s="7"/>
      <c r="FS312" s="7"/>
      <c r="FT312" s="7"/>
      <c r="FU312" s="7"/>
      <c r="FV312" s="7"/>
      <c r="FW312" s="7"/>
      <c r="FX312" s="7"/>
      <c r="FY312" s="7"/>
      <c r="FZ312" s="7"/>
      <c r="GA312" s="7"/>
      <c r="GB312" s="7"/>
      <c r="GC312" s="7"/>
      <c r="GD312" s="7"/>
      <c r="GE312" s="7"/>
      <c r="GF312" s="7"/>
      <c r="GG312" s="7"/>
      <c r="GH312" s="7"/>
      <c r="GI312" s="7"/>
      <c r="GJ312" s="7"/>
      <c r="GK312" s="7"/>
      <c r="GL312" s="7"/>
      <c r="GM312" s="7"/>
      <c r="GN312" s="7"/>
      <c r="GO312" s="7"/>
      <c r="GP312" s="7"/>
      <c r="GQ312" s="7"/>
      <c r="GR312" s="7"/>
      <c r="GS312" s="7"/>
      <c r="GT312" s="7"/>
      <c r="GU312" s="7"/>
      <c r="GV312" s="7"/>
      <c r="GW312" s="7"/>
      <c r="GX312" s="7"/>
      <c r="GY312" s="7"/>
      <c r="GZ312" s="7"/>
      <c r="HA312" s="7"/>
      <c r="HB312" s="7"/>
      <c r="HC312" s="7"/>
      <c r="HD312" s="7"/>
      <c r="HE312" s="7"/>
      <c r="HF312" s="7"/>
    </row>
    <row r="313" spans="1:214" s="15" customFormat="1" ht="15.75" x14ac:dyDescent="0.3">
      <c r="A313" s="3"/>
      <c r="B313" s="7" t="s">
        <v>83</v>
      </c>
      <c r="C313" s="1">
        <f>219.5+55.58</f>
        <v>275.08</v>
      </c>
      <c r="E313" s="1">
        <f t="shared" si="26"/>
        <v>275.08</v>
      </c>
      <c r="F313" s="1"/>
      <c r="G313" s="1">
        <f t="shared" si="27"/>
        <v>275.08</v>
      </c>
      <c r="H313" s="1"/>
      <c r="I313" s="1">
        <f t="shared" si="28"/>
        <v>275.08</v>
      </c>
      <c r="J313" s="1"/>
      <c r="K313" s="7">
        <v>275.08</v>
      </c>
      <c r="L313" s="1">
        <f t="shared" si="29"/>
        <v>0</v>
      </c>
      <c r="M313" s="1"/>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c r="AM313" s="7"/>
      <c r="AN313" s="7"/>
      <c r="AO313" s="7"/>
      <c r="AP313" s="7"/>
      <c r="AQ313" s="7"/>
      <c r="AR313" s="7"/>
      <c r="AS313" s="7"/>
      <c r="AT313" s="7"/>
      <c r="AU313" s="7"/>
      <c r="AV313" s="7"/>
      <c r="AW313" s="7"/>
      <c r="AX313" s="7"/>
      <c r="AY313" s="7"/>
      <c r="AZ313" s="7"/>
      <c r="BA313" s="7"/>
      <c r="BB313" s="7"/>
      <c r="BC313" s="7"/>
      <c r="BD313" s="7"/>
      <c r="BE313" s="7"/>
      <c r="BF313" s="7"/>
      <c r="BG313" s="7"/>
      <c r="BH313" s="7"/>
      <c r="BI313" s="7"/>
      <c r="BJ313" s="7"/>
      <c r="BK313" s="7"/>
      <c r="BL313" s="7"/>
      <c r="BM313" s="7"/>
      <c r="BN313" s="7"/>
      <c r="BO313" s="7"/>
      <c r="BP313" s="7"/>
      <c r="BQ313" s="7"/>
      <c r="BR313" s="7"/>
      <c r="BS313" s="7"/>
      <c r="BT313" s="7"/>
      <c r="BU313" s="7"/>
      <c r="BV313" s="7"/>
      <c r="BW313" s="7"/>
      <c r="BX313" s="7"/>
      <c r="BY313" s="7"/>
      <c r="BZ313" s="7"/>
      <c r="CA313" s="7"/>
      <c r="CB313" s="7"/>
      <c r="CC313" s="7"/>
      <c r="CD313" s="7"/>
      <c r="CE313" s="7"/>
      <c r="CF313" s="7"/>
      <c r="CG313" s="7"/>
      <c r="CH313" s="7"/>
      <c r="CI313" s="7"/>
      <c r="CJ313" s="7"/>
      <c r="CK313" s="7"/>
      <c r="CL313" s="7"/>
      <c r="CM313" s="7"/>
      <c r="CN313" s="7"/>
      <c r="CO313" s="7"/>
      <c r="CP313" s="7"/>
      <c r="CQ313" s="7"/>
      <c r="CR313" s="7"/>
      <c r="CS313" s="7"/>
      <c r="CT313" s="7"/>
      <c r="CU313" s="7"/>
      <c r="CV313" s="7"/>
      <c r="CW313" s="7"/>
      <c r="CX313" s="7"/>
      <c r="CY313" s="7"/>
      <c r="CZ313" s="7"/>
      <c r="DA313" s="7"/>
      <c r="DB313" s="7"/>
      <c r="DC313" s="7"/>
      <c r="DD313" s="7"/>
      <c r="DE313" s="7"/>
      <c r="DF313" s="7"/>
      <c r="DG313" s="7"/>
      <c r="DH313" s="7"/>
      <c r="DI313" s="7"/>
      <c r="DJ313" s="7"/>
      <c r="DK313" s="7"/>
      <c r="DL313" s="7"/>
      <c r="DM313" s="7"/>
      <c r="DN313" s="7"/>
      <c r="DO313" s="7"/>
      <c r="DP313" s="7"/>
      <c r="DQ313" s="7"/>
      <c r="DR313" s="7"/>
      <c r="DS313" s="7"/>
      <c r="DT313" s="7"/>
      <c r="DU313" s="7"/>
      <c r="DV313" s="7"/>
      <c r="DW313" s="7"/>
      <c r="DX313" s="7"/>
      <c r="DY313" s="7"/>
      <c r="DZ313" s="7"/>
      <c r="EA313" s="7"/>
      <c r="EB313" s="7"/>
      <c r="EC313" s="7"/>
      <c r="ED313" s="7"/>
      <c r="EE313" s="7"/>
      <c r="EF313" s="7"/>
      <c r="EG313" s="7"/>
      <c r="EH313" s="7"/>
      <c r="EI313" s="7"/>
      <c r="EJ313" s="7"/>
      <c r="EK313" s="7"/>
      <c r="EL313" s="7"/>
      <c r="EM313" s="7"/>
      <c r="EN313" s="7"/>
      <c r="EO313" s="7"/>
      <c r="EP313" s="7"/>
      <c r="EQ313" s="7"/>
      <c r="ER313" s="7"/>
      <c r="ES313" s="7"/>
      <c r="ET313" s="7"/>
      <c r="EU313" s="7"/>
      <c r="EV313" s="7"/>
      <c r="EW313" s="7"/>
      <c r="EX313" s="7"/>
      <c r="EY313" s="7"/>
      <c r="EZ313" s="7"/>
      <c r="FA313" s="7"/>
      <c r="FB313" s="7"/>
      <c r="FC313" s="7"/>
      <c r="FD313" s="7"/>
      <c r="FE313" s="7"/>
      <c r="FF313" s="7"/>
      <c r="FG313" s="7"/>
      <c r="FH313" s="7"/>
      <c r="FI313" s="7"/>
      <c r="FJ313" s="7"/>
      <c r="FK313" s="7"/>
      <c r="FL313" s="7"/>
      <c r="FM313" s="7"/>
      <c r="FN313" s="7"/>
      <c r="FO313" s="7"/>
      <c r="FP313" s="7"/>
      <c r="FQ313" s="7"/>
      <c r="FR313" s="7"/>
      <c r="FS313" s="7"/>
      <c r="FT313" s="7"/>
      <c r="FU313" s="7"/>
      <c r="FV313" s="7"/>
      <c r="FW313" s="7"/>
      <c r="FX313" s="7"/>
      <c r="FY313" s="7"/>
      <c r="FZ313" s="7"/>
      <c r="GA313" s="7"/>
      <c r="GB313" s="7"/>
      <c r="GC313" s="7"/>
      <c r="GD313" s="7"/>
      <c r="GE313" s="7"/>
      <c r="GF313" s="7"/>
      <c r="GG313" s="7"/>
      <c r="GH313" s="7"/>
      <c r="GI313" s="7"/>
      <c r="GJ313" s="7"/>
      <c r="GK313" s="7"/>
      <c r="GL313" s="7"/>
      <c r="GM313" s="7"/>
      <c r="GN313" s="7"/>
      <c r="GO313" s="7"/>
      <c r="GP313" s="7"/>
      <c r="GQ313" s="7"/>
      <c r="GR313" s="7"/>
      <c r="GS313" s="7"/>
      <c r="GT313" s="7"/>
      <c r="GU313" s="7"/>
      <c r="GV313" s="7"/>
      <c r="GW313" s="7"/>
      <c r="GX313" s="7"/>
      <c r="GY313" s="7"/>
      <c r="GZ313" s="7"/>
      <c r="HA313" s="7"/>
      <c r="HB313" s="7"/>
      <c r="HC313" s="7"/>
      <c r="HD313" s="7"/>
      <c r="HE313" s="7"/>
      <c r="HF313" s="7"/>
    </row>
    <row r="314" spans="1:214" s="15" customFormat="1" ht="15.75" x14ac:dyDescent="0.3">
      <c r="A314" s="3" t="s">
        <v>507</v>
      </c>
      <c r="B314" s="7" t="s">
        <v>319</v>
      </c>
      <c r="C314" s="7"/>
      <c r="E314" s="1">
        <f t="shared" si="26"/>
        <v>0</v>
      </c>
      <c r="F314" s="7"/>
      <c r="G314" s="7">
        <f t="shared" si="27"/>
        <v>0</v>
      </c>
      <c r="H314" s="7">
        <v>0</v>
      </c>
      <c r="I314" s="7">
        <f t="shared" si="28"/>
        <v>0</v>
      </c>
      <c r="J314" s="7"/>
      <c r="K314" s="7">
        <v>0</v>
      </c>
      <c r="L314" s="7">
        <f t="shared" si="29"/>
        <v>0</v>
      </c>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c r="AM314" s="7"/>
      <c r="AN314" s="7"/>
      <c r="AO314" s="7"/>
      <c r="AP314" s="7"/>
      <c r="AQ314" s="7"/>
      <c r="AR314" s="7"/>
      <c r="AS314" s="7"/>
      <c r="AT314" s="7"/>
      <c r="AU314" s="7"/>
      <c r="AV314" s="7"/>
      <c r="AW314" s="7"/>
      <c r="AX314" s="7"/>
      <c r="AY314" s="7"/>
      <c r="AZ314" s="7"/>
      <c r="BA314" s="7"/>
      <c r="BB314" s="7"/>
      <c r="BC314" s="7"/>
      <c r="BD314" s="7"/>
      <c r="BE314" s="7"/>
      <c r="BF314" s="7"/>
      <c r="BG314" s="7"/>
      <c r="BH314" s="7"/>
      <c r="BI314" s="7"/>
      <c r="BJ314" s="7"/>
      <c r="BK314" s="7"/>
      <c r="BL314" s="7"/>
      <c r="BM314" s="7"/>
      <c r="BN314" s="7"/>
      <c r="BO314" s="7"/>
      <c r="BP314" s="7"/>
      <c r="BQ314" s="7"/>
      <c r="BR314" s="7"/>
      <c r="BS314" s="7"/>
      <c r="BT314" s="7"/>
      <c r="BU314" s="7"/>
      <c r="BV314" s="7"/>
      <c r="BW314" s="7"/>
      <c r="BX314" s="7"/>
      <c r="BY314" s="7"/>
      <c r="BZ314" s="7"/>
      <c r="CA314" s="7"/>
      <c r="CB314" s="7"/>
      <c r="CC314" s="7"/>
      <c r="CD314" s="7"/>
      <c r="CE314" s="7"/>
      <c r="CF314" s="7"/>
      <c r="CG314" s="7"/>
      <c r="CH314" s="7"/>
      <c r="CI314" s="7"/>
      <c r="CJ314" s="7"/>
      <c r="CK314" s="7"/>
      <c r="CL314" s="7"/>
      <c r="CM314" s="7"/>
      <c r="CN314" s="7"/>
      <c r="CO314" s="7"/>
      <c r="CP314" s="7"/>
      <c r="CQ314" s="7"/>
      <c r="CR314" s="7"/>
      <c r="CS314" s="7"/>
      <c r="CT314" s="7"/>
      <c r="CU314" s="7"/>
      <c r="CV314" s="7"/>
      <c r="CW314" s="7"/>
      <c r="CX314" s="7"/>
      <c r="CY314" s="7"/>
      <c r="CZ314" s="7"/>
      <c r="DA314" s="7"/>
      <c r="DB314" s="7"/>
      <c r="DC314" s="7"/>
      <c r="DD314" s="7"/>
      <c r="DE314" s="7"/>
      <c r="DF314" s="7"/>
      <c r="DG314" s="7"/>
      <c r="DH314" s="7"/>
      <c r="DI314" s="7"/>
      <c r="DJ314" s="7"/>
      <c r="DK314" s="7"/>
      <c r="DL314" s="7"/>
      <c r="DM314" s="7"/>
      <c r="DN314" s="7"/>
      <c r="DO314" s="7"/>
      <c r="DP314" s="7"/>
      <c r="DQ314" s="7"/>
      <c r="DR314" s="7"/>
      <c r="DS314" s="7"/>
      <c r="DT314" s="7"/>
      <c r="DU314" s="7"/>
      <c r="DV314" s="7"/>
      <c r="DW314" s="7"/>
      <c r="DX314" s="7"/>
      <c r="DY314" s="7"/>
      <c r="DZ314" s="7"/>
      <c r="EA314" s="7"/>
      <c r="EB314" s="7"/>
      <c r="EC314" s="7"/>
      <c r="ED314" s="7"/>
      <c r="EE314" s="7"/>
      <c r="EF314" s="7"/>
      <c r="EG314" s="7"/>
      <c r="EH314" s="7"/>
      <c r="EI314" s="7"/>
      <c r="EJ314" s="7"/>
      <c r="EK314" s="7"/>
      <c r="EL314" s="7"/>
      <c r="EM314" s="7"/>
      <c r="EN314" s="7"/>
      <c r="EO314" s="7"/>
      <c r="EP314" s="7"/>
      <c r="EQ314" s="7"/>
      <c r="ER314" s="7"/>
      <c r="ES314" s="7"/>
      <c r="ET314" s="7"/>
      <c r="EU314" s="7"/>
      <c r="EV314" s="7"/>
      <c r="EW314" s="7"/>
      <c r="EX314" s="7"/>
      <c r="EY314" s="7"/>
      <c r="EZ314" s="7"/>
      <c r="FA314" s="7"/>
      <c r="FB314" s="7"/>
      <c r="FC314" s="7"/>
      <c r="FD314" s="7"/>
      <c r="FE314" s="7"/>
      <c r="FF314" s="7"/>
      <c r="FG314" s="7"/>
      <c r="FH314" s="7"/>
      <c r="FI314" s="7"/>
      <c r="FJ314" s="7"/>
      <c r="FK314" s="7"/>
      <c r="FL314" s="7"/>
      <c r="FM314" s="7"/>
      <c r="FN314" s="7"/>
      <c r="FO314" s="7"/>
      <c r="FP314" s="7"/>
      <c r="FQ314" s="7"/>
      <c r="FR314" s="7"/>
      <c r="FS314" s="7"/>
      <c r="FT314" s="7"/>
      <c r="FU314" s="7"/>
      <c r="FV314" s="7"/>
      <c r="FW314" s="7"/>
      <c r="FX314" s="7"/>
      <c r="FY314" s="7"/>
      <c r="FZ314" s="7"/>
      <c r="GA314" s="7"/>
      <c r="GB314" s="7"/>
      <c r="GC314" s="7"/>
      <c r="GD314" s="7"/>
      <c r="GE314" s="7"/>
      <c r="GF314" s="7"/>
      <c r="GG314" s="7"/>
      <c r="GH314" s="7"/>
      <c r="GI314" s="7"/>
      <c r="GJ314" s="7"/>
      <c r="GK314" s="7"/>
      <c r="GL314" s="7"/>
      <c r="GM314" s="7"/>
      <c r="GN314" s="7"/>
      <c r="GO314" s="7"/>
      <c r="GP314" s="7"/>
      <c r="GQ314" s="7"/>
      <c r="GR314" s="7"/>
      <c r="GS314" s="7"/>
      <c r="GT314" s="7"/>
      <c r="GU314" s="7"/>
      <c r="GV314" s="7"/>
      <c r="GW314" s="7"/>
      <c r="GX314" s="7"/>
      <c r="GY314" s="7"/>
      <c r="GZ314" s="7"/>
      <c r="HA314" s="7"/>
      <c r="HB314" s="7"/>
      <c r="HC314" s="7"/>
      <c r="HD314" s="7"/>
      <c r="HE314" s="7"/>
      <c r="HF314" s="7"/>
    </row>
    <row r="315" spans="1:214" s="15" customFormat="1" ht="15.75" x14ac:dyDescent="0.3">
      <c r="A315" s="3"/>
      <c r="B315" s="7" t="s">
        <v>320</v>
      </c>
      <c r="C315" s="7">
        <v>7586.34</v>
      </c>
      <c r="E315" s="1">
        <f t="shared" si="26"/>
        <v>7586.34</v>
      </c>
      <c r="F315" s="7"/>
      <c r="G315" s="7">
        <f t="shared" si="27"/>
        <v>7586.34</v>
      </c>
      <c r="H315" s="7">
        <v>8665</v>
      </c>
      <c r="I315" s="7">
        <f t="shared" si="28"/>
        <v>-1078.6599999999999</v>
      </c>
      <c r="J315" s="7"/>
      <c r="K315" s="7">
        <v>-1078.6599999999999</v>
      </c>
      <c r="L315" s="7">
        <f t="shared" si="29"/>
        <v>0</v>
      </c>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c r="AM315" s="7"/>
      <c r="AN315" s="7"/>
      <c r="AO315" s="7"/>
      <c r="AP315" s="7"/>
      <c r="AQ315" s="7"/>
      <c r="AR315" s="7"/>
      <c r="AS315" s="7"/>
      <c r="AT315" s="7"/>
      <c r="AU315" s="7"/>
      <c r="AV315" s="7"/>
      <c r="AW315" s="7"/>
      <c r="AX315" s="7"/>
      <c r="AY315" s="7"/>
      <c r="AZ315" s="7"/>
      <c r="BA315" s="7"/>
      <c r="BB315" s="7"/>
      <c r="BC315" s="7"/>
      <c r="BD315" s="7"/>
      <c r="BE315" s="7"/>
      <c r="BF315" s="7"/>
      <c r="BG315" s="7"/>
      <c r="BH315" s="7"/>
      <c r="BI315" s="7"/>
      <c r="BJ315" s="7"/>
      <c r="BK315" s="7"/>
      <c r="BL315" s="7"/>
      <c r="BM315" s="7"/>
      <c r="BN315" s="7"/>
      <c r="BO315" s="7"/>
      <c r="BP315" s="7"/>
      <c r="BQ315" s="7"/>
      <c r="BR315" s="7"/>
      <c r="BS315" s="7"/>
      <c r="BT315" s="7"/>
      <c r="BU315" s="7"/>
      <c r="BV315" s="7"/>
      <c r="BW315" s="7"/>
      <c r="BX315" s="7"/>
      <c r="BY315" s="7"/>
      <c r="BZ315" s="7"/>
      <c r="CA315" s="7"/>
      <c r="CB315" s="7"/>
      <c r="CC315" s="7"/>
      <c r="CD315" s="7"/>
      <c r="CE315" s="7"/>
      <c r="CF315" s="7"/>
      <c r="CG315" s="7"/>
      <c r="CH315" s="7"/>
      <c r="CI315" s="7"/>
      <c r="CJ315" s="7"/>
      <c r="CK315" s="7"/>
      <c r="CL315" s="7"/>
      <c r="CM315" s="7"/>
      <c r="CN315" s="7"/>
      <c r="CO315" s="7"/>
      <c r="CP315" s="7"/>
      <c r="CQ315" s="7"/>
      <c r="CR315" s="7"/>
      <c r="CS315" s="7"/>
      <c r="CT315" s="7"/>
      <c r="CU315" s="7"/>
      <c r="CV315" s="7"/>
      <c r="CW315" s="7"/>
      <c r="CX315" s="7"/>
      <c r="CY315" s="7"/>
      <c r="CZ315" s="7"/>
      <c r="DA315" s="7"/>
      <c r="DB315" s="7"/>
      <c r="DC315" s="7"/>
      <c r="DD315" s="7"/>
      <c r="DE315" s="7"/>
      <c r="DF315" s="7"/>
      <c r="DG315" s="7"/>
      <c r="DH315" s="7"/>
      <c r="DI315" s="7"/>
      <c r="DJ315" s="7"/>
      <c r="DK315" s="7"/>
      <c r="DL315" s="7"/>
      <c r="DM315" s="7"/>
      <c r="DN315" s="7"/>
      <c r="DO315" s="7"/>
      <c r="DP315" s="7"/>
      <c r="DQ315" s="7"/>
      <c r="DR315" s="7"/>
      <c r="DS315" s="7"/>
      <c r="DT315" s="7"/>
      <c r="DU315" s="7"/>
      <c r="DV315" s="7"/>
      <c r="DW315" s="7"/>
      <c r="DX315" s="7"/>
      <c r="DY315" s="7"/>
      <c r="DZ315" s="7"/>
      <c r="EA315" s="7"/>
      <c r="EB315" s="7"/>
      <c r="EC315" s="7"/>
      <c r="ED315" s="7"/>
      <c r="EE315" s="7"/>
      <c r="EF315" s="7"/>
      <c r="EG315" s="7"/>
      <c r="EH315" s="7"/>
      <c r="EI315" s="7"/>
      <c r="EJ315" s="7"/>
      <c r="EK315" s="7"/>
      <c r="EL315" s="7"/>
      <c r="EM315" s="7"/>
      <c r="EN315" s="7"/>
      <c r="EO315" s="7"/>
      <c r="EP315" s="7"/>
      <c r="EQ315" s="7"/>
      <c r="ER315" s="7"/>
      <c r="ES315" s="7"/>
      <c r="ET315" s="7"/>
      <c r="EU315" s="7"/>
      <c r="EV315" s="7"/>
      <c r="EW315" s="7"/>
      <c r="EX315" s="7"/>
      <c r="EY315" s="7"/>
      <c r="EZ315" s="7"/>
      <c r="FA315" s="7"/>
      <c r="FB315" s="7"/>
      <c r="FC315" s="7"/>
      <c r="FD315" s="7"/>
      <c r="FE315" s="7"/>
      <c r="FF315" s="7"/>
      <c r="FG315" s="7"/>
      <c r="FH315" s="7"/>
      <c r="FI315" s="7"/>
      <c r="FJ315" s="7"/>
      <c r="FK315" s="7"/>
      <c r="FL315" s="7"/>
      <c r="FM315" s="7"/>
      <c r="FN315" s="7"/>
      <c r="FO315" s="7"/>
      <c r="FP315" s="7"/>
      <c r="FQ315" s="7"/>
      <c r="FR315" s="7"/>
      <c r="FS315" s="7"/>
      <c r="FT315" s="7"/>
      <c r="FU315" s="7"/>
      <c r="FV315" s="7"/>
      <c r="FW315" s="7"/>
      <c r="FX315" s="7"/>
      <c r="FY315" s="7"/>
      <c r="FZ315" s="7"/>
      <c r="GA315" s="7"/>
      <c r="GB315" s="7"/>
      <c r="GC315" s="7"/>
      <c r="GD315" s="7"/>
      <c r="GE315" s="7"/>
      <c r="GF315" s="7"/>
      <c r="GG315" s="7"/>
      <c r="GH315" s="7"/>
      <c r="GI315" s="7"/>
      <c r="GJ315" s="7"/>
      <c r="GK315" s="7"/>
      <c r="GL315" s="7"/>
      <c r="GM315" s="7"/>
      <c r="GN315" s="7"/>
      <c r="GO315" s="7"/>
      <c r="GP315" s="7"/>
      <c r="GQ315" s="7"/>
      <c r="GR315" s="7"/>
      <c r="GS315" s="7"/>
      <c r="GT315" s="7"/>
      <c r="GU315" s="7"/>
      <c r="GV315" s="7"/>
      <c r="GW315" s="7"/>
      <c r="GX315" s="7"/>
      <c r="GY315" s="7"/>
      <c r="GZ315" s="7"/>
      <c r="HA315" s="7"/>
      <c r="HB315" s="7"/>
      <c r="HC315" s="7"/>
      <c r="HD315" s="7"/>
      <c r="HE315" s="7"/>
      <c r="HF315" s="7"/>
    </row>
    <row r="316" spans="1:214" s="15" customFormat="1" ht="15.75" x14ac:dyDescent="0.3">
      <c r="A316" s="3"/>
      <c r="B316" s="7" t="s">
        <v>407</v>
      </c>
      <c r="C316" s="7" t="s">
        <v>155</v>
      </c>
      <c r="E316" s="1">
        <f t="shared" si="26"/>
        <v>0</v>
      </c>
      <c r="F316" s="1"/>
      <c r="G316" s="1">
        <f t="shared" si="27"/>
        <v>0</v>
      </c>
      <c r="H316" s="1">
        <v>0</v>
      </c>
      <c r="I316" s="1">
        <f t="shared" si="28"/>
        <v>0</v>
      </c>
      <c r="J316" s="1"/>
      <c r="K316" s="7">
        <v>0</v>
      </c>
      <c r="L316" s="1">
        <f t="shared" si="29"/>
        <v>0</v>
      </c>
      <c r="M316" s="1"/>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c r="AM316" s="7"/>
      <c r="AN316" s="7"/>
      <c r="AO316" s="7"/>
      <c r="AP316" s="7"/>
      <c r="AQ316" s="7"/>
      <c r="AR316" s="7"/>
      <c r="AS316" s="7"/>
      <c r="AT316" s="7"/>
      <c r="AU316" s="7"/>
      <c r="AV316" s="7"/>
      <c r="AW316" s="7"/>
      <c r="AX316" s="7"/>
      <c r="AY316" s="7"/>
      <c r="AZ316" s="7"/>
      <c r="BA316" s="7"/>
      <c r="BB316" s="7"/>
      <c r="BC316" s="7"/>
      <c r="BD316" s="7"/>
      <c r="BE316" s="7"/>
      <c r="BF316" s="7"/>
      <c r="BG316" s="7"/>
      <c r="BH316" s="7"/>
      <c r="BI316" s="7"/>
      <c r="BJ316" s="7"/>
      <c r="BK316" s="7"/>
      <c r="BL316" s="7"/>
      <c r="BM316" s="7"/>
      <c r="BN316" s="7"/>
      <c r="BO316" s="7"/>
      <c r="BP316" s="7"/>
      <c r="BQ316" s="7"/>
      <c r="BR316" s="7"/>
      <c r="BS316" s="7"/>
      <c r="BT316" s="7"/>
      <c r="BU316" s="7"/>
      <c r="BV316" s="7"/>
      <c r="BW316" s="7"/>
      <c r="BX316" s="7"/>
      <c r="BY316" s="7"/>
      <c r="BZ316" s="7"/>
      <c r="CA316" s="7"/>
      <c r="CB316" s="7"/>
      <c r="CC316" s="7"/>
      <c r="CD316" s="7"/>
      <c r="CE316" s="7"/>
      <c r="CF316" s="7"/>
      <c r="CG316" s="7"/>
      <c r="CH316" s="7"/>
      <c r="CI316" s="7"/>
      <c r="CJ316" s="7"/>
      <c r="CK316" s="7"/>
      <c r="CL316" s="7"/>
      <c r="CM316" s="7"/>
      <c r="CN316" s="7"/>
      <c r="CO316" s="7"/>
      <c r="CP316" s="7"/>
      <c r="CQ316" s="7"/>
      <c r="CR316" s="7"/>
      <c r="CS316" s="7"/>
      <c r="CT316" s="7"/>
      <c r="CU316" s="7"/>
      <c r="CV316" s="7"/>
      <c r="CW316" s="7"/>
      <c r="CX316" s="7"/>
      <c r="CY316" s="7"/>
      <c r="CZ316" s="7"/>
      <c r="DA316" s="7"/>
      <c r="DB316" s="7"/>
      <c r="DC316" s="7"/>
      <c r="DD316" s="7"/>
      <c r="DE316" s="7"/>
      <c r="DF316" s="7"/>
      <c r="DG316" s="7"/>
      <c r="DH316" s="7"/>
      <c r="DI316" s="7"/>
      <c r="DJ316" s="7"/>
      <c r="DK316" s="7"/>
      <c r="DL316" s="7"/>
      <c r="DM316" s="7"/>
      <c r="DN316" s="7"/>
      <c r="DO316" s="7"/>
      <c r="DP316" s="7"/>
      <c r="DQ316" s="7"/>
      <c r="DR316" s="7"/>
      <c r="DS316" s="7"/>
      <c r="DT316" s="7"/>
      <c r="DU316" s="7"/>
      <c r="DV316" s="7"/>
      <c r="DW316" s="7"/>
      <c r="DX316" s="7"/>
      <c r="DY316" s="7"/>
      <c r="DZ316" s="7"/>
      <c r="EA316" s="7"/>
      <c r="EB316" s="7"/>
      <c r="EC316" s="7"/>
      <c r="ED316" s="7"/>
      <c r="EE316" s="7"/>
      <c r="EF316" s="7"/>
      <c r="EG316" s="7"/>
      <c r="EH316" s="7"/>
      <c r="EI316" s="7"/>
      <c r="EJ316" s="7"/>
      <c r="EK316" s="7"/>
      <c r="EL316" s="7"/>
      <c r="EM316" s="7"/>
      <c r="EN316" s="7"/>
      <c r="EO316" s="7"/>
      <c r="EP316" s="7"/>
      <c r="EQ316" s="7"/>
      <c r="ER316" s="7"/>
      <c r="ES316" s="7"/>
      <c r="ET316" s="7"/>
      <c r="EU316" s="7"/>
      <c r="EV316" s="7"/>
      <c r="EW316" s="7"/>
      <c r="EX316" s="7"/>
      <c r="EY316" s="7"/>
      <c r="EZ316" s="7"/>
      <c r="FA316" s="7"/>
      <c r="FB316" s="7"/>
      <c r="FC316" s="7"/>
      <c r="FD316" s="7"/>
      <c r="FE316" s="7"/>
      <c r="FF316" s="7"/>
      <c r="FG316" s="7"/>
      <c r="FH316" s="7"/>
      <c r="FI316" s="7"/>
      <c r="FJ316" s="7"/>
      <c r="FK316" s="7"/>
      <c r="FL316" s="7"/>
      <c r="FM316" s="7"/>
      <c r="FN316" s="7"/>
      <c r="FO316" s="7"/>
      <c r="FP316" s="7"/>
      <c r="FQ316" s="7"/>
      <c r="FR316" s="7"/>
      <c r="FS316" s="7"/>
      <c r="FT316" s="7"/>
      <c r="FU316" s="7"/>
      <c r="FV316" s="7"/>
      <c r="FW316" s="7"/>
      <c r="FX316" s="7"/>
      <c r="FY316" s="7"/>
      <c r="FZ316" s="7"/>
      <c r="GA316" s="7"/>
      <c r="GB316" s="7"/>
      <c r="GC316" s="7"/>
      <c r="GD316" s="7"/>
      <c r="GE316" s="7"/>
      <c r="GF316" s="7"/>
      <c r="GG316" s="7"/>
      <c r="GH316" s="7"/>
      <c r="GI316" s="7"/>
      <c r="GJ316" s="7"/>
      <c r="GK316" s="7"/>
      <c r="GL316" s="7"/>
      <c r="GM316" s="7"/>
      <c r="GN316" s="7"/>
      <c r="GO316" s="7"/>
      <c r="GP316" s="7"/>
      <c r="GQ316" s="7"/>
      <c r="GR316" s="7"/>
      <c r="GS316" s="7"/>
      <c r="GT316" s="7"/>
      <c r="GU316" s="7"/>
      <c r="GV316" s="7"/>
      <c r="GW316" s="7"/>
      <c r="GX316" s="7"/>
      <c r="GY316" s="7"/>
      <c r="GZ316" s="7"/>
      <c r="HA316" s="7"/>
      <c r="HB316" s="7"/>
      <c r="HC316" s="7"/>
      <c r="HD316" s="7"/>
      <c r="HE316" s="7"/>
      <c r="HF316" s="7"/>
    </row>
    <row r="317" spans="1:214" s="15" customFormat="1" ht="15.75" x14ac:dyDescent="0.3">
      <c r="A317" s="3" t="s">
        <v>155</v>
      </c>
      <c r="B317" s="7" t="s">
        <v>84</v>
      </c>
      <c r="C317" s="7">
        <v>618.25</v>
      </c>
      <c r="E317" s="1">
        <f t="shared" si="26"/>
        <v>618.25</v>
      </c>
      <c r="F317" s="7"/>
      <c r="G317" s="7">
        <f t="shared" si="27"/>
        <v>618.25</v>
      </c>
      <c r="H317" s="7">
        <v>692</v>
      </c>
      <c r="I317" s="7">
        <f t="shared" si="28"/>
        <v>-73.75</v>
      </c>
      <c r="J317" s="7"/>
      <c r="K317" s="7">
        <v>-73.75</v>
      </c>
      <c r="L317" s="7">
        <f t="shared" si="29"/>
        <v>0</v>
      </c>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c r="AM317" s="7"/>
      <c r="AN317" s="7"/>
      <c r="AO317" s="7"/>
      <c r="AP317" s="7"/>
      <c r="AQ317" s="7"/>
      <c r="AR317" s="7"/>
      <c r="AS317" s="7"/>
      <c r="AT317" s="7"/>
      <c r="AU317" s="7"/>
      <c r="AV317" s="7"/>
      <c r="AW317" s="7"/>
      <c r="AX317" s="7"/>
      <c r="AY317" s="7"/>
      <c r="AZ317" s="7"/>
      <c r="BA317" s="7"/>
      <c r="BB317" s="7"/>
      <c r="BC317" s="7"/>
      <c r="BD317" s="7"/>
      <c r="BE317" s="7"/>
      <c r="BF317" s="7"/>
      <c r="BG317" s="7"/>
      <c r="BH317" s="7"/>
      <c r="BI317" s="7"/>
      <c r="BJ317" s="7"/>
      <c r="BK317" s="7"/>
      <c r="BL317" s="7"/>
      <c r="BM317" s="7"/>
      <c r="BN317" s="7"/>
      <c r="BO317" s="7"/>
      <c r="BP317" s="7"/>
      <c r="BQ317" s="7"/>
      <c r="BR317" s="7"/>
      <c r="BS317" s="7"/>
      <c r="BT317" s="7"/>
      <c r="BU317" s="7"/>
      <c r="BV317" s="7"/>
      <c r="BW317" s="7"/>
      <c r="BX317" s="7"/>
      <c r="BY317" s="7"/>
      <c r="BZ317" s="7"/>
      <c r="CA317" s="7"/>
      <c r="CB317" s="7"/>
      <c r="CC317" s="7"/>
      <c r="CD317" s="7"/>
      <c r="CE317" s="7"/>
      <c r="CF317" s="7"/>
      <c r="CG317" s="7"/>
      <c r="CH317" s="7"/>
      <c r="CI317" s="7"/>
      <c r="CJ317" s="7"/>
      <c r="CK317" s="7"/>
      <c r="CL317" s="7"/>
      <c r="CM317" s="7"/>
      <c r="CN317" s="7"/>
      <c r="CO317" s="7"/>
      <c r="CP317" s="7"/>
      <c r="CQ317" s="7"/>
      <c r="CR317" s="7"/>
      <c r="CS317" s="7"/>
      <c r="CT317" s="7"/>
      <c r="CU317" s="7"/>
      <c r="CV317" s="7"/>
      <c r="CW317" s="7"/>
      <c r="CX317" s="7"/>
      <c r="CY317" s="7"/>
      <c r="CZ317" s="7"/>
      <c r="DA317" s="7"/>
      <c r="DB317" s="7"/>
      <c r="DC317" s="7"/>
      <c r="DD317" s="7"/>
      <c r="DE317" s="7"/>
      <c r="DF317" s="7"/>
      <c r="DG317" s="7"/>
      <c r="DH317" s="7"/>
      <c r="DI317" s="7"/>
      <c r="DJ317" s="7"/>
      <c r="DK317" s="7"/>
      <c r="DL317" s="7"/>
      <c r="DM317" s="7"/>
      <c r="DN317" s="7"/>
      <c r="DO317" s="7"/>
      <c r="DP317" s="7"/>
      <c r="DQ317" s="7"/>
      <c r="DR317" s="7"/>
      <c r="DS317" s="7"/>
      <c r="DT317" s="7"/>
      <c r="DU317" s="7"/>
      <c r="DV317" s="7"/>
      <c r="DW317" s="7"/>
      <c r="DX317" s="7"/>
      <c r="DY317" s="7"/>
      <c r="DZ317" s="7"/>
      <c r="EA317" s="7"/>
      <c r="EB317" s="7"/>
      <c r="EC317" s="7"/>
      <c r="ED317" s="7"/>
      <c r="EE317" s="7"/>
      <c r="EF317" s="7"/>
      <c r="EG317" s="7"/>
      <c r="EH317" s="7"/>
      <c r="EI317" s="7"/>
      <c r="EJ317" s="7"/>
      <c r="EK317" s="7"/>
      <c r="EL317" s="7"/>
      <c r="EM317" s="7"/>
      <c r="EN317" s="7"/>
      <c r="EO317" s="7"/>
      <c r="EP317" s="7"/>
      <c r="EQ317" s="7"/>
      <c r="ER317" s="7"/>
      <c r="ES317" s="7"/>
      <c r="ET317" s="7"/>
      <c r="EU317" s="7"/>
      <c r="EV317" s="7"/>
      <c r="EW317" s="7"/>
      <c r="EX317" s="7"/>
      <c r="EY317" s="7"/>
      <c r="EZ317" s="7"/>
      <c r="FA317" s="7"/>
      <c r="FB317" s="7"/>
      <c r="FC317" s="7"/>
      <c r="FD317" s="7"/>
      <c r="FE317" s="7"/>
      <c r="FF317" s="7"/>
      <c r="FG317" s="7"/>
      <c r="FH317" s="7"/>
      <c r="FI317" s="7"/>
      <c r="FJ317" s="7"/>
      <c r="FK317" s="7"/>
      <c r="FL317" s="7"/>
      <c r="FM317" s="7"/>
      <c r="FN317" s="7"/>
      <c r="FO317" s="7"/>
      <c r="FP317" s="7"/>
      <c r="FQ317" s="7"/>
      <c r="FR317" s="7"/>
      <c r="FS317" s="7"/>
      <c r="FT317" s="7"/>
      <c r="FU317" s="7"/>
      <c r="FV317" s="7"/>
      <c r="FW317" s="7"/>
      <c r="FX317" s="7"/>
      <c r="FY317" s="7"/>
      <c r="FZ317" s="7"/>
      <c r="GA317" s="7"/>
      <c r="GB317" s="7"/>
      <c r="GC317" s="7"/>
      <c r="GD317" s="7"/>
      <c r="GE317" s="7"/>
      <c r="GF317" s="7"/>
      <c r="GG317" s="7"/>
      <c r="GH317" s="7"/>
      <c r="GI317" s="7"/>
      <c r="GJ317" s="7"/>
      <c r="GK317" s="7"/>
      <c r="GL317" s="7"/>
      <c r="GM317" s="7"/>
      <c r="GN317" s="7"/>
      <c r="GO317" s="7"/>
      <c r="GP317" s="7"/>
      <c r="GQ317" s="7"/>
      <c r="GR317" s="7"/>
      <c r="GS317" s="7"/>
      <c r="GT317" s="7"/>
      <c r="GU317" s="7"/>
      <c r="GV317" s="7"/>
      <c r="GW317" s="7"/>
      <c r="GX317" s="7"/>
      <c r="GY317" s="7"/>
      <c r="GZ317" s="7"/>
      <c r="HA317" s="7"/>
      <c r="HB317" s="7"/>
      <c r="HC317" s="7"/>
      <c r="HD317" s="7"/>
      <c r="HE317" s="7"/>
      <c r="HF317" s="7"/>
    </row>
    <row r="318" spans="1:214" s="15" customFormat="1" ht="15.75" x14ac:dyDescent="0.3">
      <c r="A318" s="3" t="s">
        <v>155</v>
      </c>
      <c r="B318" s="7" t="s">
        <v>321</v>
      </c>
      <c r="C318" s="7"/>
      <c r="E318" s="1">
        <f t="shared" si="26"/>
        <v>0</v>
      </c>
      <c r="F318" s="7"/>
      <c r="G318" s="7">
        <f t="shared" si="27"/>
        <v>0</v>
      </c>
      <c r="H318" s="7">
        <v>692</v>
      </c>
      <c r="I318" s="7">
        <f t="shared" si="28"/>
        <v>-692</v>
      </c>
      <c r="J318" s="7"/>
      <c r="K318" s="7">
        <v>-692</v>
      </c>
      <c r="L318" s="7">
        <f t="shared" si="29"/>
        <v>0</v>
      </c>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c r="AM318" s="7"/>
      <c r="AN318" s="7"/>
      <c r="AO318" s="7"/>
      <c r="AP318" s="7"/>
      <c r="AQ318" s="7"/>
      <c r="AR318" s="7"/>
      <c r="AS318" s="7"/>
      <c r="AT318" s="7"/>
      <c r="AU318" s="7"/>
      <c r="AV318" s="7"/>
      <c r="AW318" s="7"/>
      <c r="AX318" s="7"/>
      <c r="AY318" s="7"/>
      <c r="AZ318" s="7"/>
      <c r="BA318" s="7"/>
      <c r="BB318" s="7"/>
      <c r="BC318" s="7"/>
      <c r="BD318" s="7"/>
      <c r="BE318" s="7"/>
      <c r="BF318" s="7"/>
      <c r="BG318" s="7"/>
      <c r="BH318" s="7"/>
      <c r="BI318" s="7"/>
      <c r="BJ318" s="7"/>
      <c r="BK318" s="7"/>
      <c r="BL318" s="7"/>
      <c r="BM318" s="7"/>
      <c r="BN318" s="7"/>
      <c r="BO318" s="7"/>
      <c r="BP318" s="7"/>
      <c r="BQ318" s="7"/>
      <c r="BR318" s="7"/>
      <c r="BS318" s="7"/>
      <c r="BT318" s="7"/>
      <c r="BU318" s="7"/>
      <c r="BV318" s="7"/>
      <c r="BW318" s="7"/>
      <c r="BX318" s="7"/>
      <c r="BY318" s="7"/>
      <c r="BZ318" s="7"/>
      <c r="CA318" s="7"/>
      <c r="CB318" s="7"/>
      <c r="CC318" s="7"/>
      <c r="CD318" s="7"/>
      <c r="CE318" s="7"/>
      <c r="CF318" s="7"/>
      <c r="CG318" s="7"/>
      <c r="CH318" s="7"/>
      <c r="CI318" s="7"/>
      <c r="CJ318" s="7"/>
      <c r="CK318" s="7"/>
      <c r="CL318" s="7"/>
      <c r="CM318" s="7"/>
      <c r="CN318" s="7"/>
      <c r="CO318" s="7"/>
      <c r="CP318" s="7"/>
      <c r="CQ318" s="7"/>
      <c r="CR318" s="7"/>
      <c r="CS318" s="7"/>
      <c r="CT318" s="7"/>
      <c r="CU318" s="7"/>
      <c r="CV318" s="7"/>
      <c r="CW318" s="7"/>
      <c r="CX318" s="7"/>
      <c r="CY318" s="7"/>
      <c r="CZ318" s="7"/>
      <c r="DA318" s="7"/>
      <c r="DB318" s="7"/>
      <c r="DC318" s="7"/>
      <c r="DD318" s="7"/>
      <c r="DE318" s="7"/>
      <c r="DF318" s="7"/>
      <c r="DG318" s="7"/>
      <c r="DH318" s="7"/>
      <c r="DI318" s="7"/>
      <c r="DJ318" s="7"/>
      <c r="DK318" s="7"/>
      <c r="DL318" s="7"/>
      <c r="DM318" s="7"/>
      <c r="DN318" s="7"/>
      <c r="DO318" s="7"/>
      <c r="DP318" s="7"/>
      <c r="DQ318" s="7"/>
      <c r="DR318" s="7"/>
      <c r="DS318" s="7"/>
      <c r="DT318" s="7"/>
      <c r="DU318" s="7"/>
      <c r="DV318" s="7"/>
      <c r="DW318" s="7"/>
      <c r="DX318" s="7"/>
      <c r="DY318" s="7"/>
      <c r="DZ318" s="7"/>
      <c r="EA318" s="7"/>
      <c r="EB318" s="7"/>
      <c r="EC318" s="7"/>
      <c r="ED318" s="7"/>
      <c r="EE318" s="7"/>
      <c r="EF318" s="7"/>
      <c r="EG318" s="7"/>
      <c r="EH318" s="7"/>
      <c r="EI318" s="7"/>
      <c r="EJ318" s="7"/>
      <c r="EK318" s="7"/>
      <c r="EL318" s="7"/>
      <c r="EM318" s="7"/>
      <c r="EN318" s="7"/>
      <c r="EO318" s="7"/>
      <c r="EP318" s="7"/>
      <c r="EQ318" s="7"/>
      <c r="ER318" s="7"/>
      <c r="ES318" s="7"/>
      <c r="ET318" s="7"/>
      <c r="EU318" s="7"/>
      <c r="EV318" s="7"/>
      <c r="EW318" s="7"/>
      <c r="EX318" s="7"/>
      <c r="EY318" s="7"/>
      <c r="EZ318" s="7"/>
      <c r="FA318" s="7"/>
      <c r="FB318" s="7"/>
      <c r="FC318" s="7"/>
      <c r="FD318" s="7"/>
      <c r="FE318" s="7"/>
      <c r="FF318" s="7"/>
      <c r="FG318" s="7"/>
      <c r="FH318" s="7"/>
      <c r="FI318" s="7"/>
      <c r="FJ318" s="7"/>
      <c r="FK318" s="7"/>
      <c r="FL318" s="7"/>
      <c r="FM318" s="7"/>
      <c r="FN318" s="7"/>
      <c r="FO318" s="7"/>
      <c r="FP318" s="7"/>
      <c r="FQ318" s="7"/>
      <c r="FR318" s="7"/>
      <c r="FS318" s="7"/>
      <c r="FT318" s="7"/>
      <c r="FU318" s="7"/>
      <c r="FV318" s="7"/>
      <c r="FW318" s="7"/>
      <c r="FX318" s="7"/>
      <c r="FY318" s="7"/>
      <c r="FZ318" s="7"/>
      <c r="GA318" s="7"/>
      <c r="GB318" s="7"/>
      <c r="GC318" s="7"/>
      <c r="GD318" s="7"/>
      <c r="GE318" s="7"/>
      <c r="GF318" s="7"/>
      <c r="GG318" s="7"/>
      <c r="GH318" s="7"/>
      <c r="GI318" s="7"/>
      <c r="GJ318" s="7"/>
      <c r="GK318" s="7"/>
      <c r="GL318" s="7"/>
      <c r="GM318" s="7"/>
      <c r="GN318" s="7"/>
      <c r="GO318" s="7"/>
      <c r="GP318" s="7"/>
      <c r="GQ318" s="7"/>
      <c r="GR318" s="7"/>
      <c r="GS318" s="7"/>
      <c r="GT318" s="7"/>
      <c r="GU318" s="7"/>
      <c r="GV318" s="7"/>
      <c r="GW318" s="7"/>
      <c r="GX318" s="7"/>
      <c r="GY318" s="7"/>
      <c r="GZ318" s="7"/>
      <c r="HA318" s="7"/>
      <c r="HB318" s="7"/>
      <c r="HC318" s="7"/>
      <c r="HD318" s="7"/>
      <c r="HE318" s="7"/>
      <c r="HF318" s="7"/>
    </row>
    <row r="319" spans="1:214" s="15" customFormat="1" ht="15.75" x14ac:dyDescent="0.3">
      <c r="A319" s="3" t="s">
        <v>155</v>
      </c>
      <c r="B319" s="7" t="s">
        <v>322</v>
      </c>
      <c r="C319" s="7">
        <v>7825.08</v>
      </c>
      <c r="E319" s="1">
        <f t="shared" si="26"/>
        <v>7825.08</v>
      </c>
      <c r="F319" s="7"/>
      <c r="G319" s="7">
        <f t="shared" si="27"/>
        <v>7825.08</v>
      </c>
      <c r="H319" s="7">
        <v>19917</v>
      </c>
      <c r="I319" s="7">
        <f t="shared" si="28"/>
        <v>-12091.92</v>
      </c>
      <c r="J319" s="7"/>
      <c r="K319" s="7">
        <v>-12091.92</v>
      </c>
      <c r="L319" s="7">
        <f t="shared" si="29"/>
        <v>0</v>
      </c>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c r="AM319" s="7"/>
      <c r="AN319" s="7"/>
      <c r="AO319" s="7"/>
      <c r="AP319" s="7"/>
      <c r="AQ319" s="7"/>
      <c r="AR319" s="7"/>
      <c r="AS319" s="7"/>
      <c r="AT319" s="7"/>
      <c r="AU319" s="7"/>
      <c r="AV319" s="7"/>
      <c r="AW319" s="7"/>
      <c r="AX319" s="7"/>
      <c r="AY319" s="7"/>
      <c r="AZ319" s="7"/>
      <c r="BA319" s="7"/>
      <c r="BB319" s="7"/>
      <c r="BC319" s="7"/>
      <c r="BD319" s="7"/>
      <c r="BE319" s="7"/>
      <c r="BF319" s="7"/>
      <c r="BG319" s="7"/>
      <c r="BH319" s="7"/>
      <c r="BI319" s="7"/>
      <c r="BJ319" s="7"/>
      <c r="BK319" s="7"/>
      <c r="BL319" s="7"/>
      <c r="BM319" s="7"/>
      <c r="BN319" s="7"/>
      <c r="BO319" s="7"/>
      <c r="BP319" s="7"/>
      <c r="BQ319" s="7"/>
      <c r="BR319" s="7"/>
      <c r="BS319" s="7"/>
      <c r="BT319" s="7"/>
      <c r="BU319" s="7"/>
      <c r="BV319" s="7"/>
      <c r="BW319" s="7"/>
      <c r="BX319" s="7"/>
      <c r="BY319" s="7"/>
      <c r="BZ319" s="7"/>
      <c r="CA319" s="7"/>
      <c r="CB319" s="7"/>
      <c r="CC319" s="7"/>
      <c r="CD319" s="7"/>
      <c r="CE319" s="7"/>
      <c r="CF319" s="7"/>
      <c r="CG319" s="7"/>
      <c r="CH319" s="7"/>
      <c r="CI319" s="7"/>
      <c r="CJ319" s="7"/>
      <c r="CK319" s="7"/>
      <c r="CL319" s="7"/>
      <c r="CM319" s="7"/>
      <c r="CN319" s="7"/>
      <c r="CO319" s="7"/>
      <c r="CP319" s="7"/>
      <c r="CQ319" s="7"/>
      <c r="CR319" s="7"/>
      <c r="CS319" s="7"/>
      <c r="CT319" s="7"/>
      <c r="CU319" s="7"/>
      <c r="CV319" s="7"/>
      <c r="CW319" s="7"/>
      <c r="CX319" s="7"/>
      <c r="CY319" s="7"/>
      <c r="CZ319" s="7"/>
      <c r="DA319" s="7"/>
      <c r="DB319" s="7"/>
      <c r="DC319" s="7"/>
      <c r="DD319" s="7"/>
      <c r="DE319" s="7"/>
      <c r="DF319" s="7"/>
      <c r="DG319" s="7"/>
      <c r="DH319" s="7"/>
      <c r="DI319" s="7"/>
      <c r="DJ319" s="7"/>
      <c r="DK319" s="7"/>
      <c r="DL319" s="7"/>
      <c r="DM319" s="7"/>
      <c r="DN319" s="7"/>
      <c r="DO319" s="7"/>
      <c r="DP319" s="7"/>
      <c r="DQ319" s="7"/>
      <c r="DR319" s="7"/>
      <c r="DS319" s="7"/>
      <c r="DT319" s="7"/>
      <c r="DU319" s="7"/>
      <c r="DV319" s="7"/>
      <c r="DW319" s="7"/>
      <c r="DX319" s="7"/>
      <c r="DY319" s="7"/>
      <c r="DZ319" s="7"/>
      <c r="EA319" s="7"/>
      <c r="EB319" s="7"/>
      <c r="EC319" s="7"/>
      <c r="ED319" s="7"/>
      <c r="EE319" s="7"/>
      <c r="EF319" s="7"/>
      <c r="EG319" s="7"/>
      <c r="EH319" s="7"/>
      <c r="EI319" s="7"/>
      <c r="EJ319" s="7"/>
      <c r="EK319" s="7"/>
      <c r="EL319" s="7"/>
      <c r="EM319" s="7"/>
      <c r="EN319" s="7"/>
      <c r="EO319" s="7"/>
      <c r="EP319" s="7"/>
      <c r="EQ319" s="7"/>
      <c r="ER319" s="7"/>
      <c r="ES319" s="7"/>
      <c r="ET319" s="7"/>
      <c r="EU319" s="7"/>
      <c r="EV319" s="7"/>
      <c r="EW319" s="7"/>
      <c r="EX319" s="7"/>
      <c r="EY319" s="7"/>
      <c r="EZ319" s="7"/>
      <c r="FA319" s="7"/>
      <c r="FB319" s="7"/>
      <c r="FC319" s="7"/>
      <c r="FD319" s="7"/>
      <c r="FE319" s="7"/>
      <c r="FF319" s="7"/>
      <c r="FG319" s="7"/>
      <c r="FH319" s="7"/>
      <c r="FI319" s="7"/>
      <c r="FJ319" s="7"/>
      <c r="FK319" s="7"/>
      <c r="FL319" s="7"/>
      <c r="FM319" s="7"/>
      <c r="FN319" s="7"/>
      <c r="FO319" s="7"/>
      <c r="FP319" s="7"/>
      <c r="FQ319" s="7"/>
      <c r="FR319" s="7"/>
      <c r="FS319" s="7"/>
      <c r="FT319" s="7"/>
      <c r="FU319" s="7"/>
      <c r="FV319" s="7"/>
      <c r="FW319" s="7"/>
      <c r="FX319" s="7"/>
      <c r="FY319" s="7"/>
      <c r="FZ319" s="7"/>
      <c r="GA319" s="7"/>
      <c r="GB319" s="7"/>
      <c r="GC319" s="7"/>
      <c r="GD319" s="7"/>
      <c r="GE319" s="7"/>
      <c r="GF319" s="7"/>
      <c r="GG319" s="7"/>
      <c r="GH319" s="7"/>
      <c r="GI319" s="7"/>
      <c r="GJ319" s="7"/>
      <c r="GK319" s="7"/>
      <c r="GL319" s="7"/>
      <c r="GM319" s="7"/>
      <c r="GN319" s="7"/>
      <c r="GO319" s="7"/>
      <c r="GP319" s="7"/>
      <c r="GQ319" s="7"/>
      <c r="GR319" s="7"/>
      <c r="GS319" s="7"/>
      <c r="GT319" s="7"/>
      <c r="GU319" s="7"/>
      <c r="GV319" s="7"/>
      <c r="GW319" s="7"/>
      <c r="GX319" s="7"/>
      <c r="GY319" s="7"/>
      <c r="GZ319" s="7"/>
      <c r="HA319" s="7"/>
      <c r="HB319" s="7"/>
      <c r="HC319" s="7"/>
      <c r="HD319" s="7"/>
      <c r="HE319" s="7"/>
      <c r="HF319" s="7"/>
    </row>
    <row r="320" spans="1:214" s="15" customFormat="1" ht="15.75" x14ac:dyDescent="0.3">
      <c r="A320" s="3" t="s">
        <v>155</v>
      </c>
      <c r="B320" s="7" t="s">
        <v>85</v>
      </c>
      <c r="C320" s="7">
        <v>2552.67</v>
      </c>
      <c r="E320" s="1">
        <f t="shared" si="26"/>
        <v>2552.67</v>
      </c>
      <c r="F320" s="7"/>
      <c r="G320" s="7">
        <f t="shared" si="27"/>
        <v>2552.67</v>
      </c>
      <c r="H320" s="7">
        <v>1153</v>
      </c>
      <c r="I320" s="7">
        <f t="shared" si="28"/>
        <v>1399.67</v>
      </c>
      <c r="J320" s="7"/>
      <c r="K320" s="7">
        <v>1399.67</v>
      </c>
      <c r="L320" s="7">
        <f t="shared" si="29"/>
        <v>0</v>
      </c>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c r="AM320" s="7"/>
      <c r="AN320" s="7"/>
      <c r="AO320" s="7"/>
      <c r="AP320" s="7"/>
      <c r="AQ320" s="7"/>
      <c r="AR320" s="7"/>
      <c r="AS320" s="7"/>
      <c r="AT320" s="7"/>
      <c r="AU320" s="7"/>
      <c r="AV320" s="7"/>
      <c r="AW320" s="7"/>
      <c r="AX320" s="7"/>
      <c r="AY320" s="7"/>
      <c r="AZ320" s="7"/>
      <c r="BA320" s="7"/>
      <c r="BB320" s="7"/>
      <c r="BC320" s="7"/>
      <c r="BD320" s="7"/>
      <c r="BE320" s="7"/>
      <c r="BF320" s="7"/>
      <c r="BG320" s="7"/>
      <c r="BH320" s="7"/>
      <c r="BI320" s="7"/>
      <c r="BJ320" s="7"/>
      <c r="BK320" s="7"/>
      <c r="BL320" s="7"/>
      <c r="BM320" s="7"/>
      <c r="BN320" s="7"/>
      <c r="BO320" s="7"/>
      <c r="BP320" s="7"/>
      <c r="BQ320" s="7"/>
      <c r="BR320" s="7"/>
      <c r="BS320" s="7"/>
      <c r="BT320" s="7"/>
      <c r="BU320" s="7"/>
      <c r="BV320" s="7"/>
      <c r="BW320" s="7"/>
      <c r="BX320" s="7"/>
      <c r="BY320" s="7"/>
      <c r="BZ320" s="7"/>
      <c r="CA320" s="7"/>
      <c r="CB320" s="7"/>
      <c r="CC320" s="7"/>
      <c r="CD320" s="7"/>
      <c r="CE320" s="7"/>
      <c r="CF320" s="7"/>
      <c r="CG320" s="7"/>
      <c r="CH320" s="7"/>
      <c r="CI320" s="7"/>
      <c r="CJ320" s="7"/>
      <c r="CK320" s="7"/>
      <c r="CL320" s="7"/>
      <c r="CM320" s="7"/>
      <c r="CN320" s="7"/>
      <c r="CO320" s="7"/>
      <c r="CP320" s="7"/>
      <c r="CQ320" s="7"/>
      <c r="CR320" s="7"/>
      <c r="CS320" s="7"/>
      <c r="CT320" s="7"/>
      <c r="CU320" s="7"/>
      <c r="CV320" s="7"/>
      <c r="CW320" s="7"/>
      <c r="CX320" s="7"/>
      <c r="CY320" s="7"/>
      <c r="CZ320" s="7"/>
      <c r="DA320" s="7"/>
      <c r="DB320" s="7"/>
      <c r="DC320" s="7"/>
      <c r="DD320" s="7"/>
      <c r="DE320" s="7"/>
      <c r="DF320" s="7"/>
      <c r="DG320" s="7"/>
      <c r="DH320" s="7"/>
      <c r="DI320" s="7"/>
      <c r="DJ320" s="7"/>
      <c r="DK320" s="7"/>
      <c r="DL320" s="7"/>
      <c r="DM320" s="7"/>
      <c r="DN320" s="7"/>
      <c r="DO320" s="7"/>
      <c r="DP320" s="7"/>
      <c r="DQ320" s="7"/>
      <c r="DR320" s="7"/>
      <c r="DS320" s="7"/>
      <c r="DT320" s="7"/>
      <c r="DU320" s="7"/>
      <c r="DV320" s="7"/>
      <c r="DW320" s="7"/>
      <c r="DX320" s="7"/>
      <c r="DY320" s="7"/>
      <c r="DZ320" s="7"/>
      <c r="EA320" s="7"/>
      <c r="EB320" s="7"/>
      <c r="EC320" s="7"/>
      <c r="ED320" s="7"/>
      <c r="EE320" s="7"/>
      <c r="EF320" s="7"/>
      <c r="EG320" s="7"/>
      <c r="EH320" s="7"/>
      <c r="EI320" s="7"/>
      <c r="EJ320" s="7"/>
      <c r="EK320" s="7"/>
      <c r="EL320" s="7"/>
      <c r="EM320" s="7"/>
      <c r="EN320" s="7"/>
      <c r="EO320" s="7"/>
      <c r="EP320" s="7"/>
      <c r="EQ320" s="7"/>
      <c r="ER320" s="7"/>
      <c r="ES320" s="7"/>
      <c r="ET320" s="7"/>
      <c r="EU320" s="7"/>
      <c r="EV320" s="7"/>
      <c r="EW320" s="7"/>
      <c r="EX320" s="7"/>
      <c r="EY320" s="7"/>
      <c r="EZ320" s="7"/>
      <c r="FA320" s="7"/>
      <c r="FB320" s="7"/>
      <c r="FC320" s="7"/>
      <c r="FD320" s="7"/>
      <c r="FE320" s="7"/>
      <c r="FF320" s="7"/>
      <c r="FG320" s="7"/>
      <c r="FH320" s="7"/>
      <c r="FI320" s="7"/>
      <c r="FJ320" s="7"/>
      <c r="FK320" s="7"/>
      <c r="FL320" s="7"/>
      <c r="FM320" s="7"/>
      <c r="FN320" s="7"/>
      <c r="FO320" s="7"/>
      <c r="FP320" s="7"/>
      <c r="FQ320" s="7"/>
      <c r="FR320" s="7"/>
      <c r="FS320" s="7"/>
      <c r="FT320" s="7"/>
      <c r="FU320" s="7"/>
      <c r="FV320" s="7"/>
      <c r="FW320" s="7"/>
      <c r="FX320" s="7"/>
      <c r="FY320" s="7"/>
      <c r="FZ320" s="7"/>
      <c r="GA320" s="7"/>
      <c r="GB320" s="7"/>
      <c r="GC320" s="7"/>
      <c r="GD320" s="7"/>
      <c r="GE320" s="7"/>
      <c r="GF320" s="7"/>
      <c r="GG320" s="7"/>
      <c r="GH320" s="7"/>
      <c r="GI320" s="7"/>
      <c r="GJ320" s="7"/>
      <c r="GK320" s="7"/>
      <c r="GL320" s="7"/>
      <c r="GM320" s="7"/>
      <c r="GN320" s="7"/>
      <c r="GO320" s="7"/>
      <c r="GP320" s="7"/>
      <c r="GQ320" s="7"/>
      <c r="GR320" s="7"/>
      <c r="GS320" s="7"/>
      <c r="GT320" s="7"/>
      <c r="GU320" s="7"/>
      <c r="GV320" s="7"/>
      <c r="GW320" s="7"/>
      <c r="GX320" s="7"/>
      <c r="GY320" s="7"/>
      <c r="GZ320" s="7"/>
      <c r="HA320" s="7"/>
      <c r="HB320" s="7"/>
      <c r="HC320" s="7"/>
      <c r="HD320" s="7"/>
      <c r="HE320" s="7"/>
      <c r="HF320" s="7"/>
    </row>
    <row r="321" spans="1:215" s="15" customFormat="1" ht="15.75" x14ac:dyDescent="0.3">
      <c r="A321" s="3"/>
      <c r="B321" s="7" t="s">
        <v>618</v>
      </c>
      <c r="C321" s="7"/>
      <c r="E321" s="1">
        <f t="shared" si="26"/>
        <v>0</v>
      </c>
      <c r="F321" s="1"/>
      <c r="G321" s="1">
        <f t="shared" si="27"/>
        <v>0</v>
      </c>
      <c r="H321" s="1">
        <v>1000</v>
      </c>
      <c r="I321" s="1">
        <f t="shared" si="28"/>
        <v>-1000</v>
      </c>
      <c r="J321" s="1"/>
      <c r="K321" s="7">
        <v>-1000</v>
      </c>
      <c r="L321" s="1">
        <f t="shared" si="29"/>
        <v>0</v>
      </c>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c r="AM321" s="7"/>
      <c r="AN321" s="7"/>
      <c r="AO321" s="7"/>
      <c r="AP321" s="7"/>
      <c r="AQ321" s="7"/>
      <c r="AR321" s="7"/>
      <c r="AS321" s="7"/>
      <c r="AT321" s="7"/>
      <c r="AU321" s="7"/>
      <c r="AV321" s="7"/>
      <c r="AW321" s="7"/>
      <c r="AX321" s="7"/>
      <c r="AY321" s="7"/>
      <c r="AZ321" s="7"/>
      <c r="BA321" s="7"/>
      <c r="BB321" s="7"/>
      <c r="BC321" s="7"/>
      <c r="BD321" s="7"/>
      <c r="BE321" s="7"/>
      <c r="BF321" s="7"/>
      <c r="BG321" s="7"/>
      <c r="BH321" s="7"/>
      <c r="BI321" s="7"/>
      <c r="BJ321" s="7"/>
      <c r="BK321" s="7"/>
      <c r="BL321" s="7"/>
      <c r="BM321" s="7"/>
      <c r="BN321" s="7"/>
      <c r="BO321" s="7"/>
      <c r="BP321" s="7"/>
      <c r="BQ321" s="7"/>
      <c r="BR321" s="7"/>
      <c r="BS321" s="7"/>
      <c r="BT321" s="7"/>
      <c r="BU321" s="7"/>
      <c r="BV321" s="7"/>
      <c r="BW321" s="7"/>
      <c r="BX321" s="7"/>
      <c r="BY321" s="7"/>
      <c r="BZ321" s="7"/>
      <c r="CA321" s="7"/>
      <c r="CB321" s="7"/>
      <c r="CC321" s="7"/>
      <c r="CD321" s="7"/>
      <c r="CE321" s="7"/>
      <c r="CF321" s="7"/>
      <c r="CG321" s="7"/>
      <c r="CH321" s="7"/>
      <c r="CI321" s="7"/>
      <c r="CJ321" s="7"/>
      <c r="CK321" s="7"/>
      <c r="CL321" s="7"/>
      <c r="CM321" s="7"/>
      <c r="CN321" s="7"/>
      <c r="CO321" s="7"/>
      <c r="CP321" s="7"/>
      <c r="CQ321" s="7"/>
      <c r="CR321" s="7"/>
      <c r="CS321" s="7"/>
      <c r="CT321" s="7"/>
      <c r="CU321" s="7"/>
      <c r="CV321" s="7"/>
      <c r="CW321" s="7"/>
      <c r="CX321" s="7"/>
      <c r="CY321" s="7"/>
      <c r="CZ321" s="7"/>
      <c r="DA321" s="7"/>
      <c r="DB321" s="7"/>
      <c r="DC321" s="7"/>
      <c r="DD321" s="7"/>
      <c r="DE321" s="7"/>
      <c r="DF321" s="7"/>
      <c r="DG321" s="7"/>
      <c r="DH321" s="7"/>
      <c r="DI321" s="7"/>
      <c r="DJ321" s="7"/>
      <c r="DK321" s="7"/>
      <c r="DL321" s="7"/>
      <c r="DM321" s="7"/>
      <c r="DN321" s="7"/>
      <c r="DO321" s="7"/>
      <c r="DP321" s="7"/>
      <c r="DQ321" s="7"/>
      <c r="DR321" s="7"/>
      <c r="DS321" s="7"/>
      <c r="DT321" s="7"/>
      <c r="DU321" s="7"/>
      <c r="DV321" s="7"/>
      <c r="DW321" s="7"/>
      <c r="DX321" s="7"/>
      <c r="DY321" s="7"/>
      <c r="DZ321" s="7"/>
      <c r="EA321" s="7"/>
      <c r="EB321" s="7"/>
      <c r="EC321" s="7"/>
      <c r="ED321" s="7"/>
      <c r="EE321" s="7"/>
      <c r="EF321" s="7"/>
      <c r="EG321" s="7"/>
      <c r="EH321" s="7"/>
      <c r="EI321" s="7"/>
      <c r="EJ321" s="7"/>
      <c r="EK321" s="7"/>
      <c r="EL321" s="7"/>
      <c r="EM321" s="7"/>
      <c r="EN321" s="7"/>
      <c r="EO321" s="7"/>
      <c r="EP321" s="7"/>
      <c r="EQ321" s="7"/>
      <c r="ER321" s="7"/>
      <c r="ES321" s="7"/>
      <c r="ET321" s="7"/>
      <c r="EU321" s="7"/>
      <c r="EV321" s="7"/>
      <c r="EW321" s="7"/>
      <c r="EX321" s="7"/>
      <c r="EY321" s="7"/>
      <c r="EZ321" s="7"/>
      <c r="FA321" s="7"/>
      <c r="FB321" s="7"/>
      <c r="FC321" s="7"/>
      <c r="FD321" s="7"/>
      <c r="FE321" s="7"/>
      <c r="FF321" s="7"/>
      <c r="FG321" s="7"/>
      <c r="FH321" s="7"/>
      <c r="FI321" s="7"/>
      <c r="FJ321" s="7"/>
      <c r="FK321" s="7"/>
      <c r="FL321" s="7"/>
      <c r="FM321" s="7"/>
      <c r="FN321" s="7"/>
      <c r="FO321" s="7"/>
      <c r="FP321" s="7"/>
      <c r="FQ321" s="7"/>
      <c r="FR321" s="7"/>
      <c r="FS321" s="7"/>
      <c r="FT321" s="7"/>
      <c r="FU321" s="7"/>
      <c r="FV321" s="7"/>
      <c r="FW321" s="7"/>
      <c r="FX321" s="7"/>
      <c r="FY321" s="7"/>
      <c r="FZ321" s="7"/>
      <c r="GA321" s="7"/>
      <c r="GB321" s="7"/>
      <c r="GC321" s="7"/>
      <c r="GD321" s="7"/>
      <c r="GE321" s="7"/>
      <c r="GF321" s="7"/>
      <c r="GG321" s="7"/>
      <c r="GH321" s="7"/>
      <c r="GI321" s="7"/>
      <c r="GJ321" s="7"/>
      <c r="GK321" s="7"/>
      <c r="GL321" s="7"/>
      <c r="GM321" s="7"/>
      <c r="GN321" s="7"/>
      <c r="GO321" s="7"/>
      <c r="GP321" s="7"/>
      <c r="GQ321" s="7"/>
      <c r="GR321" s="7"/>
      <c r="GS321" s="7"/>
      <c r="GT321" s="7"/>
      <c r="GU321" s="7"/>
      <c r="GV321" s="7"/>
      <c r="GW321" s="7"/>
      <c r="GX321" s="7"/>
      <c r="GY321" s="7"/>
      <c r="GZ321" s="7"/>
      <c r="HA321" s="7"/>
      <c r="HB321" s="7"/>
      <c r="HC321" s="7"/>
      <c r="HD321" s="7"/>
      <c r="HE321" s="7"/>
      <c r="HF321" s="7"/>
    </row>
    <row r="322" spans="1:215" s="15" customFormat="1" ht="15.75" x14ac:dyDescent="0.3">
      <c r="A322" s="3" t="s">
        <v>155</v>
      </c>
      <c r="B322" s="7" t="s">
        <v>323</v>
      </c>
      <c r="C322" s="7">
        <v>4047.14</v>
      </c>
      <c r="E322" s="1">
        <f t="shared" si="26"/>
        <v>4047.14</v>
      </c>
      <c r="F322" s="7"/>
      <c r="G322" s="7">
        <f t="shared" si="27"/>
        <v>4047.14</v>
      </c>
      <c r="H322" s="7">
        <v>3000</v>
      </c>
      <c r="I322" s="7">
        <f t="shared" si="28"/>
        <v>1047.1399999999999</v>
      </c>
      <c r="J322" s="7"/>
      <c r="K322" s="7">
        <v>1047.1399999999999</v>
      </c>
      <c r="L322" s="7">
        <f t="shared" si="29"/>
        <v>0</v>
      </c>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c r="AM322" s="7"/>
      <c r="AN322" s="7"/>
      <c r="AO322" s="7"/>
      <c r="AP322" s="7"/>
      <c r="AQ322" s="7"/>
      <c r="AR322" s="7"/>
      <c r="AS322" s="7"/>
      <c r="AT322" s="7"/>
      <c r="AU322" s="7"/>
      <c r="AV322" s="7"/>
      <c r="AW322" s="7"/>
      <c r="AX322" s="7"/>
      <c r="AY322" s="7"/>
      <c r="AZ322" s="7"/>
      <c r="BA322" s="7"/>
      <c r="BB322" s="7"/>
      <c r="BC322" s="7"/>
      <c r="BD322" s="7"/>
      <c r="BE322" s="7"/>
      <c r="BF322" s="7"/>
      <c r="BG322" s="7"/>
      <c r="BH322" s="7"/>
      <c r="BI322" s="7"/>
      <c r="BJ322" s="7"/>
      <c r="BK322" s="7"/>
      <c r="BL322" s="7"/>
      <c r="BM322" s="7"/>
      <c r="BN322" s="7"/>
      <c r="BO322" s="7"/>
      <c r="BP322" s="7"/>
      <c r="BQ322" s="7"/>
      <c r="BR322" s="7"/>
      <c r="BS322" s="7"/>
      <c r="BT322" s="7"/>
      <c r="BU322" s="7"/>
      <c r="BV322" s="7"/>
      <c r="BW322" s="7"/>
      <c r="BX322" s="7"/>
      <c r="BY322" s="7"/>
      <c r="BZ322" s="7"/>
      <c r="CA322" s="7"/>
      <c r="CB322" s="7"/>
      <c r="CC322" s="7"/>
      <c r="CD322" s="7"/>
      <c r="CE322" s="7"/>
      <c r="CF322" s="7"/>
      <c r="CG322" s="7"/>
      <c r="CH322" s="7"/>
      <c r="CI322" s="7"/>
      <c r="CJ322" s="7"/>
      <c r="CK322" s="7"/>
      <c r="CL322" s="7"/>
      <c r="CM322" s="7"/>
      <c r="CN322" s="7"/>
      <c r="CO322" s="7"/>
      <c r="CP322" s="7"/>
      <c r="CQ322" s="7"/>
      <c r="CR322" s="7"/>
      <c r="CS322" s="7"/>
      <c r="CT322" s="7"/>
      <c r="CU322" s="7"/>
      <c r="CV322" s="7"/>
      <c r="CW322" s="7"/>
      <c r="CX322" s="7"/>
      <c r="CY322" s="7"/>
      <c r="CZ322" s="7"/>
      <c r="DA322" s="7"/>
      <c r="DB322" s="7"/>
      <c r="DC322" s="7"/>
      <c r="DD322" s="7"/>
      <c r="DE322" s="7"/>
      <c r="DF322" s="7"/>
      <c r="DG322" s="7"/>
      <c r="DH322" s="7"/>
      <c r="DI322" s="7"/>
      <c r="DJ322" s="7"/>
      <c r="DK322" s="7"/>
      <c r="DL322" s="7"/>
      <c r="DM322" s="7"/>
      <c r="DN322" s="7"/>
      <c r="DO322" s="7"/>
      <c r="DP322" s="7"/>
      <c r="DQ322" s="7"/>
      <c r="DR322" s="7"/>
      <c r="DS322" s="7"/>
      <c r="DT322" s="7"/>
      <c r="DU322" s="7"/>
      <c r="DV322" s="7"/>
      <c r="DW322" s="7"/>
      <c r="DX322" s="7"/>
      <c r="DY322" s="7"/>
      <c r="DZ322" s="7"/>
      <c r="EA322" s="7"/>
      <c r="EB322" s="7"/>
      <c r="EC322" s="7"/>
      <c r="ED322" s="7"/>
      <c r="EE322" s="7"/>
      <c r="EF322" s="7"/>
      <c r="EG322" s="7"/>
      <c r="EH322" s="7"/>
      <c r="EI322" s="7"/>
      <c r="EJ322" s="7"/>
      <c r="EK322" s="7"/>
      <c r="EL322" s="7"/>
      <c r="EM322" s="7"/>
      <c r="EN322" s="7"/>
      <c r="EO322" s="7"/>
      <c r="EP322" s="7"/>
      <c r="EQ322" s="7"/>
      <c r="ER322" s="7"/>
      <c r="ES322" s="7"/>
      <c r="ET322" s="7"/>
      <c r="EU322" s="7"/>
      <c r="EV322" s="7"/>
      <c r="EW322" s="7"/>
      <c r="EX322" s="7"/>
      <c r="EY322" s="7"/>
      <c r="EZ322" s="7"/>
      <c r="FA322" s="7"/>
      <c r="FB322" s="7"/>
      <c r="FC322" s="7"/>
      <c r="FD322" s="7"/>
      <c r="FE322" s="7"/>
      <c r="FF322" s="7"/>
      <c r="FG322" s="7"/>
      <c r="FH322" s="7"/>
      <c r="FI322" s="7"/>
      <c r="FJ322" s="7"/>
      <c r="FK322" s="7"/>
      <c r="FL322" s="7"/>
      <c r="FM322" s="7"/>
      <c r="FN322" s="7"/>
      <c r="FO322" s="7"/>
      <c r="FP322" s="7"/>
      <c r="FQ322" s="7"/>
      <c r="FR322" s="7"/>
      <c r="FS322" s="7"/>
      <c r="FT322" s="7"/>
      <c r="FU322" s="7"/>
      <c r="FV322" s="7"/>
      <c r="FW322" s="7"/>
      <c r="FX322" s="7"/>
      <c r="FY322" s="7"/>
      <c r="FZ322" s="7"/>
      <c r="GA322" s="7"/>
      <c r="GB322" s="7"/>
      <c r="GC322" s="7"/>
      <c r="GD322" s="7"/>
      <c r="GE322" s="7"/>
      <c r="GF322" s="7"/>
      <c r="GG322" s="7"/>
      <c r="GH322" s="7"/>
      <c r="GI322" s="7"/>
      <c r="GJ322" s="7"/>
      <c r="GK322" s="7"/>
      <c r="GL322" s="7"/>
      <c r="GM322" s="7"/>
      <c r="GN322" s="7"/>
      <c r="GO322" s="7"/>
      <c r="GP322" s="7"/>
      <c r="GQ322" s="7"/>
      <c r="GR322" s="7"/>
      <c r="GS322" s="7"/>
      <c r="GT322" s="7"/>
      <c r="GU322" s="7"/>
      <c r="GV322" s="7"/>
      <c r="GW322" s="7"/>
      <c r="GX322" s="7"/>
      <c r="GY322" s="7"/>
      <c r="GZ322" s="7"/>
      <c r="HA322" s="7"/>
      <c r="HB322" s="7"/>
      <c r="HC322" s="7"/>
      <c r="HD322" s="7"/>
      <c r="HE322" s="7"/>
      <c r="HF322" s="7"/>
    </row>
    <row r="323" spans="1:215" s="15" customFormat="1" ht="15.75" x14ac:dyDescent="0.3">
      <c r="A323" s="3" t="s">
        <v>324</v>
      </c>
      <c r="B323" s="7" t="s">
        <v>325</v>
      </c>
      <c r="C323" s="7">
        <v>12789.19</v>
      </c>
      <c r="E323" s="1">
        <f t="shared" si="26"/>
        <v>12789.19</v>
      </c>
      <c r="F323" s="7"/>
      <c r="G323" s="7">
        <f t="shared" si="27"/>
        <v>12789.19</v>
      </c>
      <c r="H323" s="7">
        <v>13833</v>
      </c>
      <c r="I323" s="7">
        <f t="shared" si="28"/>
        <v>-1043.8099999999995</v>
      </c>
      <c r="J323" s="7"/>
      <c r="K323" s="7">
        <v>-1043.8099999999995</v>
      </c>
      <c r="L323" s="7">
        <f t="shared" si="29"/>
        <v>0</v>
      </c>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c r="AM323" s="7"/>
      <c r="AN323" s="7"/>
      <c r="AO323" s="7"/>
      <c r="AP323" s="7"/>
      <c r="AQ323" s="7"/>
      <c r="AR323" s="7"/>
      <c r="AS323" s="7"/>
      <c r="AT323" s="7"/>
      <c r="AU323" s="7"/>
      <c r="AV323" s="7"/>
      <c r="AW323" s="7"/>
      <c r="AX323" s="7"/>
      <c r="AY323" s="7"/>
      <c r="AZ323" s="7"/>
      <c r="BA323" s="7"/>
      <c r="BB323" s="7"/>
      <c r="BC323" s="7"/>
      <c r="BD323" s="7"/>
      <c r="BE323" s="7"/>
      <c r="BF323" s="7"/>
      <c r="BG323" s="7"/>
      <c r="BH323" s="7"/>
      <c r="BI323" s="7"/>
      <c r="BJ323" s="7"/>
      <c r="BK323" s="7"/>
      <c r="BL323" s="7"/>
      <c r="BM323" s="7"/>
      <c r="BN323" s="7"/>
      <c r="BO323" s="7"/>
      <c r="BP323" s="7"/>
      <c r="BQ323" s="7"/>
      <c r="BR323" s="7"/>
      <c r="BS323" s="7"/>
      <c r="BT323" s="7"/>
      <c r="BU323" s="7"/>
      <c r="BV323" s="7"/>
      <c r="BW323" s="7"/>
      <c r="BX323" s="7"/>
      <c r="BY323" s="7"/>
      <c r="BZ323" s="7"/>
      <c r="CA323" s="7"/>
      <c r="CB323" s="7"/>
      <c r="CC323" s="7"/>
      <c r="CD323" s="7"/>
      <c r="CE323" s="7"/>
      <c r="CF323" s="7"/>
      <c r="CG323" s="7"/>
      <c r="CH323" s="7"/>
      <c r="CI323" s="7"/>
      <c r="CJ323" s="7"/>
      <c r="CK323" s="7"/>
      <c r="CL323" s="7"/>
      <c r="CM323" s="7"/>
      <c r="CN323" s="7"/>
      <c r="CO323" s="7"/>
      <c r="CP323" s="7"/>
      <c r="CQ323" s="7"/>
      <c r="CR323" s="7"/>
      <c r="CS323" s="7"/>
      <c r="CT323" s="7"/>
      <c r="CU323" s="7"/>
      <c r="CV323" s="7"/>
      <c r="CW323" s="7"/>
      <c r="CX323" s="7"/>
      <c r="CY323" s="7"/>
      <c r="CZ323" s="7"/>
      <c r="DA323" s="7"/>
      <c r="DB323" s="7"/>
      <c r="DC323" s="7"/>
      <c r="DD323" s="7"/>
      <c r="DE323" s="7"/>
      <c r="DF323" s="7"/>
      <c r="DG323" s="7"/>
      <c r="DH323" s="7"/>
      <c r="DI323" s="7"/>
      <c r="DJ323" s="7"/>
      <c r="DK323" s="7"/>
      <c r="DL323" s="7"/>
      <c r="DM323" s="7"/>
      <c r="DN323" s="7"/>
      <c r="DO323" s="7"/>
      <c r="DP323" s="7"/>
      <c r="DQ323" s="7"/>
      <c r="DR323" s="7"/>
      <c r="DS323" s="7"/>
      <c r="DT323" s="7"/>
      <c r="DU323" s="7"/>
      <c r="DV323" s="7"/>
      <c r="DW323" s="7"/>
      <c r="DX323" s="7"/>
      <c r="DY323" s="7"/>
      <c r="DZ323" s="7"/>
      <c r="EA323" s="7"/>
      <c r="EB323" s="7"/>
      <c r="EC323" s="7"/>
      <c r="ED323" s="7"/>
      <c r="EE323" s="7"/>
      <c r="EF323" s="7"/>
      <c r="EG323" s="7"/>
      <c r="EH323" s="7"/>
      <c r="EI323" s="7"/>
      <c r="EJ323" s="7"/>
      <c r="EK323" s="7"/>
      <c r="EL323" s="7"/>
      <c r="EM323" s="7"/>
      <c r="EN323" s="7"/>
      <c r="EO323" s="7"/>
      <c r="EP323" s="7"/>
      <c r="EQ323" s="7"/>
      <c r="ER323" s="7"/>
      <c r="ES323" s="7"/>
      <c r="ET323" s="7"/>
      <c r="EU323" s="7"/>
      <c r="EV323" s="7"/>
      <c r="EW323" s="7"/>
      <c r="EX323" s="7"/>
      <c r="EY323" s="7"/>
      <c r="EZ323" s="7"/>
      <c r="FA323" s="7"/>
      <c r="FB323" s="7"/>
      <c r="FC323" s="7"/>
      <c r="FD323" s="7"/>
      <c r="FE323" s="7"/>
      <c r="FF323" s="7"/>
      <c r="FG323" s="7"/>
      <c r="FH323" s="7"/>
      <c r="FI323" s="7"/>
      <c r="FJ323" s="7"/>
      <c r="FK323" s="7"/>
      <c r="FL323" s="7"/>
      <c r="FM323" s="7"/>
      <c r="FN323" s="7"/>
      <c r="FO323" s="7"/>
      <c r="FP323" s="7"/>
      <c r="FQ323" s="7"/>
      <c r="FR323" s="7"/>
      <c r="FS323" s="7"/>
      <c r="FT323" s="7"/>
      <c r="FU323" s="7"/>
      <c r="FV323" s="7"/>
      <c r="FW323" s="7"/>
      <c r="FX323" s="7"/>
      <c r="FY323" s="7"/>
      <c r="FZ323" s="7"/>
      <c r="GA323" s="7"/>
      <c r="GB323" s="7"/>
      <c r="GC323" s="7"/>
      <c r="GD323" s="7"/>
      <c r="GE323" s="7"/>
      <c r="GF323" s="7"/>
      <c r="GG323" s="7"/>
      <c r="GH323" s="7"/>
      <c r="GI323" s="7"/>
      <c r="GJ323" s="7"/>
      <c r="GK323" s="7"/>
      <c r="GL323" s="7"/>
      <c r="GM323" s="7"/>
      <c r="GN323" s="7"/>
      <c r="GO323" s="7"/>
      <c r="GP323" s="7"/>
      <c r="GQ323" s="7"/>
      <c r="GR323" s="7"/>
      <c r="GS323" s="7"/>
      <c r="GT323" s="7"/>
      <c r="GU323" s="7"/>
      <c r="GV323" s="7"/>
      <c r="GW323" s="7"/>
      <c r="GX323" s="7"/>
      <c r="GY323" s="7"/>
      <c r="GZ323" s="7"/>
      <c r="HA323" s="7"/>
      <c r="HB323" s="7"/>
      <c r="HC323" s="7"/>
      <c r="HD323" s="7"/>
      <c r="HE323" s="7"/>
      <c r="HF323" s="7"/>
    </row>
    <row r="324" spans="1:215" s="15" customFormat="1" ht="15.75" x14ac:dyDescent="0.3">
      <c r="A324" s="3" t="s">
        <v>155</v>
      </c>
      <c r="B324" s="7" t="s">
        <v>86</v>
      </c>
      <c r="C324" s="7">
        <v>1653.03</v>
      </c>
      <c r="E324" s="1">
        <f t="shared" si="26"/>
        <v>1653.03</v>
      </c>
      <c r="F324" s="7"/>
      <c r="G324" s="7">
        <f t="shared" si="27"/>
        <v>1653.03</v>
      </c>
      <c r="H324" s="7">
        <v>2767</v>
      </c>
      <c r="I324" s="7">
        <f t="shared" si="28"/>
        <v>-1113.97</v>
      </c>
      <c r="J324" s="7"/>
      <c r="K324" s="7">
        <v>-1113.97</v>
      </c>
      <c r="L324" s="7">
        <f t="shared" si="29"/>
        <v>0</v>
      </c>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c r="AM324" s="7"/>
      <c r="AN324" s="7"/>
      <c r="AO324" s="7"/>
      <c r="AP324" s="7"/>
      <c r="AQ324" s="7"/>
      <c r="AR324" s="7"/>
      <c r="AS324" s="7"/>
      <c r="AT324" s="7"/>
      <c r="AU324" s="7"/>
      <c r="AV324" s="7"/>
      <c r="AW324" s="7"/>
      <c r="AX324" s="7"/>
      <c r="AY324" s="7"/>
      <c r="AZ324" s="7"/>
      <c r="BA324" s="7"/>
      <c r="BB324" s="7"/>
      <c r="BC324" s="7"/>
      <c r="BD324" s="7"/>
      <c r="BE324" s="7"/>
      <c r="BF324" s="7"/>
      <c r="BG324" s="7"/>
      <c r="BH324" s="7"/>
      <c r="BI324" s="7"/>
      <c r="BJ324" s="7"/>
      <c r="BK324" s="7"/>
      <c r="BL324" s="7"/>
      <c r="BM324" s="7"/>
      <c r="BN324" s="7"/>
      <c r="BO324" s="7"/>
      <c r="BP324" s="7"/>
      <c r="BQ324" s="7"/>
      <c r="BR324" s="7"/>
      <c r="BS324" s="7"/>
      <c r="BT324" s="7"/>
      <c r="BU324" s="7"/>
      <c r="BV324" s="7"/>
      <c r="BW324" s="7"/>
      <c r="BX324" s="7"/>
      <c r="BY324" s="7"/>
      <c r="BZ324" s="7"/>
      <c r="CA324" s="7"/>
      <c r="CB324" s="7"/>
      <c r="CC324" s="7"/>
      <c r="CD324" s="7"/>
      <c r="CE324" s="7"/>
      <c r="CF324" s="7"/>
      <c r="CG324" s="7"/>
      <c r="CH324" s="7"/>
      <c r="CI324" s="7"/>
      <c r="CJ324" s="7"/>
      <c r="CK324" s="7"/>
      <c r="CL324" s="7"/>
      <c r="CM324" s="7"/>
      <c r="CN324" s="7"/>
      <c r="CO324" s="7"/>
      <c r="CP324" s="7"/>
      <c r="CQ324" s="7"/>
      <c r="CR324" s="7"/>
      <c r="CS324" s="7"/>
      <c r="CT324" s="7"/>
      <c r="CU324" s="7"/>
      <c r="CV324" s="7"/>
      <c r="CW324" s="7"/>
      <c r="CX324" s="7"/>
      <c r="CY324" s="7"/>
      <c r="CZ324" s="7"/>
      <c r="DA324" s="7"/>
      <c r="DB324" s="7"/>
      <c r="DC324" s="7"/>
      <c r="DD324" s="7"/>
      <c r="DE324" s="7"/>
      <c r="DF324" s="7"/>
      <c r="DG324" s="7"/>
      <c r="DH324" s="7"/>
      <c r="DI324" s="7"/>
      <c r="DJ324" s="7"/>
      <c r="DK324" s="7"/>
      <c r="DL324" s="7"/>
      <c r="DM324" s="7"/>
      <c r="DN324" s="7"/>
      <c r="DO324" s="7"/>
      <c r="DP324" s="7"/>
      <c r="DQ324" s="7"/>
      <c r="DR324" s="7"/>
      <c r="DS324" s="7"/>
      <c r="DT324" s="7"/>
      <c r="DU324" s="7"/>
      <c r="DV324" s="7"/>
      <c r="DW324" s="7"/>
      <c r="DX324" s="7"/>
      <c r="DY324" s="7"/>
      <c r="DZ324" s="7"/>
      <c r="EA324" s="7"/>
      <c r="EB324" s="7"/>
      <c r="EC324" s="7"/>
      <c r="ED324" s="7"/>
      <c r="EE324" s="7"/>
      <c r="EF324" s="7"/>
      <c r="EG324" s="7"/>
      <c r="EH324" s="7"/>
      <c r="EI324" s="7"/>
      <c r="EJ324" s="7"/>
      <c r="EK324" s="7"/>
      <c r="EL324" s="7"/>
      <c r="EM324" s="7"/>
      <c r="EN324" s="7"/>
      <c r="EO324" s="7"/>
      <c r="EP324" s="7"/>
      <c r="EQ324" s="7"/>
      <c r="ER324" s="7"/>
      <c r="ES324" s="7"/>
      <c r="ET324" s="7"/>
      <c r="EU324" s="7"/>
      <c r="EV324" s="7"/>
      <c r="EW324" s="7"/>
      <c r="EX324" s="7"/>
      <c r="EY324" s="7"/>
      <c r="EZ324" s="7"/>
      <c r="FA324" s="7"/>
      <c r="FB324" s="7"/>
      <c r="FC324" s="7"/>
      <c r="FD324" s="7"/>
      <c r="FE324" s="7"/>
      <c r="FF324" s="7"/>
      <c r="FG324" s="7"/>
      <c r="FH324" s="7"/>
      <c r="FI324" s="7"/>
      <c r="FJ324" s="7"/>
      <c r="FK324" s="7"/>
      <c r="FL324" s="7"/>
      <c r="FM324" s="7"/>
      <c r="FN324" s="7"/>
      <c r="FO324" s="7"/>
      <c r="FP324" s="7"/>
      <c r="FQ324" s="7"/>
      <c r="FR324" s="7"/>
      <c r="FS324" s="7"/>
      <c r="FT324" s="7"/>
      <c r="FU324" s="7"/>
      <c r="FV324" s="7"/>
      <c r="FW324" s="7"/>
      <c r="FX324" s="7"/>
      <c r="FY324" s="7"/>
      <c r="FZ324" s="7"/>
      <c r="GA324" s="7"/>
      <c r="GB324" s="7"/>
      <c r="GC324" s="7"/>
      <c r="GD324" s="7"/>
      <c r="GE324" s="7"/>
      <c r="GF324" s="7"/>
      <c r="GG324" s="7"/>
      <c r="GH324" s="7"/>
      <c r="GI324" s="7"/>
      <c r="GJ324" s="7"/>
      <c r="GK324" s="7"/>
      <c r="GL324" s="7"/>
      <c r="GM324" s="7"/>
      <c r="GN324" s="7"/>
      <c r="GO324" s="7"/>
      <c r="GP324" s="7"/>
      <c r="GQ324" s="7"/>
      <c r="GR324" s="7"/>
      <c r="GS324" s="7"/>
      <c r="GT324" s="7"/>
      <c r="GU324" s="7"/>
      <c r="GV324" s="7"/>
      <c r="GW324" s="7"/>
      <c r="GX324" s="7"/>
      <c r="GY324" s="7"/>
      <c r="GZ324" s="7"/>
      <c r="HA324" s="7"/>
      <c r="HB324" s="7"/>
      <c r="HC324" s="7"/>
      <c r="HD324" s="7"/>
      <c r="HE324" s="7"/>
      <c r="HF324" s="7"/>
    </row>
    <row r="325" spans="1:215" s="15" customFormat="1" x14ac:dyDescent="0.25">
      <c r="A325" s="15" t="s">
        <v>155</v>
      </c>
      <c r="B325" s="7" t="s">
        <v>287</v>
      </c>
      <c r="C325" s="7">
        <v>13145.25</v>
      </c>
      <c r="E325" s="1">
        <f t="shared" si="26"/>
        <v>13145.25</v>
      </c>
      <c r="F325" s="7"/>
      <c r="G325" s="7">
        <f t="shared" si="27"/>
        <v>13145.25</v>
      </c>
      <c r="H325" s="7">
        <v>12859</v>
      </c>
      <c r="I325" s="7">
        <f t="shared" si="28"/>
        <v>286.25</v>
      </c>
      <c r="J325" s="7"/>
      <c r="K325" s="7">
        <v>286.25</v>
      </c>
      <c r="L325" s="7">
        <f t="shared" si="29"/>
        <v>0</v>
      </c>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c r="AM325" s="7"/>
      <c r="AN325" s="7"/>
      <c r="AO325" s="7"/>
      <c r="AP325" s="7"/>
      <c r="AQ325" s="7"/>
      <c r="AR325" s="7"/>
      <c r="AS325" s="7"/>
      <c r="AT325" s="7"/>
      <c r="AU325" s="7"/>
      <c r="AV325" s="7"/>
      <c r="AW325" s="7"/>
      <c r="AX325" s="7"/>
      <c r="AY325" s="7"/>
      <c r="AZ325" s="7"/>
      <c r="BA325" s="7"/>
      <c r="BB325" s="7"/>
      <c r="BC325" s="7"/>
      <c r="BD325" s="7"/>
      <c r="BE325" s="7"/>
      <c r="BF325" s="7"/>
      <c r="BG325" s="7"/>
      <c r="BH325" s="7"/>
      <c r="BI325" s="7"/>
      <c r="BJ325" s="7"/>
      <c r="BK325" s="7"/>
      <c r="BL325" s="7"/>
      <c r="BM325" s="7"/>
      <c r="BN325" s="7"/>
      <c r="BO325" s="7"/>
      <c r="BP325" s="7"/>
      <c r="BQ325" s="7"/>
      <c r="BR325" s="7"/>
      <c r="BS325" s="7"/>
      <c r="BT325" s="7"/>
      <c r="BU325" s="7"/>
      <c r="BV325" s="7"/>
      <c r="BW325" s="7"/>
      <c r="BX325" s="7"/>
      <c r="BY325" s="7"/>
      <c r="BZ325" s="7"/>
      <c r="CA325" s="7"/>
      <c r="CB325" s="7"/>
      <c r="CC325" s="7"/>
      <c r="CD325" s="7"/>
      <c r="CE325" s="7"/>
      <c r="CF325" s="7"/>
      <c r="CG325" s="7"/>
      <c r="CH325" s="7"/>
      <c r="CI325" s="7"/>
      <c r="CJ325" s="7"/>
      <c r="CK325" s="7"/>
      <c r="CL325" s="7"/>
      <c r="CM325" s="7"/>
      <c r="CN325" s="7"/>
      <c r="CO325" s="7"/>
      <c r="CP325" s="7"/>
      <c r="CQ325" s="7"/>
      <c r="CR325" s="7"/>
      <c r="CS325" s="7"/>
      <c r="CT325" s="7"/>
      <c r="CU325" s="7"/>
      <c r="CV325" s="7"/>
      <c r="CW325" s="7"/>
      <c r="CX325" s="7"/>
      <c r="CY325" s="7"/>
      <c r="CZ325" s="7"/>
      <c r="DA325" s="7"/>
      <c r="DB325" s="7"/>
      <c r="DC325" s="7"/>
      <c r="DD325" s="7"/>
      <c r="DE325" s="7"/>
      <c r="DF325" s="7"/>
      <c r="DG325" s="7"/>
      <c r="DH325" s="7"/>
      <c r="DI325" s="7"/>
      <c r="DJ325" s="7"/>
      <c r="DK325" s="7"/>
      <c r="DL325" s="7"/>
      <c r="DM325" s="7"/>
      <c r="DN325" s="7"/>
      <c r="DO325" s="7"/>
      <c r="DP325" s="7"/>
      <c r="DQ325" s="7"/>
      <c r="DR325" s="7"/>
      <c r="DS325" s="7"/>
      <c r="DT325" s="7"/>
      <c r="DU325" s="7"/>
      <c r="DV325" s="7"/>
      <c r="DW325" s="7"/>
      <c r="DX325" s="7"/>
      <c r="DY325" s="7"/>
      <c r="DZ325" s="7"/>
      <c r="EA325" s="7"/>
      <c r="EB325" s="7"/>
      <c r="EC325" s="7"/>
      <c r="ED325" s="7"/>
      <c r="EE325" s="7"/>
      <c r="EF325" s="7"/>
      <c r="EG325" s="7"/>
      <c r="EH325" s="7"/>
      <c r="EI325" s="7"/>
      <c r="EJ325" s="7"/>
      <c r="EK325" s="7"/>
      <c r="EL325" s="7"/>
      <c r="EM325" s="7"/>
      <c r="EN325" s="7"/>
      <c r="EO325" s="7"/>
      <c r="EP325" s="7"/>
      <c r="EQ325" s="7"/>
      <c r="ER325" s="7"/>
      <c r="ES325" s="7"/>
      <c r="ET325" s="7"/>
      <c r="EU325" s="7"/>
      <c r="EV325" s="7"/>
      <c r="EW325" s="7"/>
      <c r="EX325" s="7"/>
      <c r="EY325" s="7"/>
      <c r="EZ325" s="7"/>
      <c r="FA325" s="7"/>
      <c r="FB325" s="7"/>
      <c r="FC325" s="7"/>
      <c r="FD325" s="7"/>
      <c r="FE325" s="7"/>
      <c r="FF325" s="7"/>
      <c r="FG325" s="7"/>
      <c r="FH325" s="7"/>
      <c r="FI325" s="7"/>
      <c r="FJ325" s="7"/>
      <c r="FK325" s="7"/>
      <c r="FL325" s="7"/>
      <c r="FM325" s="7"/>
      <c r="FN325" s="7"/>
      <c r="FO325" s="7"/>
      <c r="FP325" s="7"/>
      <c r="FQ325" s="7"/>
      <c r="FR325" s="7"/>
      <c r="FS325" s="7"/>
      <c r="FT325" s="7"/>
      <c r="FU325" s="7"/>
      <c r="FV325" s="7"/>
      <c r="FW325" s="7"/>
      <c r="FX325" s="7"/>
      <c r="FY325" s="7"/>
      <c r="FZ325" s="7"/>
      <c r="GA325" s="7"/>
      <c r="GB325" s="7"/>
      <c r="GC325" s="7"/>
      <c r="GD325" s="7"/>
      <c r="GE325" s="7"/>
      <c r="GF325" s="7"/>
      <c r="GG325" s="7"/>
      <c r="GH325" s="7"/>
      <c r="GI325" s="7"/>
      <c r="GJ325" s="7"/>
      <c r="GK325" s="7"/>
      <c r="GL325" s="7"/>
      <c r="GM325" s="7"/>
      <c r="GN325" s="7"/>
      <c r="GO325" s="7"/>
      <c r="GP325" s="7"/>
      <c r="GQ325" s="7"/>
      <c r="GR325" s="7"/>
      <c r="GS325" s="7"/>
      <c r="GT325" s="7"/>
      <c r="GU325" s="7"/>
      <c r="GV325" s="7"/>
      <c r="GW325" s="7"/>
      <c r="GX325" s="7"/>
      <c r="GY325" s="7"/>
      <c r="GZ325" s="7"/>
      <c r="HA325" s="7"/>
      <c r="HB325" s="7"/>
      <c r="HC325" s="7"/>
      <c r="HD325" s="7"/>
      <c r="HE325" s="7"/>
      <c r="HF325" s="7"/>
    </row>
    <row r="326" spans="1:215" s="15" customFormat="1" ht="15.75" x14ac:dyDescent="0.3">
      <c r="A326" s="3"/>
      <c r="B326" s="7" t="s">
        <v>523</v>
      </c>
      <c r="C326" s="7">
        <v>861.23</v>
      </c>
      <c r="E326" s="1">
        <f t="shared" si="26"/>
        <v>861.23</v>
      </c>
      <c r="F326" s="7"/>
      <c r="G326" s="7">
        <f t="shared" si="27"/>
        <v>861.23</v>
      </c>
      <c r="H326" s="7">
        <v>8646</v>
      </c>
      <c r="I326" s="7">
        <f t="shared" si="28"/>
        <v>-7784.77</v>
      </c>
      <c r="J326" s="7"/>
      <c r="K326" s="7">
        <v>-7784.77</v>
      </c>
      <c r="L326" s="7">
        <f t="shared" si="29"/>
        <v>0</v>
      </c>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c r="AM326" s="7"/>
      <c r="AN326" s="7"/>
      <c r="AO326" s="7"/>
      <c r="AP326" s="7"/>
      <c r="AQ326" s="7"/>
      <c r="AR326" s="7"/>
      <c r="AS326" s="7"/>
      <c r="AT326" s="7"/>
      <c r="AU326" s="7"/>
      <c r="AV326" s="7"/>
      <c r="AW326" s="7"/>
      <c r="AX326" s="7"/>
      <c r="AY326" s="7"/>
      <c r="AZ326" s="7"/>
      <c r="BA326" s="7"/>
      <c r="BB326" s="7"/>
      <c r="BC326" s="7"/>
      <c r="BD326" s="7"/>
      <c r="BE326" s="7"/>
      <c r="BF326" s="7"/>
      <c r="BG326" s="7"/>
      <c r="BH326" s="7"/>
      <c r="BI326" s="7"/>
      <c r="BJ326" s="7"/>
      <c r="BK326" s="7"/>
      <c r="BL326" s="7"/>
      <c r="BM326" s="7"/>
      <c r="BN326" s="7"/>
      <c r="BO326" s="7"/>
      <c r="BP326" s="7"/>
      <c r="BQ326" s="7"/>
      <c r="BR326" s="7"/>
      <c r="BS326" s="7"/>
      <c r="BT326" s="7"/>
      <c r="BU326" s="7"/>
      <c r="BV326" s="7"/>
      <c r="BW326" s="7"/>
      <c r="BX326" s="7"/>
      <c r="BY326" s="7"/>
      <c r="BZ326" s="7"/>
      <c r="CA326" s="7"/>
      <c r="CB326" s="7"/>
      <c r="CC326" s="7"/>
      <c r="CD326" s="7"/>
      <c r="CE326" s="7"/>
      <c r="CF326" s="7"/>
      <c r="CG326" s="7"/>
      <c r="CH326" s="7"/>
      <c r="CI326" s="7"/>
      <c r="CJ326" s="7"/>
      <c r="CK326" s="7"/>
      <c r="CL326" s="7"/>
      <c r="CM326" s="7"/>
      <c r="CN326" s="7"/>
      <c r="CO326" s="7"/>
      <c r="CP326" s="7"/>
      <c r="CQ326" s="7"/>
      <c r="CR326" s="7"/>
      <c r="CS326" s="7"/>
      <c r="CT326" s="7"/>
      <c r="CU326" s="7"/>
      <c r="CV326" s="7"/>
      <c r="CW326" s="7"/>
      <c r="CX326" s="7"/>
      <c r="CY326" s="7"/>
      <c r="CZ326" s="7"/>
      <c r="DA326" s="7"/>
      <c r="DB326" s="7"/>
      <c r="DC326" s="7"/>
      <c r="DD326" s="7"/>
      <c r="DE326" s="7"/>
      <c r="DF326" s="7"/>
      <c r="DG326" s="7"/>
      <c r="DH326" s="7"/>
      <c r="DI326" s="7"/>
      <c r="DJ326" s="7"/>
      <c r="DK326" s="7"/>
      <c r="DL326" s="7"/>
      <c r="DM326" s="7"/>
      <c r="DN326" s="7"/>
      <c r="DO326" s="7"/>
      <c r="DP326" s="7"/>
      <c r="DQ326" s="7"/>
      <c r="DR326" s="7"/>
      <c r="DS326" s="7"/>
      <c r="DT326" s="7"/>
      <c r="DU326" s="7"/>
      <c r="DV326" s="7"/>
      <c r="DW326" s="7"/>
      <c r="DX326" s="7"/>
      <c r="DY326" s="7"/>
      <c r="DZ326" s="7"/>
      <c r="EA326" s="7"/>
      <c r="EB326" s="7"/>
      <c r="EC326" s="7"/>
      <c r="ED326" s="7"/>
      <c r="EE326" s="7"/>
      <c r="EF326" s="7"/>
      <c r="EG326" s="7"/>
      <c r="EH326" s="7"/>
      <c r="EI326" s="7"/>
      <c r="EJ326" s="7"/>
      <c r="EK326" s="7"/>
      <c r="EL326" s="7"/>
      <c r="EM326" s="7"/>
      <c r="EN326" s="7"/>
      <c r="EO326" s="7"/>
      <c r="EP326" s="7"/>
      <c r="EQ326" s="7"/>
      <c r="ER326" s="7"/>
      <c r="ES326" s="7"/>
      <c r="ET326" s="7"/>
      <c r="EU326" s="7"/>
      <c r="EV326" s="7"/>
      <c r="EW326" s="7"/>
      <c r="EX326" s="7"/>
      <c r="EY326" s="7"/>
      <c r="EZ326" s="7"/>
      <c r="FA326" s="7"/>
      <c r="FB326" s="7"/>
      <c r="FC326" s="7"/>
      <c r="FD326" s="7"/>
      <c r="FE326" s="7"/>
      <c r="FF326" s="7"/>
      <c r="FG326" s="7"/>
      <c r="FH326" s="7"/>
      <c r="FI326" s="7"/>
      <c r="FJ326" s="7"/>
      <c r="FK326" s="7"/>
      <c r="FL326" s="7"/>
      <c r="FM326" s="7"/>
      <c r="FN326" s="7"/>
      <c r="FO326" s="7"/>
      <c r="FP326" s="7"/>
      <c r="FQ326" s="7"/>
      <c r="FR326" s="7"/>
      <c r="FS326" s="7"/>
      <c r="FT326" s="7"/>
      <c r="FU326" s="7"/>
      <c r="FV326" s="7"/>
      <c r="FW326" s="7"/>
      <c r="FX326" s="7"/>
      <c r="FY326" s="7"/>
      <c r="FZ326" s="7"/>
      <c r="GA326" s="7"/>
      <c r="GB326" s="7"/>
      <c r="GC326" s="7"/>
      <c r="GD326" s="7"/>
      <c r="GE326" s="7"/>
      <c r="GF326" s="7"/>
      <c r="GG326" s="7"/>
      <c r="GH326" s="7"/>
      <c r="GI326" s="7"/>
      <c r="GJ326" s="7"/>
      <c r="GK326" s="7"/>
      <c r="GL326" s="7"/>
      <c r="GM326" s="7"/>
      <c r="GN326" s="7"/>
      <c r="GO326" s="7"/>
      <c r="GP326" s="7"/>
      <c r="GQ326" s="7"/>
      <c r="GR326" s="7"/>
      <c r="GS326" s="7"/>
      <c r="GT326" s="7"/>
      <c r="GU326" s="7"/>
      <c r="GV326" s="7"/>
      <c r="GW326" s="7"/>
      <c r="GX326" s="7"/>
      <c r="GY326" s="7"/>
      <c r="GZ326" s="7"/>
      <c r="HA326" s="7"/>
      <c r="HB326" s="7"/>
      <c r="HC326" s="7"/>
      <c r="HD326" s="7"/>
      <c r="HE326" s="7"/>
      <c r="HF326" s="7"/>
    </row>
    <row r="327" spans="1:215" s="15" customFormat="1" ht="15.75" x14ac:dyDescent="0.3">
      <c r="A327" s="3" t="s">
        <v>155</v>
      </c>
      <c r="B327" s="7" t="s">
        <v>195</v>
      </c>
      <c r="C327" s="7">
        <v>309.2</v>
      </c>
      <c r="E327" s="1">
        <f t="shared" si="26"/>
        <v>309.2</v>
      </c>
      <c r="F327" s="7"/>
      <c r="G327" s="7">
        <f t="shared" si="27"/>
        <v>309.2</v>
      </c>
      <c r="H327" s="7">
        <v>384</v>
      </c>
      <c r="I327" s="7">
        <f t="shared" si="28"/>
        <v>-74.800000000000011</v>
      </c>
      <c r="J327" s="7"/>
      <c r="K327" s="7">
        <v>-74.800000000000011</v>
      </c>
      <c r="L327" s="7">
        <f t="shared" si="29"/>
        <v>0</v>
      </c>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c r="AM327" s="7"/>
      <c r="AN327" s="7"/>
      <c r="AO327" s="7"/>
      <c r="AP327" s="7"/>
      <c r="AQ327" s="7"/>
      <c r="AR327" s="7"/>
      <c r="AS327" s="7"/>
      <c r="AT327" s="7"/>
      <c r="AU327" s="7"/>
      <c r="AV327" s="7"/>
      <c r="AW327" s="7"/>
      <c r="AX327" s="7"/>
      <c r="AY327" s="7"/>
      <c r="AZ327" s="7"/>
      <c r="BA327" s="7"/>
      <c r="BB327" s="7"/>
      <c r="BC327" s="7"/>
      <c r="BD327" s="7"/>
      <c r="BE327" s="7"/>
      <c r="BF327" s="7"/>
      <c r="BG327" s="7"/>
      <c r="BH327" s="7"/>
      <c r="BI327" s="7"/>
      <c r="BJ327" s="7"/>
      <c r="BK327" s="7"/>
      <c r="BL327" s="7"/>
      <c r="BM327" s="7"/>
      <c r="BN327" s="7"/>
      <c r="BO327" s="7"/>
      <c r="BP327" s="7"/>
      <c r="BQ327" s="7"/>
      <c r="BR327" s="7"/>
      <c r="BS327" s="7"/>
      <c r="BT327" s="7"/>
      <c r="BU327" s="7"/>
      <c r="BV327" s="7"/>
      <c r="BW327" s="7"/>
      <c r="BX327" s="7"/>
      <c r="BY327" s="7"/>
      <c r="BZ327" s="7"/>
      <c r="CA327" s="7"/>
      <c r="CB327" s="7"/>
      <c r="CC327" s="7"/>
      <c r="CD327" s="7"/>
      <c r="CE327" s="7"/>
      <c r="CF327" s="7"/>
      <c r="CG327" s="7"/>
      <c r="CH327" s="7"/>
      <c r="CI327" s="7"/>
      <c r="CJ327" s="7"/>
      <c r="CK327" s="7"/>
      <c r="CL327" s="7"/>
      <c r="CM327" s="7"/>
      <c r="CN327" s="7"/>
      <c r="CO327" s="7"/>
      <c r="CP327" s="7"/>
      <c r="CQ327" s="7"/>
      <c r="CR327" s="7"/>
      <c r="CS327" s="7"/>
      <c r="CT327" s="7"/>
      <c r="CU327" s="7"/>
      <c r="CV327" s="7"/>
      <c r="CW327" s="7"/>
      <c r="CX327" s="7"/>
      <c r="CY327" s="7"/>
      <c r="CZ327" s="7"/>
      <c r="DA327" s="7"/>
      <c r="DB327" s="7"/>
      <c r="DC327" s="7"/>
      <c r="DD327" s="7"/>
      <c r="DE327" s="7"/>
      <c r="DF327" s="7"/>
      <c r="DG327" s="7"/>
      <c r="DH327" s="7"/>
      <c r="DI327" s="7"/>
      <c r="DJ327" s="7"/>
      <c r="DK327" s="7"/>
      <c r="DL327" s="7"/>
      <c r="DM327" s="7"/>
      <c r="DN327" s="7"/>
      <c r="DO327" s="7"/>
      <c r="DP327" s="7"/>
      <c r="DQ327" s="7"/>
      <c r="DR327" s="7"/>
      <c r="DS327" s="7"/>
      <c r="DT327" s="7"/>
      <c r="DU327" s="7"/>
      <c r="DV327" s="7"/>
      <c r="DW327" s="7"/>
      <c r="DX327" s="7"/>
      <c r="DY327" s="7"/>
      <c r="DZ327" s="7"/>
      <c r="EA327" s="7"/>
      <c r="EB327" s="7"/>
      <c r="EC327" s="7"/>
      <c r="ED327" s="7"/>
      <c r="EE327" s="7"/>
      <c r="EF327" s="7"/>
      <c r="EG327" s="7"/>
      <c r="EH327" s="7"/>
      <c r="EI327" s="7"/>
      <c r="EJ327" s="7"/>
      <c r="EK327" s="7"/>
      <c r="EL327" s="7"/>
      <c r="EM327" s="7"/>
      <c r="EN327" s="7"/>
      <c r="EO327" s="7"/>
      <c r="EP327" s="7"/>
      <c r="EQ327" s="7"/>
      <c r="ER327" s="7"/>
      <c r="ES327" s="7"/>
      <c r="ET327" s="7"/>
      <c r="EU327" s="7"/>
      <c r="EV327" s="7"/>
      <c r="EW327" s="7"/>
      <c r="EX327" s="7"/>
      <c r="EY327" s="7"/>
      <c r="EZ327" s="7"/>
      <c r="FA327" s="7"/>
      <c r="FB327" s="7"/>
      <c r="FC327" s="7"/>
      <c r="FD327" s="7"/>
      <c r="FE327" s="7"/>
      <c r="FF327" s="7"/>
      <c r="FG327" s="7"/>
      <c r="FH327" s="7"/>
      <c r="FI327" s="7"/>
      <c r="FJ327" s="7"/>
      <c r="FK327" s="7"/>
      <c r="FL327" s="7"/>
      <c r="FM327" s="7"/>
      <c r="FN327" s="7"/>
      <c r="FO327" s="7"/>
      <c r="FP327" s="7"/>
      <c r="FQ327" s="7"/>
      <c r="FR327" s="7"/>
      <c r="FS327" s="7"/>
      <c r="FT327" s="7"/>
      <c r="FU327" s="7"/>
      <c r="FV327" s="7"/>
      <c r="FW327" s="7"/>
      <c r="FX327" s="7"/>
      <c r="FY327" s="7"/>
      <c r="FZ327" s="7"/>
      <c r="GA327" s="7"/>
      <c r="GB327" s="7"/>
      <c r="GC327" s="7"/>
      <c r="GD327" s="7"/>
      <c r="GE327" s="7"/>
      <c r="GF327" s="7"/>
      <c r="GG327" s="7"/>
      <c r="GH327" s="7"/>
      <c r="GI327" s="7"/>
      <c r="GJ327" s="7"/>
      <c r="GK327" s="7"/>
      <c r="GL327" s="7"/>
      <c r="GM327" s="7"/>
      <c r="GN327" s="7"/>
      <c r="GO327" s="7"/>
      <c r="GP327" s="7"/>
      <c r="GQ327" s="7"/>
      <c r="GR327" s="7"/>
      <c r="GS327" s="7"/>
      <c r="GT327" s="7"/>
      <c r="GU327" s="7"/>
      <c r="GV327" s="7"/>
      <c r="GW327" s="7"/>
      <c r="GX327" s="7"/>
      <c r="GY327" s="7"/>
      <c r="GZ327" s="7"/>
      <c r="HA327" s="7"/>
      <c r="HB327" s="7"/>
      <c r="HC327" s="7"/>
      <c r="HD327" s="7"/>
      <c r="HE327" s="7"/>
      <c r="HF327" s="7"/>
    </row>
    <row r="328" spans="1:215" s="15" customFormat="1" ht="15.75" x14ac:dyDescent="0.3">
      <c r="A328" s="3" t="s">
        <v>524</v>
      </c>
      <c r="B328" s="7" t="s">
        <v>525</v>
      </c>
      <c r="C328" s="7">
        <v>6959.45</v>
      </c>
      <c r="E328" s="1">
        <f t="shared" si="26"/>
        <v>6959.45</v>
      </c>
      <c r="F328" s="7"/>
      <c r="G328" s="7">
        <f t="shared" si="27"/>
        <v>6959.45</v>
      </c>
      <c r="H328" s="7">
        <v>6763</v>
      </c>
      <c r="I328" s="7">
        <f t="shared" si="28"/>
        <v>196.44999999999982</v>
      </c>
      <c r="J328" s="7"/>
      <c r="K328" s="7">
        <v>196.44999999999982</v>
      </c>
      <c r="L328" s="7">
        <f t="shared" si="29"/>
        <v>0</v>
      </c>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c r="AM328" s="7"/>
      <c r="AN328" s="7"/>
      <c r="AO328" s="7"/>
      <c r="AP328" s="7"/>
      <c r="AQ328" s="7"/>
      <c r="AR328" s="7"/>
      <c r="AS328" s="7"/>
      <c r="AT328" s="7"/>
      <c r="AU328" s="7"/>
      <c r="AV328" s="7"/>
      <c r="AW328" s="7"/>
      <c r="AX328" s="7"/>
      <c r="AY328" s="7"/>
      <c r="AZ328" s="7"/>
      <c r="BA328" s="7"/>
      <c r="BB328" s="7"/>
      <c r="BC328" s="7"/>
      <c r="BD328" s="7"/>
      <c r="BE328" s="7"/>
      <c r="BF328" s="7"/>
      <c r="BG328" s="7"/>
      <c r="BH328" s="7"/>
      <c r="BI328" s="7"/>
      <c r="BJ328" s="7"/>
      <c r="BK328" s="7"/>
      <c r="BL328" s="7"/>
      <c r="BM328" s="7"/>
      <c r="BN328" s="7"/>
      <c r="BO328" s="7"/>
      <c r="BP328" s="7"/>
      <c r="BQ328" s="7"/>
      <c r="BR328" s="7"/>
      <c r="BS328" s="7"/>
      <c r="BT328" s="7"/>
      <c r="BU328" s="7"/>
      <c r="BV328" s="7"/>
      <c r="BW328" s="7"/>
      <c r="BX328" s="7"/>
      <c r="BY328" s="7"/>
      <c r="BZ328" s="7"/>
      <c r="CA328" s="7"/>
      <c r="CB328" s="7"/>
      <c r="CC328" s="7"/>
      <c r="CD328" s="7"/>
      <c r="CE328" s="7"/>
      <c r="CF328" s="7"/>
      <c r="CG328" s="7"/>
      <c r="CH328" s="7"/>
      <c r="CI328" s="7"/>
      <c r="CJ328" s="7"/>
      <c r="CK328" s="7"/>
      <c r="CL328" s="7"/>
      <c r="CM328" s="7"/>
      <c r="CN328" s="7"/>
      <c r="CO328" s="7"/>
      <c r="CP328" s="7"/>
      <c r="CQ328" s="7"/>
      <c r="CR328" s="7"/>
      <c r="CS328" s="7"/>
      <c r="CT328" s="7"/>
      <c r="CU328" s="7"/>
      <c r="CV328" s="7"/>
      <c r="CW328" s="7"/>
      <c r="CX328" s="7"/>
      <c r="CY328" s="7"/>
      <c r="CZ328" s="7"/>
      <c r="DA328" s="7"/>
      <c r="DB328" s="7"/>
      <c r="DC328" s="7"/>
      <c r="DD328" s="7"/>
      <c r="DE328" s="7"/>
      <c r="DF328" s="7"/>
      <c r="DG328" s="7"/>
      <c r="DH328" s="7"/>
      <c r="DI328" s="7"/>
      <c r="DJ328" s="7"/>
      <c r="DK328" s="7"/>
      <c r="DL328" s="7"/>
      <c r="DM328" s="7"/>
      <c r="DN328" s="7"/>
      <c r="DO328" s="7"/>
      <c r="DP328" s="7"/>
      <c r="DQ328" s="7"/>
      <c r="DR328" s="7"/>
      <c r="DS328" s="7"/>
      <c r="DT328" s="7"/>
      <c r="DU328" s="7"/>
      <c r="DV328" s="7"/>
      <c r="DW328" s="7"/>
      <c r="DX328" s="7"/>
      <c r="DY328" s="7"/>
      <c r="DZ328" s="7"/>
      <c r="EA328" s="7"/>
      <c r="EB328" s="7"/>
      <c r="EC328" s="7"/>
      <c r="ED328" s="7"/>
      <c r="EE328" s="7"/>
      <c r="EF328" s="7"/>
      <c r="EG328" s="7"/>
      <c r="EH328" s="7"/>
      <c r="EI328" s="7"/>
      <c r="EJ328" s="7"/>
      <c r="EK328" s="7"/>
      <c r="EL328" s="7"/>
      <c r="EM328" s="7"/>
      <c r="EN328" s="7"/>
      <c r="EO328" s="7"/>
      <c r="EP328" s="7"/>
      <c r="EQ328" s="7"/>
      <c r="ER328" s="7"/>
      <c r="ES328" s="7"/>
      <c r="ET328" s="7"/>
      <c r="EU328" s="7"/>
      <c r="EV328" s="7"/>
      <c r="EW328" s="7"/>
      <c r="EX328" s="7"/>
      <c r="EY328" s="7"/>
      <c r="EZ328" s="7"/>
      <c r="FA328" s="7"/>
      <c r="FB328" s="7"/>
      <c r="FC328" s="7"/>
      <c r="FD328" s="7"/>
      <c r="FE328" s="7"/>
      <c r="FF328" s="7"/>
      <c r="FG328" s="7"/>
      <c r="FH328" s="7"/>
      <c r="FI328" s="7"/>
      <c r="FJ328" s="7"/>
      <c r="FK328" s="7"/>
      <c r="FL328" s="7"/>
      <c r="FM328" s="7"/>
      <c r="FN328" s="7"/>
      <c r="FO328" s="7"/>
      <c r="FP328" s="7"/>
      <c r="FQ328" s="7"/>
      <c r="FR328" s="7"/>
      <c r="FS328" s="7"/>
      <c r="FT328" s="7"/>
      <c r="FU328" s="7"/>
      <c r="FV328" s="7"/>
      <c r="FW328" s="7"/>
      <c r="FX328" s="7"/>
      <c r="FY328" s="7"/>
      <c r="FZ328" s="7"/>
      <c r="GA328" s="7"/>
      <c r="GB328" s="7"/>
      <c r="GC328" s="7"/>
      <c r="GD328" s="7"/>
      <c r="GE328" s="7"/>
      <c r="GF328" s="7"/>
      <c r="GG328" s="7"/>
      <c r="GH328" s="7"/>
      <c r="GI328" s="7"/>
      <c r="GJ328" s="7"/>
      <c r="GK328" s="7"/>
      <c r="GL328" s="7"/>
      <c r="GM328" s="7"/>
      <c r="GN328" s="7"/>
      <c r="GO328" s="7"/>
      <c r="GP328" s="7"/>
      <c r="GQ328" s="7"/>
      <c r="GR328" s="7"/>
      <c r="GS328" s="7"/>
      <c r="GT328" s="7"/>
      <c r="GU328" s="7"/>
      <c r="GV328" s="7"/>
      <c r="GW328" s="7"/>
      <c r="GX328" s="7"/>
      <c r="GY328" s="7"/>
      <c r="GZ328" s="7"/>
      <c r="HA328" s="7"/>
      <c r="HB328" s="7"/>
      <c r="HC328" s="7"/>
      <c r="HD328" s="7"/>
      <c r="HE328" s="7"/>
      <c r="HF328" s="7"/>
    </row>
    <row r="329" spans="1:215" s="15" customFormat="1" ht="15.75" x14ac:dyDescent="0.3">
      <c r="A329" s="3" t="s">
        <v>155</v>
      </c>
      <c r="B329" s="7" t="s">
        <v>526</v>
      </c>
      <c r="C329" s="7">
        <v>400.13</v>
      </c>
      <c r="E329" s="1">
        <f t="shared" si="26"/>
        <v>400.13</v>
      </c>
      <c r="F329" s="7"/>
      <c r="G329" s="7">
        <f t="shared" si="27"/>
        <v>400.13</v>
      </c>
      <c r="H329" s="7">
        <v>769</v>
      </c>
      <c r="I329" s="7">
        <f t="shared" si="28"/>
        <v>-368.87</v>
      </c>
      <c r="J329" s="7"/>
      <c r="K329" s="7">
        <v>-368.87</v>
      </c>
      <c r="L329" s="7">
        <f t="shared" si="29"/>
        <v>0</v>
      </c>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c r="AM329" s="7"/>
      <c r="AN329" s="7"/>
      <c r="AO329" s="7"/>
      <c r="AP329" s="7"/>
      <c r="AQ329" s="7"/>
      <c r="AR329" s="7"/>
      <c r="AS329" s="7"/>
      <c r="AT329" s="7"/>
      <c r="AU329" s="7"/>
      <c r="AV329" s="7"/>
      <c r="AW329" s="7"/>
      <c r="AX329" s="7"/>
      <c r="AY329" s="7"/>
      <c r="AZ329" s="7"/>
      <c r="BA329" s="7"/>
      <c r="BB329" s="7"/>
      <c r="BC329" s="7"/>
      <c r="BD329" s="7"/>
      <c r="BE329" s="7"/>
      <c r="BF329" s="7"/>
      <c r="BG329" s="7"/>
      <c r="BH329" s="7"/>
      <c r="BI329" s="7"/>
      <c r="BJ329" s="7"/>
      <c r="BK329" s="7"/>
      <c r="BL329" s="7"/>
      <c r="BM329" s="7"/>
      <c r="BN329" s="7"/>
      <c r="BO329" s="7"/>
      <c r="BP329" s="7"/>
      <c r="BQ329" s="7"/>
      <c r="BR329" s="7"/>
      <c r="BS329" s="7"/>
      <c r="BT329" s="7"/>
      <c r="BU329" s="7"/>
      <c r="BV329" s="7"/>
      <c r="BW329" s="7"/>
      <c r="BX329" s="7"/>
      <c r="BY329" s="7"/>
      <c r="BZ329" s="7"/>
      <c r="CA329" s="7"/>
      <c r="CB329" s="7"/>
      <c r="CC329" s="7"/>
      <c r="CD329" s="7"/>
      <c r="CE329" s="7"/>
      <c r="CF329" s="7"/>
      <c r="CG329" s="7"/>
      <c r="CH329" s="7"/>
      <c r="CI329" s="7"/>
      <c r="CJ329" s="7"/>
      <c r="CK329" s="7"/>
      <c r="CL329" s="7"/>
      <c r="CM329" s="7"/>
      <c r="CN329" s="7"/>
      <c r="CO329" s="7"/>
      <c r="CP329" s="7"/>
      <c r="CQ329" s="7"/>
      <c r="CR329" s="7"/>
      <c r="CS329" s="7"/>
      <c r="CT329" s="7"/>
      <c r="CU329" s="7"/>
      <c r="CV329" s="7"/>
      <c r="CW329" s="7"/>
      <c r="CX329" s="7"/>
      <c r="CY329" s="7"/>
      <c r="CZ329" s="7"/>
      <c r="DA329" s="7"/>
      <c r="DB329" s="7"/>
      <c r="DC329" s="7"/>
      <c r="DD329" s="7"/>
      <c r="DE329" s="7"/>
      <c r="DF329" s="7"/>
      <c r="DG329" s="7"/>
      <c r="DH329" s="7"/>
      <c r="DI329" s="7"/>
      <c r="DJ329" s="7"/>
      <c r="DK329" s="7"/>
      <c r="DL329" s="7"/>
      <c r="DM329" s="7"/>
      <c r="DN329" s="7"/>
      <c r="DO329" s="7"/>
      <c r="DP329" s="7"/>
      <c r="DQ329" s="7"/>
      <c r="DR329" s="7"/>
      <c r="DS329" s="7"/>
      <c r="DT329" s="7"/>
      <c r="DU329" s="7"/>
      <c r="DV329" s="7"/>
      <c r="DW329" s="7"/>
      <c r="DX329" s="7"/>
      <c r="DY329" s="7"/>
      <c r="DZ329" s="7"/>
      <c r="EA329" s="7"/>
      <c r="EB329" s="7"/>
      <c r="EC329" s="7"/>
      <c r="ED329" s="7"/>
      <c r="EE329" s="7"/>
      <c r="EF329" s="7"/>
      <c r="EG329" s="7"/>
      <c r="EH329" s="7"/>
      <c r="EI329" s="7"/>
      <c r="EJ329" s="7"/>
      <c r="EK329" s="7"/>
      <c r="EL329" s="7"/>
      <c r="EM329" s="7"/>
      <c r="EN329" s="7"/>
      <c r="EO329" s="7"/>
      <c r="EP329" s="7"/>
      <c r="EQ329" s="7"/>
      <c r="ER329" s="7"/>
      <c r="ES329" s="7"/>
      <c r="ET329" s="7"/>
      <c r="EU329" s="7"/>
      <c r="EV329" s="7"/>
      <c r="EW329" s="7"/>
      <c r="EX329" s="7"/>
      <c r="EY329" s="7"/>
      <c r="EZ329" s="7"/>
      <c r="FA329" s="7"/>
      <c r="FB329" s="7"/>
      <c r="FC329" s="7"/>
      <c r="FD329" s="7"/>
      <c r="FE329" s="7"/>
      <c r="FF329" s="7"/>
      <c r="FG329" s="7"/>
      <c r="FH329" s="7"/>
      <c r="FI329" s="7"/>
      <c r="FJ329" s="7"/>
      <c r="FK329" s="7"/>
      <c r="FL329" s="7"/>
      <c r="FM329" s="7"/>
      <c r="FN329" s="7"/>
      <c r="FO329" s="7"/>
      <c r="FP329" s="7"/>
      <c r="FQ329" s="7"/>
      <c r="FR329" s="7"/>
      <c r="FS329" s="7"/>
      <c r="FT329" s="7"/>
      <c r="FU329" s="7"/>
      <c r="FV329" s="7"/>
      <c r="FW329" s="7"/>
      <c r="FX329" s="7"/>
      <c r="FY329" s="7"/>
      <c r="FZ329" s="7"/>
      <c r="GA329" s="7"/>
      <c r="GB329" s="7"/>
      <c r="GC329" s="7"/>
      <c r="GD329" s="7"/>
      <c r="GE329" s="7"/>
      <c r="GF329" s="7"/>
      <c r="GG329" s="7"/>
      <c r="GH329" s="7"/>
      <c r="GI329" s="7"/>
      <c r="GJ329" s="7"/>
      <c r="GK329" s="7"/>
      <c r="GL329" s="7"/>
      <c r="GM329" s="7"/>
      <c r="GN329" s="7"/>
      <c r="GO329" s="7"/>
      <c r="GP329" s="7"/>
      <c r="GQ329" s="7"/>
      <c r="GR329" s="7"/>
      <c r="GS329" s="7"/>
      <c r="GT329" s="7"/>
      <c r="GU329" s="7"/>
      <c r="GV329" s="7"/>
      <c r="GW329" s="7"/>
      <c r="GX329" s="7"/>
      <c r="GY329" s="7"/>
      <c r="GZ329" s="7"/>
      <c r="HA329" s="7"/>
      <c r="HB329" s="7"/>
      <c r="HC329" s="7"/>
      <c r="HD329" s="7"/>
      <c r="HE329" s="7"/>
      <c r="HF329" s="7"/>
    </row>
    <row r="330" spans="1:215" s="15" customFormat="1" ht="15.75" x14ac:dyDescent="0.3">
      <c r="A330" s="3" t="s">
        <v>527</v>
      </c>
      <c r="B330" s="7" t="s">
        <v>528</v>
      </c>
      <c r="C330" s="7">
        <v>1938.89</v>
      </c>
      <c r="E330" s="1">
        <f t="shared" si="26"/>
        <v>1938.89</v>
      </c>
      <c r="F330" s="7"/>
      <c r="G330" s="7">
        <f t="shared" si="27"/>
        <v>1938.89</v>
      </c>
      <c r="H330" s="7">
        <v>1614</v>
      </c>
      <c r="I330" s="7">
        <f t="shared" si="28"/>
        <v>324.8900000000001</v>
      </c>
      <c r="J330" s="7"/>
      <c r="K330" s="7">
        <v>324.8900000000001</v>
      </c>
      <c r="L330" s="7">
        <f t="shared" si="29"/>
        <v>0</v>
      </c>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c r="AM330" s="7"/>
      <c r="AN330" s="7"/>
      <c r="AO330" s="7"/>
      <c r="AP330" s="7"/>
      <c r="AQ330" s="7"/>
      <c r="AR330" s="7"/>
      <c r="AS330" s="7"/>
      <c r="AT330" s="7"/>
      <c r="AU330" s="7"/>
      <c r="AV330" s="7"/>
      <c r="AW330" s="7"/>
      <c r="AX330" s="7"/>
      <c r="AY330" s="7"/>
      <c r="AZ330" s="7"/>
      <c r="BA330" s="7"/>
      <c r="BB330" s="7"/>
      <c r="BC330" s="7"/>
      <c r="BD330" s="7"/>
      <c r="BE330" s="7"/>
      <c r="BF330" s="7"/>
      <c r="BG330" s="7"/>
      <c r="BH330" s="7"/>
      <c r="BI330" s="7"/>
      <c r="BJ330" s="7"/>
      <c r="BK330" s="7"/>
      <c r="BL330" s="7"/>
      <c r="BM330" s="7"/>
      <c r="BN330" s="7"/>
      <c r="BO330" s="7"/>
      <c r="BP330" s="7"/>
      <c r="BQ330" s="7"/>
      <c r="BR330" s="7"/>
      <c r="BS330" s="7"/>
      <c r="BT330" s="7"/>
      <c r="BU330" s="7"/>
      <c r="BV330" s="7"/>
      <c r="BW330" s="7"/>
      <c r="BX330" s="7"/>
      <c r="BY330" s="7"/>
      <c r="BZ330" s="7"/>
      <c r="CA330" s="7"/>
      <c r="CB330" s="7"/>
      <c r="CC330" s="7"/>
      <c r="CD330" s="7"/>
      <c r="CE330" s="7"/>
      <c r="CF330" s="7"/>
      <c r="CG330" s="7"/>
      <c r="CH330" s="7"/>
      <c r="CI330" s="7"/>
      <c r="CJ330" s="7"/>
      <c r="CK330" s="7"/>
      <c r="CL330" s="7"/>
      <c r="CM330" s="7"/>
      <c r="CN330" s="7"/>
      <c r="CO330" s="7"/>
      <c r="CP330" s="7"/>
      <c r="CQ330" s="7"/>
      <c r="CR330" s="7"/>
      <c r="CS330" s="7"/>
      <c r="CT330" s="7"/>
      <c r="CU330" s="7"/>
      <c r="CV330" s="7"/>
      <c r="CW330" s="7"/>
      <c r="CX330" s="7"/>
      <c r="CY330" s="7"/>
      <c r="CZ330" s="7"/>
      <c r="DA330" s="7"/>
      <c r="DB330" s="7"/>
      <c r="DC330" s="7"/>
      <c r="DD330" s="7"/>
      <c r="DE330" s="7"/>
      <c r="DF330" s="7"/>
      <c r="DG330" s="7"/>
      <c r="DH330" s="7"/>
      <c r="DI330" s="7"/>
      <c r="DJ330" s="7"/>
      <c r="DK330" s="7"/>
      <c r="DL330" s="7"/>
      <c r="DM330" s="7"/>
      <c r="DN330" s="7"/>
      <c r="DO330" s="7"/>
      <c r="DP330" s="7"/>
      <c r="DQ330" s="7"/>
      <c r="DR330" s="7"/>
      <c r="DS330" s="7"/>
      <c r="DT330" s="7"/>
      <c r="DU330" s="7"/>
      <c r="DV330" s="7"/>
      <c r="DW330" s="7"/>
      <c r="DX330" s="7"/>
      <c r="DY330" s="7"/>
      <c r="DZ330" s="7"/>
      <c r="EA330" s="7"/>
      <c r="EB330" s="7"/>
      <c r="EC330" s="7"/>
      <c r="ED330" s="7"/>
      <c r="EE330" s="7"/>
      <c r="EF330" s="7"/>
      <c r="EG330" s="7"/>
      <c r="EH330" s="7"/>
      <c r="EI330" s="7"/>
      <c r="EJ330" s="7"/>
      <c r="EK330" s="7"/>
      <c r="EL330" s="7"/>
      <c r="EM330" s="7"/>
      <c r="EN330" s="7"/>
      <c r="EO330" s="7"/>
      <c r="EP330" s="7"/>
      <c r="EQ330" s="7"/>
      <c r="ER330" s="7"/>
      <c r="ES330" s="7"/>
      <c r="ET330" s="7"/>
      <c r="EU330" s="7"/>
      <c r="EV330" s="7"/>
      <c r="EW330" s="7"/>
      <c r="EX330" s="7"/>
      <c r="EY330" s="7"/>
      <c r="EZ330" s="7"/>
      <c r="FA330" s="7"/>
      <c r="FB330" s="7"/>
      <c r="FC330" s="7"/>
      <c r="FD330" s="7"/>
      <c r="FE330" s="7"/>
      <c r="FF330" s="7"/>
      <c r="FG330" s="7"/>
      <c r="FH330" s="7"/>
      <c r="FI330" s="7"/>
      <c r="FJ330" s="7"/>
      <c r="FK330" s="7"/>
      <c r="FL330" s="7"/>
      <c r="FM330" s="7"/>
      <c r="FN330" s="7"/>
      <c r="FO330" s="7"/>
      <c r="FP330" s="7"/>
      <c r="FQ330" s="7"/>
      <c r="FR330" s="7"/>
      <c r="FS330" s="7"/>
      <c r="FT330" s="7"/>
      <c r="FU330" s="7"/>
      <c r="FV330" s="7"/>
      <c r="FW330" s="7"/>
      <c r="FX330" s="7"/>
      <c r="FY330" s="7"/>
      <c r="FZ330" s="7"/>
      <c r="GA330" s="7"/>
      <c r="GB330" s="7"/>
      <c r="GC330" s="7"/>
      <c r="GD330" s="7"/>
      <c r="GE330" s="7"/>
      <c r="GF330" s="7"/>
      <c r="GG330" s="7"/>
      <c r="GH330" s="7"/>
      <c r="GI330" s="7"/>
      <c r="GJ330" s="7"/>
      <c r="GK330" s="7"/>
      <c r="GL330" s="7"/>
      <c r="GM330" s="7"/>
      <c r="GN330" s="7"/>
      <c r="GO330" s="7"/>
      <c r="GP330" s="7"/>
      <c r="GQ330" s="7"/>
      <c r="GR330" s="7"/>
      <c r="GS330" s="7"/>
      <c r="GT330" s="7"/>
      <c r="GU330" s="7"/>
      <c r="GV330" s="7"/>
      <c r="GW330" s="7"/>
      <c r="GX330" s="7"/>
      <c r="GY330" s="7"/>
      <c r="GZ330" s="7"/>
      <c r="HA330" s="7"/>
      <c r="HB330" s="7"/>
      <c r="HC330" s="7"/>
      <c r="HD330" s="7"/>
      <c r="HE330" s="7"/>
      <c r="HF330" s="7"/>
    </row>
    <row r="331" spans="1:215" s="15" customFormat="1" ht="15.75" x14ac:dyDescent="0.3">
      <c r="A331" s="3" t="s">
        <v>155</v>
      </c>
      <c r="B331" s="7" t="s">
        <v>610</v>
      </c>
      <c r="C331" s="7">
        <v>4192.6899999999996</v>
      </c>
      <c r="E331" s="1">
        <f t="shared" si="26"/>
        <v>4192.6899999999996</v>
      </c>
      <c r="F331" s="7"/>
      <c r="G331" s="7">
        <f t="shared" si="27"/>
        <v>4192.6899999999996</v>
      </c>
      <c r="H331" s="7">
        <v>1153</v>
      </c>
      <c r="I331" s="7">
        <f t="shared" si="28"/>
        <v>3039.6899999999996</v>
      </c>
      <c r="J331" s="7"/>
      <c r="K331" s="7">
        <v>3039.6899999999996</v>
      </c>
      <c r="L331" s="7">
        <f t="shared" si="29"/>
        <v>0</v>
      </c>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c r="AM331" s="7"/>
      <c r="AN331" s="7"/>
      <c r="AO331" s="7"/>
      <c r="AP331" s="7"/>
      <c r="AQ331" s="7"/>
      <c r="AR331" s="7"/>
      <c r="AS331" s="7"/>
      <c r="AT331" s="7"/>
      <c r="AU331" s="7"/>
      <c r="AV331" s="7"/>
      <c r="AW331" s="7"/>
      <c r="AX331" s="7"/>
      <c r="AY331" s="7"/>
      <c r="AZ331" s="7"/>
      <c r="BA331" s="7"/>
      <c r="BB331" s="7"/>
      <c r="BC331" s="7"/>
      <c r="BD331" s="7"/>
      <c r="BE331" s="7"/>
      <c r="BF331" s="7"/>
      <c r="BG331" s="7"/>
      <c r="BH331" s="7"/>
      <c r="BI331" s="7"/>
      <c r="BJ331" s="7"/>
      <c r="BK331" s="7"/>
      <c r="BL331" s="7"/>
      <c r="BM331" s="7"/>
      <c r="BN331" s="7"/>
      <c r="BO331" s="7"/>
      <c r="BP331" s="7"/>
      <c r="BQ331" s="7"/>
      <c r="BR331" s="7"/>
      <c r="BS331" s="7"/>
      <c r="BT331" s="7"/>
      <c r="BU331" s="7"/>
      <c r="BV331" s="7"/>
      <c r="BW331" s="7"/>
      <c r="BX331" s="7"/>
      <c r="BY331" s="7"/>
      <c r="BZ331" s="7"/>
      <c r="CA331" s="7"/>
      <c r="CB331" s="7"/>
      <c r="CC331" s="7"/>
      <c r="CD331" s="7"/>
      <c r="CE331" s="7"/>
      <c r="CF331" s="7"/>
      <c r="CG331" s="7"/>
      <c r="CH331" s="7"/>
      <c r="CI331" s="7"/>
      <c r="CJ331" s="7"/>
      <c r="CK331" s="7"/>
      <c r="CL331" s="7"/>
      <c r="CM331" s="7"/>
      <c r="CN331" s="7"/>
      <c r="CO331" s="7"/>
      <c r="CP331" s="7"/>
      <c r="CQ331" s="7"/>
      <c r="CR331" s="7"/>
      <c r="CS331" s="7"/>
      <c r="CT331" s="7"/>
      <c r="CU331" s="7"/>
      <c r="CV331" s="7"/>
      <c r="CW331" s="7"/>
      <c r="CX331" s="7"/>
      <c r="CY331" s="7"/>
      <c r="CZ331" s="7"/>
      <c r="DA331" s="7"/>
      <c r="DB331" s="7"/>
      <c r="DC331" s="7"/>
      <c r="DD331" s="7"/>
      <c r="DE331" s="7"/>
      <c r="DF331" s="7"/>
      <c r="DG331" s="7"/>
      <c r="DH331" s="7"/>
      <c r="DI331" s="7"/>
      <c r="DJ331" s="7"/>
      <c r="DK331" s="7"/>
      <c r="DL331" s="7"/>
      <c r="DM331" s="7"/>
      <c r="DN331" s="7"/>
      <c r="DO331" s="7"/>
      <c r="DP331" s="7"/>
      <c r="DQ331" s="7"/>
      <c r="DR331" s="7"/>
      <c r="DS331" s="7"/>
      <c r="DT331" s="7"/>
      <c r="DU331" s="7"/>
      <c r="DV331" s="7"/>
      <c r="DW331" s="7"/>
      <c r="DX331" s="7"/>
      <c r="DY331" s="7"/>
      <c r="DZ331" s="7"/>
      <c r="EA331" s="7"/>
      <c r="EB331" s="7"/>
      <c r="EC331" s="7"/>
      <c r="ED331" s="7"/>
      <c r="EE331" s="7"/>
      <c r="EF331" s="7"/>
      <c r="EG331" s="7"/>
      <c r="EH331" s="7"/>
      <c r="EI331" s="7"/>
      <c r="EJ331" s="7"/>
      <c r="EK331" s="7"/>
      <c r="EL331" s="7"/>
      <c r="EM331" s="7"/>
      <c r="EN331" s="7"/>
      <c r="EO331" s="7"/>
      <c r="EP331" s="7"/>
      <c r="EQ331" s="7"/>
      <c r="ER331" s="7"/>
      <c r="ES331" s="7"/>
      <c r="ET331" s="7"/>
      <c r="EU331" s="7"/>
      <c r="EV331" s="7"/>
      <c r="EW331" s="7"/>
      <c r="EX331" s="7"/>
      <c r="EY331" s="7"/>
      <c r="EZ331" s="7"/>
      <c r="FA331" s="7"/>
      <c r="FB331" s="7"/>
      <c r="FC331" s="7"/>
      <c r="FD331" s="7"/>
      <c r="FE331" s="7"/>
      <c r="FF331" s="7"/>
      <c r="FG331" s="7"/>
      <c r="FH331" s="7"/>
      <c r="FI331" s="7"/>
      <c r="FJ331" s="7"/>
      <c r="FK331" s="7"/>
      <c r="FL331" s="7"/>
      <c r="FM331" s="7"/>
      <c r="FN331" s="7"/>
      <c r="FO331" s="7"/>
      <c r="FP331" s="7"/>
      <c r="FQ331" s="7"/>
      <c r="FR331" s="7"/>
      <c r="FS331" s="7"/>
      <c r="FT331" s="7"/>
      <c r="FU331" s="7"/>
      <c r="FV331" s="7"/>
      <c r="FW331" s="7"/>
      <c r="FX331" s="7"/>
      <c r="FY331" s="7"/>
      <c r="FZ331" s="7"/>
      <c r="GA331" s="7"/>
      <c r="GB331" s="7"/>
      <c r="GC331" s="7"/>
      <c r="GD331" s="7"/>
      <c r="GE331" s="7"/>
      <c r="GF331" s="7"/>
      <c r="GG331" s="7"/>
      <c r="GH331" s="7"/>
      <c r="GI331" s="7"/>
      <c r="GJ331" s="7"/>
      <c r="GK331" s="7"/>
      <c r="GL331" s="7"/>
      <c r="GM331" s="7"/>
      <c r="GN331" s="7"/>
      <c r="GO331" s="7"/>
      <c r="GP331" s="7"/>
      <c r="GQ331" s="7"/>
      <c r="GR331" s="7"/>
      <c r="GS331" s="7"/>
      <c r="GT331" s="7"/>
      <c r="GU331" s="7"/>
      <c r="GV331" s="7"/>
      <c r="GW331" s="7"/>
      <c r="GX331" s="7"/>
      <c r="GY331" s="7"/>
      <c r="GZ331" s="7"/>
      <c r="HA331" s="7"/>
      <c r="HB331" s="7"/>
      <c r="HC331" s="7"/>
      <c r="HD331" s="7"/>
      <c r="HE331" s="7"/>
      <c r="HF331" s="7"/>
    </row>
    <row r="332" spans="1:215" s="15" customFormat="1" ht="15.75" x14ac:dyDescent="0.3">
      <c r="A332" s="3" t="s">
        <v>155</v>
      </c>
      <c r="B332" s="7" t="s">
        <v>87</v>
      </c>
      <c r="C332" s="7">
        <v>936.75</v>
      </c>
      <c r="E332" s="1">
        <f t="shared" si="26"/>
        <v>936.75</v>
      </c>
      <c r="F332" s="7"/>
      <c r="G332" s="7">
        <f t="shared" si="27"/>
        <v>936.75</v>
      </c>
      <c r="H332" s="7">
        <v>922</v>
      </c>
      <c r="I332" s="7">
        <f t="shared" si="28"/>
        <v>14.75</v>
      </c>
      <c r="J332" s="7"/>
      <c r="K332" s="7">
        <v>14.75</v>
      </c>
      <c r="L332" s="7">
        <f t="shared" si="29"/>
        <v>0</v>
      </c>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c r="AM332" s="7"/>
      <c r="AN332" s="7"/>
      <c r="AO332" s="7"/>
      <c r="AP332" s="7"/>
      <c r="AQ332" s="7"/>
      <c r="AR332" s="7"/>
      <c r="AS332" s="7"/>
      <c r="AT332" s="7"/>
      <c r="AU332" s="7"/>
      <c r="AV332" s="7"/>
      <c r="AW332" s="7"/>
      <c r="AX332" s="7"/>
      <c r="AY332" s="7"/>
      <c r="AZ332" s="7"/>
      <c r="BA332" s="7"/>
      <c r="BB332" s="7"/>
      <c r="BC332" s="7"/>
      <c r="BD332" s="7"/>
      <c r="BE332" s="7"/>
      <c r="BF332" s="7"/>
      <c r="BG332" s="7"/>
      <c r="BH332" s="7"/>
      <c r="BI332" s="7"/>
      <c r="BJ332" s="7"/>
      <c r="BK332" s="7"/>
      <c r="BL332" s="7"/>
      <c r="BM332" s="7"/>
      <c r="BN332" s="7"/>
      <c r="BO332" s="7"/>
      <c r="BP332" s="7"/>
      <c r="BQ332" s="7"/>
      <c r="BR332" s="7"/>
      <c r="BS332" s="7"/>
      <c r="BT332" s="7"/>
      <c r="BU332" s="7"/>
      <c r="BV332" s="7"/>
      <c r="BW332" s="7"/>
      <c r="BX332" s="7"/>
      <c r="BY332" s="7"/>
      <c r="BZ332" s="7"/>
      <c r="CA332" s="7"/>
      <c r="CB332" s="7"/>
      <c r="CC332" s="7"/>
      <c r="CD332" s="7"/>
      <c r="CE332" s="7"/>
      <c r="CF332" s="7"/>
      <c r="CG332" s="7"/>
      <c r="CH332" s="7"/>
      <c r="CI332" s="7"/>
      <c r="CJ332" s="7"/>
      <c r="CK332" s="7"/>
      <c r="CL332" s="7"/>
      <c r="CM332" s="7"/>
      <c r="CN332" s="7"/>
      <c r="CO332" s="7"/>
      <c r="CP332" s="7"/>
      <c r="CQ332" s="7"/>
      <c r="CR332" s="7"/>
      <c r="CS332" s="7"/>
      <c r="CT332" s="7"/>
      <c r="CU332" s="7"/>
      <c r="CV332" s="7"/>
      <c r="CW332" s="7"/>
      <c r="CX332" s="7"/>
      <c r="CY332" s="7"/>
      <c r="CZ332" s="7"/>
      <c r="DA332" s="7"/>
      <c r="DB332" s="7"/>
      <c r="DC332" s="7"/>
      <c r="DD332" s="7"/>
      <c r="DE332" s="7"/>
      <c r="DF332" s="7"/>
      <c r="DG332" s="7"/>
      <c r="DH332" s="7"/>
      <c r="DI332" s="7"/>
      <c r="DJ332" s="7"/>
      <c r="DK332" s="7"/>
      <c r="DL332" s="7"/>
      <c r="DM332" s="7"/>
      <c r="DN332" s="7"/>
      <c r="DO332" s="7"/>
      <c r="DP332" s="7"/>
      <c r="DQ332" s="7"/>
      <c r="DR332" s="7"/>
      <c r="DS332" s="7"/>
      <c r="DT332" s="7"/>
      <c r="DU332" s="7"/>
      <c r="DV332" s="7"/>
      <c r="DW332" s="7"/>
      <c r="DX332" s="7"/>
      <c r="DY332" s="7"/>
      <c r="DZ332" s="7"/>
      <c r="EA332" s="7"/>
      <c r="EB332" s="7"/>
      <c r="EC332" s="7"/>
      <c r="ED332" s="7"/>
      <c r="EE332" s="7"/>
      <c r="EF332" s="7"/>
      <c r="EG332" s="7"/>
      <c r="EH332" s="7"/>
      <c r="EI332" s="7"/>
      <c r="EJ332" s="7"/>
      <c r="EK332" s="7"/>
      <c r="EL332" s="7"/>
      <c r="EM332" s="7"/>
      <c r="EN332" s="7"/>
      <c r="EO332" s="7"/>
      <c r="EP332" s="7"/>
      <c r="EQ332" s="7"/>
      <c r="ER332" s="7"/>
      <c r="ES332" s="7"/>
      <c r="ET332" s="7"/>
      <c r="EU332" s="7"/>
      <c r="EV332" s="7"/>
      <c r="EW332" s="7"/>
      <c r="EX332" s="7"/>
      <c r="EY332" s="7"/>
      <c r="EZ332" s="7"/>
      <c r="FA332" s="7"/>
      <c r="FB332" s="7"/>
      <c r="FC332" s="7"/>
      <c r="FD332" s="7"/>
      <c r="FE332" s="7"/>
      <c r="FF332" s="7"/>
      <c r="FG332" s="7"/>
      <c r="FH332" s="7"/>
      <c r="FI332" s="7"/>
      <c r="FJ332" s="7"/>
      <c r="FK332" s="7"/>
      <c r="FL332" s="7"/>
      <c r="FM332" s="7"/>
      <c r="FN332" s="7"/>
      <c r="FO332" s="7"/>
      <c r="FP332" s="7"/>
      <c r="FQ332" s="7"/>
      <c r="FR332" s="7"/>
      <c r="FS332" s="7"/>
      <c r="FT332" s="7"/>
      <c r="FU332" s="7"/>
      <c r="FV332" s="7"/>
      <c r="FW332" s="7"/>
      <c r="FX332" s="7"/>
      <c r="FY332" s="7"/>
      <c r="FZ332" s="7"/>
      <c r="GA332" s="7"/>
      <c r="GB332" s="7"/>
      <c r="GC332" s="7"/>
      <c r="GD332" s="7"/>
      <c r="GE332" s="7"/>
      <c r="GF332" s="7"/>
      <c r="GG332" s="7"/>
      <c r="GH332" s="7"/>
      <c r="GI332" s="7"/>
      <c r="GJ332" s="7"/>
      <c r="GK332" s="7"/>
      <c r="GL332" s="7"/>
      <c r="GM332" s="7"/>
      <c r="GN332" s="7"/>
      <c r="GO332" s="7"/>
      <c r="GP332" s="7"/>
      <c r="GQ332" s="7"/>
      <c r="GR332" s="7"/>
      <c r="GS332" s="7"/>
      <c r="GT332" s="7"/>
      <c r="GU332" s="7"/>
      <c r="GV332" s="7"/>
      <c r="GW332" s="7"/>
      <c r="GX332" s="7"/>
      <c r="GY332" s="7"/>
      <c r="GZ332" s="7"/>
      <c r="HA332" s="7"/>
      <c r="HB332" s="7"/>
      <c r="HC332" s="7"/>
      <c r="HD332" s="7"/>
      <c r="HE332" s="7"/>
      <c r="HF332" s="7"/>
    </row>
    <row r="333" spans="1:215" s="15" customFormat="1" ht="15.75" x14ac:dyDescent="0.3">
      <c r="A333" s="3"/>
      <c r="B333" s="7" t="s">
        <v>611</v>
      </c>
      <c r="C333" s="7">
        <v>15364.8</v>
      </c>
      <c r="E333" s="1">
        <f t="shared" si="26"/>
        <v>15364.8</v>
      </c>
      <c r="F333" s="7"/>
      <c r="G333" s="7">
        <f t="shared" si="27"/>
        <v>15364.8</v>
      </c>
      <c r="H333" s="7">
        <v>12296</v>
      </c>
      <c r="I333" s="7">
        <f t="shared" si="28"/>
        <v>3068.7999999999993</v>
      </c>
      <c r="J333" s="7"/>
      <c r="K333" s="7">
        <v>3068.7999999999993</v>
      </c>
      <c r="L333" s="7">
        <f t="shared" si="29"/>
        <v>0</v>
      </c>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c r="AM333" s="7"/>
      <c r="AN333" s="7"/>
      <c r="AO333" s="7"/>
      <c r="AP333" s="7"/>
      <c r="AQ333" s="7"/>
      <c r="AR333" s="7"/>
      <c r="AS333" s="7"/>
      <c r="AT333" s="7"/>
      <c r="AU333" s="7"/>
      <c r="AV333" s="7"/>
      <c r="AW333" s="7"/>
      <c r="AX333" s="7"/>
      <c r="AY333" s="7"/>
      <c r="AZ333" s="7"/>
      <c r="BA333" s="7"/>
      <c r="BB333" s="7"/>
      <c r="BC333" s="7"/>
      <c r="BD333" s="7"/>
      <c r="BE333" s="7"/>
      <c r="BF333" s="7"/>
      <c r="BG333" s="7"/>
      <c r="BH333" s="7"/>
      <c r="BI333" s="7"/>
      <c r="BJ333" s="7"/>
      <c r="BK333" s="7"/>
      <c r="BL333" s="7"/>
      <c r="BM333" s="7"/>
      <c r="BN333" s="7"/>
      <c r="BO333" s="7"/>
      <c r="BP333" s="7"/>
      <c r="BQ333" s="7"/>
      <c r="BR333" s="7"/>
      <c r="BS333" s="7"/>
      <c r="BT333" s="7"/>
      <c r="BU333" s="7"/>
      <c r="BV333" s="7"/>
      <c r="BW333" s="7"/>
      <c r="BX333" s="7"/>
      <c r="BY333" s="7"/>
      <c r="BZ333" s="7"/>
      <c r="CA333" s="7"/>
      <c r="CB333" s="7"/>
      <c r="CC333" s="7"/>
      <c r="CD333" s="7"/>
      <c r="CE333" s="7"/>
      <c r="CF333" s="7"/>
      <c r="CG333" s="7"/>
      <c r="CH333" s="7"/>
      <c r="CI333" s="7"/>
      <c r="CJ333" s="7"/>
      <c r="CK333" s="7"/>
      <c r="CL333" s="7"/>
      <c r="CM333" s="7"/>
      <c r="CN333" s="7"/>
      <c r="CO333" s="7"/>
      <c r="CP333" s="7"/>
      <c r="CQ333" s="7"/>
      <c r="CR333" s="7"/>
      <c r="CS333" s="7"/>
      <c r="CT333" s="7"/>
      <c r="CU333" s="7"/>
      <c r="CV333" s="7"/>
      <c r="CW333" s="7"/>
      <c r="CX333" s="7"/>
      <c r="CY333" s="7"/>
      <c r="CZ333" s="7"/>
      <c r="DA333" s="7"/>
      <c r="DB333" s="7"/>
      <c r="DC333" s="7"/>
      <c r="DD333" s="7"/>
      <c r="DE333" s="7"/>
      <c r="DF333" s="7"/>
      <c r="DG333" s="7"/>
      <c r="DH333" s="7"/>
      <c r="DI333" s="7"/>
      <c r="DJ333" s="7"/>
      <c r="DK333" s="7"/>
      <c r="DL333" s="7"/>
      <c r="DM333" s="7"/>
      <c r="DN333" s="7"/>
      <c r="DO333" s="7"/>
      <c r="DP333" s="7"/>
      <c r="DQ333" s="7"/>
      <c r="DR333" s="7"/>
      <c r="DS333" s="7"/>
      <c r="DT333" s="7"/>
      <c r="DU333" s="7"/>
      <c r="DV333" s="7"/>
      <c r="DW333" s="7"/>
      <c r="DX333" s="7"/>
      <c r="DY333" s="7"/>
      <c r="DZ333" s="7"/>
      <c r="EA333" s="7"/>
      <c r="EB333" s="7"/>
      <c r="EC333" s="7"/>
      <c r="ED333" s="7"/>
      <c r="EE333" s="7"/>
      <c r="EF333" s="7"/>
      <c r="EG333" s="7"/>
      <c r="EH333" s="7"/>
      <c r="EI333" s="7"/>
      <c r="EJ333" s="7"/>
      <c r="EK333" s="7"/>
      <c r="EL333" s="7"/>
      <c r="EM333" s="7"/>
      <c r="EN333" s="7"/>
      <c r="EO333" s="7"/>
      <c r="EP333" s="7"/>
      <c r="EQ333" s="7"/>
      <c r="ER333" s="7"/>
      <c r="ES333" s="7"/>
      <c r="ET333" s="7"/>
      <c r="EU333" s="7"/>
      <c r="EV333" s="7"/>
      <c r="EW333" s="7"/>
      <c r="EX333" s="7"/>
      <c r="EY333" s="7"/>
      <c r="EZ333" s="7"/>
      <c r="FA333" s="7"/>
      <c r="FB333" s="7"/>
      <c r="FC333" s="7"/>
      <c r="FD333" s="7"/>
      <c r="FE333" s="7"/>
      <c r="FF333" s="7"/>
      <c r="FG333" s="7"/>
      <c r="FH333" s="7"/>
      <c r="FI333" s="7"/>
      <c r="FJ333" s="7"/>
      <c r="FK333" s="7"/>
      <c r="FL333" s="7"/>
      <c r="FM333" s="7"/>
      <c r="FN333" s="7"/>
      <c r="FO333" s="7"/>
      <c r="FP333" s="7"/>
      <c r="FQ333" s="7"/>
      <c r="FR333" s="7"/>
      <c r="FS333" s="7"/>
      <c r="FT333" s="7"/>
      <c r="FU333" s="7"/>
      <c r="FV333" s="7"/>
      <c r="FW333" s="7"/>
      <c r="FX333" s="7"/>
      <c r="FY333" s="7"/>
      <c r="FZ333" s="7"/>
      <c r="GA333" s="7"/>
      <c r="GB333" s="7"/>
      <c r="GC333" s="7"/>
      <c r="GD333" s="7"/>
      <c r="GE333" s="7"/>
      <c r="GF333" s="7"/>
      <c r="GG333" s="7"/>
      <c r="GH333" s="7"/>
      <c r="GI333" s="7"/>
      <c r="GJ333" s="7"/>
      <c r="GK333" s="7"/>
      <c r="GL333" s="7"/>
      <c r="GM333" s="7"/>
      <c r="GN333" s="7"/>
      <c r="GO333" s="7"/>
      <c r="GP333" s="7"/>
      <c r="GQ333" s="7"/>
      <c r="GR333" s="7"/>
      <c r="GS333" s="7"/>
      <c r="GT333" s="7"/>
      <c r="GU333" s="7"/>
      <c r="GV333" s="7"/>
      <c r="GW333" s="7"/>
      <c r="GX333" s="7"/>
      <c r="GY333" s="7"/>
      <c r="GZ333" s="7"/>
      <c r="HA333" s="7"/>
      <c r="HB333" s="7"/>
      <c r="HC333" s="7"/>
      <c r="HD333" s="7"/>
      <c r="HE333" s="7"/>
      <c r="HF333" s="7"/>
    </row>
    <row r="334" spans="1:215" s="15" customFormat="1" ht="15.75" x14ac:dyDescent="0.3">
      <c r="A334" s="3" t="s">
        <v>155</v>
      </c>
      <c r="B334" s="7" t="s">
        <v>202</v>
      </c>
      <c r="C334" s="7"/>
      <c r="E334" s="1">
        <f t="shared" si="26"/>
        <v>0</v>
      </c>
      <c r="F334" s="7"/>
      <c r="G334" s="7">
        <f t="shared" si="27"/>
        <v>0</v>
      </c>
      <c r="H334" s="7">
        <v>0</v>
      </c>
      <c r="I334" s="7">
        <f t="shared" si="28"/>
        <v>0</v>
      </c>
      <c r="J334" s="7"/>
      <c r="K334" s="7">
        <v>0</v>
      </c>
      <c r="L334" s="7">
        <f t="shared" si="29"/>
        <v>0</v>
      </c>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c r="AM334" s="7"/>
      <c r="AN334" s="7"/>
      <c r="AO334" s="7"/>
      <c r="AP334" s="7"/>
      <c r="AQ334" s="7"/>
      <c r="AR334" s="7"/>
      <c r="AS334" s="7"/>
      <c r="AT334" s="7"/>
      <c r="AU334" s="7"/>
      <c r="AV334" s="7"/>
      <c r="AW334" s="7"/>
      <c r="AX334" s="7"/>
      <c r="AY334" s="7"/>
      <c r="AZ334" s="7"/>
      <c r="BA334" s="7"/>
      <c r="BB334" s="7"/>
      <c r="BC334" s="7"/>
      <c r="BD334" s="7"/>
      <c r="BE334" s="7"/>
      <c r="BF334" s="7"/>
      <c r="BG334" s="7"/>
      <c r="BH334" s="7"/>
      <c r="BI334" s="7"/>
      <c r="BJ334" s="7"/>
      <c r="BK334" s="7"/>
      <c r="BL334" s="7"/>
      <c r="BM334" s="7"/>
      <c r="BN334" s="7"/>
      <c r="BO334" s="7"/>
      <c r="BP334" s="7"/>
      <c r="BQ334" s="7"/>
      <c r="BR334" s="7"/>
      <c r="BS334" s="7"/>
      <c r="BT334" s="7"/>
      <c r="BU334" s="7"/>
      <c r="BV334" s="7"/>
      <c r="BW334" s="7"/>
      <c r="BX334" s="7"/>
      <c r="BY334" s="7"/>
      <c r="BZ334" s="7"/>
      <c r="CA334" s="7"/>
      <c r="CB334" s="7"/>
      <c r="CC334" s="7"/>
      <c r="CD334" s="7"/>
      <c r="CE334" s="7"/>
      <c r="CF334" s="7"/>
      <c r="CG334" s="7"/>
      <c r="CH334" s="7"/>
      <c r="CI334" s="7"/>
      <c r="CJ334" s="7"/>
      <c r="CK334" s="7"/>
      <c r="CL334" s="7"/>
      <c r="CM334" s="7"/>
      <c r="CN334" s="7"/>
      <c r="CO334" s="7"/>
      <c r="CP334" s="7"/>
      <c r="CQ334" s="7"/>
      <c r="CR334" s="7"/>
      <c r="CS334" s="7"/>
      <c r="CT334" s="7"/>
      <c r="CU334" s="7"/>
      <c r="CV334" s="7"/>
      <c r="CW334" s="7"/>
      <c r="CX334" s="7"/>
      <c r="CY334" s="7"/>
      <c r="CZ334" s="7"/>
      <c r="DA334" s="7"/>
      <c r="DB334" s="7"/>
      <c r="DC334" s="7"/>
      <c r="DD334" s="7"/>
      <c r="DE334" s="7"/>
      <c r="DF334" s="7"/>
      <c r="DG334" s="7"/>
      <c r="DH334" s="7"/>
      <c r="DI334" s="7"/>
      <c r="DJ334" s="7"/>
      <c r="DK334" s="7"/>
      <c r="DL334" s="7"/>
      <c r="DM334" s="7"/>
      <c r="DN334" s="7"/>
      <c r="DO334" s="7"/>
      <c r="DP334" s="7"/>
      <c r="DQ334" s="7"/>
      <c r="DR334" s="7"/>
      <c r="DS334" s="7"/>
      <c r="DT334" s="7"/>
      <c r="DU334" s="7"/>
      <c r="DV334" s="7"/>
      <c r="DW334" s="7"/>
      <c r="DX334" s="7"/>
      <c r="DY334" s="7"/>
      <c r="DZ334" s="7"/>
      <c r="EA334" s="7"/>
      <c r="EB334" s="7"/>
      <c r="EC334" s="7"/>
      <c r="ED334" s="7"/>
      <c r="EE334" s="7"/>
      <c r="EF334" s="7"/>
      <c r="EG334" s="7"/>
      <c r="EH334" s="7"/>
      <c r="EI334" s="7"/>
      <c r="EJ334" s="7"/>
      <c r="EK334" s="7"/>
      <c r="EL334" s="7"/>
      <c r="EM334" s="7"/>
      <c r="EN334" s="7"/>
      <c r="EO334" s="7"/>
      <c r="EP334" s="7"/>
      <c r="EQ334" s="7"/>
      <c r="ER334" s="7"/>
      <c r="ES334" s="7"/>
      <c r="ET334" s="7"/>
      <c r="EU334" s="7"/>
      <c r="EV334" s="7"/>
      <c r="EW334" s="7"/>
      <c r="EX334" s="7"/>
      <c r="EY334" s="7"/>
      <c r="EZ334" s="7"/>
      <c r="FA334" s="7"/>
      <c r="FB334" s="7"/>
      <c r="FC334" s="7"/>
      <c r="FD334" s="7"/>
      <c r="FE334" s="7"/>
      <c r="FF334" s="7"/>
      <c r="FG334" s="7"/>
      <c r="FH334" s="7"/>
      <c r="FI334" s="7"/>
      <c r="FJ334" s="7"/>
      <c r="FK334" s="7"/>
      <c r="FL334" s="7"/>
      <c r="FM334" s="7"/>
      <c r="FN334" s="7"/>
      <c r="FO334" s="7"/>
      <c r="FP334" s="7"/>
      <c r="FQ334" s="7"/>
      <c r="FR334" s="7"/>
      <c r="FS334" s="7"/>
      <c r="FT334" s="7"/>
      <c r="FU334" s="7"/>
      <c r="FV334" s="7"/>
      <c r="FW334" s="7"/>
      <c r="FX334" s="7"/>
      <c r="FY334" s="7"/>
      <c r="FZ334" s="7"/>
      <c r="GA334" s="7"/>
      <c r="GB334" s="7"/>
      <c r="GC334" s="7"/>
      <c r="GD334" s="7"/>
      <c r="GE334" s="7"/>
      <c r="GF334" s="7"/>
      <c r="GG334" s="7"/>
      <c r="GH334" s="7"/>
      <c r="GI334" s="7"/>
      <c r="GJ334" s="7"/>
      <c r="GK334" s="7"/>
      <c r="GL334" s="7"/>
      <c r="GM334" s="7"/>
      <c r="GN334" s="7"/>
      <c r="GO334" s="7"/>
      <c r="GP334" s="7"/>
      <c r="GQ334" s="7"/>
      <c r="GR334" s="7"/>
      <c r="GS334" s="7"/>
      <c r="GT334" s="7"/>
      <c r="GU334" s="7"/>
      <c r="GV334" s="7"/>
      <c r="GW334" s="7"/>
      <c r="GX334" s="7"/>
      <c r="GY334" s="7"/>
      <c r="GZ334" s="7"/>
      <c r="HA334" s="7"/>
      <c r="HB334" s="7"/>
      <c r="HC334" s="7"/>
      <c r="HD334" s="7"/>
      <c r="HE334" s="7"/>
      <c r="HF334" s="7"/>
    </row>
    <row r="335" spans="1:215" ht="15.75" x14ac:dyDescent="0.3">
      <c r="A335" s="3"/>
      <c r="B335" s="6" t="s">
        <v>441</v>
      </c>
      <c r="C335" s="1"/>
      <c r="E335" s="1">
        <f t="shared" ref="E335:E366" si="30">SUM(C335:D335)</f>
        <v>0</v>
      </c>
      <c r="HG335" s="4"/>
    </row>
    <row r="336" spans="1:215" ht="15.75" x14ac:dyDescent="0.3">
      <c r="A336" s="3" t="s">
        <v>428</v>
      </c>
      <c r="B336" s="1" t="s">
        <v>277</v>
      </c>
      <c r="C336" s="1">
        <v>530</v>
      </c>
      <c r="E336" s="1">
        <f t="shared" si="30"/>
        <v>530</v>
      </c>
      <c r="G336" s="1">
        <f t="shared" ref="G336:G345" si="31">SUM(E336:F336)</f>
        <v>530</v>
      </c>
      <c r="H336" s="1">
        <v>600</v>
      </c>
      <c r="I336" s="1">
        <f t="shared" ref="I336:I345" si="32">+G336-H336</f>
        <v>-70</v>
      </c>
      <c r="K336" s="7">
        <v>-70</v>
      </c>
      <c r="L336" s="1">
        <f t="shared" ref="L336:L345" si="33">+I336-K336</f>
        <v>0</v>
      </c>
      <c r="HG336" s="4"/>
    </row>
    <row r="337" spans="1:215" ht="15.75" x14ac:dyDescent="0.3">
      <c r="A337" s="3" t="s">
        <v>429</v>
      </c>
      <c r="B337" s="7" t="s">
        <v>687</v>
      </c>
      <c r="C337" s="1">
        <f>7174.52+2244.87+1300</f>
        <v>10719.39</v>
      </c>
      <c r="D337" s="7"/>
      <c r="E337" s="1">
        <f t="shared" si="30"/>
        <v>10719.39</v>
      </c>
      <c r="G337" s="1">
        <f t="shared" si="31"/>
        <v>10719.39</v>
      </c>
      <c r="H337" s="1">
        <v>11700</v>
      </c>
      <c r="I337" s="1">
        <f t="shared" si="32"/>
        <v>-980.61000000000058</v>
      </c>
      <c r="K337" s="7">
        <v>-300</v>
      </c>
      <c r="L337" s="1">
        <f t="shared" si="33"/>
        <v>-680.61000000000058</v>
      </c>
      <c r="HG337" s="4"/>
    </row>
    <row r="338" spans="1:215" ht="15.75" x14ac:dyDescent="0.3">
      <c r="A338" s="3"/>
      <c r="B338" s="7" t="s">
        <v>688</v>
      </c>
      <c r="C338" s="1">
        <v>2608.9699999999998</v>
      </c>
      <c r="D338" s="7"/>
      <c r="E338" s="1">
        <f t="shared" si="30"/>
        <v>2608.9699999999998</v>
      </c>
      <c r="F338" s="7"/>
      <c r="G338" s="7">
        <f t="shared" si="31"/>
        <v>2608.9699999999998</v>
      </c>
      <c r="H338" s="7">
        <v>0</v>
      </c>
      <c r="I338" s="7">
        <f t="shared" si="32"/>
        <v>2608.9699999999998</v>
      </c>
      <c r="K338" s="7">
        <v>3399.52</v>
      </c>
      <c r="L338" s="1">
        <f t="shared" si="33"/>
        <v>-790.55000000000018</v>
      </c>
      <c r="HG338" s="4"/>
    </row>
    <row r="339" spans="1:215" ht="15.75" x14ac:dyDescent="0.3">
      <c r="A339" s="3" t="s">
        <v>155</v>
      </c>
      <c r="B339" s="1" t="s">
        <v>278</v>
      </c>
      <c r="C339" s="1">
        <v>0</v>
      </c>
      <c r="E339" s="1">
        <f t="shared" si="30"/>
        <v>0</v>
      </c>
      <c r="G339" s="1">
        <f t="shared" si="31"/>
        <v>0</v>
      </c>
      <c r="H339" s="1">
        <v>1300</v>
      </c>
      <c r="I339" s="1">
        <f t="shared" si="32"/>
        <v>-1300</v>
      </c>
      <c r="K339" s="7">
        <v>-1300</v>
      </c>
      <c r="L339" s="1">
        <f t="shared" si="33"/>
        <v>0</v>
      </c>
      <c r="HG339" s="4"/>
    </row>
    <row r="340" spans="1:215" ht="15.75" x14ac:dyDescent="0.3">
      <c r="A340" s="3" t="s">
        <v>155</v>
      </c>
      <c r="B340" s="1" t="s">
        <v>361</v>
      </c>
      <c r="C340" s="1">
        <v>80</v>
      </c>
      <c r="E340" s="1">
        <f t="shared" si="30"/>
        <v>80</v>
      </c>
      <c r="F340" s="7" t="s">
        <v>155</v>
      </c>
      <c r="G340" s="1">
        <f t="shared" si="31"/>
        <v>80</v>
      </c>
      <c r="H340" s="1">
        <v>1560</v>
      </c>
      <c r="I340" s="1">
        <f t="shared" si="32"/>
        <v>-1480</v>
      </c>
      <c r="K340" s="7">
        <v>-1480</v>
      </c>
      <c r="L340" s="1">
        <f t="shared" si="33"/>
        <v>0</v>
      </c>
      <c r="HG340" s="4"/>
    </row>
    <row r="341" spans="1:215" ht="15.75" x14ac:dyDescent="0.3">
      <c r="A341" s="3" t="s">
        <v>155</v>
      </c>
      <c r="B341" s="1" t="s">
        <v>192</v>
      </c>
      <c r="C341" s="1">
        <v>875</v>
      </c>
      <c r="E341" s="1">
        <f t="shared" si="30"/>
        <v>875</v>
      </c>
      <c r="G341" s="1">
        <f t="shared" si="31"/>
        <v>875</v>
      </c>
      <c r="H341" s="1">
        <v>0</v>
      </c>
      <c r="I341" s="1">
        <f t="shared" si="32"/>
        <v>875</v>
      </c>
      <c r="K341" s="7">
        <v>875</v>
      </c>
      <c r="L341" s="1">
        <f t="shared" si="33"/>
        <v>0</v>
      </c>
      <c r="HG341" s="4"/>
    </row>
    <row r="342" spans="1:215" ht="15.75" x14ac:dyDescent="0.3">
      <c r="A342" s="3" t="s">
        <v>155</v>
      </c>
      <c r="B342" s="1" t="s">
        <v>362</v>
      </c>
      <c r="C342" s="1">
        <v>1000</v>
      </c>
      <c r="E342" s="1">
        <f t="shared" si="30"/>
        <v>1000</v>
      </c>
      <c r="G342" s="1">
        <f t="shared" si="31"/>
        <v>1000</v>
      </c>
      <c r="H342" s="1">
        <v>0</v>
      </c>
      <c r="I342" s="1">
        <f t="shared" si="32"/>
        <v>1000</v>
      </c>
      <c r="K342" s="7">
        <v>1000</v>
      </c>
      <c r="L342" s="1">
        <f t="shared" si="33"/>
        <v>0</v>
      </c>
      <c r="HG342" s="4"/>
    </row>
    <row r="343" spans="1:215" ht="15.75" x14ac:dyDescent="0.3">
      <c r="A343" s="3" t="s">
        <v>155</v>
      </c>
      <c r="B343" s="1" t="s">
        <v>363</v>
      </c>
      <c r="C343" s="1">
        <v>995.38</v>
      </c>
      <c r="E343" s="1">
        <f t="shared" si="30"/>
        <v>995.38</v>
      </c>
      <c r="G343" s="1">
        <f t="shared" si="31"/>
        <v>995.38</v>
      </c>
      <c r="H343" s="1">
        <v>0</v>
      </c>
      <c r="I343" s="1">
        <f t="shared" si="32"/>
        <v>995.38</v>
      </c>
      <c r="K343" s="7">
        <v>989.08</v>
      </c>
      <c r="L343" s="1">
        <f t="shared" si="33"/>
        <v>6.2999999999999545</v>
      </c>
      <c r="HG343" s="4"/>
    </row>
    <row r="344" spans="1:215" ht="15.75" x14ac:dyDescent="0.3">
      <c r="A344" s="3" t="s">
        <v>155</v>
      </c>
      <c r="B344" s="1" t="s">
        <v>542</v>
      </c>
      <c r="C344" s="1"/>
      <c r="E344" s="1">
        <f t="shared" si="30"/>
        <v>0</v>
      </c>
      <c r="G344" s="1">
        <f t="shared" si="31"/>
        <v>0</v>
      </c>
      <c r="H344" s="1">
        <v>6000</v>
      </c>
      <c r="I344" s="1">
        <f t="shared" si="32"/>
        <v>-6000</v>
      </c>
      <c r="K344" s="7">
        <v>-6000</v>
      </c>
      <c r="L344" s="1">
        <f t="shared" si="33"/>
        <v>0</v>
      </c>
      <c r="HG344" s="4"/>
    </row>
    <row r="345" spans="1:215" ht="15.75" x14ac:dyDescent="0.3">
      <c r="A345" s="3" t="s">
        <v>155</v>
      </c>
      <c r="B345" s="1" t="s">
        <v>279</v>
      </c>
      <c r="C345" s="1"/>
      <c r="E345" s="1">
        <f t="shared" si="30"/>
        <v>0</v>
      </c>
      <c r="G345" s="1">
        <f t="shared" si="31"/>
        <v>0</v>
      </c>
      <c r="H345" s="1">
        <v>3500</v>
      </c>
      <c r="I345" s="1">
        <f t="shared" si="32"/>
        <v>-3500</v>
      </c>
      <c r="K345" s="7">
        <v>-3500</v>
      </c>
      <c r="L345" s="1">
        <f t="shared" si="33"/>
        <v>0</v>
      </c>
      <c r="HG345" s="4"/>
    </row>
    <row r="346" spans="1:215" ht="30" x14ac:dyDescent="0.25">
      <c r="C346" s="12" t="s">
        <v>156</v>
      </c>
      <c r="D346" s="11" t="s">
        <v>157</v>
      </c>
      <c r="E346" s="1">
        <f t="shared" si="30"/>
        <v>0</v>
      </c>
      <c r="F346" s="11" t="s">
        <v>159</v>
      </c>
      <c r="G346" s="11" t="s">
        <v>160</v>
      </c>
      <c r="H346" s="11" t="s">
        <v>161</v>
      </c>
      <c r="I346" s="12" t="s">
        <v>435</v>
      </c>
      <c r="J346" s="12"/>
      <c r="K346" s="12" t="s">
        <v>435</v>
      </c>
      <c r="L346" s="11" t="s">
        <v>162</v>
      </c>
      <c r="HG346" s="4"/>
    </row>
    <row r="347" spans="1:215" ht="15.75" x14ac:dyDescent="0.3">
      <c r="A347" s="3" t="s">
        <v>430</v>
      </c>
      <c r="B347" s="1" t="s">
        <v>280</v>
      </c>
      <c r="C347" s="1">
        <f>20781+45691.66</f>
        <v>66472.66</v>
      </c>
      <c r="D347" s="7"/>
      <c r="E347" s="1">
        <f t="shared" si="30"/>
        <v>66472.66</v>
      </c>
      <c r="G347" s="1">
        <f t="shared" ref="G347:G388" si="34">SUM(E347:F347)</f>
        <v>66472.66</v>
      </c>
      <c r="H347" s="1">
        <v>60000</v>
      </c>
      <c r="I347" s="1">
        <f t="shared" ref="I347:I388" si="35">+G347-H347</f>
        <v>6472.6600000000035</v>
      </c>
      <c r="K347" s="7">
        <v>6472.6600000000035</v>
      </c>
      <c r="L347" s="1">
        <f t="shared" ref="L347:L388" si="36">+I347-K347</f>
        <v>0</v>
      </c>
      <c r="M347" s="7" t="s">
        <v>155</v>
      </c>
      <c r="HG347" s="4"/>
    </row>
    <row r="348" spans="1:215" ht="15.75" x14ac:dyDescent="0.3">
      <c r="A348" s="3" t="s">
        <v>155</v>
      </c>
      <c r="B348" s="1" t="s">
        <v>281</v>
      </c>
      <c r="C348" s="1">
        <v>15841.33</v>
      </c>
      <c r="E348" s="1">
        <f t="shared" si="30"/>
        <v>15841.33</v>
      </c>
      <c r="G348" s="1">
        <f t="shared" si="34"/>
        <v>15841.33</v>
      </c>
      <c r="H348" s="1">
        <v>14400</v>
      </c>
      <c r="I348" s="1">
        <f t="shared" si="35"/>
        <v>1441.33</v>
      </c>
      <c r="K348" s="7">
        <v>1523</v>
      </c>
      <c r="L348" s="1">
        <f t="shared" si="36"/>
        <v>-81.670000000000073</v>
      </c>
      <c r="HG348" s="4"/>
    </row>
    <row r="349" spans="1:215" ht="15.75" x14ac:dyDescent="0.3">
      <c r="A349" s="3" t="s">
        <v>431</v>
      </c>
      <c r="B349" s="1" t="s">
        <v>195</v>
      </c>
      <c r="C349" s="1">
        <v>2929.26</v>
      </c>
      <c r="E349" s="1">
        <f t="shared" si="30"/>
        <v>2929.26</v>
      </c>
      <c r="G349" s="1">
        <f t="shared" si="34"/>
        <v>2929.26</v>
      </c>
      <c r="H349" s="1">
        <v>500</v>
      </c>
      <c r="I349" s="1">
        <f t="shared" si="35"/>
        <v>2429.2600000000002</v>
      </c>
      <c r="K349" s="7">
        <v>2429.2600000000002</v>
      </c>
      <c r="L349" s="1">
        <f t="shared" si="36"/>
        <v>0</v>
      </c>
      <c r="HG349" s="4"/>
    </row>
    <row r="350" spans="1:215" ht="15.75" x14ac:dyDescent="0.3">
      <c r="A350" s="3" t="s">
        <v>432</v>
      </c>
      <c r="B350" s="1" t="s">
        <v>282</v>
      </c>
      <c r="C350" s="1">
        <v>15203.55</v>
      </c>
      <c r="E350" s="1">
        <f t="shared" si="30"/>
        <v>15203.55</v>
      </c>
      <c r="G350" s="1">
        <f t="shared" si="34"/>
        <v>15203.55</v>
      </c>
      <c r="H350" s="1">
        <v>15600</v>
      </c>
      <c r="I350" s="1">
        <f t="shared" si="35"/>
        <v>-396.45000000000073</v>
      </c>
      <c r="K350" s="7">
        <v>-396.45000000000073</v>
      </c>
      <c r="L350" s="1">
        <f t="shared" si="36"/>
        <v>0</v>
      </c>
      <c r="HG350" s="4"/>
    </row>
    <row r="351" spans="1:215" x14ac:dyDescent="0.25">
      <c r="A351" s="5" t="s">
        <v>330</v>
      </c>
      <c r="B351" s="7" t="s">
        <v>56</v>
      </c>
      <c r="C351" s="1">
        <v>6405.09</v>
      </c>
      <c r="D351" s="7"/>
      <c r="E351" s="1">
        <f t="shared" si="30"/>
        <v>6405.09</v>
      </c>
      <c r="G351" s="1">
        <f t="shared" si="34"/>
        <v>6405.09</v>
      </c>
      <c r="H351" s="1">
        <v>3000</v>
      </c>
      <c r="I351" s="1">
        <f t="shared" si="35"/>
        <v>3405.09</v>
      </c>
      <c r="K351" s="7">
        <v>3405.09</v>
      </c>
      <c r="L351" s="1">
        <f t="shared" si="36"/>
        <v>0</v>
      </c>
      <c r="HG351" s="4"/>
    </row>
    <row r="352" spans="1:215" x14ac:dyDescent="0.25">
      <c r="A352" s="5" t="s">
        <v>155</v>
      </c>
      <c r="B352" s="1" t="s">
        <v>378</v>
      </c>
      <c r="C352" s="1">
        <v>3294.71</v>
      </c>
      <c r="D352" s="7" t="s">
        <v>155</v>
      </c>
      <c r="E352" s="1">
        <f t="shared" si="30"/>
        <v>3294.71</v>
      </c>
      <c r="G352" s="1">
        <f t="shared" si="34"/>
        <v>3294.71</v>
      </c>
      <c r="H352" s="1">
        <v>3500</v>
      </c>
      <c r="I352" s="1">
        <f t="shared" si="35"/>
        <v>-205.28999999999996</v>
      </c>
      <c r="K352" s="7">
        <v>500</v>
      </c>
      <c r="L352" s="1">
        <f t="shared" si="36"/>
        <v>-705.29</v>
      </c>
      <c r="HG352" s="4"/>
    </row>
    <row r="353" spans="1:215" x14ac:dyDescent="0.25">
      <c r="A353" s="5"/>
      <c r="B353" s="1" t="s">
        <v>267</v>
      </c>
      <c r="C353" s="1"/>
      <c r="E353" s="1">
        <f t="shared" si="30"/>
        <v>0</v>
      </c>
      <c r="G353" s="1">
        <f t="shared" si="34"/>
        <v>0</v>
      </c>
      <c r="H353" s="1">
        <v>500</v>
      </c>
      <c r="I353" s="1">
        <f t="shared" si="35"/>
        <v>-500</v>
      </c>
      <c r="K353" s="7">
        <v>-500</v>
      </c>
      <c r="L353" s="1">
        <f t="shared" si="36"/>
        <v>0</v>
      </c>
      <c r="HG353" s="4"/>
    </row>
    <row r="354" spans="1:215" ht="15.75" x14ac:dyDescent="0.3">
      <c r="A354" s="3" t="s">
        <v>331</v>
      </c>
      <c r="B354" s="1" t="s">
        <v>379</v>
      </c>
      <c r="C354" s="1">
        <f>1740.92-C356-96.92</f>
        <v>1500</v>
      </c>
      <c r="E354" s="1">
        <f t="shared" si="30"/>
        <v>1500</v>
      </c>
      <c r="G354" s="1">
        <f t="shared" si="34"/>
        <v>1500</v>
      </c>
      <c r="H354" s="1">
        <v>1500</v>
      </c>
      <c r="I354" s="1">
        <f t="shared" si="35"/>
        <v>0</v>
      </c>
      <c r="K354" s="7">
        <v>0</v>
      </c>
      <c r="L354" s="1">
        <f t="shared" si="36"/>
        <v>0</v>
      </c>
      <c r="HG354" s="4"/>
    </row>
    <row r="355" spans="1:215" ht="15.75" x14ac:dyDescent="0.3">
      <c r="A355" s="3" t="s">
        <v>155</v>
      </c>
      <c r="B355" s="1" t="s">
        <v>268</v>
      </c>
      <c r="C355" s="1">
        <v>1110</v>
      </c>
      <c r="E355" s="1">
        <f t="shared" si="30"/>
        <v>1110</v>
      </c>
      <c r="G355" s="1">
        <f t="shared" si="34"/>
        <v>1110</v>
      </c>
      <c r="H355" s="1">
        <v>950</v>
      </c>
      <c r="I355" s="1">
        <f t="shared" si="35"/>
        <v>160</v>
      </c>
      <c r="K355" s="7">
        <v>160</v>
      </c>
      <c r="L355" s="1">
        <f t="shared" si="36"/>
        <v>0</v>
      </c>
      <c r="HG355" s="4"/>
    </row>
    <row r="356" spans="1:215" ht="15.75" x14ac:dyDescent="0.3">
      <c r="A356" s="3"/>
      <c r="B356" s="7" t="s">
        <v>22</v>
      </c>
      <c r="C356" s="1">
        <v>144</v>
      </c>
      <c r="E356" s="1">
        <f t="shared" si="30"/>
        <v>144</v>
      </c>
      <c r="G356" s="1">
        <f t="shared" si="34"/>
        <v>144</v>
      </c>
      <c r="H356" s="1">
        <v>0</v>
      </c>
      <c r="I356" s="1">
        <f t="shared" si="35"/>
        <v>144</v>
      </c>
      <c r="K356" s="7">
        <v>144</v>
      </c>
      <c r="L356" s="1">
        <f t="shared" si="36"/>
        <v>0</v>
      </c>
      <c r="HG356" s="4"/>
    </row>
    <row r="357" spans="1:215" ht="15.75" x14ac:dyDescent="0.3">
      <c r="A357" s="3" t="s">
        <v>332</v>
      </c>
      <c r="B357" s="1" t="s">
        <v>269</v>
      </c>
      <c r="C357" s="1">
        <f>450.02+96.92</f>
        <v>546.93999999999994</v>
      </c>
      <c r="E357" s="1">
        <f t="shared" si="30"/>
        <v>546.93999999999994</v>
      </c>
      <c r="G357" s="1">
        <f t="shared" si="34"/>
        <v>546.93999999999994</v>
      </c>
      <c r="H357" s="1">
        <v>150</v>
      </c>
      <c r="I357" s="1">
        <f t="shared" si="35"/>
        <v>396.93999999999994</v>
      </c>
      <c r="K357" s="7">
        <v>300.02</v>
      </c>
      <c r="L357" s="1">
        <f t="shared" si="36"/>
        <v>96.919999999999959</v>
      </c>
      <c r="HG357" s="4"/>
    </row>
    <row r="358" spans="1:215" x14ac:dyDescent="0.25">
      <c r="B358" s="6" t="s">
        <v>270</v>
      </c>
      <c r="C358" s="1"/>
      <c r="E358" s="1">
        <f t="shared" si="30"/>
        <v>0</v>
      </c>
      <c r="G358" s="1">
        <f t="shared" si="34"/>
        <v>0</v>
      </c>
      <c r="H358" s="1">
        <v>0</v>
      </c>
      <c r="I358" s="1">
        <f t="shared" si="35"/>
        <v>0</v>
      </c>
      <c r="K358" s="7">
        <v>0</v>
      </c>
      <c r="L358" s="1">
        <f t="shared" si="36"/>
        <v>0</v>
      </c>
      <c r="HG358" s="4"/>
    </row>
    <row r="359" spans="1:215" ht="15.75" x14ac:dyDescent="0.3">
      <c r="A359" s="3" t="s">
        <v>333</v>
      </c>
      <c r="B359" s="1" t="s">
        <v>213</v>
      </c>
      <c r="C359" s="1"/>
      <c r="E359" s="1">
        <f t="shared" si="30"/>
        <v>0</v>
      </c>
      <c r="F359" s="7" t="s">
        <v>155</v>
      </c>
      <c r="G359" s="1">
        <f t="shared" si="34"/>
        <v>0</v>
      </c>
      <c r="H359" s="1">
        <v>100</v>
      </c>
      <c r="I359" s="1">
        <f t="shared" si="35"/>
        <v>-100</v>
      </c>
      <c r="K359" s="7">
        <v>-100</v>
      </c>
      <c r="L359" s="1">
        <f t="shared" si="36"/>
        <v>0</v>
      </c>
      <c r="HG359" s="4"/>
    </row>
    <row r="360" spans="1:215" ht="15.75" x14ac:dyDescent="0.3">
      <c r="A360" s="3" t="s">
        <v>334</v>
      </c>
      <c r="B360" s="1" t="s">
        <v>271</v>
      </c>
      <c r="C360" s="1"/>
      <c r="E360" s="1">
        <f t="shared" si="30"/>
        <v>0</v>
      </c>
      <c r="F360" s="7" t="s">
        <v>155</v>
      </c>
      <c r="G360" s="1">
        <f t="shared" si="34"/>
        <v>0</v>
      </c>
      <c r="H360" s="1">
        <v>500</v>
      </c>
      <c r="I360" s="1">
        <f t="shared" si="35"/>
        <v>-500</v>
      </c>
      <c r="K360" s="7">
        <v>0</v>
      </c>
      <c r="L360" s="1">
        <f t="shared" si="36"/>
        <v>-500</v>
      </c>
      <c r="HG360" s="4"/>
    </row>
    <row r="361" spans="1:215" ht="15.75" x14ac:dyDescent="0.3">
      <c r="A361" s="3" t="s">
        <v>335</v>
      </c>
      <c r="B361" s="1" t="s">
        <v>272</v>
      </c>
      <c r="C361" s="1">
        <v>209.9</v>
      </c>
      <c r="E361" s="1">
        <f t="shared" si="30"/>
        <v>209.9</v>
      </c>
      <c r="F361" s="7" t="s">
        <v>155</v>
      </c>
      <c r="G361" s="1">
        <f t="shared" si="34"/>
        <v>209.9</v>
      </c>
      <c r="H361" s="1">
        <v>300</v>
      </c>
      <c r="I361" s="1">
        <f t="shared" si="35"/>
        <v>-90.1</v>
      </c>
      <c r="K361" s="7">
        <v>0</v>
      </c>
      <c r="L361" s="1">
        <f t="shared" si="36"/>
        <v>-90.1</v>
      </c>
      <c r="HG361" s="4"/>
    </row>
    <row r="362" spans="1:215" ht="15.75" x14ac:dyDescent="0.3">
      <c r="A362" s="3" t="s">
        <v>508</v>
      </c>
      <c r="B362" s="7" t="s">
        <v>434</v>
      </c>
      <c r="C362" s="1">
        <v>19.5</v>
      </c>
      <c r="E362" s="1">
        <f t="shared" si="30"/>
        <v>19.5</v>
      </c>
      <c r="F362" s="7" t="s">
        <v>155</v>
      </c>
      <c r="G362" s="1">
        <f t="shared" si="34"/>
        <v>19.5</v>
      </c>
      <c r="H362" s="1">
        <v>1080</v>
      </c>
      <c r="I362" s="1">
        <f t="shared" si="35"/>
        <v>-1060.5</v>
      </c>
      <c r="K362" s="7">
        <v>-1080</v>
      </c>
      <c r="L362" s="1">
        <f t="shared" si="36"/>
        <v>19.5</v>
      </c>
      <c r="HG362" s="4"/>
    </row>
    <row r="363" spans="1:215" ht="15.75" x14ac:dyDescent="0.3">
      <c r="A363" s="3" t="s">
        <v>509</v>
      </c>
      <c r="B363" s="1" t="s">
        <v>214</v>
      </c>
      <c r="C363" s="1">
        <v>228.74</v>
      </c>
      <c r="E363" s="1">
        <f t="shared" si="30"/>
        <v>228.74</v>
      </c>
      <c r="F363" s="7" t="s">
        <v>155</v>
      </c>
      <c r="G363" s="1">
        <f t="shared" si="34"/>
        <v>228.74</v>
      </c>
      <c r="H363" s="1">
        <v>400</v>
      </c>
      <c r="I363" s="1">
        <f t="shared" si="35"/>
        <v>-171.26</v>
      </c>
      <c r="K363" s="7">
        <v>0</v>
      </c>
      <c r="L363" s="1">
        <f t="shared" si="36"/>
        <v>-171.26</v>
      </c>
      <c r="HG363" s="4"/>
    </row>
    <row r="364" spans="1:215" ht="15.75" x14ac:dyDescent="0.3">
      <c r="A364" s="3" t="s">
        <v>510</v>
      </c>
      <c r="B364" s="1" t="s">
        <v>591</v>
      </c>
      <c r="C364" s="1"/>
      <c r="E364" s="1">
        <f t="shared" si="30"/>
        <v>0</v>
      </c>
      <c r="F364" s="7" t="s">
        <v>155</v>
      </c>
      <c r="G364" s="1">
        <f t="shared" si="34"/>
        <v>0</v>
      </c>
      <c r="H364" s="1">
        <v>400</v>
      </c>
      <c r="I364" s="1">
        <f t="shared" si="35"/>
        <v>-400</v>
      </c>
      <c r="K364" s="7">
        <v>0</v>
      </c>
      <c r="L364" s="1">
        <f t="shared" si="36"/>
        <v>-400</v>
      </c>
      <c r="HG364" s="4"/>
    </row>
    <row r="365" spans="1:215" ht="15.75" x14ac:dyDescent="0.3">
      <c r="A365" s="3" t="s">
        <v>512</v>
      </c>
      <c r="B365" s="1" t="s">
        <v>511</v>
      </c>
      <c r="C365" s="1"/>
      <c r="E365" s="1">
        <f t="shared" si="30"/>
        <v>0</v>
      </c>
      <c r="F365" s="7" t="s">
        <v>155</v>
      </c>
      <c r="G365" s="1">
        <f t="shared" si="34"/>
        <v>0</v>
      </c>
      <c r="H365" s="1">
        <v>800</v>
      </c>
      <c r="I365" s="1">
        <f t="shared" si="35"/>
        <v>-800</v>
      </c>
      <c r="K365" s="7">
        <v>0</v>
      </c>
      <c r="L365" s="1">
        <f t="shared" si="36"/>
        <v>-800</v>
      </c>
      <c r="HG365" s="4"/>
    </row>
    <row r="366" spans="1:215" ht="15.75" x14ac:dyDescent="0.3">
      <c r="A366" s="3" t="s">
        <v>513</v>
      </c>
      <c r="B366" s="1" t="s">
        <v>592</v>
      </c>
      <c r="C366" s="1"/>
      <c r="E366" s="1">
        <f t="shared" si="30"/>
        <v>0</v>
      </c>
      <c r="F366" s="7" t="s">
        <v>155</v>
      </c>
      <c r="G366" s="1">
        <f t="shared" si="34"/>
        <v>0</v>
      </c>
      <c r="H366" s="1">
        <v>500</v>
      </c>
      <c r="I366" s="1">
        <f t="shared" si="35"/>
        <v>-500</v>
      </c>
      <c r="K366" s="7">
        <v>0</v>
      </c>
      <c r="L366" s="1">
        <f t="shared" si="36"/>
        <v>-500</v>
      </c>
      <c r="HG366" s="4"/>
    </row>
    <row r="367" spans="1:215" x14ac:dyDescent="0.25">
      <c r="A367" s="1" t="s">
        <v>514</v>
      </c>
      <c r="B367" s="1" t="s">
        <v>593</v>
      </c>
      <c r="C367" s="1"/>
      <c r="E367" s="1">
        <f t="shared" ref="E367:E398" si="37">SUM(C367:D367)</f>
        <v>0</v>
      </c>
      <c r="F367" s="7" t="s">
        <v>155</v>
      </c>
      <c r="G367" s="1">
        <f t="shared" si="34"/>
        <v>0</v>
      </c>
      <c r="H367" s="1">
        <v>3000</v>
      </c>
      <c r="I367" s="1">
        <f t="shared" si="35"/>
        <v>-3000</v>
      </c>
      <c r="K367" s="7">
        <v>-3000</v>
      </c>
      <c r="L367" s="1">
        <f t="shared" si="36"/>
        <v>0</v>
      </c>
      <c r="HG367" s="4"/>
    </row>
    <row r="368" spans="1:215" x14ac:dyDescent="0.25">
      <c r="B368" s="6" t="s">
        <v>594</v>
      </c>
      <c r="C368" s="1"/>
      <c r="E368" s="1">
        <f t="shared" si="37"/>
        <v>0</v>
      </c>
      <c r="G368" s="1">
        <f t="shared" si="34"/>
        <v>0</v>
      </c>
      <c r="H368" s="1">
        <v>0</v>
      </c>
      <c r="I368" s="1">
        <f t="shared" si="35"/>
        <v>0</v>
      </c>
      <c r="K368" s="7">
        <v>0</v>
      </c>
      <c r="L368" s="1">
        <f t="shared" si="36"/>
        <v>0</v>
      </c>
      <c r="HG368" s="4"/>
    </row>
    <row r="369" spans="1:215" ht="15.75" x14ac:dyDescent="0.3">
      <c r="A369" s="3" t="s">
        <v>515</v>
      </c>
      <c r="B369" s="1" t="s">
        <v>215</v>
      </c>
      <c r="C369" s="1">
        <v>3500</v>
      </c>
      <c r="E369" s="1">
        <f t="shared" si="37"/>
        <v>3500</v>
      </c>
      <c r="F369" s="7" t="s">
        <v>155</v>
      </c>
      <c r="G369" s="1">
        <f t="shared" si="34"/>
        <v>3500</v>
      </c>
      <c r="H369" s="1">
        <v>7000</v>
      </c>
      <c r="I369" s="1">
        <f t="shared" si="35"/>
        <v>-3500</v>
      </c>
      <c r="K369" s="7">
        <v>-3500</v>
      </c>
      <c r="L369" s="1">
        <f t="shared" si="36"/>
        <v>0</v>
      </c>
      <c r="HG369" s="4"/>
    </row>
    <row r="370" spans="1:215" ht="15.75" x14ac:dyDescent="0.3">
      <c r="A370" s="3" t="s">
        <v>155</v>
      </c>
      <c r="B370" s="1" t="s">
        <v>216</v>
      </c>
      <c r="C370" s="1">
        <f>19600+725.01-C369</f>
        <v>16825.009999999998</v>
      </c>
      <c r="D370" s="7" t="s">
        <v>155</v>
      </c>
      <c r="E370" s="1">
        <f t="shared" si="37"/>
        <v>16825.009999999998</v>
      </c>
      <c r="F370" s="7" t="s">
        <v>155</v>
      </c>
      <c r="G370" s="1">
        <f t="shared" si="34"/>
        <v>16825.009999999998</v>
      </c>
      <c r="H370" s="1">
        <v>8800</v>
      </c>
      <c r="I370" s="1">
        <f t="shared" si="35"/>
        <v>8025.0099999999984</v>
      </c>
      <c r="K370" s="7">
        <v>7300</v>
      </c>
      <c r="L370" s="1">
        <f t="shared" si="36"/>
        <v>725.0099999999984</v>
      </c>
      <c r="HG370" s="4"/>
    </row>
    <row r="371" spans="1:215" ht="15.75" x14ac:dyDescent="0.3">
      <c r="A371" s="3"/>
      <c r="B371" s="7" t="s">
        <v>571</v>
      </c>
      <c r="C371" s="1">
        <v>165.11</v>
      </c>
      <c r="E371" s="1">
        <f t="shared" si="37"/>
        <v>165.11</v>
      </c>
      <c r="G371" s="1">
        <f t="shared" si="34"/>
        <v>165.11</v>
      </c>
      <c r="H371" s="1">
        <v>0</v>
      </c>
      <c r="I371" s="1">
        <f t="shared" si="35"/>
        <v>165.11</v>
      </c>
      <c r="K371" s="7">
        <v>0</v>
      </c>
      <c r="L371" s="1">
        <f t="shared" si="36"/>
        <v>165.11</v>
      </c>
      <c r="HG371" s="4"/>
    </row>
    <row r="372" spans="1:215" ht="15.75" x14ac:dyDescent="0.3">
      <c r="A372" s="3" t="s">
        <v>516</v>
      </c>
      <c r="B372" s="7" t="s">
        <v>690</v>
      </c>
      <c r="C372" s="7">
        <f>25045.47+12250+330.25</f>
        <v>37625.72</v>
      </c>
      <c r="E372" s="1">
        <f t="shared" si="37"/>
        <v>37625.72</v>
      </c>
      <c r="G372" s="1">
        <f t="shared" si="34"/>
        <v>37625.72</v>
      </c>
      <c r="H372" s="1">
        <v>26208</v>
      </c>
      <c r="I372" s="1">
        <f t="shared" si="35"/>
        <v>11417.720000000001</v>
      </c>
      <c r="K372" s="7">
        <v>14337</v>
      </c>
      <c r="L372" s="1">
        <f t="shared" si="36"/>
        <v>-2919.2799999999988</v>
      </c>
      <c r="HG372" s="4"/>
    </row>
    <row r="373" spans="1:215" ht="15.75" x14ac:dyDescent="0.3">
      <c r="A373" s="3" t="s">
        <v>517</v>
      </c>
      <c r="B373" s="7" t="s">
        <v>689</v>
      </c>
      <c r="C373" s="1">
        <v>12875</v>
      </c>
      <c r="E373" s="1">
        <f t="shared" si="37"/>
        <v>12875</v>
      </c>
      <c r="G373" s="1">
        <f t="shared" si="34"/>
        <v>12875</v>
      </c>
      <c r="H373" s="1">
        <v>48555</v>
      </c>
      <c r="I373" s="1">
        <f t="shared" si="35"/>
        <v>-35680</v>
      </c>
      <c r="K373" s="7">
        <v>9965</v>
      </c>
      <c r="L373" s="1">
        <f t="shared" si="36"/>
        <v>-45645</v>
      </c>
      <c r="HG373" s="4"/>
    </row>
    <row r="374" spans="1:215" ht="15.75" x14ac:dyDescent="0.3">
      <c r="A374" s="3"/>
      <c r="B374" s="7" t="s">
        <v>691</v>
      </c>
      <c r="C374" s="1">
        <v>23770</v>
      </c>
      <c r="E374" s="1">
        <f t="shared" si="37"/>
        <v>23770</v>
      </c>
      <c r="G374" s="1">
        <f t="shared" si="34"/>
        <v>23770</v>
      </c>
      <c r="H374" s="1">
        <v>0</v>
      </c>
      <c r="I374" s="1">
        <f t="shared" si="35"/>
        <v>23770</v>
      </c>
      <c r="K374" s="7">
        <v>0</v>
      </c>
      <c r="L374" s="1">
        <f t="shared" si="36"/>
        <v>23770</v>
      </c>
      <c r="HG374" s="4"/>
    </row>
    <row r="375" spans="1:215" ht="15.75" x14ac:dyDescent="0.3">
      <c r="A375" s="3"/>
      <c r="B375" s="7" t="s">
        <v>692</v>
      </c>
      <c r="C375" s="1">
        <v>24713.23</v>
      </c>
      <c r="E375" s="1">
        <f t="shared" si="37"/>
        <v>24713.23</v>
      </c>
      <c r="G375" s="1">
        <f t="shared" si="34"/>
        <v>24713.23</v>
      </c>
      <c r="H375" s="1">
        <v>0</v>
      </c>
      <c r="I375" s="1">
        <f t="shared" si="35"/>
        <v>24713.23</v>
      </c>
      <c r="K375" s="7">
        <v>0</v>
      </c>
      <c r="L375" s="1">
        <f t="shared" si="36"/>
        <v>24713.23</v>
      </c>
      <c r="HG375" s="4"/>
    </row>
    <row r="376" spans="1:215" ht="15.75" x14ac:dyDescent="0.3">
      <c r="A376" s="3" t="s">
        <v>381</v>
      </c>
      <c r="B376" s="7" t="s">
        <v>605</v>
      </c>
      <c r="C376" s="1">
        <v>1400</v>
      </c>
      <c r="D376" s="1">
        <v>5000</v>
      </c>
      <c r="E376" s="1">
        <f t="shared" si="37"/>
        <v>6400</v>
      </c>
      <c r="F376" s="1">
        <f>18000-1000-3525-E376</f>
        <v>7075</v>
      </c>
      <c r="G376" s="1">
        <f t="shared" si="34"/>
        <v>13475</v>
      </c>
      <c r="H376" s="1">
        <v>20000</v>
      </c>
      <c r="I376" s="1">
        <f t="shared" si="35"/>
        <v>-6525</v>
      </c>
      <c r="K376" s="7">
        <v>3000</v>
      </c>
      <c r="L376" s="1">
        <f t="shared" si="36"/>
        <v>-9525</v>
      </c>
      <c r="HG376" s="4"/>
    </row>
    <row r="377" spans="1:215" ht="15.75" x14ac:dyDescent="0.3">
      <c r="A377" s="3" t="s">
        <v>382</v>
      </c>
      <c r="B377" s="7" t="s">
        <v>693</v>
      </c>
      <c r="C377" s="1">
        <f>3647.82+987.5</f>
        <v>4635.32</v>
      </c>
      <c r="E377" s="1">
        <f t="shared" si="37"/>
        <v>4635.32</v>
      </c>
      <c r="F377" s="1">
        <f>12595-E377</f>
        <v>7959.68</v>
      </c>
      <c r="G377" s="1">
        <f t="shared" si="34"/>
        <v>12595</v>
      </c>
      <c r="H377" s="1">
        <v>0</v>
      </c>
      <c r="I377" s="1">
        <f t="shared" si="35"/>
        <v>12595</v>
      </c>
      <c r="K377" s="7">
        <v>12595</v>
      </c>
      <c r="L377" s="1">
        <f t="shared" si="36"/>
        <v>0</v>
      </c>
      <c r="HG377" s="4"/>
    </row>
    <row r="378" spans="1:215" ht="15.75" x14ac:dyDescent="0.3">
      <c r="A378" s="3" t="s">
        <v>572</v>
      </c>
      <c r="B378" s="7" t="s">
        <v>532</v>
      </c>
      <c r="C378" s="1">
        <v>1080</v>
      </c>
      <c r="E378" s="1">
        <f t="shared" si="37"/>
        <v>1080</v>
      </c>
      <c r="G378" s="1">
        <f t="shared" si="34"/>
        <v>1080</v>
      </c>
      <c r="H378" s="1">
        <v>0</v>
      </c>
      <c r="I378" s="1">
        <f t="shared" si="35"/>
        <v>1080</v>
      </c>
      <c r="K378" s="7">
        <v>0</v>
      </c>
      <c r="L378" s="1">
        <f t="shared" si="36"/>
        <v>1080</v>
      </c>
      <c r="HG378" s="4"/>
    </row>
    <row r="379" spans="1:215" x14ac:dyDescent="0.25">
      <c r="B379" s="6" t="s">
        <v>595</v>
      </c>
      <c r="C379" s="1"/>
      <c r="E379" s="1">
        <f t="shared" si="37"/>
        <v>0</v>
      </c>
      <c r="G379" s="1">
        <f t="shared" si="34"/>
        <v>0</v>
      </c>
      <c r="H379" s="1">
        <v>0</v>
      </c>
      <c r="I379" s="1">
        <f t="shared" si="35"/>
        <v>0</v>
      </c>
      <c r="K379" s="7">
        <v>0</v>
      </c>
      <c r="L379" s="1">
        <f t="shared" si="36"/>
        <v>0</v>
      </c>
      <c r="HG379" s="4"/>
    </row>
    <row r="380" spans="1:215" ht="15.75" x14ac:dyDescent="0.3">
      <c r="A380" s="3" t="s">
        <v>383</v>
      </c>
      <c r="B380" s="1" t="s">
        <v>596</v>
      </c>
      <c r="C380" s="1"/>
      <c r="E380" s="1">
        <f t="shared" si="37"/>
        <v>0</v>
      </c>
      <c r="F380" s="7" t="s">
        <v>155</v>
      </c>
      <c r="G380" s="1">
        <f t="shared" si="34"/>
        <v>0</v>
      </c>
      <c r="H380" s="1">
        <v>1000</v>
      </c>
      <c r="I380" s="1">
        <f t="shared" si="35"/>
        <v>-1000</v>
      </c>
      <c r="K380" s="7">
        <v>-1000</v>
      </c>
      <c r="L380" s="1">
        <f t="shared" si="36"/>
        <v>0</v>
      </c>
      <c r="HG380" s="4"/>
    </row>
    <row r="381" spans="1:215" ht="15.75" x14ac:dyDescent="0.3">
      <c r="A381" s="3" t="s">
        <v>384</v>
      </c>
      <c r="B381" s="1" t="s">
        <v>597</v>
      </c>
      <c r="C381" s="1">
        <v>285</v>
      </c>
      <c r="E381" s="1">
        <f t="shared" si="37"/>
        <v>285</v>
      </c>
      <c r="F381" s="7" t="s">
        <v>155</v>
      </c>
      <c r="G381" s="1">
        <f t="shared" si="34"/>
        <v>285</v>
      </c>
      <c r="H381" s="1">
        <v>500</v>
      </c>
      <c r="I381" s="1">
        <f t="shared" si="35"/>
        <v>-215</v>
      </c>
      <c r="K381" s="7">
        <v>-500</v>
      </c>
      <c r="L381" s="1">
        <f t="shared" si="36"/>
        <v>285</v>
      </c>
      <c r="HG381" s="4"/>
    </row>
    <row r="382" spans="1:215" ht="15.75" x14ac:dyDescent="0.3">
      <c r="A382" s="3" t="s">
        <v>385</v>
      </c>
      <c r="B382" s="1" t="s">
        <v>220</v>
      </c>
      <c r="C382" s="1"/>
      <c r="E382" s="1">
        <f t="shared" si="37"/>
        <v>0</v>
      </c>
      <c r="F382" s="7" t="s">
        <v>155</v>
      </c>
      <c r="G382" s="1">
        <f t="shared" si="34"/>
        <v>0</v>
      </c>
      <c r="H382" s="1">
        <v>2000</v>
      </c>
      <c r="I382" s="1">
        <f t="shared" si="35"/>
        <v>-2000</v>
      </c>
      <c r="K382" s="7">
        <v>-2000</v>
      </c>
      <c r="L382" s="1">
        <f t="shared" si="36"/>
        <v>0</v>
      </c>
      <c r="HG382" s="4"/>
    </row>
    <row r="383" spans="1:215" ht="15.75" x14ac:dyDescent="0.3">
      <c r="A383" s="3" t="s">
        <v>386</v>
      </c>
      <c r="B383" s="1" t="s">
        <v>217</v>
      </c>
      <c r="C383" s="1">
        <v>1973.56</v>
      </c>
      <c r="E383" s="1">
        <f t="shared" si="37"/>
        <v>1973.56</v>
      </c>
      <c r="G383" s="1">
        <f t="shared" si="34"/>
        <v>1973.56</v>
      </c>
      <c r="H383" s="1">
        <v>9000</v>
      </c>
      <c r="I383" s="1">
        <f t="shared" si="35"/>
        <v>-7026.4400000000005</v>
      </c>
      <c r="K383" s="7">
        <v>-6000</v>
      </c>
      <c r="L383" s="1">
        <f t="shared" si="36"/>
        <v>-1026.4400000000005</v>
      </c>
      <c r="HG383" s="4"/>
    </row>
    <row r="384" spans="1:215" ht="15.75" x14ac:dyDescent="0.3">
      <c r="A384" s="3" t="s">
        <v>387</v>
      </c>
      <c r="B384" s="1" t="s">
        <v>218</v>
      </c>
      <c r="C384" s="1"/>
      <c r="E384" s="1">
        <f t="shared" si="37"/>
        <v>0</v>
      </c>
      <c r="G384" s="1">
        <f t="shared" si="34"/>
        <v>0</v>
      </c>
      <c r="H384" s="1">
        <v>2800</v>
      </c>
      <c r="I384" s="1">
        <f t="shared" si="35"/>
        <v>-2800</v>
      </c>
      <c r="K384" s="7">
        <v>-2800</v>
      </c>
      <c r="L384" s="1">
        <f t="shared" si="36"/>
        <v>0</v>
      </c>
      <c r="HG384" s="4"/>
    </row>
    <row r="385" spans="1:215" ht="15.75" x14ac:dyDescent="0.3">
      <c r="A385" s="3" t="s">
        <v>388</v>
      </c>
      <c r="B385" s="1" t="s">
        <v>219</v>
      </c>
      <c r="C385" s="1"/>
      <c r="E385" s="1">
        <f t="shared" si="37"/>
        <v>0</v>
      </c>
      <c r="G385" s="1">
        <f t="shared" si="34"/>
        <v>0</v>
      </c>
      <c r="H385" s="1">
        <v>2000</v>
      </c>
      <c r="I385" s="1">
        <f t="shared" si="35"/>
        <v>-2000</v>
      </c>
      <c r="K385" s="7">
        <v>-2000</v>
      </c>
      <c r="L385" s="1">
        <f t="shared" si="36"/>
        <v>0</v>
      </c>
      <c r="HG385" s="4"/>
    </row>
    <row r="386" spans="1:215" x14ac:dyDescent="0.25">
      <c r="B386" s="6" t="s">
        <v>598</v>
      </c>
      <c r="C386" s="1"/>
      <c r="E386" s="1">
        <f t="shared" si="37"/>
        <v>0</v>
      </c>
      <c r="G386" s="1">
        <f t="shared" si="34"/>
        <v>0</v>
      </c>
      <c r="H386" s="1">
        <v>0</v>
      </c>
      <c r="I386" s="1">
        <f t="shared" si="35"/>
        <v>0</v>
      </c>
      <c r="K386" s="7">
        <v>0</v>
      </c>
      <c r="L386" s="1">
        <f t="shared" si="36"/>
        <v>0</v>
      </c>
      <c r="HG386" s="4"/>
    </row>
    <row r="387" spans="1:215" ht="15.75" x14ac:dyDescent="0.3">
      <c r="A387" s="3" t="s">
        <v>389</v>
      </c>
      <c r="B387" s="1" t="s">
        <v>599</v>
      </c>
      <c r="C387" s="1">
        <v>10000</v>
      </c>
      <c r="D387" s="7">
        <v>15000</v>
      </c>
      <c r="E387" s="1">
        <f t="shared" si="37"/>
        <v>25000</v>
      </c>
      <c r="G387" s="1">
        <f t="shared" si="34"/>
        <v>25000</v>
      </c>
      <c r="H387" s="1">
        <v>25000</v>
      </c>
      <c r="I387" s="1">
        <f t="shared" si="35"/>
        <v>0</v>
      </c>
      <c r="K387" s="7">
        <v>5000</v>
      </c>
      <c r="L387" s="1">
        <f t="shared" si="36"/>
        <v>-5000</v>
      </c>
      <c r="HG387" s="4"/>
    </row>
    <row r="388" spans="1:215" ht="15.75" x14ac:dyDescent="0.3">
      <c r="A388" s="3" t="s">
        <v>390</v>
      </c>
      <c r="B388" s="1" t="s">
        <v>600</v>
      </c>
      <c r="C388" s="1">
        <v>467.99</v>
      </c>
      <c r="E388" s="1">
        <f t="shared" si="37"/>
        <v>467.99</v>
      </c>
      <c r="G388" s="1">
        <f t="shared" si="34"/>
        <v>467.99</v>
      </c>
      <c r="H388" s="1">
        <v>9500</v>
      </c>
      <c r="I388" s="1">
        <f t="shared" si="35"/>
        <v>-9032.01</v>
      </c>
      <c r="K388" s="7">
        <v>500</v>
      </c>
      <c r="L388" s="1">
        <f t="shared" si="36"/>
        <v>-9532.01</v>
      </c>
      <c r="HG388" s="4"/>
    </row>
    <row r="389" spans="1:215" ht="30" x14ac:dyDescent="0.25">
      <c r="C389" s="12" t="s">
        <v>156</v>
      </c>
      <c r="D389" s="11" t="s">
        <v>157</v>
      </c>
      <c r="E389" s="1">
        <f t="shared" si="37"/>
        <v>0</v>
      </c>
      <c r="F389" s="11" t="s">
        <v>159</v>
      </c>
      <c r="G389" s="11" t="s">
        <v>160</v>
      </c>
      <c r="H389" s="11" t="s">
        <v>161</v>
      </c>
      <c r="I389" s="12" t="s">
        <v>435</v>
      </c>
      <c r="J389" s="12"/>
      <c r="K389" s="12" t="s">
        <v>435</v>
      </c>
      <c r="L389" s="11" t="s">
        <v>162</v>
      </c>
      <c r="HG389" s="4"/>
    </row>
    <row r="390" spans="1:215" x14ac:dyDescent="0.25">
      <c r="B390" s="6" t="s">
        <v>601</v>
      </c>
      <c r="C390" s="1"/>
      <c r="E390" s="1">
        <f t="shared" si="37"/>
        <v>0</v>
      </c>
      <c r="G390" s="1">
        <f t="shared" ref="G390:G421" si="38">SUM(E390:F390)</f>
        <v>0</v>
      </c>
      <c r="H390" s="1">
        <v>0</v>
      </c>
      <c r="I390" s="1">
        <f t="shared" ref="I390:I421" si="39">+G390-H390</f>
        <v>0</v>
      </c>
      <c r="K390" s="7">
        <v>0</v>
      </c>
      <c r="L390" s="1">
        <f t="shared" ref="L390:L421" si="40">+I390-K390</f>
        <v>0</v>
      </c>
      <c r="HG390" s="4"/>
    </row>
    <row r="391" spans="1:215" ht="15.75" x14ac:dyDescent="0.3">
      <c r="A391" s="3" t="s">
        <v>391</v>
      </c>
      <c r="B391" s="7" t="s">
        <v>694</v>
      </c>
      <c r="C391" s="1">
        <f>4576.23+352.19+183.91</f>
        <v>5112.329999999999</v>
      </c>
      <c r="E391" s="1">
        <f t="shared" si="37"/>
        <v>5112.329999999999</v>
      </c>
      <c r="G391" s="1">
        <f t="shared" si="38"/>
        <v>5112.329999999999</v>
      </c>
      <c r="H391" s="1">
        <v>2700</v>
      </c>
      <c r="I391" s="1">
        <f t="shared" si="39"/>
        <v>2412.329999999999</v>
      </c>
      <c r="K391" s="7">
        <v>2412.329999999999</v>
      </c>
      <c r="L391" s="1">
        <f t="shared" si="40"/>
        <v>0</v>
      </c>
      <c r="HG391" s="4"/>
    </row>
    <row r="392" spans="1:215" ht="15.75" x14ac:dyDescent="0.3">
      <c r="A392" s="3" t="s">
        <v>155</v>
      </c>
      <c r="B392" s="1" t="s">
        <v>91</v>
      </c>
      <c r="C392" s="1">
        <v>185.5</v>
      </c>
      <c r="E392" s="1">
        <f t="shared" si="37"/>
        <v>185.5</v>
      </c>
      <c r="G392" s="1">
        <f t="shared" si="38"/>
        <v>185.5</v>
      </c>
      <c r="H392" s="1">
        <v>0</v>
      </c>
      <c r="I392" s="1">
        <f t="shared" si="39"/>
        <v>185.5</v>
      </c>
      <c r="K392" s="7">
        <v>185.5</v>
      </c>
      <c r="L392" s="1">
        <f t="shared" si="40"/>
        <v>0</v>
      </c>
      <c r="HG392" s="4"/>
    </row>
    <row r="393" spans="1:215" ht="15.75" x14ac:dyDescent="0.3">
      <c r="A393" s="3" t="s">
        <v>155</v>
      </c>
      <c r="B393" s="7" t="s">
        <v>707</v>
      </c>
      <c r="C393" s="1">
        <v>1937</v>
      </c>
      <c r="E393" s="1">
        <f t="shared" si="37"/>
        <v>1937</v>
      </c>
      <c r="G393" s="1">
        <f t="shared" si="38"/>
        <v>1937</v>
      </c>
      <c r="H393" s="1">
        <v>0</v>
      </c>
      <c r="I393" s="1">
        <f t="shared" si="39"/>
        <v>1937</v>
      </c>
      <c r="K393" s="7">
        <v>1937</v>
      </c>
      <c r="L393" s="1">
        <f t="shared" si="40"/>
        <v>0</v>
      </c>
      <c r="HG393" s="4"/>
    </row>
    <row r="394" spans="1:215" ht="15.75" x14ac:dyDescent="0.3">
      <c r="A394" s="3" t="s">
        <v>392</v>
      </c>
      <c r="B394" s="7" t="s">
        <v>695</v>
      </c>
      <c r="C394" s="1">
        <v>11296.04</v>
      </c>
      <c r="E394" s="1">
        <f t="shared" si="37"/>
        <v>11296.04</v>
      </c>
      <c r="G394" s="1">
        <f t="shared" si="38"/>
        <v>11296.04</v>
      </c>
      <c r="H394" s="1">
        <v>14000</v>
      </c>
      <c r="I394" s="1">
        <f t="shared" si="39"/>
        <v>-2703.9599999999991</v>
      </c>
      <c r="K394" s="7">
        <v>-2703.9599999999991</v>
      </c>
      <c r="L394" s="1">
        <f t="shared" si="40"/>
        <v>0</v>
      </c>
      <c r="HG394" s="4"/>
    </row>
    <row r="395" spans="1:215" ht="15.75" x14ac:dyDescent="0.3">
      <c r="A395" s="3" t="s">
        <v>155</v>
      </c>
      <c r="B395" s="1" t="s">
        <v>92</v>
      </c>
      <c r="C395" s="1">
        <v>2638.68</v>
      </c>
      <c r="E395" s="1">
        <f t="shared" si="37"/>
        <v>2638.68</v>
      </c>
      <c r="G395" s="1">
        <f t="shared" si="38"/>
        <v>2638.68</v>
      </c>
      <c r="H395" s="1">
        <v>2100</v>
      </c>
      <c r="I395" s="1">
        <f t="shared" si="39"/>
        <v>538.67999999999984</v>
      </c>
      <c r="K395" s="7">
        <v>453.67999999999984</v>
      </c>
      <c r="L395" s="1">
        <f t="shared" si="40"/>
        <v>85</v>
      </c>
      <c r="HG395" s="4"/>
    </row>
    <row r="396" spans="1:215" ht="15.75" x14ac:dyDescent="0.3">
      <c r="A396" s="3"/>
      <c r="B396" s="1" t="s">
        <v>1</v>
      </c>
      <c r="C396" s="1">
        <v>833.62</v>
      </c>
      <c r="E396" s="1">
        <f t="shared" si="37"/>
        <v>833.62</v>
      </c>
      <c r="F396" s="7"/>
      <c r="G396" s="1">
        <f t="shared" si="38"/>
        <v>833.62</v>
      </c>
      <c r="H396" s="1">
        <v>800</v>
      </c>
      <c r="I396" s="1">
        <f t="shared" si="39"/>
        <v>33.620000000000005</v>
      </c>
      <c r="K396" s="7">
        <v>33.620000000000005</v>
      </c>
      <c r="L396" s="1">
        <f t="shared" si="40"/>
        <v>0</v>
      </c>
      <c r="HG396" s="4"/>
    </row>
    <row r="397" spans="1:215" ht="15.75" x14ac:dyDescent="0.3">
      <c r="A397" s="3"/>
      <c r="B397" s="1" t="s">
        <v>2</v>
      </c>
      <c r="C397" s="1">
        <v>1060</v>
      </c>
      <c r="E397" s="1">
        <f t="shared" si="37"/>
        <v>1060</v>
      </c>
      <c r="G397" s="1">
        <f t="shared" si="38"/>
        <v>1060</v>
      </c>
      <c r="H397" s="1">
        <v>1400</v>
      </c>
      <c r="I397" s="1">
        <f t="shared" si="39"/>
        <v>-340</v>
      </c>
      <c r="K397" s="7">
        <v>-340</v>
      </c>
      <c r="L397" s="1">
        <f t="shared" si="40"/>
        <v>0</v>
      </c>
      <c r="HG397" s="4"/>
    </row>
    <row r="398" spans="1:215" ht="15.75" x14ac:dyDescent="0.3">
      <c r="A398" s="3"/>
      <c r="B398" s="1" t="s">
        <v>3</v>
      </c>
      <c r="C398" s="1">
        <v>700</v>
      </c>
      <c r="E398" s="1">
        <f t="shared" si="37"/>
        <v>700</v>
      </c>
      <c r="F398" s="7"/>
      <c r="G398" s="1">
        <f t="shared" si="38"/>
        <v>700</v>
      </c>
      <c r="H398" s="1">
        <v>660</v>
      </c>
      <c r="I398" s="1">
        <f t="shared" si="39"/>
        <v>40</v>
      </c>
      <c r="K398" s="7">
        <v>40</v>
      </c>
      <c r="L398" s="1">
        <f t="shared" si="40"/>
        <v>0</v>
      </c>
      <c r="HG398" s="4"/>
    </row>
    <row r="399" spans="1:215" ht="15.75" x14ac:dyDescent="0.3">
      <c r="A399" s="3"/>
      <c r="B399" s="7" t="s">
        <v>715</v>
      </c>
      <c r="C399" s="1">
        <v>400</v>
      </c>
      <c r="E399" s="1">
        <f t="shared" ref="E399:E430" si="41">SUM(C399:D399)</f>
        <v>400</v>
      </c>
      <c r="G399" s="1">
        <f t="shared" si="38"/>
        <v>400</v>
      </c>
      <c r="H399" s="1">
        <v>400</v>
      </c>
      <c r="I399" s="1">
        <f t="shared" si="39"/>
        <v>0</v>
      </c>
      <c r="K399" s="7">
        <v>0</v>
      </c>
      <c r="L399" s="1">
        <f t="shared" si="40"/>
        <v>0</v>
      </c>
      <c r="HG399" s="4"/>
    </row>
    <row r="400" spans="1:215" ht="15.75" x14ac:dyDescent="0.3">
      <c r="A400" s="3"/>
      <c r="B400" s="1" t="s">
        <v>4</v>
      </c>
      <c r="C400" s="1">
        <v>1760</v>
      </c>
      <c r="E400" s="1">
        <f t="shared" si="41"/>
        <v>1760</v>
      </c>
      <c r="G400" s="1">
        <f t="shared" si="38"/>
        <v>1760</v>
      </c>
      <c r="H400" s="1">
        <v>1650</v>
      </c>
      <c r="I400" s="1">
        <f t="shared" si="39"/>
        <v>110</v>
      </c>
      <c r="K400" s="7">
        <v>110</v>
      </c>
      <c r="L400" s="1">
        <f t="shared" si="40"/>
        <v>0</v>
      </c>
      <c r="HG400" s="4"/>
    </row>
    <row r="401" spans="1:215" ht="15.75" x14ac:dyDescent="0.3">
      <c r="A401" s="3"/>
      <c r="B401" s="1" t="s">
        <v>5</v>
      </c>
      <c r="C401" s="1">
        <v>440</v>
      </c>
      <c r="E401" s="1">
        <f t="shared" si="41"/>
        <v>440</v>
      </c>
      <c r="G401" s="1">
        <f t="shared" si="38"/>
        <v>440</v>
      </c>
      <c r="H401" s="1">
        <v>900</v>
      </c>
      <c r="I401" s="1">
        <f t="shared" si="39"/>
        <v>-460</v>
      </c>
      <c r="K401" s="7">
        <v>-460</v>
      </c>
      <c r="L401" s="1">
        <f t="shared" si="40"/>
        <v>0</v>
      </c>
      <c r="HG401" s="4"/>
    </row>
    <row r="402" spans="1:215" ht="15.75" x14ac:dyDescent="0.3">
      <c r="A402" s="3"/>
      <c r="B402" s="1" t="s">
        <v>0</v>
      </c>
      <c r="C402" s="1">
        <v>1100</v>
      </c>
      <c r="E402" s="1">
        <f t="shared" si="41"/>
        <v>1100</v>
      </c>
      <c r="F402" s="7" t="s">
        <v>155</v>
      </c>
      <c r="G402" s="1">
        <f t="shared" si="38"/>
        <v>1100</v>
      </c>
      <c r="H402" s="1">
        <v>1200</v>
      </c>
      <c r="I402" s="1">
        <f t="shared" si="39"/>
        <v>-100</v>
      </c>
      <c r="K402" s="7">
        <v>-100</v>
      </c>
      <c r="L402" s="1">
        <f t="shared" si="40"/>
        <v>0</v>
      </c>
      <c r="HG402" s="4"/>
    </row>
    <row r="403" spans="1:215" ht="15.75" x14ac:dyDescent="0.3">
      <c r="A403" s="3"/>
      <c r="B403" s="7" t="s">
        <v>499</v>
      </c>
      <c r="C403" s="1">
        <f>900+100</f>
        <v>1000</v>
      </c>
      <c r="E403" s="1">
        <f t="shared" si="41"/>
        <v>1000</v>
      </c>
      <c r="F403" s="7" t="s">
        <v>155</v>
      </c>
      <c r="G403" s="1">
        <f t="shared" si="38"/>
        <v>1000</v>
      </c>
      <c r="H403" s="1">
        <v>1000</v>
      </c>
      <c r="I403" s="1">
        <f t="shared" si="39"/>
        <v>0</v>
      </c>
      <c r="K403" s="7">
        <v>0</v>
      </c>
      <c r="L403" s="1">
        <f t="shared" si="40"/>
        <v>0</v>
      </c>
      <c r="HG403" s="4"/>
    </row>
    <row r="404" spans="1:215" ht="15.75" x14ac:dyDescent="0.3">
      <c r="A404" s="3"/>
      <c r="B404" s="1" t="s">
        <v>6</v>
      </c>
      <c r="C404" s="1">
        <v>980</v>
      </c>
      <c r="E404" s="1">
        <f t="shared" si="41"/>
        <v>980</v>
      </c>
      <c r="G404" s="1">
        <f t="shared" si="38"/>
        <v>980</v>
      </c>
      <c r="H404" s="1">
        <v>800</v>
      </c>
      <c r="I404" s="1">
        <f t="shared" si="39"/>
        <v>180</v>
      </c>
      <c r="K404" s="7">
        <v>180</v>
      </c>
      <c r="L404" s="1">
        <f t="shared" si="40"/>
        <v>0</v>
      </c>
      <c r="HG404" s="4"/>
    </row>
    <row r="405" spans="1:215" ht="15.75" x14ac:dyDescent="0.3">
      <c r="A405" s="3"/>
      <c r="B405" s="1" t="s">
        <v>366</v>
      </c>
      <c r="C405" s="1">
        <v>200</v>
      </c>
      <c r="E405" s="1">
        <f t="shared" si="41"/>
        <v>200</v>
      </c>
      <c r="G405" s="1">
        <f t="shared" si="38"/>
        <v>200</v>
      </c>
      <c r="H405" s="1">
        <v>0</v>
      </c>
      <c r="I405" s="1">
        <f t="shared" si="39"/>
        <v>200</v>
      </c>
      <c r="K405" s="7">
        <v>200</v>
      </c>
      <c r="L405" s="1">
        <f t="shared" si="40"/>
        <v>0</v>
      </c>
      <c r="HG405" s="4"/>
    </row>
    <row r="406" spans="1:215" ht="15.75" x14ac:dyDescent="0.3">
      <c r="A406" s="3"/>
      <c r="B406" s="1" t="s">
        <v>7</v>
      </c>
      <c r="C406" s="1">
        <v>900</v>
      </c>
      <c r="E406" s="1">
        <f t="shared" si="41"/>
        <v>900</v>
      </c>
      <c r="F406" s="7" t="s">
        <v>155</v>
      </c>
      <c r="G406" s="1">
        <f t="shared" si="38"/>
        <v>900</v>
      </c>
      <c r="H406" s="1">
        <v>700</v>
      </c>
      <c r="I406" s="1">
        <f t="shared" si="39"/>
        <v>200</v>
      </c>
      <c r="K406" s="7">
        <v>200</v>
      </c>
      <c r="L406" s="1">
        <f t="shared" si="40"/>
        <v>0</v>
      </c>
      <c r="HG406" s="4"/>
    </row>
    <row r="407" spans="1:215" ht="15.75" x14ac:dyDescent="0.3">
      <c r="A407" s="3"/>
      <c r="B407" s="1" t="s">
        <v>8</v>
      </c>
      <c r="C407" s="1">
        <v>5940</v>
      </c>
      <c r="E407" s="1">
        <f t="shared" si="41"/>
        <v>5940</v>
      </c>
      <c r="G407" s="1">
        <f t="shared" si="38"/>
        <v>5940</v>
      </c>
      <c r="H407" s="1">
        <v>12000</v>
      </c>
      <c r="I407" s="1">
        <f t="shared" si="39"/>
        <v>-6060</v>
      </c>
      <c r="K407" s="7">
        <v>-6060</v>
      </c>
      <c r="L407" s="1">
        <f t="shared" si="40"/>
        <v>0</v>
      </c>
      <c r="HG407" s="4"/>
    </row>
    <row r="408" spans="1:215" ht="15.75" x14ac:dyDescent="0.3">
      <c r="A408" s="3" t="s">
        <v>393</v>
      </c>
      <c r="B408" s="7" t="s">
        <v>696</v>
      </c>
      <c r="C408" s="1">
        <v>1027.9000000000001</v>
      </c>
      <c r="E408" s="1">
        <f t="shared" si="41"/>
        <v>1027.9000000000001</v>
      </c>
      <c r="G408" s="1">
        <f t="shared" si="38"/>
        <v>1027.9000000000001</v>
      </c>
      <c r="H408" s="1">
        <v>2000</v>
      </c>
      <c r="I408" s="1">
        <f t="shared" si="39"/>
        <v>-972.09999999999991</v>
      </c>
      <c r="K408" s="7">
        <v>-972.09999999999991</v>
      </c>
      <c r="L408" s="1">
        <f t="shared" si="40"/>
        <v>0</v>
      </c>
      <c r="HG408" s="4"/>
    </row>
    <row r="409" spans="1:215" ht="15.75" x14ac:dyDescent="0.3">
      <c r="A409" s="3" t="s">
        <v>155</v>
      </c>
      <c r="B409" s="1" t="s">
        <v>447</v>
      </c>
      <c r="C409" s="1"/>
      <c r="E409" s="1">
        <f t="shared" si="41"/>
        <v>0</v>
      </c>
      <c r="G409" s="1">
        <f t="shared" si="38"/>
        <v>0</v>
      </c>
      <c r="H409" s="1">
        <v>600</v>
      </c>
      <c r="I409" s="1">
        <f t="shared" si="39"/>
        <v>-600</v>
      </c>
      <c r="K409" s="7">
        <v>-600</v>
      </c>
      <c r="L409" s="1">
        <f t="shared" si="40"/>
        <v>0</v>
      </c>
      <c r="HG409" s="4"/>
    </row>
    <row r="410" spans="1:215" ht="15.75" x14ac:dyDescent="0.3">
      <c r="A410" s="3" t="s">
        <v>155</v>
      </c>
      <c r="B410" s="1" t="s">
        <v>257</v>
      </c>
      <c r="C410" s="1">
        <v>3990</v>
      </c>
      <c r="E410" s="1">
        <f t="shared" si="41"/>
        <v>3990</v>
      </c>
      <c r="G410" s="1">
        <f t="shared" si="38"/>
        <v>3990</v>
      </c>
      <c r="H410" s="1">
        <v>3800</v>
      </c>
      <c r="I410" s="1">
        <f t="shared" si="39"/>
        <v>190</v>
      </c>
      <c r="K410" s="7">
        <v>190</v>
      </c>
      <c r="L410" s="1">
        <f t="shared" si="40"/>
        <v>0</v>
      </c>
      <c r="HG410" s="4"/>
    </row>
    <row r="411" spans="1:215" ht="15.75" x14ac:dyDescent="0.3">
      <c r="A411" s="3" t="s">
        <v>155</v>
      </c>
      <c r="B411" s="1" t="s">
        <v>258</v>
      </c>
      <c r="C411" s="1">
        <v>3990</v>
      </c>
      <c r="E411" s="1">
        <f t="shared" si="41"/>
        <v>3990</v>
      </c>
      <c r="F411" s="7"/>
      <c r="G411" s="1">
        <f t="shared" si="38"/>
        <v>3990</v>
      </c>
      <c r="H411" s="1">
        <v>3800</v>
      </c>
      <c r="I411" s="1">
        <f t="shared" si="39"/>
        <v>190</v>
      </c>
      <c r="K411" s="7">
        <v>190</v>
      </c>
      <c r="L411" s="1">
        <f t="shared" si="40"/>
        <v>0</v>
      </c>
      <c r="HG411" s="4"/>
    </row>
    <row r="412" spans="1:215" ht="15.75" x14ac:dyDescent="0.3">
      <c r="A412" s="3" t="s">
        <v>155</v>
      </c>
      <c r="B412" s="1" t="s">
        <v>259</v>
      </c>
      <c r="C412" s="1">
        <v>3990</v>
      </c>
      <c r="E412" s="1">
        <f t="shared" si="41"/>
        <v>3990</v>
      </c>
      <c r="F412" s="7"/>
      <c r="G412" s="1">
        <f t="shared" si="38"/>
        <v>3990</v>
      </c>
      <c r="H412" s="1">
        <v>3800</v>
      </c>
      <c r="I412" s="1">
        <f t="shared" si="39"/>
        <v>190</v>
      </c>
      <c r="K412" s="7">
        <v>190</v>
      </c>
      <c r="L412" s="1">
        <f t="shared" si="40"/>
        <v>0</v>
      </c>
      <c r="HG412" s="4"/>
    </row>
    <row r="413" spans="1:215" ht="15.75" x14ac:dyDescent="0.3">
      <c r="A413" s="3" t="s">
        <v>155</v>
      </c>
      <c r="B413" s="1" t="s">
        <v>265</v>
      </c>
      <c r="C413" s="1">
        <v>1347.23</v>
      </c>
      <c r="D413" s="7" t="s">
        <v>155</v>
      </c>
      <c r="E413" s="1">
        <f t="shared" si="41"/>
        <v>1347.23</v>
      </c>
      <c r="G413" s="1">
        <f t="shared" si="38"/>
        <v>1347.23</v>
      </c>
      <c r="H413" s="1">
        <v>2800</v>
      </c>
      <c r="I413" s="1">
        <f t="shared" si="39"/>
        <v>-1452.77</v>
      </c>
      <c r="K413" s="7">
        <v>-1452.77</v>
      </c>
      <c r="L413" s="1">
        <f t="shared" si="40"/>
        <v>0</v>
      </c>
      <c r="HG413" s="4"/>
    </row>
    <row r="414" spans="1:215" ht="15.75" x14ac:dyDescent="0.3">
      <c r="A414" s="3"/>
      <c r="B414" s="7" t="s">
        <v>142</v>
      </c>
      <c r="C414" s="1">
        <v>524.5</v>
      </c>
      <c r="D414" s="7"/>
      <c r="E414" s="1">
        <f t="shared" si="41"/>
        <v>524.5</v>
      </c>
      <c r="G414" s="1">
        <f t="shared" si="38"/>
        <v>524.5</v>
      </c>
      <c r="H414" s="1">
        <v>0</v>
      </c>
      <c r="I414" s="1">
        <f t="shared" si="39"/>
        <v>524.5</v>
      </c>
      <c r="J414" s="7"/>
      <c r="K414" s="7">
        <v>524.5</v>
      </c>
      <c r="L414" s="1">
        <f t="shared" si="40"/>
        <v>0</v>
      </c>
      <c r="HG414" s="4"/>
    </row>
    <row r="415" spans="1:215" ht="15.75" x14ac:dyDescent="0.3">
      <c r="A415" s="3" t="s">
        <v>394</v>
      </c>
      <c r="B415" s="1" t="s">
        <v>9</v>
      </c>
      <c r="C415" s="1">
        <f>8508.33-7440-160-450-458.33</f>
        <v>0</v>
      </c>
      <c r="D415" s="7" t="s">
        <v>155</v>
      </c>
      <c r="E415" s="1">
        <f t="shared" si="41"/>
        <v>0</v>
      </c>
      <c r="G415" s="1">
        <f t="shared" si="38"/>
        <v>0</v>
      </c>
      <c r="H415" s="1">
        <v>2600</v>
      </c>
      <c r="I415" s="1">
        <f t="shared" si="39"/>
        <v>-2600</v>
      </c>
      <c r="J415" s="7"/>
      <c r="K415" s="7">
        <v>-2600</v>
      </c>
      <c r="L415" s="1">
        <f t="shared" si="40"/>
        <v>0</v>
      </c>
      <c r="HG415" s="4"/>
    </row>
    <row r="416" spans="1:215" ht="15.75" x14ac:dyDescent="0.3">
      <c r="A416" s="3" t="s">
        <v>155</v>
      </c>
      <c r="B416" s="1" t="s">
        <v>548</v>
      </c>
      <c r="C416" s="1">
        <f>22320+7440</f>
        <v>29760</v>
      </c>
      <c r="E416" s="1">
        <f t="shared" si="41"/>
        <v>29760</v>
      </c>
      <c r="G416" s="1">
        <f t="shared" si="38"/>
        <v>29760</v>
      </c>
      <c r="H416" s="1">
        <f>19200+10080</f>
        <v>29280</v>
      </c>
      <c r="I416" s="1">
        <f t="shared" si="39"/>
        <v>480</v>
      </c>
      <c r="K416" s="7">
        <v>480</v>
      </c>
      <c r="L416" s="1">
        <f t="shared" si="40"/>
        <v>0</v>
      </c>
      <c r="HG416" s="4"/>
    </row>
    <row r="417" spans="1:215" ht="15.75" x14ac:dyDescent="0.3">
      <c r="A417" s="3" t="s">
        <v>155</v>
      </c>
      <c r="B417" s="1" t="s">
        <v>125</v>
      </c>
      <c r="C417" s="1">
        <v>5315</v>
      </c>
      <c r="E417" s="1">
        <f t="shared" si="41"/>
        <v>5315</v>
      </c>
      <c r="G417" s="1">
        <f t="shared" si="38"/>
        <v>5315</v>
      </c>
      <c r="H417" s="1">
        <v>3000</v>
      </c>
      <c r="I417" s="1">
        <f t="shared" si="39"/>
        <v>2315</v>
      </c>
      <c r="K417" s="7">
        <v>2315</v>
      </c>
      <c r="L417" s="1">
        <f t="shared" si="40"/>
        <v>0</v>
      </c>
      <c r="HG417" s="4"/>
    </row>
    <row r="418" spans="1:215" ht="15.75" x14ac:dyDescent="0.3">
      <c r="A418" s="3" t="s">
        <v>155</v>
      </c>
      <c r="B418" s="1" t="s">
        <v>124</v>
      </c>
      <c r="C418" s="1">
        <v>1240</v>
      </c>
      <c r="E418" s="1">
        <f t="shared" si="41"/>
        <v>1240</v>
      </c>
      <c r="G418" s="1">
        <f t="shared" si="38"/>
        <v>1240</v>
      </c>
      <c r="H418" s="1">
        <v>2880</v>
      </c>
      <c r="I418" s="1">
        <f t="shared" si="39"/>
        <v>-1640</v>
      </c>
      <c r="K418" s="7">
        <v>-1640</v>
      </c>
      <c r="L418" s="1">
        <f t="shared" si="40"/>
        <v>0</v>
      </c>
      <c r="HG418" s="4"/>
    </row>
    <row r="419" spans="1:215" ht="15.75" x14ac:dyDescent="0.3">
      <c r="A419" s="3" t="s">
        <v>155</v>
      </c>
      <c r="B419" s="1" t="s">
        <v>249</v>
      </c>
      <c r="C419" s="1"/>
      <c r="E419" s="1">
        <f t="shared" si="41"/>
        <v>0</v>
      </c>
      <c r="G419" s="1">
        <f t="shared" si="38"/>
        <v>0</v>
      </c>
      <c r="H419" s="1">
        <v>1440</v>
      </c>
      <c r="I419" s="1">
        <f t="shared" si="39"/>
        <v>-1440</v>
      </c>
      <c r="K419" s="7">
        <v>-1440</v>
      </c>
      <c r="L419" s="1">
        <f t="shared" si="40"/>
        <v>0</v>
      </c>
      <c r="HG419" s="4"/>
    </row>
    <row r="420" spans="1:215" ht="15.75" x14ac:dyDescent="0.3">
      <c r="A420" s="3"/>
      <c r="B420" s="7" t="s">
        <v>141</v>
      </c>
      <c r="C420" s="1">
        <v>160</v>
      </c>
      <c r="E420" s="1">
        <f t="shared" si="41"/>
        <v>160</v>
      </c>
      <c r="F420" s="7"/>
      <c r="G420" s="1">
        <f t="shared" si="38"/>
        <v>160</v>
      </c>
      <c r="H420" s="1">
        <v>0</v>
      </c>
      <c r="I420" s="1">
        <f t="shared" si="39"/>
        <v>160</v>
      </c>
      <c r="K420" s="7">
        <v>160</v>
      </c>
      <c r="L420" s="1">
        <f t="shared" si="40"/>
        <v>0</v>
      </c>
      <c r="HG420" s="4"/>
    </row>
    <row r="421" spans="1:215" ht="15.75" x14ac:dyDescent="0.3">
      <c r="A421" s="3" t="s">
        <v>155</v>
      </c>
      <c r="B421" s="1" t="s">
        <v>250</v>
      </c>
      <c r="C421" s="1">
        <v>450</v>
      </c>
      <c r="E421" s="1">
        <f t="shared" si="41"/>
        <v>450</v>
      </c>
      <c r="F421" s="7" t="s">
        <v>155</v>
      </c>
      <c r="G421" s="1">
        <f t="shared" si="38"/>
        <v>450</v>
      </c>
      <c r="H421" s="1">
        <v>1440</v>
      </c>
      <c r="I421" s="1">
        <f t="shared" si="39"/>
        <v>-990</v>
      </c>
      <c r="K421" s="7">
        <v>-990</v>
      </c>
      <c r="L421" s="1">
        <f t="shared" si="40"/>
        <v>0</v>
      </c>
      <c r="HG421" s="4"/>
    </row>
    <row r="422" spans="1:215" ht="15.75" x14ac:dyDescent="0.3">
      <c r="A422" s="3" t="s">
        <v>155</v>
      </c>
      <c r="B422" s="1" t="s">
        <v>251</v>
      </c>
      <c r="C422" s="1">
        <v>900</v>
      </c>
      <c r="E422" s="1">
        <f t="shared" si="41"/>
        <v>900</v>
      </c>
      <c r="G422" s="1">
        <f t="shared" ref="G422:G453" si="42">SUM(E422:F422)</f>
        <v>900</v>
      </c>
      <c r="H422" s="1">
        <v>640</v>
      </c>
      <c r="I422" s="1">
        <f t="shared" ref="I422:I453" si="43">+G422-H422</f>
        <v>260</v>
      </c>
      <c r="K422" s="7">
        <v>260</v>
      </c>
      <c r="L422" s="1">
        <f t="shared" ref="L422:L453" si="44">+I422-K422</f>
        <v>0</v>
      </c>
      <c r="HG422" s="4"/>
    </row>
    <row r="423" spans="1:215" ht="15.75" x14ac:dyDescent="0.3">
      <c r="A423" s="3" t="s">
        <v>155</v>
      </c>
      <c r="B423" s="1" t="s">
        <v>252</v>
      </c>
      <c r="C423" s="1">
        <v>318.92</v>
      </c>
      <c r="E423" s="1">
        <f t="shared" si="41"/>
        <v>318.92</v>
      </c>
      <c r="G423" s="1">
        <f t="shared" si="42"/>
        <v>318.92</v>
      </c>
      <c r="H423" s="1">
        <v>7200</v>
      </c>
      <c r="I423" s="1">
        <f t="shared" si="43"/>
        <v>-6881.08</v>
      </c>
      <c r="K423" s="7">
        <v>-6881.08</v>
      </c>
      <c r="L423" s="1">
        <f t="shared" si="44"/>
        <v>0</v>
      </c>
      <c r="HG423" s="4"/>
    </row>
    <row r="424" spans="1:215" ht="15.75" x14ac:dyDescent="0.3">
      <c r="A424" s="3" t="s">
        <v>155</v>
      </c>
      <c r="B424" s="7" t="s">
        <v>433</v>
      </c>
      <c r="C424" s="1">
        <v>950</v>
      </c>
      <c r="E424" s="1">
        <f t="shared" si="41"/>
        <v>950</v>
      </c>
      <c r="G424" s="1">
        <f t="shared" si="42"/>
        <v>950</v>
      </c>
      <c r="H424" s="1">
        <v>0</v>
      </c>
      <c r="I424" s="1">
        <f t="shared" si="43"/>
        <v>950</v>
      </c>
      <c r="K424" s="7">
        <v>950</v>
      </c>
      <c r="L424" s="1">
        <f t="shared" si="44"/>
        <v>0</v>
      </c>
      <c r="HG424" s="4"/>
    </row>
    <row r="425" spans="1:215" ht="15.75" x14ac:dyDescent="0.3">
      <c r="A425" s="3" t="s">
        <v>155</v>
      </c>
      <c r="B425" s="1" t="s">
        <v>94</v>
      </c>
      <c r="C425" s="1">
        <v>1453.57</v>
      </c>
      <c r="E425" s="1">
        <f t="shared" si="41"/>
        <v>1453.57</v>
      </c>
      <c r="G425" s="1">
        <f t="shared" si="42"/>
        <v>1453.57</v>
      </c>
      <c r="H425" s="1">
        <v>0</v>
      </c>
      <c r="I425" s="1">
        <f t="shared" si="43"/>
        <v>1453.57</v>
      </c>
      <c r="K425" s="7">
        <v>1453.57</v>
      </c>
      <c r="L425" s="1">
        <f t="shared" si="44"/>
        <v>0</v>
      </c>
      <c r="HG425" s="4"/>
    </row>
    <row r="426" spans="1:215" ht="15.75" x14ac:dyDescent="0.3">
      <c r="A426" s="3" t="s">
        <v>155</v>
      </c>
      <c r="B426" s="7" t="s">
        <v>549</v>
      </c>
      <c r="C426" s="1">
        <v>1385.71</v>
      </c>
      <c r="E426" s="1">
        <f t="shared" si="41"/>
        <v>1385.71</v>
      </c>
      <c r="G426" s="1">
        <f t="shared" si="42"/>
        <v>1385.71</v>
      </c>
      <c r="H426" s="1">
        <v>0</v>
      </c>
      <c r="I426" s="1">
        <f t="shared" si="43"/>
        <v>1385.71</v>
      </c>
      <c r="K426" s="7">
        <v>1385.71</v>
      </c>
      <c r="L426" s="1">
        <f t="shared" si="44"/>
        <v>0</v>
      </c>
      <c r="HG426" s="4"/>
    </row>
    <row r="427" spans="1:215" ht="15.75" x14ac:dyDescent="0.3">
      <c r="A427" s="3"/>
      <c r="B427" s="1" t="s">
        <v>413</v>
      </c>
      <c r="C427" s="1">
        <v>300</v>
      </c>
      <c r="E427" s="1">
        <f t="shared" si="41"/>
        <v>300</v>
      </c>
      <c r="G427" s="1">
        <f t="shared" si="42"/>
        <v>300</v>
      </c>
      <c r="H427" s="1">
        <v>0</v>
      </c>
      <c r="I427" s="1">
        <f t="shared" si="43"/>
        <v>300</v>
      </c>
      <c r="K427" s="7">
        <v>300</v>
      </c>
      <c r="L427" s="1">
        <f t="shared" si="44"/>
        <v>0</v>
      </c>
      <c r="HG427" s="4"/>
    </row>
    <row r="428" spans="1:215" ht="15.75" x14ac:dyDescent="0.3">
      <c r="A428" s="3" t="s">
        <v>155</v>
      </c>
      <c r="B428" s="1" t="s">
        <v>537</v>
      </c>
      <c r="C428" s="1"/>
      <c r="E428" s="1">
        <f t="shared" si="41"/>
        <v>0</v>
      </c>
      <c r="G428" s="1">
        <f t="shared" si="42"/>
        <v>0</v>
      </c>
      <c r="H428" s="1">
        <v>0</v>
      </c>
      <c r="I428" s="1">
        <f t="shared" si="43"/>
        <v>0</v>
      </c>
      <c r="K428" s="7">
        <v>0</v>
      </c>
      <c r="L428" s="1">
        <f t="shared" si="44"/>
        <v>0</v>
      </c>
      <c r="HG428" s="4"/>
    </row>
    <row r="429" spans="1:215" ht="15.75" x14ac:dyDescent="0.3">
      <c r="A429" s="3" t="s">
        <v>155</v>
      </c>
      <c r="B429" s="1" t="s">
        <v>253</v>
      </c>
      <c r="C429" s="1">
        <v>6240</v>
      </c>
      <c r="E429" s="1">
        <f t="shared" si="41"/>
        <v>6240</v>
      </c>
      <c r="G429" s="1">
        <f t="shared" si="42"/>
        <v>6240</v>
      </c>
      <c r="H429" s="1">
        <v>6000</v>
      </c>
      <c r="I429" s="1">
        <f t="shared" si="43"/>
        <v>240</v>
      </c>
      <c r="K429" s="7">
        <v>240</v>
      </c>
      <c r="L429" s="1">
        <f t="shared" si="44"/>
        <v>0</v>
      </c>
      <c r="HG429" s="4"/>
    </row>
    <row r="430" spans="1:215" ht="15.75" x14ac:dyDescent="0.3">
      <c r="A430" s="3" t="s">
        <v>155</v>
      </c>
      <c r="B430" s="1" t="s">
        <v>254</v>
      </c>
      <c r="C430" s="1">
        <v>437.5</v>
      </c>
      <c r="E430" s="1">
        <f t="shared" si="41"/>
        <v>437.5</v>
      </c>
      <c r="F430" s="7" t="s">
        <v>155</v>
      </c>
      <c r="G430" s="1">
        <f t="shared" si="42"/>
        <v>437.5</v>
      </c>
      <c r="H430" s="1">
        <v>1100</v>
      </c>
      <c r="I430" s="1">
        <f t="shared" si="43"/>
        <v>-662.5</v>
      </c>
      <c r="K430" s="7">
        <v>-662.5</v>
      </c>
      <c r="L430" s="1">
        <f t="shared" si="44"/>
        <v>0</v>
      </c>
      <c r="HG430" s="4"/>
    </row>
    <row r="431" spans="1:215" ht="15.75" x14ac:dyDescent="0.3">
      <c r="A431" s="3"/>
      <c r="B431" s="1" t="s">
        <v>364</v>
      </c>
      <c r="C431" s="1">
        <v>500</v>
      </c>
      <c r="E431" s="1">
        <f t="shared" ref="E431:E462" si="45">SUM(C431:D431)</f>
        <v>500</v>
      </c>
      <c r="G431" s="1">
        <f t="shared" si="42"/>
        <v>500</v>
      </c>
      <c r="H431" s="1">
        <v>0</v>
      </c>
      <c r="I431" s="1">
        <f t="shared" si="43"/>
        <v>500</v>
      </c>
      <c r="K431" s="7">
        <v>500</v>
      </c>
      <c r="L431" s="1">
        <f t="shared" si="44"/>
        <v>0</v>
      </c>
      <c r="HG431" s="4"/>
    </row>
    <row r="432" spans="1:215" ht="15.75" x14ac:dyDescent="0.3">
      <c r="A432" s="3" t="s">
        <v>155</v>
      </c>
      <c r="B432" s="1" t="s">
        <v>255</v>
      </c>
      <c r="C432" s="1">
        <v>1000</v>
      </c>
      <c r="E432" s="1">
        <f t="shared" si="45"/>
        <v>1000</v>
      </c>
      <c r="G432" s="1">
        <f t="shared" si="42"/>
        <v>1000</v>
      </c>
      <c r="H432" s="1">
        <v>3300</v>
      </c>
      <c r="I432" s="1">
        <f t="shared" si="43"/>
        <v>-2300</v>
      </c>
      <c r="K432" s="7">
        <v>-2300</v>
      </c>
      <c r="L432" s="1">
        <f t="shared" si="44"/>
        <v>0</v>
      </c>
      <c r="HG432" s="4"/>
    </row>
    <row r="433" spans="1:215" ht="15.75" x14ac:dyDescent="0.3">
      <c r="A433" s="3" t="s">
        <v>155</v>
      </c>
      <c r="B433" s="1" t="s">
        <v>256</v>
      </c>
      <c r="C433" s="1"/>
      <c r="E433" s="1">
        <f t="shared" si="45"/>
        <v>0</v>
      </c>
      <c r="G433" s="1">
        <f t="shared" si="42"/>
        <v>0</v>
      </c>
      <c r="H433" s="1">
        <v>1500</v>
      </c>
      <c r="I433" s="1">
        <f t="shared" si="43"/>
        <v>-1500</v>
      </c>
      <c r="K433" s="7">
        <v>-1500</v>
      </c>
      <c r="L433" s="1">
        <f t="shared" si="44"/>
        <v>0</v>
      </c>
      <c r="HG433" s="4"/>
    </row>
    <row r="434" spans="1:215" ht="15.75" x14ac:dyDescent="0.3">
      <c r="A434" s="3" t="s">
        <v>395</v>
      </c>
      <c r="B434" s="1" t="s">
        <v>139</v>
      </c>
      <c r="C434" s="1">
        <v>5098.96</v>
      </c>
      <c r="E434" s="1">
        <f t="shared" si="45"/>
        <v>5098.96</v>
      </c>
      <c r="G434" s="1">
        <f t="shared" si="42"/>
        <v>5098.96</v>
      </c>
      <c r="H434" s="1">
        <v>10000</v>
      </c>
      <c r="I434" s="1">
        <f t="shared" si="43"/>
        <v>-4901.04</v>
      </c>
      <c r="K434" s="7">
        <v>-5044.24</v>
      </c>
      <c r="L434" s="1">
        <f t="shared" si="44"/>
        <v>143.19999999999982</v>
      </c>
      <c r="HG434" s="4"/>
    </row>
    <row r="435" spans="1:215" ht="15.75" x14ac:dyDescent="0.3">
      <c r="A435" s="3" t="s">
        <v>506</v>
      </c>
      <c r="B435" s="1" t="s">
        <v>618</v>
      </c>
      <c r="C435" s="1">
        <v>1219.71</v>
      </c>
      <c r="E435" s="1">
        <f t="shared" si="45"/>
        <v>1219.71</v>
      </c>
      <c r="G435" s="1">
        <f t="shared" si="42"/>
        <v>1219.71</v>
      </c>
      <c r="H435" s="1">
        <v>0</v>
      </c>
      <c r="I435" s="1">
        <f t="shared" si="43"/>
        <v>1219.71</v>
      </c>
      <c r="K435" s="7">
        <v>1219.71</v>
      </c>
      <c r="L435" s="1">
        <f t="shared" si="44"/>
        <v>0</v>
      </c>
      <c r="HG435" s="4"/>
    </row>
    <row r="436" spans="1:215" ht="15.75" x14ac:dyDescent="0.3">
      <c r="A436" s="3" t="s">
        <v>396</v>
      </c>
      <c r="B436" s="1" t="s">
        <v>140</v>
      </c>
      <c r="C436" s="1"/>
      <c r="E436" s="1">
        <f t="shared" si="45"/>
        <v>0</v>
      </c>
      <c r="G436" s="1">
        <f t="shared" si="42"/>
        <v>0</v>
      </c>
      <c r="H436" s="1">
        <v>20</v>
      </c>
      <c r="I436" s="1">
        <f t="shared" si="43"/>
        <v>-20</v>
      </c>
      <c r="K436" s="7">
        <v>-20</v>
      </c>
      <c r="L436" s="1">
        <f t="shared" si="44"/>
        <v>0</v>
      </c>
      <c r="HG436" s="4"/>
    </row>
    <row r="437" spans="1:215" ht="15.75" x14ac:dyDescent="0.3">
      <c r="A437" s="3" t="s">
        <v>397</v>
      </c>
      <c r="B437" s="7" t="s">
        <v>61</v>
      </c>
      <c r="C437" s="1">
        <f>14325.58+1514.86</f>
        <v>15840.44</v>
      </c>
      <c r="D437" s="1">
        <v>60</v>
      </c>
      <c r="E437" s="1">
        <f t="shared" si="45"/>
        <v>15900.44</v>
      </c>
      <c r="G437" s="1">
        <f t="shared" si="42"/>
        <v>15900.44</v>
      </c>
      <c r="H437" s="1">
        <v>12000</v>
      </c>
      <c r="I437" s="1">
        <f t="shared" si="43"/>
        <v>3900.4400000000005</v>
      </c>
      <c r="K437" s="7">
        <v>3500</v>
      </c>
      <c r="L437" s="1">
        <f t="shared" si="44"/>
        <v>400.44000000000051</v>
      </c>
      <c r="HG437" s="4"/>
    </row>
    <row r="438" spans="1:215" ht="15.75" x14ac:dyDescent="0.3">
      <c r="A438" s="3" t="s">
        <v>225</v>
      </c>
      <c r="B438" s="1" t="s">
        <v>448</v>
      </c>
      <c r="C438" s="1">
        <v>3933.97</v>
      </c>
      <c r="E438" s="1">
        <f t="shared" si="45"/>
        <v>3933.97</v>
      </c>
      <c r="G438" s="1">
        <f t="shared" si="42"/>
        <v>3933.97</v>
      </c>
      <c r="H438" s="1">
        <v>4750</v>
      </c>
      <c r="I438" s="1">
        <f t="shared" si="43"/>
        <v>-816.0300000000002</v>
      </c>
      <c r="K438" s="7">
        <v>-250</v>
      </c>
      <c r="L438" s="1">
        <f t="shared" si="44"/>
        <v>-566.0300000000002</v>
      </c>
      <c r="HG438" s="4"/>
    </row>
    <row r="439" spans="1:215" ht="15.75" x14ac:dyDescent="0.3">
      <c r="A439" s="3" t="s">
        <v>226</v>
      </c>
      <c r="B439" s="1" t="s">
        <v>283</v>
      </c>
      <c r="C439" s="1">
        <v>1938</v>
      </c>
      <c r="E439" s="1">
        <f t="shared" si="45"/>
        <v>1938</v>
      </c>
      <c r="G439" s="1">
        <f t="shared" si="42"/>
        <v>1938</v>
      </c>
      <c r="H439" s="1">
        <v>2400</v>
      </c>
      <c r="I439" s="1">
        <f t="shared" si="43"/>
        <v>-462</v>
      </c>
      <c r="K439" s="7">
        <v>-472</v>
      </c>
      <c r="L439" s="1">
        <f t="shared" si="44"/>
        <v>10</v>
      </c>
      <c r="HG439" s="4"/>
    </row>
    <row r="440" spans="1:215" ht="15.75" x14ac:dyDescent="0.3">
      <c r="A440" s="3" t="s">
        <v>155</v>
      </c>
      <c r="B440" s="1" t="s">
        <v>284</v>
      </c>
      <c r="C440" s="1">
        <v>1893.99</v>
      </c>
      <c r="E440" s="1">
        <f t="shared" si="45"/>
        <v>1893.99</v>
      </c>
      <c r="G440" s="1">
        <f t="shared" si="42"/>
        <v>1893.99</v>
      </c>
      <c r="H440" s="1">
        <v>2000</v>
      </c>
      <c r="I440" s="1">
        <f t="shared" si="43"/>
        <v>-106.00999999999999</v>
      </c>
      <c r="K440" s="7">
        <v>-106.00999999999999</v>
      </c>
      <c r="L440" s="1">
        <f t="shared" si="44"/>
        <v>0</v>
      </c>
      <c r="HG440" s="4"/>
    </row>
    <row r="441" spans="1:215" x14ac:dyDescent="0.25">
      <c r="A441" s="5" t="s">
        <v>227</v>
      </c>
      <c r="B441" s="1" t="s">
        <v>285</v>
      </c>
      <c r="C441" s="1">
        <f>218.33-218.33</f>
        <v>0</v>
      </c>
      <c r="E441" s="1">
        <f t="shared" si="45"/>
        <v>0</v>
      </c>
      <c r="G441" s="1">
        <f t="shared" si="42"/>
        <v>0</v>
      </c>
      <c r="H441" s="1">
        <v>3500</v>
      </c>
      <c r="I441" s="1">
        <f t="shared" si="43"/>
        <v>-3500</v>
      </c>
      <c r="K441" s="7">
        <v>-3500</v>
      </c>
      <c r="L441" s="1">
        <f t="shared" si="44"/>
        <v>0</v>
      </c>
      <c r="HG441" s="4"/>
    </row>
    <row r="442" spans="1:215" ht="30" x14ac:dyDescent="0.25">
      <c r="A442" s="5"/>
      <c r="C442" s="12" t="s">
        <v>156</v>
      </c>
      <c r="D442" s="11" t="s">
        <v>157</v>
      </c>
      <c r="E442" s="1">
        <f t="shared" si="45"/>
        <v>0</v>
      </c>
      <c r="F442" s="11" t="s">
        <v>159</v>
      </c>
      <c r="G442" s="11" t="s">
        <v>160</v>
      </c>
      <c r="H442" s="11" t="s">
        <v>161</v>
      </c>
      <c r="I442" s="12" t="s">
        <v>435</v>
      </c>
      <c r="J442" s="12"/>
      <c r="K442" s="12" t="s">
        <v>435</v>
      </c>
      <c r="L442" s="11" t="s">
        <v>162</v>
      </c>
      <c r="HG442" s="4"/>
    </row>
    <row r="443" spans="1:215" x14ac:dyDescent="0.25">
      <c r="A443" s="5"/>
      <c r="B443" s="6" t="s">
        <v>286</v>
      </c>
      <c r="C443" s="1"/>
      <c r="E443" s="1">
        <f t="shared" si="45"/>
        <v>0</v>
      </c>
      <c r="G443" s="1">
        <f t="shared" ref="G443:G479" si="46">SUM(E443:F443)</f>
        <v>0</v>
      </c>
      <c r="H443" s="1">
        <v>0</v>
      </c>
      <c r="I443" s="1">
        <f t="shared" ref="I443:I479" si="47">+G443-H443</f>
        <v>0</v>
      </c>
      <c r="J443" s="7"/>
      <c r="K443" s="7">
        <v>0</v>
      </c>
      <c r="L443" s="1">
        <f t="shared" ref="L443:L479" si="48">+I443-K443</f>
        <v>0</v>
      </c>
      <c r="HG443" s="4"/>
    </row>
    <row r="444" spans="1:215" s="15" customFormat="1" ht="15.75" x14ac:dyDescent="0.3">
      <c r="A444" s="3" t="s">
        <v>155</v>
      </c>
      <c r="B444" s="7" t="s">
        <v>697</v>
      </c>
      <c r="C444" s="7">
        <v>3068.49</v>
      </c>
      <c r="D444" s="7"/>
      <c r="E444" s="1">
        <f t="shared" si="45"/>
        <v>3068.49</v>
      </c>
      <c r="F444" s="7"/>
      <c r="G444" s="7">
        <f t="shared" si="46"/>
        <v>3068.49</v>
      </c>
      <c r="H444" s="7">
        <v>1024</v>
      </c>
      <c r="I444" s="7">
        <f t="shared" si="47"/>
        <v>2044.4899999999998</v>
      </c>
      <c r="J444" s="7"/>
      <c r="K444" s="7">
        <v>2044.4899999999998</v>
      </c>
      <c r="L444" s="7">
        <f t="shared" si="48"/>
        <v>0</v>
      </c>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c r="AM444" s="7"/>
      <c r="AN444" s="7"/>
      <c r="AO444" s="7"/>
      <c r="AP444" s="7"/>
      <c r="AQ444" s="7"/>
      <c r="AR444" s="7"/>
      <c r="AS444" s="7"/>
      <c r="AT444" s="7"/>
      <c r="AU444" s="7"/>
      <c r="AV444" s="7"/>
      <c r="AW444" s="7"/>
      <c r="AX444" s="7"/>
      <c r="AY444" s="7"/>
      <c r="AZ444" s="7"/>
      <c r="BA444" s="7"/>
      <c r="BB444" s="7"/>
      <c r="BC444" s="7"/>
      <c r="BD444" s="7"/>
      <c r="BE444" s="7"/>
      <c r="BF444" s="7"/>
      <c r="BG444" s="7"/>
      <c r="BH444" s="7"/>
      <c r="BI444" s="7"/>
      <c r="BJ444" s="7"/>
      <c r="BK444" s="7"/>
      <c r="BL444" s="7"/>
      <c r="BM444" s="7"/>
      <c r="BN444" s="7"/>
      <c r="BO444" s="7"/>
      <c r="BP444" s="7"/>
      <c r="BQ444" s="7"/>
      <c r="BR444" s="7"/>
      <c r="BS444" s="7"/>
      <c r="BT444" s="7"/>
      <c r="BU444" s="7"/>
      <c r="BV444" s="7"/>
      <c r="BW444" s="7"/>
      <c r="BX444" s="7"/>
      <c r="BY444" s="7"/>
      <c r="BZ444" s="7"/>
      <c r="CA444" s="7"/>
      <c r="CB444" s="7"/>
      <c r="CC444" s="7"/>
      <c r="CD444" s="7"/>
      <c r="CE444" s="7"/>
      <c r="CF444" s="7"/>
      <c r="CG444" s="7"/>
      <c r="CH444" s="7"/>
      <c r="CI444" s="7"/>
      <c r="CJ444" s="7"/>
      <c r="CK444" s="7"/>
      <c r="CL444" s="7"/>
      <c r="CM444" s="7"/>
      <c r="CN444" s="7"/>
      <c r="CO444" s="7"/>
      <c r="CP444" s="7"/>
      <c r="CQ444" s="7"/>
      <c r="CR444" s="7"/>
      <c r="CS444" s="7"/>
      <c r="CT444" s="7"/>
      <c r="CU444" s="7"/>
      <c r="CV444" s="7"/>
      <c r="CW444" s="7"/>
      <c r="CX444" s="7"/>
      <c r="CY444" s="7"/>
      <c r="CZ444" s="7"/>
      <c r="DA444" s="7"/>
      <c r="DB444" s="7"/>
      <c r="DC444" s="7"/>
      <c r="DD444" s="7"/>
      <c r="DE444" s="7"/>
      <c r="DF444" s="7"/>
      <c r="DG444" s="7"/>
      <c r="DH444" s="7"/>
      <c r="DI444" s="7"/>
      <c r="DJ444" s="7"/>
      <c r="DK444" s="7"/>
      <c r="DL444" s="7"/>
      <c r="DM444" s="7"/>
      <c r="DN444" s="7"/>
      <c r="DO444" s="7"/>
      <c r="DP444" s="7"/>
      <c r="DQ444" s="7"/>
      <c r="DR444" s="7"/>
      <c r="DS444" s="7"/>
      <c r="DT444" s="7"/>
      <c r="DU444" s="7"/>
      <c r="DV444" s="7"/>
      <c r="DW444" s="7"/>
      <c r="DX444" s="7"/>
      <c r="DY444" s="7"/>
      <c r="DZ444" s="7"/>
      <c r="EA444" s="7"/>
      <c r="EB444" s="7"/>
      <c r="EC444" s="7"/>
      <c r="ED444" s="7"/>
      <c r="EE444" s="7"/>
      <c r="EF444" s="7"/>
      <c r="EG444" s="7"/>
      <c r="EH444" s="7"/>
      <c r="EI444" s="7"/>
      <c r="EJ444" s="7"/>
      <c r="EK444" s="7"/>
      <c r="EL444" s="7"/>
      <c r="EM444" s="7"/>
      <c r="EN444" s="7"/>
      <c r="EO444" s="7"/>
      <c r="EP444" s="7"/>
      <c r="EQ444" s="7"/>
      <c r="ER444" s="7"/>
      <c r="ES444" s="7"/>
      <c r="ET444" s="7"/>
      <c r="EU444" s="7"/>
      <c r="EV444" s="7"/>
      <c r="EW444" s="7"/>
      <c r="EX444" s="7"/>
      <c r="EY444" s="7"/>
      <c r="EZ444" s="7"/>
      <c r="FA444" s="7"/>
      <c r="FB444" s="7"/>
      <c r="FC444" s="7"/>
      <c r="FD444" s="7"/>
      <c r="FE444" s="7"/>
      <c r="FF444" s="7"/>
      <c r="FG444" s="7"/>
      <c r="FH444" s="7"/>
      <c r="FI444" s="7"/>
      <c r="FJ444" s="7"/>
      <c r="FK444" s="7"/>
      <c r="FL444" s="7"/>
      <c r="FM444" s="7"/>
      <c r="FN444" s="7"/>
      <c r="FO444" s="7"/>
      <c r="FP444" s="7"/>
      <c r="FQ444" s="7"/>
      <c r="FR444" s="7"/>
      <c r="FS444" s="7"/>
      <c r="FT444" s="7"/>
      <c r="FU444" s="7"/>
      <c r="FV444" s="7"/>
      <c r="FW444" s="7"/>
      <c r="FX444" s="7"/>
      <c r="FY444" s="7"/>
      <c r="FZ444" s="7"/>
      <c r="GA444" s="7"/>
      <c r="GB444" s="7"/>
      <c r="GC444" s="7"/>
      <c r="GD444" s="7"/>
      <c r="GE444" s="7"/>
      <c r="GF444" s="7"/>
      <c r="GG444" s="7"/>
      <c r="GH444" s="7"/>
      <c r="GI444" s="7"/>
      <c r="GJ444" s="7"/>
      <c r="GK444" s="7"/>
      <c r="GL444" s="7"/>
      <c r="GM444" s="7"/>
      <c r="GN444" s="7"/>
      <c r="GO444" s="7"/>
      <c r="GP444" s="7"/>
      <c r="GQ444" s="7"/>
      <c r="GR444" s="7"/>
      <c r="GS444" s="7"/>
      <c r="GT444" s="7"/>
      <c r="GU444" s="7"/>
      <c r="GV444" s="7"/>
      <c r="GW444" s="7"/>
      <c r="GX444" s="7"/>
      <c r="GY444" s="7"/>
      <c r="GZ444" s="7"/>
      <c r="HA444" s="7"/>
      <c r="HB444" s="7"/>
      <c r="HC444" s="7"/>
      <c r="HD444" s="7"/>
      <c r="HE444" s="7"/>
      <c r="HF444" s="7"/>
    </row>
    <row r="445" spans="1:215" ht="15.75" x14ac:dyDescent="0.3">
      <c r="A445" s="3" t="s">
        <v>155</v>
      </c>
      <c r="B445" s="1" t="s">
        <v>582</v>
      </c>
      <c r="C445" s="1">
        <v>3039.35</v>
      </c>
      <c r="E445" s="1">
        <f t="shared" si="45"/>
        <v>3039.35</v>
      </c>
      <c r="G445" s="1">
        <f t="shared" si="46"/>
        <v>3039.35</v>
      </c>
      <c r="H445" s="1">
        <v>0</v>
      </c>
      <c r="I445" s="1">
        <f t="shared" si="47"/>
        <v>3039.35</v>
      </c>
      <c r="K445" s="7">
        <v>3039.35</v>
      </c>
      <c r="L445" s="1">
        <f t="shared" si="48"/>
        <v>0</v>
      </c>
      <c r="HG445" s="4"/>
    </row>
    <row r="446" spans="1:215" ht="15.75" x14ac:dyDescent="0.3">
      <c r="A446" s="3" t="s">
        <v>228</v>
      </c>
      <c r="B446" s="7" t="s">
        <v>500</v>
      </c>
      <c r="C446" s="1">
        <f>2018.02+154.1+166.66</f>
        <v>2338.7799999999997</v>
      </c>
      <c r="E446" s="1">
        <f t="shared" si="45"/>
        <v>2338.7799999999997</v>
      </c>
      <c r="G446" s="1">
        <f t="shared" si="46"/>
        <v>2338.7799999999997</v>
      </c>
      <c r="H446" s="1">
        <v>1800</v>
      </c>
      <c r="I446" s="1">
        <f t="shared" si="47"/>
        <v>538.77999999999975</v>
      </c>
      <c r="K446" s="7">
        <v>1200</v>
      </c>
      <c r="L446" s="1">
        <f t="shared" si="48"/>
        <v>-661.22000000000025</v>
      </c>
      <c r="HG446" s="4"/>
    </row>
    <row r="447" spans="1:215" ht="15.75" x14ac:dyDescent="0.3">
      <c r="A447" s="3" t="s">
        <v>229</v>
      </c>
      <c r="B447" s="7" t="s">
        <v>714</v>
      </c>
      <c r="C447" s="1">
        <v>23091.5</v>
      </c>
      <c r="D447" s="7"/>
      <c r="E447" s="1">
        <f t="shared" si="45"/>
        <v>23091.5</v>
      </c>
      <c r="F447" s="7" t="s">
        <v>155</v>
      </c>
      <c r="G447" s="1">
        <f t="shared" si="46"/>
        <v>23091.5</v>
      </c>
      <c r="H447" s="1">
        <v>43819</v>
      </c>
      <c r="I447" s="1">
        <f t="shared" si="47"/>
        <v>-20727.5</v>
      </c>
      <c r="K447" s="7">
        <v>-20727.5</v>
      </c>
      <c r="L447" s="1">
        <f t="shared" si="48"/>
        <v>0</v>
      </c>
      <c r="HG447" s="4"/>
    </row>
    <row r="448" spans="1:215" ht="15.75" x14ac:dyDescent="0.3">
      <c r="A448" s="3"/>
      <c r="B448" s="7" t="s">
        <v>143</v>
      </c>
      <c r="C448" s="1">
        <v>148.25</v>
      </c>
      <c r="E448" s="1">
        <f t="shared" si="45"/>
        <v>148.25</v>
      </c>
      <c r="F448" s="7" t="s">
        <v>155</v>
      </c>
      <c r="G448" s="1">
        <f t="shared" si="46"/>
        <v>148.25</v>
      </c>
      <c r="H448" s="1">
        <v>0</v>
      </c>
      <c r="I448" s="1">
        <f t="shared" si="47"/>
        <v>148.25</v>
      </c>
      <c r="K448" s="7">
        <v>148.25</v>
      </c>
      <c r="L448" s="1">
        <f t="shared" si="48"/>
        <v>0</v>
      </c>
      <c r="HG448" s="4"/>
    </row>
    <row r="449" spans="1:215" ht="15.75" x14ac:dyDescent="0.3">
      <c r="A449" s="3" t="s">
        <v>155</v>
      </c>
      <c r="B449" s="7" t="s">
        <v>369</v>
      </c>
      <c r="C449" s="1">
        <v>4267.5</v>
      </c>
      <c r="D449" s="7"/>
      <c r="E449" s="1">
        <f t="shared" si="45"/>
        <v>4267.5</v>
      </c>
      <c r="G449" s="1">
        <f t="shared" si="46"/>
        <v>4267.5</v>
      </c>
      <c r="H449" s="1">
        <v>1800</v>
      </c>
      <c r="I449" s="1">
        <f t="shared" si="47"/>
        <v>2467.5</v>
      </c>
      <c r="K449" s="7">
        <v>2467.5</v>
      </c>
      <c r="L449" s="1">
        <f t="shared" si="48"/>
        <v>0</v>
      </c>
      <c r="HG449" s="4"/>
    </row>
    <row r="450" spans="1:215" ht="15.75" x14ac:dyDescent="0.3">
      <c r="A450" s="3" t="s">
        <v>155</v>
      </c>
      <c r="B450" s="1" t="s">
        <v>122</v>
      </c>
      <c r="C450" s="1">
        <v>2121.71</v>
      </c>
      <c r="D450" s="7" t="s">
        <v>155</v>
      </c>
      <c r="E450" s="1">
        <f t="shared" si="45"/>
        <v>2121.71</v>
      </c>
      <c r="G450" s="1">
        <f t="shared" si="46"/>
        <v>2121.71</v>
      </c>
      <c r="H450" s="1">
        <v>1200</v>
      </c>
      <c r="I450" s="1">
        <f t="shared" si="47"/>
        <v>921.71</v>
      </c>
      <c r="K450" s="7">
        <v>921.71</v>
      </c>
      <c r="L450" s="1">
        <f t="shared" si="48"/>
        <v>0</v>
      </c>
      <c r="HG450" s="4"/>
    </row>
    <row r="451" spans="1:215" x14ac:dyDescent="0.25">
      <c r="A451" s="5" t="s">
        <v>155</v>
      </c>
      <c r="B451" s="1" t="s">
        <v>121</v>
      </c>
      <c r="C451" s="1">
        <v>1369.5</v>
      </c>
      <c r="D451" s="7" t="s">
        <v>155</v>
      </c>
      <c r="E451" s="1">
        <f t="shared" si="45"/>
        <v>1369.5</v>
      </c>
      <c r="G451" s="1">
        <f t="shared" si="46"/>
        <v>1369.5</v>
      </c>
      <c r="H451" s="1">
        <v>1200</v>
      </c>
      <c r="I451" s="1">
        <f t="shared" si="47"/>
        <v>169.5</v>
      </c>
      <c r="K451" s="7">
        <v>169.5</v>
      </c>
      <c r="L451" s="1">
        <f t="shared" si="48"/>
        <v>0</v>
      </c>
      <c r="HG451" s="4"/>
    </row>
    <row r="452" spans="1:215" ht="15.75" x14ac:dyDescent="0.3">
      <c r="A452" s="3" t="s">
        <v>419</v>
      </c>
      <c r="B452" s="1" t="s">
        <v>338</v>
      </c>
      <c r="C452" s="1">
        <v>260</v>
      </c>
      <c r="E452" s="1">
        <f t="shared" si="45"/>
        <v>260</v>
      </c>
      <c r="G452" s="1">
        <f t="shared" si="46"/>
        <v>260</v>
      </c>
      <c r="H452" s="1">
        <v>400</v>
      </c>
      <c r="I452" s="1">
        <f t="shared" si="47"/>
        <v>-140</v>
      </c>
      <c r="K452" s="7">
        <v>-140</v>
      </c>
      <c r="L452" s="1">
        <f t="shared" si="48"/>
        <v>0</v>
      </c>
      <c r="HG452" s="4"/>
    </row>
    <row r="453" spans="1:215" s="15" customFormat="1" ht="15.75" x14ac:dyDescent="0.3">
      <c r="A453" s="3" t="s">
        <v>155</v>
      </c>
      <c r="B453" s="7" t="s">
        <v>709</v>
      </c>
      <c r="C453" s="7">
        <v>250</v>
      </c>
      <c r="D453" s="7"/>
      <c r="E453" s="1">
        <f t="shared" si="45"/>
        <v>250</v>
      </c>
      <c r="F453" s="7"/>
      <c r="G453" s="7">
        <f t="shared" si="46"/>
        <v>250</v>
      </c>
      <c r="H453" s="7">
        <v>600</v>
      </c>
      <c r="I453" s="7">
        <f t="shared" si="47"/>
        <v>-350</v>
      </c>
      <c r="J453" s="7"/>
      <c r="K453" s="7">
        <v>-350</v>
      </c>
      <c r="L453" s="7">
        <f t="shared" si="48"/>
        <v>0</v>
      </c>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c r="AM453" s="7"/>
      <c r="AN453" s="7"/>
      <c r="AO453" s="7"/>
      <c r="AP453" s="7"/>
      <c r="AQ453" s="7"/>
      <c r="AR453" s="7"/>
      <c r="AS453" s="7"/>
      <c r="AT453" s="7"/>
      <c r="AU453" s="7"/>
      <c r="AV453" s="7"/>
      <c r="AW453" s="7"/>
      <c r="AX453" s="7"/>
      <c r="AY453" s="7"/>
      <c r="AZ453" s="7"/>
      <c r="BA453" s="7"/>
      <c r="BB453" s="7"/>
      <c r="BC453" s="7"/>
      <c r="BD453" s="7"/>
      <c r="BE453" s="7"/>
      <c r="BF453" s="7"/>
      <c r="BG453" s="7"/>
      <c r="BH453" s="7"/>
      <c r="BI453" s="7"/>
      <c r="BJ453" s="7"/>
      <c r="BK453" s="7"/>
      <c r="BL453" s="7"/>
      <c r="BM453" s="7"/>
      <c r="BN453" s="7"/>
      <c r="BO453" s="7"/>
      <c r="BP453" s="7"/>
      <c r="BQ453" s="7"/>
      <c r="BR453" s="7"/>
      <c r="BS453" s="7"/>
      <c r="BT453" s="7"/>
      <c r="BU453" s="7"/>
      <c r="BV453" s="7"/>
      <c r="BW453" s="7"/>
      <c r="BX453" s="7"/>
      <c r="BY453" s="7"/>
      <c r="BZ453" s="7"/>
      <c r="CA453" s="7"/>
      <c r="CB453" s="7"/>
      <c r="CC453" s="7"/>
      <c r="CD453" s="7"/>
      <c r="CE453" s="7"/>
      <c r="CF453" s="7"/>
      <c r="CG453" s="7"/>
      <c r="CH453" s="7"/>
      <c r="CI453" s="7"/>
      <c r="CJ453" s="7"/>
      <c r="CK453" s="7"/>
      <c r="CL453" s="7"/>
      <c r="CM453" s="7"/>
      <c r="CN453" s="7"/>
      <c r="CO453" s="7"/>
      <c r="CP453" s="7"/>
      <c r="CQ453" s="7"/>
      <c r="CR453" s="7"/>
      <c r="CS453" s="7"/>
      <c r="CT453" s="7"/>
      <c r="CU453" s="7"/>
      <c r="CV453" s="7"/>
      <c r="CW453" s="7"/>
      <c r="CX453" s="7"/>
      <c r="CY453" s="7"/>
      <c r="CZ453" s="7"/>
      <c r="DA453" s="7"/>
      <c r="DB453" s="7"/>
      <c r="DC453" s="7"/>
      <c r="DD453" s="7"/>
      <c r="DE453" s="7"/>
      <c r="DF453" s="7"/>
      <c r="DG453" s="7"/>
      <c r="DH453" s="7"/>
      <c r="DI453" s="7"/>
      <c r="DJ453" s="7"/>
      <c r="DK453" s="7"/>
      <c r="DL453" s="7"/>
      <c r="DM453" s="7"/>
      <c r="DN453" s="7"/>
      <c r="DO453" s="7"/>
      <c r="DP453" s="7"/>
      <c r="DQ453" s="7"/>
      <c r="DR453" s="7"/>
      <c r="DS453" s="7"/>
      <c r="DT453" s="7"/>
      <c r="DU453" s="7"/>
      <c r="DV453" s="7"/>
      <c r="DW453" s="7"/>
      <c r="DX453" s="7"/>
      <c r="DY453" s="7"/>
      <c r="DZ453" s="7"/>
      <c r="EA453" s="7"/>
      <c r="EB453" s="7"/>
      <c r="EC453" s="7"/>
      <c r="ED453" s="7"/>
      <c r="EE453" s="7"/>
      <c r="EF453" s="7"/>
      <c r="EG453" s="7"/>
      <c r="EH453" s="7"/>
      <c r="EI453" s="7"/>
      <c r="EJ453" s="7"/>
      <c r="EK453" s="7"/>
      <c r="EL453" s="7"/>
      <c r="EM453" s="7"/>
      <c r="EN453" s="7"/>
      <c r="EO453" s="7"/>
      <c r="EP453" s="7"/>
      <c r="EQ453" s="7"/>
      <c r="ER453" s="7"/>
      <c r="ES453" s="7"/>
      <c r="ET453" s="7"/>
      <c r="EU453" s="7"/>
      <c r="EV453" s="7"/>
      <c r="EW453" s="7"/>
      <c r="EX453" s="7"/>
      <c r="EY453" s="7"/>
      <c r="EZ453" s="7"/>
      <c r="FA453" s="7"/>
      <c r="FB453" s="7"/>
      <c r="FC453" s="7"/>
      <c r="FD453" s="7"/>
      <c r="FE453" s="7"/>
      <c r="FF453" s="7"/>
      <c r="FG453" s="7"/>
      <c r="FH453" s="7"/>
      <c r="FI453" s="7"/>
      <c r="FJ453" s="7"/>
      <c r="FK453" s="7"/>
      <c r="FL453" s="7"/>
      <c r="FM453" s="7"/>
      <c r="FN453" s="7"/>
      <c r="FO453" s="7"/>
      <c r="FP453" s="7"/>
      <c r="FQ453" s="7"/>
      <c r="FR453" s="7"/>
      <c r="FS453" s="7"/>
      <c r="FT453" s="7"/>
      <c r="FU453" s="7"/>
      <c r="FV453" s="7"/>
      <c r="FW453" s="7"/>
      <c r="FX453" s="7"/>
      <c r="FY453" s="7"/>
      <c r="FZ453" s="7"/>
      <c r="GA453" s="7"/>
      <c r="GB453" s="7"/>
      <c r="GC453" s="7"/>
      <c r="GD453" s="7"/>
      <c r="GE453" s="7"/>
      <c r="GF453" s="7"/>
      <c r="GG453" s="7"/>
      <c r="GH453" s="7"/>
      <c r="GI453" s="7"/>
      <c r="GJ453" s="7"/>
      <c r="GK453" s="7"/>
      <c r="GL453" s="7"/>
      <c r="GM453" s="7"/>
      <c r="GN453" s="7"/>
      <c r="GO453" s="7"/>
      <c r="GP453" s="7"/>
      <c r="GQ453" s="7"/>
      <c r="GR453" s="7"/>
      <c r="GS453" s="7"/>
      <c r="GT453" s="7"/>
      <c r="GU453" s="7"/>
      <c r="GV453" s="7"/>
      <c r="GW453" s="7"/>
      <c r="GX453" s="7"/>
      <c r="GY453" s="7"/>
      <c r="GZ453" s="7"/>
      <c r="HA453" s="7"/>
      <c r="HB453" s="7"/>
      <c r="HC453" s="7"/>
      <c r="HD453" s="7"/>
      <c r="HE453" s="7"/>
      <c r="HF453" s="7"/>
    </row>
    <row r="454" spans="1:215" s="15" customFormat="1" ht="15.75" x14ac:dyDescent="0.3">
      <c r="A454" s="3"/>
      <c r="B454" s="7" t="s">
        <v>708</v>
      </c>
      <c r="C454" s="7">
        <v>4410</v>
      </c>
      <c r="D454" s="7"/>
      <c r="E454" s="1">
        <f t="shared" si="45"/>
        <v>4410</v>
      </c>
      <c r="F454" s="7"/>
      <c r="G454" s="7">
        <f t="shared" si="46"/>
        <v>4410</v>
      </c>
      <c r="H454" s="7">
        <v>3000</v>
      </c>
      <c r="I454" s="7">
        <f t="shared" si="47"/>
        <v>1410</v>
      </c>
      <c r="J454" s="7"/>
      <c r="K454" s="7">
        <v>1410</v>
      </c>
      <c r="L454" s="7">
        <f t="shared" si="48"/>
        <v>0</v>
      </c>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c r="AM454" s="7"/>
      <c r="AN454" s="7"/>
      <c r="AO454" s="7"/>
      <c r="AP454" s="7"/>
      <c r="AQ454" s="7"/>
      <c r="AR454" s="7"/>
      <c r="AS454" s="7"/>
      <c r="AT454" s="7"/>
      <c r="AU454" s="7"/>
      <c r="AV454" s="7"/>
      <c r="AW454" s="7"/>
      <c r="AX454" s="7"/>
      <c r="AY454" s="7"/>
      <c r="AZ454" s="7"/>
      <c r="BA454" s="7"/>
      <c r="BB454" s="7"/>
      <c r="BC454" s="7"/>
      <c r="BD454" s="7"/>
      <c r="BE454" s="7"/>
      <c r="BF454" s="7"/>
      <c r="BG454" s="7"/>
      <c r="BH454" s="7"/>
      <c r="BI454" s="7"/>
      <c r="BJ454" s="7"/>
      <c r="BK454" s="7"/>
      <c r="BL454" s="7"/>
      <c r="BM454" s="7"/>
      <c r="BN454" s="7"/>
      <c r="BO454" s="7"/>
      <c r="BP454" s="7"/>
      <c r="BQ454" s="7"/>
      <c r="BR454" s="7"/>
      <c r="BS454" s="7"/>
      <c r="BT454" s="7"/>
      <c r="BU454" s="7"/>
      <c r="BV454" s="7"/>
      <c r="BW454" s="7"/>
      <c r="BX454" s="7"/>
      <c r="BY454" s="7"/>
      <c r="BZ454" s="7"/>
      <c r="CA454" s="7"/>
      <c r="CB454" s="7"/>
      <c r="CC454" s="7"/>
      <c r="CD454" s="7"/>
      <c r="CE454" s="7"/>
      <c r="CF454" s="7"/>
      <c r="CG454" s="7"/>
      <c r="CH454" s="7"/>
      <c r="CI454" s="7"/>
      <c r="CJ454" s="7"/>
      <c r="CK454" s="7"/>
      <c r="CL454" s="7"/>
      <c r="CM454" s="7"/>
      <c r="CN454" s="7"/>
      <c r="CO454" s="7"/>
      <c r="CP454" s="7"/>
      <c r="CQ454" s="7"/>
      <c r="CR454" s="7"/>
      <c r="CS454" s="7"/>
      <c r="CT454" s="7"/>
      <c r="CU454" s="7"/>
      <c r="CV454" s="7"/>
      <c r="CW454" s="7"/>
      <c r="CX454" s="7"/>
      <c r="CY454" s="7"/>
      <c r="CZ454" s="7"/>
      <c r="DA454" s="7"/>
      <c r="DB454" s="7"/>
      <c r="DC454" s="7"/>
      <c r="DD454" s="7"/>
      <c r="DE454" s="7"/>
      <c r="DF454" s="7"/>
      <c r="DG454" s="7"/>
      <c r="DH454" s="7"/>
      <c r="DI454" s="7"/>
      <c r="DJ454" s="7"/>
      <c r="DK454" s="7"/>
      <c r="DL454" s="7"/>
      <c r="DM454" s="7"/>
      <c r="DN454" s="7"/>
      <c r="DO454" s="7"/>
      <c r="DP454" s="7"/>
      <c r="DQ454" s="7"/>
      <c r="DR454" s="7"/>
      <c r="DS454" s="7"/>
      <c r="DT454" s="7"/>
      <c r="DU454" s="7"/>
      <c r="DV454" s="7"/>
      <c r="DW454" s="7"/>
      <c r="DX454" s="7"/>
      <c r="DY454" s="7"/>
      <c r="DZ454" s="7"/>
      <c r="EA454" s="7"/>
      <c r="EB454" s="7"/>
      <c r="EC454" s="7"/>
      <c r="ED454" s="7"/>
      <c r="EE454" s="7"/>
      <c r="EF454" s="7"/>
      <c r="EG454" s="7"/>
      <c r="EH454" s="7"/>
      <c r="EI454" s="7"/>
      <c r="EJ454" s="7"/>
      <c r="EK454" s="7"/>
      <c r="EL454" s="7"/>
      <c r="EM454" s="7"/>
      <c r="EN454" s="7"/>
      <c r="EO454" s="7"/>
      <c r="EP454" s="7"/>
      <c r="EQ454" s="7"/>
      <c r="ER454" s="7"/>
      <c r="ES454" s="7"/>
      <c r="ET454" s="7"/>
      <c r="EU454" s="7"/>
      <c r="EV454" s="7"/>
      <c r="EW454" s="7"/>
      <c r="EX454" s="7"/>
      <c r="EY454" s="7"/>
      <c r="EZ454" s="7"/>
      <c r="FA454" s="7"/>
      <c r="FB454" s="7"/>
      <c r="FC454" s="7"/>
      <c r="FD454" s="7"/>
      <c r="FE454" s="7"/>
      <c r="FF454" s="7"/>
      <c r="FG454" s="7"/>
      <c r="FH454" s="7"/>
      <c r="FI454" s="7"/>
      <c r="FJ454" s="7"/>
      <c r="FK454" s="7"/>
      <c r="FL454" s="7"/>
      <c r="FM454" s="7"/>
      <c r="FN454" s="7"/>
      <c r="FO454" s="7"/>
      <c r="FP454" s="7"/>
      <c r="FQ454" s="7"/>
      <c r="FR454" s="7"/>
      <c r="FS454" s="7"/>
      <c r="FT454" s="7"/>
      <c r="FU454" s="7"/>
      <c r="FV454" s="7"/>
      <c r="FW454" s="7"/>
      <c r="FX454" s="7"/>
      <c r="FY454" s="7"/>
      <c r="FZ454" s="7"/>
      <c r="GA454" s="7"/>
      <c r="GB454" s="7"/>
      <c r="GC454" s="7"/>
      <c r="GD454" s="7"/>
      <c r="GE454" s="7"/>
      <c r="GF454" s="7"/>
      <c r="GG454" s="7"/>
      <c r="GH454" s="7"/>
      <c r="GI454" s="7"/>
      <c r="GJ454" s="7"/>
      <c r="GK454" s="7"/>
      <c r="GL454" s="7"/>
      <c r="GM454" s="7"/>
      <c r="GN454" s="7"/>
      <c r="GO454" s="7"/>
      <c r="GP454" s="7"/>
      <c r="GQ454" s="7"/>
      <c r="GR454" s="7"/>
      <c r="GS454" s="7"/>
      <c r="GT454" s="7"/>
      <c r="GU454" s="7"/>
      <c r="GV454" s="7"/>
      <c r="GW454" s="7"/>
      <c r="GX454" s="7"/>
      <c r="GY454" s="7"/>
      <c r="GZ454" s="7"/>
      <c r="HA454" s="7"/>
      <c r="HB454" s="7"/>
      <c r="HC454" s="7"/>
      <c r="HD454" s="7"/>
      <c r="HE454" s="7"/>
      <c r="HF454" s="7"/>
    </row>
    <row r="455" spans="1:215" ht="15.75" x14ac:dyDescent="0.3">
      <c r="A455" s="3" t="s">
        <v>230</v>
      </c>
      <c r="B455" s="1" t="s">
        <v>244</v>
      </c>
      <c r="C455" s="1">
        <v>1749.47</v>
      </c>
      <c r="E455" s="1">
        <f t="shared" si="45"/>
        <v>1749.47</v>
      </c>
      <c r="G455" s="1">
        <f t="shared" si="46"/>
        <v>1749.47</v>
      </c>
      <c r="H455" s="1">
        <v>1000</v>
      </c>
      <c r="I455" s="1">
        <f t="shared" si="47"/>
        <v>749.47</v>
      </c>
      <c r="K455" s="7">
        <v>732.3</v>
      </c>
      <c r="L455" s="1">
        <f t="shared" si="48"/>
        <v>17.170000000000073</v>
      </c>
      <c r="HG455" s="4"/>
    </row>
    <row r="456" spans="1:215" ht="15.75" x14ac:dyDescent="0.3">
      <c r="A456" s="3" t="s">
        <v>155</v>
      </c>
      <c r="B456" s="1" t="s">
        <v>339</v>
      </c>
      <c r="C456" s="1">
        <v>1642</v>
      </c>
      <c r="E456" s="1">
        <f t="shared" si="45"/>
        <v>1642</v>
      </c>
      <c r="G456" s="1">
        <f t="shared" si="46"/>
        <v>1642</v>
      </c>
      <c r="H456" s="1">
        <v>4320</v>
      </c>
      <c r="I456" s="1">
        <f t="shared" si="47"/>
        <v>-2678</v>
      </c>
      <c r="K456" s="7">
        <v>-2678</v>
      </c>
      <c r="L456" s="1">
        <f t="shared" si="48"/>
        <v>0</v>
      </c>
      <c r="HG456" s="4"/>
    </row>
    <row r="457" spans="1:215" ht="15.75" x14ac:dyDescent="0.3">
      <c r="A457" s="3" t="s">
        <v>155</v>
      </c>
      <c r="B457" s="1" t="s">
        <v>444</v>
      </c>
      <c r="C457" s="1">
        <v>569.28</v>
      </c>
      <c r="D457" s="7" t="s">
        <v>155</v>
      </c>
      <c r="E457" s="1">
        <f t="shared" si="45"/>
        <v>569.28</v>
      </c>
      <c r="F457" s="7" t="s">
        <v>155</v>
      </c>
      <c r="G457" s="1">
        <f t="shared" si="46"/>
        <v>569.28</v>
      </c>
      <c r="H457" s="1">
        <v>0</v>
      </c>
      <c r="I457" s="1">
        <f t="shared" si="47"/>
        <v>569.28</v>
      </c>
      <c r="K457" s="7">
        <v>569.28</v>
      </c>
      <c r="L457" s="1">
        <f t="shared" si="48"/>
        <v>0</v>
      </c>
      <c r="HG457" s="4"/>
    </row>
    <row r="458" spans="1:215" ht="15.75" x14ac:dyDescent="0.3">
      <c r="A458" s="3"/>
      <c r="B458" s="7" t="s">
        <v>623</v>
      </c>
      <c r="C458" s="1">
        <v>114.39</v>
      </c>
      <c r="D458" s="7"/>
      <c r="E458" s="1">
        <f t="shared" si="45"/>
        <v>114.39</v>
      </c>
      <c r="F458" s="7"/>
      <c r="G458" s="1">
        <f t="shared" si="46"/>
        <v>114.39</v>
      </c>
      <c r="I458" s="1">
        <f t="shared" si="47"/>
        <v>114.39</v>
      </c>
      <c r="K458" s="7">
        <v>0</v>
      </c>
      <c r="L458" s="1">
        <f t="shared" si="48"/>
        <v>114.39</v>
      </c>
      <c r="HG458" s="4"/>
    </row>
    <row r="459" spans="1:215" ht="15.75" x14ac:dyDescent="0.3">
      <c r="A459" s="3" t="s">
        <v>231</v>
      </c>
      <c r="B459" s="1" t="s">
        <v>195</v>
      </c>
      <c r="C459" s="1">
        <v>727.73</v>
      </c>
      <c r="D459" s="7" t="s">
        <v>155</v>
      </c>
      <c r="E459" s="1">
        <f t="shared" si="45"/>
        <v>727.73</v>
      </c>
      <c r="G459" s="1">
        <f t="shared" si="46"/>
        <v>727.73</v>
      </c>
      <c r="H459" s="1">
        <v>500</v>
      </c>
      <c r="I459" s="1">
        <f t="shared" si="47"/>
        <v>227.73000000000002</v>
      </c>
      <c r="K459" s="7">
        <v>146.62</v>
      </c>
      <c r="L459" s="1">
        <f t="shared" si="48"/>
        <v>81.110000000000014</v>
      </c>
      <c r="HG459" s="4"/>
    </row>
    <row r="460" spans="1:215" ht="15.75" x14ac:dyDescent="0.3">
      <c r="A460" s="3" t="s">
        <v>232</v>
      </c>
      <c r="B460" s="1" t="s">
        <v>288</v>
      </c>
      <c r="C460" s="1">
        <v>1856.14</v>
      </c>
      <c r="D460" s="1">
        <f>29.81+5.91</f>
        <v>35.72</v>
      </c>
      <c r="E460" s="1">
        <f t="shared" si="45"/>
        <v>1891.8600000000001</v>
      </c>
      <c r="F460" s="1">
        <f>3000-E460</f>
        <v>1108.1399999999999</v>
      </c>
      <c r="G460" s="1">
        <f t="shared" si="46"/>
        <v>3000</v>
      </c>
      <c r="H460" s="1">
        <v>500</v>
      </c>
      <c r="I460" s="1">
        <f t="shared" si="47"/>
        <v>2500</v>
      </c>
      <c r="K460" s="7">
        <v>1500</v>
      </c>
      <c r="L460" s="1">
        <f t="shared" si="48"/>
        <v>1000</v>
      </c>
      <c r="HG460" s="4"/>
    </row>
    <row r="461" spans="1:215" x14ac:dyDescent="0.25">
      <c r="B461" s="6" t="s">
        <v>266</v>
      </c>
      <c r="C461" s="1"/>
      <c r="E461" s="1">
        <f t="shared" si="45"/>
        <v>0</v>
      </c>
      <c r="F461" s="1" t="s">
        <v>155</v>
      </c>
      <c r="G461" s="1">
        <f t="shared" si="46"/>
        <v>0</v>
      </c>
      <c r="H461" s="1">
        <v>0</v>
      </c>
      <c r="I461" s="1">
        <f t="shared" si="47"/>
        <v>0</v>
      </c>
      <c r="K461" s="7">
        <v>0</v>
      </c>
      <c r="L461" s="1">
        <f t="shared" si="48"/>
        <v>0</v>
      </c>
      <c r="HG461" s="4"/>
    </row>
    <row r="462" spans="1:215" ht="15.75" x14ac:dyDescent="0.3">
      <c r="A462" s="3" t="s">
        <v>233</v>
      </c>
      <c r="B462" s="1" t="s">
        <v>289</v>
      </c>
      <c r="C462" s="1"/>
      <c r="E462" s="1">
        <f t="shared" si="45"/>
        <v>0</v>
      </c>
      <c r="F462" s="1">
        <f>1250-E462</f>
        <v>1250</v>
      </c>
      <c r="G462" s="1">
        <f t="shared" si="46"/>
        <v>1250</v>
      </c>
      <c r="H462" s="1">
        <v>1250</v>
      </c>
      <c r="I462" s="1">
        <f t="shared" si="47"/>
        <v>0</v>
      </c>
      <c r="K462" s="7">
        <v>0</v>
      </c>
      <c r="L462" s="1">
        <f t="shared" si="48"/>
        <v>0</v>
      </c>
      <c r="HG462" s="4"/>
    </row>
    <row r="463" spans="1:215" ht="15.75" x14ac:dyDescent="0.3">
      <c r="A463" s="3" t="s">
        <v>408</v>
      </c>
      <c r="B463" s="1" t="s">
        <v>409</v>
      </c>
      <c r="C463" s="1">
        <v>0</v>
      </c>
      <c r="E463" s="1">
        <f t="shared" ref="E463:E494" si="49">SUM(C463:D463)</f>
        <v>0</v>
      </c>
      <c r="G463" s="1">
        <f t="shared" si="46"/>
        <v>0</v>
      </c>
      <c r="H463" s="1">
        <v>0</v>
      </c>
      <c r="I463" s="1">
        <f t="shared" si="47"/>
        <v>0</v>
      </c>
      <c r="K463" s="7">
        <v>0</v>
      </c>
      <c r="L463" s="1">
        <f t="shared" si="48"/>
        <v>0</v>
      </c>
      <c r="HG463" s="4"/>
    </row>
    <row r="464" spans="1:215" ht="15.75" x14ac:dyDescent="0.3">
      <c r="A464" s="3"/>
      <c r="B464" s="7" t="s">
        <v>29</v>
      </c>
      <c r="C464" s="1">
        <v>220</v>
      </c>
      <c r="E464" s="1">
        <f t="shared" si="49"/>
        <v>220</v>
      </c>
      <c r="G464" s="1">
        <f t="shared" si="46"/>
        <v>220</v>
      </c>
      <c r="H464" s="1">
        <v>0</v>
      </c>
      <c r="I464" s="1">
        <f t="shared" si="47"/>
        <v>220</v>
      </c>
      <c r="K464" s="7">
        <v>220</v>
      </c>
      <c r="L464" s="1">
        <f t="shared" si="48"/>
        <v>0</v>
      </c>
      <c r="HG464" s="4"/>
    </row>
    <row r="465" spans="1:215" ht="15.75" x14ac:dyDescent="0.3">
      <c r="A465" s="3" t="s">
        <v>234</v>
      </c>
      <c r="B465" s="1" t="s">
        <v>290</v>
      </c>
      <c r="C465" s="1">
        <v>1413.88</v>
      </c>
      <c r="E465" s="1">
        <f t="shared" si="49"/>
        <v>1413.88</v>
      </c>
      <c r="G465" s="1">
        <f t="shared" si="46"/>
        <v>1413.88</v>
      </c>
      <c r="H465" s="1">
        <v>1000</v>
      </c>
      <c r="I465" s="1">
        <f t="shared" si="47"/>
        <v>413.88000000000011</v>
      </c>
      <c r="K465" s="7">
        <v>413.88000000000011</v>
      </c>
      <c r="L465" s="1">
        <f t="shared" si="48"/>
        <v>0</v>
      </c>
      <c r="HG465" s="4"/>
    </row>
    <row r="466" spans="1:215" x14ac:dyDescent="0.25">
      <c r="B466" s="6" t="s">
        <v>291</v>
      </c>
      <c r="C466" s="1"/>
      <c r="E466" s="1">
        <f t="shared" si="49"/>
        <v>0</v>
      </c>
      <c r="G466" s="1">
        <f t="shared" si="46"/>
        <v>0</v>
      </c>
      <c r="H466" s="1">
        <v>0</v>
      </c>
      <c r="I466" s="1">
        <f t="shared" si="47"/>
        <v>0</v>
      </c>
      <c r="K466" s="7">
        <v>0</v>
      </c>
      <c r="L466" s="1">
        <f t="shared" si="48"/>
        <v>0</v>
      </c>
      <c r="HG466" s="4"/>
    </row>
    <row r="467" spans="1:215" ht="15.75" x14ac:dyDescent="0.3">
      <c r="A467" s="3" t="s">
        <v>235</v>
      </c>
      <c r="B467" s="7" t="s">
        <v>698</v>
      </c>
      <c r="C467" s="1">
        <v>11228.07</v>
      </c>
      <c r="E467" s="1">
        <f t="shared" si="49"/>
        <v>11228.07</v>
      </c>
      <c r="G467" s="1">
        <f t="shared" si="46"/>
        <v>11228.07</v>
      </c>
      <c r="H467" s="1">
        <v>12111</v>
      </c>
      <c r="I467" s="1">
        <f t="shared" si="47"/>
        <v>-882.93000000000029</v>
      </c>
      <c r="K467" s="7">
        <v>-882.93000000000029</v>
      </c>
      <c r="L467" s="1">
        <f t="shared" si="48"/>
        <v>0</v>
      </c>
      <c r="HG467" s="4"/>
    </row>
    <row r="468" spans="1:215" ht="15.75" x14ac:dyDescent="0.3">
      <c r="A468" s="3" t="s">
        <v>155</v>
      </c>
      <c r="B468" s="1" t="s">
        <v>482</v>
      </c>
      <c r="C468" s="1">
        <v>5138.1099999999997</v>
      </c>
      <c r="E468" s="1">
        <f t="shared" si="49"/>
        <v>5138.1099999999997</v>
      </c>
      <c r="G468" s="1">
        <f t="shared" si="46"/>
        <v>5138.1099999999997</v>
      </c>
      <c r="H468" s="1">
        <v>8000</v>
      </c>
      <c r="I468" s="1">
        <f t="shared" si="47"/>
        <v>-2861.8900000000003</v>
      </c>
      <c r="K468" s="7">
        <v>-2861.8900000000003</v>
      </c>
      <c r="L468" s="1">
        <f t="shared" si="48"/>
        <v>0</v>
      </c>
      <c r="HG468" s="4"/>
    </row>
    <row r="469" spans="1:215" ht="15.75" x14ac:dyDescent="0.3">
      <c r="A469" s="3" t="s">
        <v>155</v>
      </c>
      <c r="B469" s="1" t="s">
        <v>543</v>
      </c>
      <c r="C469" s="1">
        <v>2757</v>
      </c>
      <c r="E469" s="1">
        <f t="shared" si="49"/>
        <v>2757</v>
      </c>
      <c r="G469" s="1">
        <f t="shared" si="46"/>
        <v>2757</v>
      </c>
      <c r="H469" s="1">
        <v>0</v>
      </c>
      <c r="I469" s="1">
        <f t="shared" si="47"/>
        <v>2757</v>
      </c>
      <c r="K469" s="7">
        <v>3741</v>
      </c>
      <c r="L469" s="1">
        <f t="shared" si="48"/>
        <v>-984</v>
      </c>
      <c r="HG469" s="4"/>
    </row>
    <row r="470" spans="1:215" ht="15.75" x14ac:dyDescent="0.3">
      <c r="A470" s="3" t="s">
        <v>236</v>
      </c>
      <c r="B470" s="1" t="s">
        <v>292</v>
      </c>
      <c r="C470" s="1">
        <v>1135.21</v>
      </c>
      <c r="E470" s="1">
        <f t="shared" si="49"/>
        <v>1135.21</v>
      </c>
      <c r="F470" s="1">
        <f>1250-E470</f>
        <v>114.78999999999996</v>
      </c>
      <c r="G470" s="1">
        <f t="shared" si="46"/>
        <v>1250</v>
      </c>
      <c r="H470" s="1">
        <v>999.99999999999966</v>
      </c>
      <c r="I470" s="1">
        <f t="shared" si="47"/>
        <v>250.00000000000034</v>
      </c>
      <c r="K470" s="7">
        <v>250.00000000000034</v>
      </c>
      <c r="L470" s="1">
        <f t="shared" si="48"/>
        <v>0</v>
      </c>
      <c r="HG470" s="4"/>
    </row>
    <row r="471" spans="1:215" ht="15.75" x14ac:dyDescent="0.3">
      <c r="A471" s="3" t="s">
        <v>155</v>
      </c>
      <c r="B471" s="1" t="s">
        <v>481</v>
      </c>
      <c r="C471" s="1"/>
      <c r="E471" s="1">
        <f t="shared" si="49"/>
        <v>0</v>
      </c>
      <c r="G471" s="1">
        <f t="shared" si="46"/>
        <v>0</v>
      </c>
      <c r="H471" s="1">
        <v>500</v>
      </c>
      <c r="I471" s="1">
        <f t="shared" si="47"/>
        <v>-500</v>
      </c>
      <c r="K471" s="7">
        <v>-500</v>
      </c>
      <c r="L471" s="1">
        <f t="shared" si="48"/>
        <v>0</v>
      </c>
      <c r="HG471" s="4"/>
    </row>
    <row r="472" spans="1:215" ht="15.75" x14ac:dyDescent="0.3">
      <c r="A472" s="3" t="s">
        <v>155</v>
      </c>
      <c r="B472" s="1" t="s">
        <v>293</v>
      </c>
      <c r="C472" s="1">
        <v>570</v>
      </c>
      <c r="E472" s="1">
        <f t="shared" si="49"/>
        <v>570</v>
      </c>
      <c r="G472" s="1">
        <f t="shared" si="46"/>
        <v>570</v>
      </c>
      <c r="H472" s="1">
        <v>750</v>
      </c>
      <c r="I472" s="1">
        <f t="shared" si="47"/>
        <v>-180</v>
      </c>
      <c r="K472" s="7">
        <v>-180</v>
      </c>
      <c r="L472" s="1">
        <f t="shared" si="48"/>
        <v>0</v>
      </c>
      <c r="HG472" s="4"/>
    </row>
    <row r="473" spans="1:215" ht="15.75" x14ac:dyDescent="0.3">
      <c r="A473" s="3" t="s">
        <v>155</v>
      </c>
      <c r="B473" s="7" t="s">
        <v>713</v>
      </c>
      <c r="C473" s="1">
        <f>7024-24</f>
        <v>7000</v>
      </c>
      <c r="E473" s="1">
        <f t="shared" si="49"/>
        <v>7000</v>
      </c>
      <c r="F473" s="1">
        <f>14000-E473</f>
        <v>7000</v>
      </c>
      <c r="G473" s="1">
        <f t="shared" si="46"/>
        <v>14000</v>
      </c>
      <c r="H473" s="1">
        <v>14000</v>
      </c>
      <c r="I473" s="1">
        <f t="shared" si="47"/>
        <v>0</v>
      </c>
      <c r="K473" s="7">
        <v>0</v>
      </c>
      <c r="L473" s="1">
        <f t="shared" si="48"/>
        <v>0</v>
      </c>
      <c r="HG473" s="4"/>
    </row>
    <row r="474" spans="1:215" ht="15.75" x14ac:dyDescent="0.3">
      <c r="A474" s="3" t="s">
        <v>238</v>
      </c>
      <c r="B474" s="1" t="s">
        <v>538</v>
      </c>
      <c r="C474" s="1">
        <f>820+24</f>
        <v>844</v>
      </c>
      <c r="E474" s="1">
        <f t="shared" si="49"/>
        <v>844</v>
      </c>
      <c r="G474" s="1">
        <f t="shared" si="46"/>
        <v>844</v>
      </c>
      <c r="H474" s="1">
        <v>0</v>
      </c>
      <c r="I474" s="1">
        <f t="shared" si="47"/>
        <v>844</v>
      </c>
      <c r="K474" s="7">
        <v>820</v>
      </c>
      <c r="L474" s="1">
        <f t="shared" si="48"/>
        <v>24</v>
      </c>
      <c r="HG474" s="4"/>
    </row>
    <row r="475" spans="1:215" ht="15.75" x14ac:dyDescent="0.3">
      <c r="A475" s="3" t="s">
        <v>237</v>
      </c>
      <c r="B475" s="7" t="s">
        <v>197</v>
      </c>
      <c r="C475" s="1">
        <v>32000</v>
      </c>
      <c r="E475" s="1">
        <f t="shared" si="49"/>
        <v>32000</v>
      </c>
      <c r="G475" s="1">
        <f t="shared" si="46"/>
        <v>32000</v>
      </c>
      <c r="H475" s="1">
        <v>40000</v>
      </c>
      <c r="I475" s="1">
        <f t="shared" si="47"/>
        <v>-8000</v>
      </c>
      <c r="K475" s="7">
        <v>-6500</v>
      </c>
      <c r="L475" s="1">
        <f t="shared" si="48"/>
        <v>-1500</v>
      </c>
      <c r="HG475" s="4"/>
    </row>
    <row r="476" spans="1:215" ht="15.75" x14ac:dyDescent="0.3">
      <c r="A476" s="3"/>
      <c r="B476" s="7" t="s">
        <v>370</v>
      </c>
      <c r="C476" s="1">
        <v>500</v>
      </c>
      <c r="E476" s="1">
        <f t="shared" si="49"/>
        <v>500</v>
      </c>
      <c r="G476" s="1">
        <f t="shared" si="46"/>
        <v>500</v>
      </c>
      <c r="H476" s="1">
        <v>0</v>
      </c>
      <c r="I476" s="1">
        <f t="shared" si="47"/>
        <v>500</v>
      </c>
      <c r="K476" s="7">
        <v>500</v>
      </c>
      <c r="L476" s="1">
        <f t="shared" si="48"/>
        <v>0</v>
      </c>
      <c r="HG476" s="4"/>
    </row>
    <row r="477" spans="1:215" ht="15.75" x14ac:dyDescent="0.3">
      <c r="A477" s="3" t="s">
        <v>155</v>
      </c>
      <c r="B477" s="1" t="s">
        <v>294</v>
      </c>
      <c r="C477" s="1">
        <v>1000</v>
      </c>
      <c r="E477" s="1">
        <f t="shared" si="49"/>
        <v>1000</v>
      </c>
      <c r="G477" s="1">
        <f t="shared" si="46"/>
        <v>1000</v>
      </c>
      <c r="H477" s="1">
        <v>1000</v>
      </c>
      <c r="I477" s="1">
        <f t="shared" si="47"/>
        <v>0</v>
      </c>
      <c r="K477" s="7">
        <v>0</v>
      </c>
      <c r="L477" s="1">
        <f t="shared" si="48"/>
        <v>0</v>
      </c>
      <c r="HG477" s="4"/>
    </row>
    <row r="478" spans="1:215" ht="15.75" x14ac:dyDescent="0.3">
      <c r="A478" s="3" t="s">
        <v>155</v>
      </c>
      <c r="B478" s="1" t="s">
        <v>295</v>
      </c>
      <c r="C478" s="1">
        <v>938.04</v>
      </c>
      <c r="E478" s="1">
        <f t="shared" si="49"/>
        <v>938.04</v>
      </c>
      <c r="G478" s="1">
        <f t="shared" si="46"/>
        <v>938.04</v>
      </c>
      <c r="H478" s="1">
        <v>500</v>
      </c>
      <c r="I478" s="1">
        <f t="shared" si="47"/>
        <v>438.03999999999996</v>
      </c>
      <c r="K478" s="7">
        <v>438.03999999999996</v>
      </c>
      <c r="L478" s="1">
        <f t="shared" si="48"/>
        <v>0</v>
      </c>
      <c r="HG478" s="4"/>
    </row>
    <row r="479" spans="1:215" ht="15.75" x14ac:dyDescent="0.3">
      <c r="A479" s="3" t="s">
        <v>155</v>
      </c>
      <c r="B479" s="1" t="s">
        <v>296</v>
      </c>
      <c r="C479" s="1"/>
      <c r="E479" s="1">
        <f t="shared" si="49"/>
        <v>0</v>
      </c>
      <c r="G479" s="1">
        <f t="shared" si="46"/>
        <v>0</v>
      </c>
      <c r="H479" s="1">
        <v>500</v>
      </c>
      <c r="I479" s="1">
        <f t="shared" si="47"/>
        <v>-500</v>
      </c>
      <c r="K479" s="7">
        <v>-500</v>
      </c>
      <c r="L479" s="1">
        <f t="shared" si="48"/>
        <v>0</v>
      </c>
      <c r="HG479" s="4"/>
    </row>
    <row r="480" spans="1:215" ht="30" x14ac:dyDescent="0.25">
      <c r="C480" s="12" t="s">
        <v>156</v>
      </c>
      <c r="D480" s="11" t="s">
        <v>157</v>
      </c>
      <c r="E480" s="1">
        <f t="shared" si="49"/>
        <v>0</v>
      </c>
      <c r="F480" s="11" t="s">
        <v>159</v>
      </c>
      <c r="G480" s="11" t="s">
        <v>160</v>
      </c>
      <c r="H480" s="11" t="s">
        <v>161</v>
      </c>
      <c r="I480" s="12" t="s">
        <v>435</v>
      </c>
      <c r="J480" s="12"/>
      <c r="K480" s="12" t="s">
        <v>435</v>
      </c>
      <c r="L480" s="11" t="s">
        <v>162</v>
      </c>
      <c r="HG480" s="4"/>
    </row>
    <row r="481" spans="1:215" x14ac:dyDescent="0.25">
      <c r="B481" s="6" t="s">
        <v>297</v>
      </c>
      <c r="C481" s="1"/>
      <c r="E481" s="1">
        <f t="shared" si="49"/>
        <v>0</v>
      </c>
      <c r="G481" s="1">
        <f t="shared" ref="G481:G508" si="50">SUM(E481:F481)</f>
        <v>0</v>
      </c>
      <c r="H481" s="1">
        <v>0</v>
      </c>
      <c r="I481" s="1">
        <f t="shared" ref="I481:I508" si="51">+G481-H481</f>
        <v>0</v>
      </c>
      <c r="K481" s="7">
        <v>0</v>
      </c>
      <c r="L481" s="1">
        <f t="shared" ref="L481:L508" si="52">+I481-K481</f>
        <v>0</v>
      </c>
      <c r="HG481" s="4"/>
    </row>
    <row r="482" spans="1:215" ht="15.75" x14ac:dyDescent="0.3">
      <c r="A482" s="3" t="s">
        <v>239</v>
      </c>
      <c r="B482" s="1" t="s">
        <v>261</v>
      </c>
      <c r="C482" s="1">
        <v>3960</v>
      </c>
      <c r="E482" s="1">
        <f t="shared" si="49"/>
        <v>3960</v>
      </c>
      <c r="G482" s="1">
        <f t="shared" si="50"/>
        <v>3960</v>
      </c>
      <c r="H482" s="1">
        <v>3960</v>
      </c>
      <c r="I482" s="1">
        <f t="shared" si="51"/>
        <v>0</v>
      </c>
      <c r="K482" s="7">
        <v>0</v>
      </c>
      <c r="L482" s="1">
        <f t="shared" si="52"/>
        <v>0</v>
      </c>
      <c r="HG482" s="4"/>
    </row>
    <row r="483" spans="1:215" ht="15.75" x14ac:dyDescent="0.3">
      <c r="A483" s="3" t="s">
        <v>155</v>
      </c>
      <c r="B483" s="1" t="s">
        <v>260</v>
      </c>
      <c r="C483" s="1">
        <v>1540</v>
      </c>
      <c r="E483" s="1">
        <f t="shared" si="49"/>
        <v>1540</v>
      </c>
      <c r="G483" s="1">
        <f t="shared" si="50"/>
        <v>1540</v>
      </c>
      <c r="H483" s="1">
        <v>1540</v>
      </c>
      <c r="I483" s="1">
        <f t="shared" si="51"/>
        <v>0</v>
      </c>
      <c r="K483" s="7">
        <v>0</v>
      </c>
      <c r="L483" s="1">
        <f t="shared" si="52"/>
        <v>0</v>
      </c>
      <c r="HG483" s="4"/>
    </row>
    <row r="484" spans="1:215" ht="15.75" x14ac:dyDescent="0.3">
      <c r="A484" s="3" t="s">
        <v>155</v>
      </c>
      <c r="B484" s="1" t="s">
        <v>453</v>
      </c>
      <c r="C484" s="1">
        <v>1400</v>
      </c>
      <c r="E484" s="1">
        <f t="shared" si="49"/>
        <v>1400</v>
      </c>
      <c r="G484" s="1">
        <f t="shared" si="50"/>
        <v>1400</v>
      </c>
      <c r="H484" s="1">
        <v>1400.0000000000005</v>
      </c>
      <c r="I484" s="1">
        <f t="shared" si="51"/>
        <v>0</v>
      </c>
      <c r="K484" s="7">
        <v>0</v>
      </c>
      <c r="L484" s="1">
        <f t="shared" si="52"/>
        <v>0</v>
      </c>
      <c r="HG484" s="4"/>
    </row>
    <row r="485" spans="1:215" ht="15.75" x14ac:dyDescent="0.3">
      <c r="A485" s="3" t="s">
        <v>155</v>
      </c>
      <c r="B485" s="1" t="s">
        <v>602</v>
      </c>
      <c r="C485" s="1">
        <v>2386.23</v>
      </c>
      <c r="E485" s="1">
        <f t="shared" si="49"/>
        <v>2386.23</v>
      </c>
      <c r="G485" s="1">
        <f t="shared" si="50"/>
        <v>2386.23</v>
      </c>
      <c r="H485" s="1">
        <v>1400</v>
      </c>
      <c r="I485" s="1">
        <f t="shared" si="51"/>
        <v>986.23</v>
      </c>
      <c r="K485" s="7">
        <v>1100</v>
      </c>
      <c r="L485" s="1">
        <f t="shared" si="52"/>
        <v>-113.76999999999998</v>
      </c>
      <c r="HG485" s="4"/>
    </row>
    <row r="486" spans="1:215" ht="15.75" x14ac:dyDescent="0.3">
      <c r="A486" s="3" t="s">
        <v>240</v>
      </c>
      <c r="B486" s="1" t="s">
        <v>449</v>
      </c>
      <c r="C486" s="1">
        <v>1200</v>
      </c>
      <c r="E486" s="1">
        <f t="shared" si="49"/>
        <v>1200</v>
      </c>
      <c r="G486" s="1">
        <f t="shared" si="50"/>
        <v>1200</v>
      </c>
      <c r="H486" s="1">
        <v>1200</v>
      </c>
      <c r="I486" s="1">
        <f t="shared" si="51"/>
        <v>0</v>
      </c>
      <c r="K486" s="7">
        <v>0</v>
      </c>
      <c r="L486" s="1">
        <f t="shared" si="52"/>
        <v>0</v>
      </c>
      <c r="HG486" s="4"/>
    </row>
    <row r="487" spans="1:215" ht="15.75" x14ac:dyDescent="0.3">
      <c r="A487" s="3" t="s">
        <v>155</v>
      </c>
      <c r="B487" s="1" t="s">
        <v>450</v>
      </c>
      <c r="C487" s="1">
        <v>3573.7</v>
      </c>
      <c r="D487" s="1">
        <f>61.63</f>
        <v>61.63</v>
      </c>
      <c r="E487" s="1">
        <f t="shared" si="49"/>
        <v>3635.33</v>
      </c>
      <c r="G487" s="1">
        <f t="shared" si="50"/>
        <v>3635.33</v>
      </c>
      <c r="H487" s="1">
        <v>1500</v>
      </c>
      <c r="I487" s="1">
        <f t="shared" si="51"/>
        <v>2135.33</v>
      </c>
      <c r="K487" s="7">
        <v>1996.94</v>
      </c>
      <c r="L487" s="1">
        <f t="shared" si="52"/>
        <v>138.38999999999987</v>
      </c>
      <c r="HG487" s="4"/>
    </row>
    <row r="488" spans="1:215" ht="15.75" x14ac:dyDescent="0.3">
      <c r="A488" s="3" t="s">
        <v>155</v>
      </c>
      <c r="B488" s="1" t="s">
        <v>451</v>
      </c>
      <c r="C488" s="1">
        <v>750</v>
      </c>
      <c r="E488" s="1">
        <f t="shared" si="49"/>
        <v>750</v>
      </c>
      <c r="G488" s="1">
        <f t="shared" si="50"/>
        <v>750</v>
      </c>
      <c r="H488" s="1">
        <v>750</v>
      </c>
      <c r="I488" s="1">
        <f t="shared" si="51"/>
        <v>0</v>
      </c>
      <c r="K488" s="7">
        <v>0</v>
      </c>
      <c r="L488" s="1">
        <f t="shared" si="52"/>
        <v>0</v>
      </c>
      <c r="HG488" s="4"/>
    </row>
    <row r="489" spans="1:215" ht="15.75" x14ac:dyDescent="0.3">
      <c r="A489" s="3" t="s">
        <v>241</v>
      </c>
      <c r="B489" s="1" t="s">
        <v>298</v>
      </c>
      <c r="C489" s="1">
        <v>900.65</v>
      </c>
      <c r="E489" s="1">
        <f t="shared" si="49"/>
        <v>900.65</v>
      </c>
      <c r="G489" s="1">
        <f t="shared" si="50"/>
        <v>900.65</v>
      </c>
      <c r="H489" s="1">
        <v>1500</v>
      </c>
      <c r="I489" s="1">
        <f t="shared" si="51"/>
        <v>-599.35</v>
      </c>
      <c r="K489" s="7">
        <v>-600</v>
      </c>
      <c r="L489" s="1">
        <f t="shared" si="52"/>
        <v>0.64999999999997726</v>
      </c>
      <c r="HG489" s="4"/>
    </row>
    <row r="490" spans="1:215" ht="15.75" x14ac:dyDescent="0.3">
      <c r="A490" s="3" t="s">
        <v>242</v>
      </c>
      <c r="B490" s="1" t="s">
        <v>452</v>
      </c>
      <c r="C490" s="1">
        <v>1000</v>
      </c>
      <c r="E490" s="1">
        <f t="shared" si="49"/>
        <v>1000</v>
      </c>
      <c r="G490" s="1">
        <f t="shared" si="50"/>
        <v>1000</v>
      </c>
      <c r="H490" s="1">
        <v>1000.0000000000005</v>
      </c>
      <c r="I490" s="1">
        <f t="shared" si="51"/>
        <v>0</v>
      </c>
      <c r="K490" s="7">
        <v>0</v>
      </c>
      <c r="L490" s="1">
        <f t="shared" si="52"/>
        <v>0</v>
      </c>
      <c r="HG490" s="4"/>
    </row>
    <row r="491" spans="1:215" ht="15.75" x14ac:dyDescent="0.3">
      <c r="A491" s="3" t="s">
        <v>155</v>
      </c>
      <c r="B491" s="1" t="s">
        <v>445</v>
      </c>
      <c r="C491" s="1">
        <v>532.03</v>
      </c>
      <c r="E491" s="1">
        <f t="shared" si="49"/>
        <v>532.03</v>
      </c>
      <c r="G491" s="1">
        <f t="shared" si="50"/>
        <v>532.03</v>
      </c>
      <c r="H491" s="1">
        <v>500</v>
      </c>
      <c r="I491" s="1">
        <f t="shared" si="51"/>
        <v>32.029999999999973</v>
      </c>
      <c r="K491" s="7">
        <v>32.029999999999973</v>
      </c>
      <c r="L491" s="1">
        <f t="shared" si="52"/>
        <v>0</v>
      </c>
      <c r="HG491" s="4"/>
    </row>
    <row r="492" spans="1:215" ht="15.75" x14ac:dyDescent="0.3">
      <c r="A492" s="3" t="s">
        <v>155</v>
      </c>
      <c r="B492" s="1" t="s">
        <v>454</v>
      </c>
      <c r="C492" s="1">
        <v>960.65</v>
      </c>
      <c r="E492" s="1">
        <f t="shared" si="49"/>
        <v>960.65</v>
      </c>
      <c r="G492" s="1">
        <f t="shared" si="50"/>
        <v>960.65</v>
      </c>
      <c r="H492" s="1">
        <v>2100</v>
      </c>
      <c r="I492" s="1">
        <f t="shared" si="51"/>
        <v>-1139.3499999999999</v>
      </c>
      <c r="K492" s="7">
        <v>-1139.3499999999999</v>
      </c>
      <c r="L492" s="1">
        <f t="shared" si="52"/>
        <v>0</v>
      </c>
      <c r="HG492" s="4"/>
    </row>
    <row r="493" spans="1:215" ht="15.75" x14ac:dyDescent="0.3">
      <c r="A493" s="3"/>
      <c r="B493" s="1" t="s">
        <v>414</v>
      </c>
      <c r="C493" s="1">
        <f>927.73-747.73</f>
        <v>180</v>
      </c>
      <c r="E493" s="1">
        <f t="shared" si="49"/>
        <v>180</v>
      </c>
      <c r="G493" s="1">
        <f t="shared" si="50"/>
        <v>180</v>
      </c>
      <c r="H493" s="1">
        <v>0</v>
      </c>
      <c r="I493" s="1">
        <f t="shared" si="51"/>
        <v>180</v>
      </c>
      <c r="K493" s="7">
        <v>180</v>
      </c>
      <c r="L493" s="1">
        <f t="shared" si="52"/>
        <v>0</v>
      </c>
      <c r="HG493" s="4"/>
    </row>
    <row r="494" spans="1:215" ht="15.75" x14ac:dyDescent="0.3">
      <c r="A494" s="3" t="s">
        <v>155</v>
      </c>
      <c r="B494" s="1" t="s">
        <v>455</v>
      </c>
      <c r="C494" s="1"/>
      <c r="E494" s="1">
        <f t="shared" si="49"/>
        <v>0</v>
      </c>
      <c r="G494" s="1">
        <f t="shared" si="50"/>
        <v>0</v>
      </c>
      <c r="H494" s="1">
        <v>1650</v>
      </c>
      <c r="I494" s="1">
        <f t="shared" si="51"/>
        <v>-1650</v>
      </c>
      <c r="K494" s="7">
        <v>-1650</v>
      </c>
      <c r="L494" s="1">
        <f t="shared" si="52"/>
        <v>0</v>
      </c>
      <c r="HG494" s="4"/>
    </row>
    <row r="495" spans="1:215" ht="15.75" x14ac:dyDescent="0.3">
      <c r="A495" s="3" t="s">
        <v>155</v>
      </c>
      <c r="B495" s="1" t="s">
        <v>539</v>
      </c>
      <c r="C495" s="1">
        <v>1184.8</v>
      </c>
      <c r="E495" s="1">
        <f t="shared" ref="E495:E526" si="53">SUM(C495:D495)</f>
        <v>1184.8</v>
      </c>
      <c r="G495" s="1">
        <f t="shared" si="50"/>
        <v>1184.8</v>
      </c>
      <c r="H495" s="1">
        <v>1000.0000000000005</v>
      </c>
      <c r="I495" s="1">
        <f t="shared" si="51"/>
        <v>184.7999999999995</v>
      </c>
      <c r="K495" s="7">
        <v>540.99999999999955</v>
      </c>
      <c r="L495" s="1">
        <f t="shared" si="52"/>
        <v>-356.20000000000005</v>
      </c>
      <c r="HG495" s="4"/>
    </row>
    <row r="496" spans="1:215" ht="15.75" x14ac:dyDescent="0.3">
      <c r="A496" s="3" t="s">
        <v>155</v>
      </c>
      <c r="B496" s="1" t="s">
        <v>540</v>
      </c>
      <c r="C496" s="1">
        <v>312.42</v>
      </c>
      <c r="E496" s="1">
        <f t="shared" si="53"/>
        <v>312.42</v>
      </c>
      <c r="G496" s="1">
        <f t="shared" si="50"/>
        <v>312.42</v>
      </c>
      <c r="H496" s="1">
        <v>0</v>
      </c>
      <c r="I496" s="1">
        <f t="shared" si="51"/>
        <v>312.42</v>
      </c>
      <c r="K496" s="7">
        <v>312.42</v>
      </c>
      <c r="L496" s="1">
        <f t="shared" si="52"/>
        <v>0</v>
      </c>
      <c r="HG496" s="4"/>
    </row>
    <row r="497" spans="1:215" ht="15.75" x14ac:dyDescent="0.3">
      <c r="A497" s="3" t="s">
        <v>155</v>
      </c>
      <c r="B497" s="1" t="s">
        <v>464</v>
      </c>
      <c r="C497" s="1">
        <f>500+300</f>
        <v>800</v>
      </c>
      <c r="E497" s="1">
        <f t="shared" si="53"/>
        <v>800</v>
      </c>
      <c r="G497" s="1">
        <f t="shared" si="50"/>
        <v>800</v>
      </c>
      <c r="H497" s="1">
        <v>0</v>
      </c>
      <c r="I497" s="1">
        <f t="shared" si="51"/>
        <v>800</v>
      </c>
      <c r="K497" s="7">
        <v>800</v>
      </c>
      <c r="L497" s="1">
        <f t="shared" si="52"/>
        <v>0</v>
      </c>
      <c r="HG497" s="4"/>
    </row>
    <row r="498" spans="1:215" ht="15.75" x14ac:dyDescent="0.3">
      <c r="A498" s="3" t="s">
        <v>155</v>
      </c>
      <c r="B498" s="1" t="s">
        <v>612</v>
      </c>
      <c r="C498" s="1">
        <v>915</v>
      </c>
      <c r="E498" s="1">
        <f t="shared" si="53"/>
        <v>915</v>
      </c>
      <c r="F498" s="7" t="s">
        <v>155</v>
      </c>
      <c r="G498" s="1">
        <f t="shared" si="50"/>
        <v>915</v>
      </c>
      <c r="H498" s="1">
        <v>2850</v>
      </c>
      <c r="I498" s="1">
        <f t="shared" si="51"/>
        <v>-1935</v>
      </c>
      <c r="K498" s="7">
        <v>-1935</v>
      </c>
      <c r="L498" s="1">
        <f t="shared" si="52"/>
        <v>0</v>
      </c>
      <c r="HG498" s="4"/>
    </row>
    <row r="499" spans="1:215" ht="15.75" x14ac:dyDescent="0.3">
      <c r="A499" s="3" t="s">
        <v>155</v>
      </c>
      <c r="B499" s="1" t="s">
        <v>613</v>
      </c>
      <c r="C499" s="1">
        <v>625</v>
      </c>
      <c r="E499" s="1">
        <f t="shared" si="53"/>
        <v>625</v>
      </c>
      <c r="G499" s="1">
        <f t="shared" si="50"/>
        <v>625</v>
      </c>
      <c r="H499" s="1">
        <v>600</v>
      </c>
      <c r="I499" s="1">
        <f t="shared" si="51"/>
        <v>25</v>
      </c>
      <c r="K499" s="7">
        <v>25</v>
      </c>
      <c r="L499" s="1">
        <f t="shared" si="52"/>
        <v>0</v>
      </c>
      <c r="HG499" s="4"/>
    </row>
    <row r="500" spans="1:215" ht="15.75" x14ac:dyDescent="0.3">
      <c r="A500" s="3" t="s">
        <v>155</v>
      </c>
      <c r="B500" s="1" t="s">
        <v>299</v>
      </c>
      <c r="C500" s="1">
        <v>575</v>
      </c>
      <c r="E500" s="1">
        <f t="shared" si="53"/>
        <v>575</v>
      </c>
      <c r="G500" s="1">
        <f t="shared" si="50"/>
        <v>575</v>
      </c>
      <c r="H500" s="1">
        <v>750</v>
      </c>
      <c r="I500" s="1">
        <f t="shared" si="51"/>
        <v>-175</v>
      </c>
      <c r="K500" s="7">
        <v>-175</v>
      </c>
      <c r="L500" s="1">
        <f t="shared" si="52"/>
        <v>0</v>
      </c>
      <c r="HG500" s="4"/>
    </row>
    <row r="501" spans="1:215" ht="15.75" x14ac:dyDescent="0.3">
      <c r="A501" s="3" t="s">
        <v>155</v>
      </c>
      <c r="B501" s="1" t="s">
        <v>145</v>
      </c>
      <c r="C501" s="1">
        <v>1170</v>
      </c>
      <c r="E501" s="1">
        <f t="shared" si="53"/>
        <v>1170</v>
      </c>
      <c r="G501" s="1">
        <f t="shared" si="50"/>
        <v>1170</v>
      </c>
      <c r="H501" s="1">
        <v>750</v>
      </c>
      <c r="I501" s="1">
        <f t="shared" si="51"/>
        <v>420</v>
      </c>
      <c r="K501" s="7">
        <v>420</v>
      </c>
      <c r="L501" s="1">
        <f t="shared" si="52"/>
        <v>0</v>
      </c>
      <c r="HG501" s="4"/>
    </row>
    <row r="502" spans="1:215" ht="15.75" x14ac:dyDescent="0.3">
      <c r="A502" s="3" t="s">
        <v>155</v>
      </c>
      <c r="B502" s="1" t="s">
        <v>146</v>
      </c>
      <c r="C502" s="1">
        <v>675</v>
      </c>
      <c r="E502" s="1">
        <f t="shared" si="53"/>
        <v>675</v>
      </c>
      <c r="G502" s="1">
        <f t="shared" si="50"/>
        <v>675</v>
      </c>
      <c r="H502" s="1">
        <v>1000</v>
      </c>
      <c r="I502" s="1">
        <f t="shared" si="51"/>
        <v>-325</v>
      </c>
      <c r="K502" s="7">
        <v>-325</v>
      </c>
      <c r="L502" s="1">
        <f t="shared" si="52"/>
        <v>0</v>
      </c>
      <c r="HG502" s="4"/>
    </row>
    <row r="503" spans="1:215" ht="15.75" x14ac:dyDescent="0.3">
      <c r="A503" s="3"/>
      <c r="B503" s="7" t="s">
        <v>371</v>
      </c>
      <c r="C503" s="1"/>
      <c r="E503" s="1">
        <f t="shared" si="53"/>
        <v>0</v>
      </c>
      <c r="F503" s="7"/>
      <c r="G503" s="1">
        <f t="shared" si="50"/>
        <v>0</v>
      </c>
      <c r="H503" s="1">
        <v>0</v>
      </c>
      <c r="I503" s="1">
        <f t="shared" si="51"/>
        <v>0</v>
      </c>
      <c r="K503" s="7">
        <v>0</v>
      </c>
      <c r="L503" s="1">
        <f t="shared" si="52"/>
        <v>0</v>
      </c>
      <c r="HG503" s="4"/>
    </row>
    <row r="504" spans="1:215" ht="15.75" x14ac:dyDescent="0.3">
      <c r="A504" s="3" t="s">
        <v>155</v>
      </c>
      <c r="B504" s="1" t="s">
        <v>541</v>
      </c>
      <c r="C504" s="1">
        <v>175</v>
      </c>
      <c r="E504" s="1">
        <f t="shared" si="53"/>
        <v>175</v>
      </c>
      <c r="G504" s="1">
        <f t="shared" si="50"/>
        <v>175</v>
      </c>
      <c r="H504" s="1">
        <v>0</v>
      </c>
      <c r="I504" s="1">
        <f t="shared" si="51"/>
        <v>175</v>
      </c>
      <c r="K504" s="7">
        <v>175</v>
      </c>
      <c r="L504" s="1">
        <f t="shared" si="52"/>
        <v>0</v>
      </c>
      <c r="HG504" s="4"/>
    </row>
    <row r="505" spans="1:215" ht="15.75" x14ac:dyDescent="0.3">
      <c r="A505" s="3" t="s">
        <v>243</v>
      </c>
      <c r="B505" s="7" t="s">
        <v>90</v>
      </c>
      <c r="C505" s="1">
        <f>240+1026.82+300</f>
        <v>1566.82</v>
      </c>
      <c r="E505" s="1">
        <f t="shared" si="53"/>
        <v>1566.82</v>
      </c>
      <c r="G505" s="1">
        <f t="shared" si="50"/>
        <v>1566.82</v>
      </c>
      <c r="H505" s="1">
        <v>600</v>
      </c>
      <c r="I505" s="1">
        <f t="shared" si="51"/>
        <v>966.81999999999994</v>
      </c>
      <c r="K505" s="7">
        <v>0</v>
      </c>
      <c r="L505" s="1">
        <f t="shared" si="52"/>
        <v>966.81999999999994</v>
      </c>
      <c r="HG505" s="4"/>
    </row>
    <row r="506" spans="1:215" ht="15.75" x14ac:dyDescent="0.3">
      <c r="A506" s="3" t="s">
        <v>155</v>
      </c>
      <c r="B506" s="1" t="s">
        <v>456</v>
      </c>
      <c r="C506" s="1"/>
      <c r="E506" s="1">
        <f t="shared" si="53"/>
        <v>0</v>
      </c>
      <c r="G506" s="1">
        <f t="shared" si="50"/>
        <v>0</v>
      </c>
      <c r="H506" s="1">
        <v>500</v>
      </c>
      <c r="I506" s="1">
        <f t="shared" si="51"/>
        <v>-500</v>
      </c>
      <c r="K506" s="7">
        <v>-500</v>
      </c>
      <c r="L506" s="1">
        <f t="shared" si="52"/>
        <v>0</v>
      </c>
      <c r="HG506" s="4"/>
    </row>
    <row r="507" spans="1:215" ht="15.75" x14ac:dyDescent="0.3">
      <c r="A507" s="52" t="s">
        <v>247</v>
      </c>
      <c r="B507" s="6" t="s">
        <v>245</v>
      </c>
      <c r="C507" s="1"/>
      <c r="E507" s="1">
        <f t="shared" si="53"/>
        <v>0</v>
      </c>
      <c r="G507" s="1">
        <f t="shared" si="50"/>
        <v>0</v>
      </c>
      <c r="H507" s="1">
        <v>0</v>
      </c>
      <c r="I507" s="1">
        <f t="shared" si="51"/>
        <v>0</v>
      </c>
      <c r="K507" s="7">
        <v>0</v>
      </c>
      <c r="L507" s="1">
        <f t="shared" si="52"/>
        <v>0</v>
      </c>
      <c r="HG507" s="4"/>
    </row>
    <row r="508" spans="1:215" ht="15.75" x14ac:dyDescent="0.3">
      <c r="A508" s="3"/>
      <c r="B508" s="1" t="s">
        <v>246</v>
      </c>
      <c r="C508" s="1">
        <f>1000+2000+2000+1650+1350+950+550+450+2000+1700+1250+1250+600+510+225+1500+1400+700.83+65+262.29</f>
        <v>21413.120000000003</v>
      </c>
      <c r="D508" s="2"/>
      <c r="E508" s="1">
        <f t="shared" si="53"/>
        <v>21413.120000000003</v>
      </c>
      <c r="G508" s="1">
        <f t="shared" si="50"/>
        <v>21413.120000000003</v>
      </c>
      <c r="H508" s="1">
        <v>28597</v>
      </c>
      <c r="I508" s="1">
        <f t="shared" si="51"/>
        <v>-7183.8799999999974</v>
      </c>
      <c r="J508" s="7"/>
      <c r="K508" s="7">
        <v>-7183.8799999999974</v>
      </c>
      <c r="L508" s="1">
        <f t="shared" si="52"/>
        <v>0</v>
      </c>
      <c r="HG508" s="4"/>
    </row>
    <row r="509" spans="1:215" ht="15.75" x14ac:dyDescent="0.3">
      <c r="A509" s="52" t="s">
        <v>606</v>
      </c>
      <c r="B509" s="6" t="s">
        <v>493</v>
      </c>
      <c r="C509" s="7" t="s">
        <v>155</v>
      </c>
      <c r="E509" s="1">
        <f t="shared" si="53"/>
        <v>0</v>
      </c>
      <c r="J509" s="7"/>
      <c r="HG509" s="4"/>
    </row>
    <row r="510" spans="1:215" ht="15.75" x14ac:dyDescent="0.3">
      <c r="A510" s="3"/>
      <c r="B510" s="7" t="s">
        <v>710</v>
      </c>
      <c r="C510" s="1">
        <v>13338.79</v>
      </c>
      <c r="D510" s="1">
        <f>18.67</f>
        <v>18.670000000000002</v>
      </c>
      <c r="E510" s="1">
        <f t="shared" si="53"/>
        <v>13357.460000000001</v>
      </c>
      <c r="G510" s="1">
        <f>SUM(E510:F510)</f>
        <v>13357.460000000001</v>
      </c>
      <c r="H510" s="1">
        <v>0</v>
      </c>
      <c r="I510" s="1">
        <f>+G510-H510</f>
        <v>13357.460000000001</v>
      </c>
      <c r="K510" s="7">
        <v>20074</v>
      </c>
      <c r="L510" s="1">
        <f>+I510-K510</f>
        <v>-6716.5399999999991</v>
      </c>
      <c r="HG510" s="4"/>
    </row>
    <row r="511" spans="1:215" x14ac:dyDescent="0.25">
      <c r="B511" s="16" t="s">
        <v>182</v>
      </c>
      <c r="C511" s="17">
        <f t="shared" ref="C511:I511" si="54">SUM(C7:C510)</f>
        <v>2073872.2999999982</v>
      </c>
      <c r="D511" s="19">
        <f t="shared" si="54"/>
        <v>30272.02</v>
      </c>
      <c r="E511" s="19">
        <f t="shared" si="54"/>
        <v>2104144.3199999989</v>
      </c>
      <c r="F511" s="19">
        <f t="shared" si="54"/>
        <v>19627.61</v>
      </c>
      <c r="G511" s="19">
        <f t="shared" si="54"/>
        <v>2123771.9299999983</v>
      </c>
      <c r="H511" s="19">
        <f t="shared" si="54"/>
        <v>2153175.2039999999</v>
      </c>
      <c r="I511" s="19">
        <f t="shared" si="54"/>
        <v>-29403.274000000027</v>
      </c>
      <c r="J511" s="18"/>
      <c r="K511" s="19">
        <v>-18176.514000000025</v>
      </c>
      <c r="L511" s="17">
        <f>I511-K511</f>
        <v>-11226.760000000002</v>
      </c>
      <c r="HG511" s="4"/>
    </row>
    <row r="512" spans="1:215" x14ac:dyDescent="0.25">
      <c r="B512" s="6" t="s">
        <v>336</v>
      </c>
      <c r="C512" s="18">
        <v>49372</v>
      </c>
      <c r="D512" s="55"/>
      <c r="E512" s="55">
        <f>SUM(C512:D512)</f>
        <v>49372</v>
      </c>
      <c r="F512" s="55">
        <f>149372-E512</f>
        <v>100000</v>
      </c>
      <c r="G512" s="55">
        <f>SUM(E512:F512)</f>
        <v>149372</v>
      </c>
      <c r="H512" s="55">
        <v>149372</v>
      </c>
      <c r="I512" s="55">
        <f>+G512-H512</f>
        <v>0</v>
      </c>
      <c r="K512" s="7">
        <v>0</v>
      </c>
      <c r="L512" s="1">
        <f>+I512-K512</f>
        <v>0</v>
      </c>
      <c r="HG512" s="4"/>
    </row>
    <row r="513" spans="1:215" x14ac:dyDescent="0.25">
      <c r="B513" s="6" t="s">
        <v>171</v>
      </c>
      <c r="C513" s="18">
        <v>6000</v>
      </c>
      <c r="D513" s="55"/>
      <c r="E513" s="55">
        <f>SUM(C513:D513)</f>
        <v>6000</v>
      </c>
      <c r="F513" s="55">
        <f>6000-E513</f>
        <v>0</v>
      </c>
      <c r="G513" s="55">
        <f>SUM(E513:F513)</f>
        <v>6000</v>
      </c>
      <c r="H513" s="55">
        <v>6000</v>
      </c>
      <c r="I513" s="55">
        <f>+G513-H513</f>
        <v>0</v>
      </c>
      <c r="K513" s="7">
        <v>0</v>
      </c>
      <c r="L513" s="1">
        <f>+I513-K513</f>
        <v>0</v>
      </c>
      <c r="HG513" s="4"/>
    </row>
    <row r="514" spans="1:215" x14ac:dyDescent="0.25">
      <c r="A514" s="6"/>
      <c r="B514" s="6" t="s">
        <v>154</v>
      </c>
      <c r="C514" s="1"/>
      <c r="D514" s="53"/>
      <c r="E514" s="53">
        <f>SUM(C514:D514)</f>
        <v>0</v>
      </c>
      <c r="F514" s="53">
        <f>20000-E514</f>
        <v>20000</v>
      </c>
      <c r="G514" s="53">
        <f>SUM(E514:F514)</f>
        <v>20000</v>
      </c>
      <c r="H514" s="77">
        <f>20000-0.004</f>
        <v>19999.995999999999</v>
      </c>
      <c r="I514" s="53">
        <f>+G514-H514</f>
        <v>4.0000000008149073E-3</v>
      </c>
      <c r="K514" s="7">
        <v>0</v>
      </c>
      <c r="L514" s="1">
        <f>+I514-K514</f>
        <v>4.0000000008149073E-3</v>
      </c>
      <c r="HG514" s="4"/>
    </row>
    <row r="515" spans="1:215" x14ac:dyDescent="0.25">
      <c r="A515" s="17"/>
      <c r="B515" s="16" t="s">
        <v>457</v>
      </c>
      <c r="C515" s="17">
        <f t="shared" ref="C515:I515" si="55">SUM(C511:C514)</f>
        <v>2129244.299999998</v>
      </c>
      <c r="D515" s="53">
        <f t="shared" si="55"/>
        <v>30272.02</v>
      </c>
      <c r="E515" s="53">
        <f t="shared" si="55"/>
        <v>2159516.3199999989</v>
      </c>
      <c r="F515" s="53">
        <f t="shared" si="55"/>
        <v>139627.60999999999</v>
      </c>
      <c r="G515" s="53">
        <f t="shared" si="55"/>
        <v>2299143.9299999983</v>
      </c>
      <c r="H515" s="53">
        <f t="shared" si="55"/>
        <v>2328547.1999999997</v>
      </c>
      <c r="I515" s="54">
        <f t="shared" si="55"/>
        <v>-29403.270000000026</v>
      </c>
      <c r="J515" s="18"/>
      <c r="K515" s="17">
        <v>-18176.514000000025</v>
      </c>
      <c r="L515" s="19">
        <f>SUM(L511:L514)</f>
        <v>-11226.756000000001</v>
      </c>
      <c r="HG515" s="4"/>
    </row>
    <row r="516" spans="1:215" x14ac:dyDescent="0.25">
      <c r="C516" s="1"/>
      <c r="L516" s="20"/>
    </row>
    <row r="517" spans="1:215" x14ac:dyDescent="0.25">
      <c r="C517" s="1"/>
      <c r="L517" s="18"/>
      <c r="M517" s="18"/>
    </row>
    <row r="518" spans="1:215" x14ac:dyDescent="0.25">
      <c r="C518" s="1"/>
      <c r="L518" s="18"/>
      <c r="M518" s="18"/>
    </row>
    <row r="519" spans="1:215" x14ac:dyDescent="0.25">
      <c r="L519" s="18"/>
      <c r="M519" s="18"/>
    </row>
    <row r="520" spans="1:215" x14ac:dyDescent="0.25">
      <c r="L520" s="18"/>
      <c r="M520" s="18"/>
    </row>
    <row r="521" spans="1:215" x14ac:dyDescent="0.25">
      <c r="L521" s="18"/>
      <c r="M521" s="18"/>
    </row>
    <row r="522" spans="1:215" x14ac:dyDescent="0.25">
      <c r="L522" s="18"/>
      <c r="M522" s="18"/>
    </row>
  </sheetData>
  <mergeCells count="1">
    <mergeCell ref="D5:F5"/>
  </mergeCells>
  <phoneticPr fontId="11" type="noConversion"/>
  <pageMargins left="0.47244094488188981" right="0.27559055118110237" top="0.23622047244094491" bottom="0.59055118110236227" header="0" footer="0"/>
  <pageSetup paperSize="9" scale="58" orientation="landscape" r:id="rId1"/>
  <headerFooter alignWithMargins="0"/>
  <rowBreaks count="10" manualBreakCount="10">
    <brk id="47" max="16383" man="1"/>
    <brk id="94" max="16383" man="1"/>
    <brk id="134" max="16383" man="1"/>
    <brk id="188" max="16383" man="1"/>
    <brk id="232" max="16383" man="1"/>
    <brk id="287" max="16383" man="1"/>
    <brk id="345" max="16383" man="1"/>
    <brk id="388" max="16383" man="1"/>
    <brk id="441" max="11" man="1"/>
    <brk id="479" max="16383" man="1"/>
  </rowBreaks>
  <ignoredErrors>
    <ignoredError sqref="E516:I516 I511 E518:I521 E517:G517 I517 F507 E511 F512:F514 F151 F233 F238 F158 F403 F90 G511" formula="1"/>
  </ignoredError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4:D20"/>
  <sheetViews>
    <sheetView tabSelected="1" zoomScale="150" workbookViewId="0">
      <selection activeCell="A7" sqref="A7:B7"/>
    </sheetView>
  </sheetViews>
  <sheetFormatPr defaultColWidth="24.33203125" defaultRowHeight="11.25" x14ac:dyDescent="0.2"/>
  <cols>
    <col min="1" max="1" width="10" style="21" customWidth="1"/>
    <col min="2" max="2" width="19.88671875" style="21" customWidth="1"/>
    <col min="3" max="3" width="9" style="63" customWidth="1"/>
    <col min="4" max="4" width="37.6640625" style="21" customWidth="1"/>
    <col min="5" max="16384" width="24.33203125" style="21"/>
  </cols>
  <sheetData>
    <row r="4" spans="1:4" x14ac:dyDescent="0.2">
      <c r="A4" s="23" t="str">
        <f>'Summary Report'!B5</f>
        <v>"PRODUCTION NAME"</v>
      </c>
      <c r="B4" s="50"/>
      <c r="C4" s="62"/>
      <c r="D4" s="50"/>
    </row>
    <row r="5" spans="1:4" x14ac:dyDescent="0.2">
      <c r="A5" s="23" t="str">
        <f>'Summary Report'!B4</f>
        <v>C LIMITED</v>
      </c>
      <c r="B5" s="50"/>
      <c r="C5" s="62"/>
      <c r="D5" s="23" t="str">
        <f>+'Summary Report'!D6:H6</f>
        <v>Cost Report @ 31st January 2012</v>
      </c>
    </row>
    <row r="6" spans="1:4" x14ac:dyDescent="0.2">
      <c r="A6" s="22"/>
      <c r="B6" s="50"/>
      <c r="C6" s="62"/>
      <c r="D6" s="22"/>
    </row>
    <row r="7" spans="1:4" ht="70.5" customHeight="1" x14ac:dyDescent="0.2">
      <c r="A7" s="84" t="s">
        <v>518</v>
      </c>
      <c r="B7" s="84"/>
      <c r="C7" s="62"/>
      <c r="D7" s="24" t="s">
        <v>701</v>
      </c>
    </row>
    <row r="8" spans="1:4" x14ac:dyDescent="0.2">
      <c r="A8" s="22" t="s">
        <v>173</v>
      </c>
    </row>
    <row r="9" spans="1:4" x14ac:dyDescent="0.2">
      <c r="A9" s="25" t="s">
        <v>174</v>
      </c>
      <c r="B9" s="25" t="s">
        <v>175</v>
      </c>
      <c r="C9" s="64" t="s">
        <v>162</v>
      </c>
      <c r="D9" s="25"/>
    </row>
    <row r="10" spans="1:4" x14ac:dyDescent="0.2">
      <c r="A10" s="26"/>
      <c r="B10" s="27"/>
      <c r="C10" s="65"/>
      <c r="D10" s="28"/>
    </row>
    <row r="11" spans="1:4" ht="24" customHeight="1" x14ac:dyDescent="0.2">
      <c r="A11" s="59" t="s">
        <v>96</v>
      </c>
      <c r="B11" s="59" t="s">
        <v>608</v>
      </c>
      <c r="C11" s="66">
        <v>6000</v>
      </c>
      <c r="D11" s="60" t="s">
        <v>576</v>
      </c>
    </row>
    <row r="12" spans="1:4" ht="24" customHeight="1" x14ac:dyDescent="0.2">
      <c r="A12" s="29" t="s">
        <v>97</v>
      </c>
      <c r="B12" s="29" t="s">
        <v>179</v>
      </c>
      <c r="C12" s="66">
        <v>-3035</v>
      </c>
      <c r="D12" s="61" t="s">
        <v>37</v>
      </c>
    </row>
    <row r="13" spans="1:4" ht="24" customHeight="1" x14ac:dyDescent="0.2">
      <c r="A13" s="51" t="s">
        <v>98</v>
      </c>
      <c r="B13" s="29" t="s">
        <v>577</v>
      </c>
      <c r="C13" s="66">
        <v>1787</v>
      </c>
      <c r="D13" s="61" t="s">
        <v>578</v>
      </c>
    </row>
    <row r="14" spans="1:4" ht="24" customHeight="1" x14ac:dyDescent="0.2">
      <c r="A14" s="29" t="s">
        <v>100</v>
      </c>
      <c r="B14" s="29" t="s">
        <v>177</v>
      </c>
      <c r="C14" s="66">
        <v>-2000</v>
      </c>
      <c r="D14" s="61" t="s">
        <v>579</v>
      </c>
    </row>
    <row r="15" spans="1:4" ht="24" customHeight="1" x14ac:dyDescent="0.2">
      <c r="A15" s="51" t="s">
        <v>105</v>
      </c>
      <c r="B15" s="29" t="s">
        <v>609</v>
      </c>
      <c r="C15" s="66">
        <v>6512</v>
      </c>
      <c r="D15" s="61" t="s">
        <v>580</v>
      </c>
    </row>
    <row r="16" spans="1:4" ht="18.75" hidden="1" customHeight="1" x14ac:dyDescent="0.2">
      <c r="A16" s="51" t="s">
        <v>106</v>
      </c>
      <c r="B16" s="29" t="s">
        <v>489</v>
      </c>
      <c r="C16" s="66">
        <v>700</v>
      </c>
      <c r="D16" s="61"/>
    </row>
    <row r="17" spans="1:4" ht="27.75" customHeight="1" x14ac:dyDescent="0.2">
      <c r="A17" s="29" t="s">
        <v>107</v>
      </c>
      <c r="B17" s="29" t="s">
        <v>23</v>
      </c>
      <c r="C17" s="66">
        <v>-1513</v>
      </c>
      <c r="D17" s="61" t="s">
        <v>581</v>
      </c>
    </row>
    <row r="18" spans="1:4" ht="24.75" customHeight="1" x14ac:dyDescent="0.2">
      <c r="A18" s="51" t="s">
        <v>111</v>
      </c>
      <c r="B18" s="29" t="s">
        <v>180</v>
      </c>
      <c r="C18" s="66">
        <v>-1639</v>
      </c>
      <c r="D18" s="61" t="s">
        <v>574</v>
      </c>
    </row>
    <row r="19" spans="1:4" ht="38.25" customHeight="1" x14ac:dyDescent="0.2">
      <c r="A19" s="29" t="s">
        <v>112</v>
      </c>
      <c r="B19" s="29" t="s">
        <v>490</v>
      </c>
      <c r="C19" s="66">
        <v>-4755</v>
      </c>
      <c r="D19" s="61" t="s">
        <v>570</v>
      </c>
    </row>
    <row r="20" spans="1:4" ht="39.75" customHeight="1" x14ac:dyDescent="0.2">
      <c r="A20" s="29" t="s">
        <v>606</v>
      </c>
      <c r="B20" s="29" t="s">
        <v>491</v>
      </c>
      <c r="C20" s="66">
        <v>-6179</v>
      </c>
      <c r="D20" s="61" t="s">
        <v>575</v>
      </c>
    </row>
  </sheetData>
  <mergeCells count="1">
    <mergeCell ref="A7:B7"/>
  </mergeCells>
  <phoneticPr fontId="11" type="noConversion"/>
  <pageMargins left="0.70866141732283472" right="0.70866141732283472" top="0.74803149606299213" bottom="0.74803149606299213" header="0.31496062992125984" footer="0.31496062992125984"/>
  <pageSetup paperSize="9" scale="90"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Summary Report</vt:lpstr>
      <vt:lpstr>Detailed Cost Report</vt:lpstr>
      <vt:lpstr>Variance Report</vt:lpstr>
      <vt:lpstr>'Detailed Cost Report'!Print_Area</vt:lpstr>
      <vt:lpstr>'Summary Report'!Print_Area</vt:lpstr>
      <vt:lpstr>'Variance Report'!Print_Area</vt:lpstr>
      <vt:lpstr>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Nigel</dc:creator>
  <cp:lastModifiedBy>HP</cp:lastModifiedBy>
  <cp:lastPrinted>2012-08-18T12:49:55Z</cp:lastPrinted>
  <dcterms:created xsi:type="dcterms:W3CDTF">2012-03-26T09:54:13Z</dcterms:created>
  <dcterms:modified xsi:type="dcterms:W3CDTF">2013-12-10T14:45:31Z</dcterms:modified>
</cp:coreProperties>
</file>