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cherifarkam/Desktop/Data_Science/Projects/Repositories/Stocks_Bonds_Mcquarrie_Analysis/Data/"/>
    </mc:Choice>
  </mc:AlternateContent>
  <xr:revisionPtr revIDLastSave="0" documentId="13_ncr:1_{B5AEBBD1-A378-4640-9FD4-193665E16DA8}" xr6:coauthVersionLast="47" xr6:coauthVersionMax="47" xr10:uidLastSave="{00000000-0000-0000-0000-000000000000}"/>
  <bookViews>
    <workbookView xWindow="0" yWindow="780" windowWidth="34200" windowHeight="20180" activeTab="4" xr2:uid="{00000000-000D-0000-FFFF-FFFF00000000}"/>
  </bookViews>
  <sheets>
    <sheet name="Stocks v Bonds Periods" sheetId="1" r:id="rId1"/>
    <sheet name="Rolling Returns" sheetId="2" r:id="rId2"/>
    <sheet name="Real Returns 1792-2025" sheetId="3" r:id="rId3"/>
    <sheet name="Nominal Returns 1792-2025" sheetId="4" r:id="rId4"/>
    <sheet name="2019-2025 JanToJan" sheetId="5" r:id="rId5"/>
    <sheet name="VTI" sheetId="6" r:id="rId6"/>
    <sheet name="VCL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D9" i="1"/>
  <c r="D8" i="1"/>
  <c r="C9" i="1"/>
  <c r="E9" i="1" s="1"/>
  <c r="C8" i="1"/>
  <c r="D7" i="1"/>
  <c r="E7" i="1" s="1"/>
  <c r="C7" i="1"/>
  <c r="D5" i="1"/>
  <c r="C5" i="1"/>
  <c r="D4" i="1"/>
  <c r="C4" i="1"/>
  <c r="L235" i="3"/>
  <c r="M235" i="3"/>
  <c r="N235" i="3"/>
  <c r="O235" i="3"/>
  <c r="P235" i="3"/>
  <c r="Q235" i="3"/>
  <c r="R235" i="3"/>
  <c r="H6" i="2" s="1"/>
  <c r="S235" i="3"/>
  <c r="C6" i="2" s="1"/>
  <c r="M12" i="5"/>
  <c r="K12" i="5"/>
  <c r="J12" i="5"/>
  <c r="I12" i="5"/>
  <c r="E12" i="5"/>
  <c r="F12" i="5" s="1"/>
  <c r="G12" i="5"/>
  <c r="G11" i="5"/>
  <c r="H235" i="4"/>
  <c r="G235" i="4"/>
  <c r="F235" i="4"/>
  <c r="E235" i="4"/>
  <c r="C235" i="4"/>
  <c r="F98" i="7"/>
  <c r="F87" i="7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E98" i="7"/>
  <c r="D98" i="7"/>
  <c r="D97" i="7"/>
  <c r="D96" i="7"/>
  <c r="D95" i="7"/>
  <c r="D94" i="7"/>
  <c r="D93" i="7"/>
  <c r="D92" i="7"/>
  <c r="D91" i="7"/>
  <c r="D90" i="7"/>
  <c r="D89" i="7"/>
  <c r="D88" i="7"/>
  <c r="D87" i="7"/>
  <c r="F73" i="6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D72" i="6"/>
  <c r="D73" i="6"/>
  <c r="D71" i="6"/>
  <c r="D70" i="6"/>
  <c r="D69" i="6"/>
  <c r="D68" i="6"/>
  <c r="D67" i="6"/>
  <c r="D66" i="6"/>
  <c r="D65" i="6"/>
  <c r="D64" i="6"/>
  <c r="D63" i="6"/>
  <c r="E73" i="6" s="1"/>
  <c r="D62" i="6"/>
  <c r="H234" i="4"/>
  <c r="G234" i="4"/>
  <c r="F234" i="4"/>
  <c r="E234" i="4"/>
  <c r="C23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4" i="4"/>
  <c r="G3" i="4"/>
  <c r="L234" i="3"/>
  <c r="J3" i="2" s="1"/>
  <c r="M234" i="3"/>
  <c r="K3" i="2" s="1"/>
  <c r="N234" i="3"/>
  <c r="B4" i="2" s="1"/>
  <c r="O234" i="3"/>
  <c r="P234" i="3"/>
  <c r="Q234" i="3"/>
  <c r="R234" i="3"/>
  <c r="S234" i="3"/>
  <c r="L11" i="5"/>
  <c r="L12" i="5" s="1"/>
  <c r="M10" i="5"/>
  <c r="E11" i="5"/>
  <c r="F11" i="5" s="1"/>
  <c r="I11" i="5" s="1"/>
  <c r="F75" i="7"/>
  <c r="F76" i="7" s="1"/>
  <c r="F77" i="7" s="1"/>
  <c r="D77" i="7"/>
  <c r="D78" i="7"/>
  <c r="D79" i="7"/>
  <c r="D80" i="7"/>
  <c r="D81" i="7"/>
  <c r="D82" i="7"/>
  <c r="D83" i="7"/>
  <c r="D84" i="7"/>
  <c r="D85" i="7"/>
  <c r="D86" i="7"/>
  <c r="D76" i="7"/>
  <c r="D75" i="7"/>
  <c r="F51" i="6"/>
  <c r="F52" i="6"/>
  <c r="F53" i="6"/>
  <c r="F54" i="6"/>
  <c r="F55" i="6"/>
  <c r="F56" i="6"/>
  <c r="F57" i="6"/>
  <c r="F58" i="6"/>
  <c r="F59" i="6"/>
  <c r="F60" i="6"/>
  <c r="F61" i="6"/>
  <c r="D50" i="6"/>
  <c r="D51" i="6"/>
  <c r="D52" i="6"/>
  <c r="D53" i="6"/>
  <c r="D54" i="6"/>
  <c r="D55" i="6"/>
  <c r="D56" i="6"/>
  <c r="D57" i="6"/>
  <c r="D58" i="6"/>
  <c r="D59" i="6"/>
  <c r="D60" i="6"/>
  <c r="D61" i="6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49" i="6"/>
  <c r="D48" i="6"/>
  <c r="D47" i="6"/>
  <c r="D46" i="6"/>
  <c r="D45" i="6"/>
  <c r="D44" i="6"/>
  <c r="D43" i="6"/>
  <c r="D42" i="6"/>
  <c r="D41" i="6"/>
  <c r="D40" i="6"/>
  <c r="D39" i="6"/>
  <c r="D38" i="6"/>
  <c r="E49" i="6" s="1"/>
  <c r="D37" i="6"/>
  <c r="D36" i="6"/>
  <c r="D35" i="6"/>
  <c r="D34" i="6"/>
  <c r="D33" i="6"/>
  <c r="D32" i="6"/>
  <c r="D31" i="6"/>
  <c r="D30" i="6"/>
  <c r="D29" i="6"/>
  <c r="D28" i="6"/>
  <c r="D27" i="6"/>
  <c r="D26" i="6"/>
  <c r="E37" i="6" s="1"/>
  <c r="D25" i="6"/>
  <c r="D24" i="6"/>
  <c r="D23" i="6"/>
  <c r="D22" i="6"/>
  <c r="D21" i="6"/>
  <c r="D20" i="6"/>
  <c r="D19" i="6"/>
  <c r="D18" i="6"/>
  <c r="D17" i="6"/>
  <c r="D16" i="6"/>
  <c r="D15" i="6"/>
  <c r="D14" i="6"/>
  <c r="E25" i="6" s="1"/>
  <c r="D13" i="6"/>
  <c r="D12" i="6"/>
  <c r="D11" i="6"/>
  <c r="D10" i="6"/>
  <c r="D9" i="6"/>
  <c r="D8" i="6"/>
  <c r="D7" i="6"/>
  <c r="D6" i="6"/>
  <c r="D5" i="6"/>
  <c r="D4" i="6"/>
  <c r="D3" i="6"/>
  <c r="D2" i="6"/>
  <c r="E13" i="6" s="1"/>
  <c r="G10" i="5"/>
  <c r="E10" i="5"/>
  <c r="F10" i="5" s="1"/>
  <c r="K10" i="5" s="1"/>
  <c r="G9" i="5"/>
  <c r="E9" i="5"/>
  <c r="F9" i="5" s="1"/>
  <c r="K9" i="5" s="1"/>
  <c r="G8" i="5"/>
  <c r="E8" i="5"/>
  <c r="F8" i="5" s="1"/>
  <c r="K8" i="5" s="1"/>
  <c r="L7" i="5"/>
  <c r="L8" i="5" s="1"/>
  <c r="L9" i="5" s="1"/>
  <c r="L10" i="5" s="1"/>
  <c r="G7" i="5"/>
  <c r="E7" i="5"/>
  <c r="F7" i="5" s="1"/>
  <c r="K7" i="5" s="1"/>
  <c r="M7" i="5" s="1"/>
  <c r="M8" i="5" s="1"/>
  <c r="M9" i="5" s="1"/>
  <c r="F6" i="5"/>
  <c r="I6" i="5" s="1"/>
  <c r="F5" i="5"/>
  <c r="I5" i="5" s="1"/>
  <c r="F4" i="5"/>
  <c r="I4" i="5" s="1"/>
  <c r="F3" i="5"/>
  <c r="I3" i="5" s="1"/>
  <c r="F2" i="5"/>
  <c r="I2" i="5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C4" i="4"/>
  <c r="F3" i="4"/>
  <c r="S233" i="3"/>
  <c r="R233" i="3"/>
  <c r="Q233" i="3"/>
  <c r="P233" i="3"/>
  <c r="O233" i="3"/>
  <c r="N233" i="3"/>
  <c r="M233" i="3"/>
  <c r="L233" i="3"/>
  <c r="S232" i="3"/>
  <c r="R232" i="3"/>
  <c r="Q232" i="3"/>
  <c r="P232" i="3"/>
  <c r="O232" i="3"/>
  <c r="N232" i="3"/>
  <c r="M232" i="3"/>
  <c r="L232" i="3"/>
  <c r="S231" i="3"/>
  <c r="R231" i="3"/>
  <c r="Q231" i="3"/>
  <c r="P231" i="3"/>
  <c r="O231" i="3"/>
  <c r="N231" i="3"/>
  <c r="M231" i="3"/>
  <c r="L231" i="3"/>
  <c r="S230" i="3"/>
  <c r="R230" i="3"/>
  <c r="Q230" i="3"/>
  <c r="P230" i="3"/>
  <c r="O230" i="3"/>
  <c r="N230" i="3"/>
  <c r="M230" i="3"/>
  <c r="L230" i="3"/>
  <c r="S229" i="3"/>
  <c r="R229" i="3"/>
  <c r="Q229" i="3"/>
  <c r="P229" i="3"/>
  <c r="O229" i="3"/>
  <c r="N229" i="3"/>
  <c r="M229" i="3"/>
  <c r="L229" i="3"/>
  <c r="S228" i="3"/>
  <c r="R228" i="3"/>
  <c r="Q228" i="3"/>
  <c r="P228" i="3"/>
  <c r="O228" i="3"/>
  <c r="N228" i="3"/>
  <c r="M228" i="3"/>
  <c r="L228" i="3"/>
  <c r="S227" i="3"/>
  <c r="R227" i="3"/>
  <c r="Q227" i="3"/>
  <c r="P227" i="3"/>
  <c r="O227" i="3"/>
  <c r="N227" i="3"/>
  <c r="M227" i="3"/>
  <c r="L227" i="3"/>
  <c r="S226" i="3"/>
  <c r="R226" i="3"/>
  <c r="Q226" i="3"/>
  <c r="P226" i="3"/>
  <c r="O226" i="3"/>
  <c r="N226" i="3"/>
  <c r="M226" i="3"/>
  <c r="L226" i="3"/>
  <c r="S225" i="3"/>
  <c r="R225" i="3"/>
  <c r="Q225" i="3"/>
  <c r="P225" i="3"/>
  <c r="O225" i="3"/>
  <c r="N225" i="3"/>
  <c r="M225" i="3"/>
  <c r="L225" i="3"/>
  <c r="S224" i="3"/>
  <c r="R224" i="3"/>
  <c r="Q224" i="3"/>
  <c r="P224" i="3"/>
  <c r="O224" i="3"/>
  <c r="N224" i="3"/>
  <c r="M224" i="3"/>
  <c r="L224" i="3"/>
  <c r="S223" i="3"/>
  <c r="R223" i="3"/>
  <c r="Q223" i="3"/>
  <c r="P223" i="3"/>
  <c r="O223" i="3"/>
  <c r="N223" i="3"/>
  <c r="M223" i="3"/>
  <c r="L223" i="3"/>
  <c r="S222" i="3"/>
  <c r="R222" i="3"/>
  <c r="Q222" i="3"/>
  <c r="P222" i="3"/>
  <c r="O222" i="3"/>
  <c r="N222" i="3"/>
  <c r="M222" i="3"/>
  <c r="L222" i="3"/>
  <c r="S221" i="3"/>
  <c r="R221" i="3"/>
  <c r="Q221" i="3"/>
  <c r="P221" i="3"/>
  <c r="O221" i="3"/>
  <c r="N221" i="3"/>
  <c r="M221" i="3"/>
  <c r="L221" i="3"/>
  <c r="S220" i="3"/>
  <c r="R220" i="3"/>
  <c r="Q220" i="3"/>
  <c r="P220" i="3"/>
  <c r="O220" i="3"/>
  <c r="N220" i="3"/>
  <c r="M220" i="3"/>
  <c r="L220" i="3"/>
  <c r="S219" i="3"/>
  <c r="R219" i="3"/>
  <c r="Q219" i="3"/>
  <c r="P219" i="3"/>
  <c r="O219" i="3"/>
  <c r="N219" i="3"/>
  <c r="M219" i="3"/>
  <c r="L219" i="3"/>
  <c r="S218" i="3"/>
  <c r="R218" i="3"/>
  <c r="Q218" i="3"/>
  <c r="P218" i="3"/>
  <c r="O218" i="3"/>
  <c r="N218" i="3"/>
  <c r="M218" i="3"/>
  <c r="L218" i="3"/>
  <c r="S217" i="3"/>
  <c r="R217" i="3"/>
  <c r="Q217" i="3"/>
  <c r="P217" i="3"/>
  <c r="O217" i="3"/>
  <c r="N217" i="3"/>
  <c r="M217" i="3"/>
  <c r="L217" i="3"/>
  <c r="S216" i="3"/>
  <c r="R216" i="3"/>
  <c r="Q216" i="3"/>
  <c r="P216" i="3"/>
  <c r="O216" i="3"/>
  <c r="N216" i="3"/>
  <c r="M216" i="3"/>
  <c r="L216" i="3"/>
  <c r="S215" i="3"/>
  <c r="R215" i="3"/>
  <c r="Q215" i="3"/>
  <c r="P215" i="3"/>
  <c r="O215" i="3"/>
  <c r="N215" i="3"/>
  <c r="M215" i="3"/>
  <c r="L215" i="3"/>
  <c r="S214" i="3"/>
  <c r="R214" i="3"/>
  <c r="Q214" i="3"/>
  <c r="P214" i="3"/>
  <c r="O214" i="3"/>
  <c r="N214" i="3"/>
  <c r="M214" i="3"/>
  <c r="L214" i="3"/>
  <c r="S213" i="3"/>
  <c r="R213" i="3"/>
  <c r="Q213" i="3"/>
  <c r="P213" i="3"/>
  <c r="O213" i="3"/>
  <c r="N213" i="3"/>
  <c r="M213" i="3"/>
  <c r="L213" i="3"/>
  <c r="S212" i="3"/>
  <c r="R212" i="3"/>
  <c r="Q212" i="3"/>
  <c r="P212" i="3"/>
  <c r="O212" i="3"/>
  <c r="N212" i="3"/>
  <c r="M212" i="3"/>
  <c r="L212" i="3"/>
  <c r="S211" i="3"/>
  <c r="R211" i="3"/>
  <c r="Q211" i="3"/>
  <c r="P211" i="3"/>
  <c r="O211" i="3"/>
  <c r="N211" i="3"/>
  <c r="M211" i="3"/>
  <c r="L211" i="3"/>
  <c r="S210" i="3"/>
  <c r="R210" i="3"/>
  <c r="Q210" i="3"/>
  <c r="P210" i="3"/>
  <c r="O210" i="3"/>
  <c r="N210" i="3"/>
  <c r="M210" i="3"/>
  <c r="L210" i="3"/>
  <c r="S209" i="3"/>
  <c r="R209" i="3"/>
  <c r="Q209" i="3"/>
  <c r="P209" i="3"/>
  <c r="O209" i="3"/>
  <c r="N209" i="3"/>
  <c r="M209" i="3"/>
  <c r="L209" i="3"/>
  <c r="S208" i="3"/>
  <c r="R208" i="3"/>
  <c r="Q208" i="3"/>
  <c r="P208" i="3"/>
  <c r="O208" i="3"/>
  <c r="N208" i="3"/>
  <c r="M208" i="3"/>
  <c r="L208" i="3"/>
  <c r="S207" i="3"/>
  <c r="R207" i="3"/>
  <c r="Q207" i="3"/>
  <c r="P207" i="3"/>
  <c r="O207" i="3"/>
  <c r="N207" i="3"/>
  <c r="M207" i="3"/>
  <c r="L207" i="3"/>
  <c r="S206" i="3"/>
  <c r="R206" i="3"/>
  <c r="Q206" i="3"/>
  <c r="P206" i="3"/>
  <c r="O206" i="3"/>
  <c r="N206" i="3"/>
  <c r="M206" i="3"/>
  <c r="L206" i="3"/>
  <c r="S205" i="3"/>
  <c r="R205" i="3"/>
  <c r="Q205" i="3"/>
  <c r="P205" i="3"/>
  <c r="O205" i="3"/>
  <c r="N205" i="3"/>
  <c r="M205" i="3"/>
  <c r="L205" i="3"/>
  <c r="S204" i="3"/>
  <c r="R204" i="3"/>
  <c r="Q204" i="3"/>
  <c r="P204" i="3"/>
  <c r="O204" i="3"/>
  <c r="N204" i="3"/>
  <c r="M204" i="3"/>
  <c r="L204" i="3"/>
  <c r="S203" i="3"/>
  <c r="R203" i="3"/>
  <c r="Q203" i="3"/>
  <c r="P203" i="3"/>
  <c r="O203" i="3"/>
  <c r="N203" i="3"/>
  <c r="M203" i="3"/>
  <c r="L203" i="3"/>
  <c r="S202" i="3"/>
  <c r="R202" i="3"/>
  <c r="Q202" i="3"/>
  <c r="P202" i="3"/>
  <c r="O202" i="3"/>
  <c r="N202" i="3"/>
  <c r="M202" i="3"/>
  <c r="L202" i="3"/>
  <c r="S201" i="3"/>
  <c r="R201" i="3"/>
  <c r="Q201" i="3"/>
  <c r="P201" i="3"/>
  <c r="O201" i="3"/>
  <c r="N201" i="3"/>
  <c r="M201" i="3"/>
  <c r="L201" i="3"/>
  <c r="S200" i="3"/>
  <c r="R200" i="3"/>
  <c r="Q200" i="3"/>
  <c r="P200" i="3"/>
  <c r="O200" i="3"/>
  <c r="N200" i="3"/>
  <c r="M200" i="3"/>
  <c r="L200" i="3"/>
  <c r="S199" i="3"/>
  <c r="R199" i="3"/>
  <c r="Q199" i="3"/>
  <c r="P199" i="3"/>
  <c r="O199" i="3"/>
  <c r="N199" i="3"/>
  <c r="M199" i="3"/>
  <c r="L199" i="3"/>
  <c r="S198" i="3"/>
  <c r="R198" i="3"/>
  <c r="Q198" i="3"/>
  <c r="P198" i="3"/>
  <c r="O198" i="3"/>
  <c r="N198" i="3"/>
  <c r="M198" i="3"/>
  <c r="L198" i="3"/>
  <c r="S197" i="3"/>
  <c r="R197" i="3"/>
  <c r="Q197" i="3"/>
  <c r="P197" i="3"/>
  <c r="O197" i="3"/>
  <c r="N197" i="3"/>
  <c r="M197" i="3"/>
  <c r="L197" i="3"/>
  <c r="S196" i="3"/>
  <c r="R196" i="3"/>
  <c r="Q196" i="3"/>
  <c r="P196" i="3"/>
  <c r="O196" i="3"/>
  <c r="N196" i="3"/>
  <c r="M196" i="3"/>
  <c r="L196" i="3"/>
  <c r="S195" i="3"/>
  <c r="R195" i="3"/>
  <c r="Q195" i="3"/>
  <c r="P195" i="3"/>
  <c r="O195" i="3"/>
  <c r="N195" i="3"/>
  <c r="M195" i="3"/>
  <c r="L195" i="3"/>
  <c r="S194" i="3"/>
  <c r="R194" i="3"/>
  <c r="Q194" i="3"/>
  <c r="P194" i="3"/>
  <c r="O194" i="3"/>
  <c r="N194" i="3"/>
  <c r="M194" i="3"/>
  <c r="L194" i="3"/>
  <c r="S193" i="3"/>
  <c r="R193" i="3"/>
  <c r="Q193" i="3"/>
  <c r="P193" i="3"/>
  <c r="O193" i="3"/>
  <c r="N193" i="3"/>
  <c r="M193" i="3"/>
  <c r="L193" i="3"/>
  <c r="S192" i="3"/>
  <c r="R192" i="3"/>
  <c r="Q192" i="3"/>
  <c r="P192" i="3"/>
  <c r="O192" i="3"/>
  <c r="N192" i="3"/>
  <c r="M192" i="3"/>
  <c r="L192" i="3"/>
  <c r="S191" i="3"/>
  <c r="R191" i="3"/>
  <c r="Q191" i="3"/>
  <c r="P191" i="3"/>
  <c r="O191" i="3"/>
  <c r="N191" i="3"/>
  <c r="M191" i="3"/>
  <c r="L191" i="3"/>
  <c r="S190" i="3"/>
  <c r="R190" i="3"/>
  <c r="Q190" i="3"/>
  <c r="P190" i="3"/>
  <c r="O190" i="3"/>
  <c r="N190" i="3"/>
  <c r="M190" i="3"/>
  <c r="L190" i="3"/>
  <c r="S189" i="3"/>
  <c r="R189" i="3"/>
  <c r="Q189" i="3"/>
  <c r="P189" i="3"/>
  <c r="O189" i="3"/>
  <c r="N189" i="3"/>
  <c r="M189" i="3"/>
  <c r="L189" i="3"/>
  <c r="S188" i="3"/>
  <c r="R188" i="3"/>
  <c r="Q188" i="3"/>
  <c r="P188" i="3"/>
  <c r="O188" i="3"/>
  <c r="N188" i="3"/>
  <c r="M188" i="3"/>
  <c r="L188" i="3"/>
  <c r="S187" i="3"/>
  <c r="R187" i="3"/>
  <c r="Q187" i="3"/>
  <c r="P187" i="3"/>
  <c r="O187" i="3"/>
  <c r="N187" i="3"/>
  <c r="M187" i="3"/>
  <c r="L187" i="3"/>
  <c r="S186" i="3"/>
  <c r="R186" i="3"/>
  <c r="Q186" i="3"/>
  <c r="P186" i="3"/>
  <c r="O186" i="3"/>
  <c r="N186" i="3"/>
  <c r="M186" i="3"/>
  <c r="L186" i="3"/>
  <c r="S185" i="3"/>
  <c r="R185" i="3"/>
  <c r="Q185" i="3"/>
  <c r="P185" i="3"/>
  <c r="O185" i="3"/>
  <c r="N185" i="3"/>
  <c r="M185" i="3"/>
  <c r="L185" i="3"/>
  <c r="S184" i="3"/>
  <c r="R184" i="3"/>
  <c r="Q184" i="3"/>
  <c r="P184" i="3"/>
  <c r="O184" i="3"/>
  <c r="N184" i="3"/>
  <c r="M184" i="3"/>
  <c r="L184" i="3"/>
  <c r="S183" i="3"/>
  <c r="R183" i="3"/>
  <c r="Q183" i="3"/>
  <c r="P183" i="3"/>
  <c r="O183" i="3"/>
  <c r="N183" i="3"/>
  <c r="M183" i="3"/>
  <c r="L183" i="3"/>
  <c r="S182" i="3"/>
  <c r="R182" i="3"/>
  <c r="Q182" i="3"/>
  <c r="P182" i="3"/>
  <c r="O182" i="3"/>
  <c r="N182" i="3"/>
  <c r="M182" i="3"/>
  <c r="L182" i="3"/>
  <c r="S181" i="3"/>
  <c r="R181" i="3"/>
  <c r="Q181" i="3"/>
  <c r="P181" i="3"/>
  <c r="O181" i="3"/>
  <c r="N181" i="3"/>
  <c r="M181" i="3"/>
  <c r="L181" i="3"/>
  <c r="S180" i="3"/>
  <c r="R180" i="3"/>
  <c r="Q180" i="3"/>
  <c r="P180" i="3"/>
  <c r="O180" i="3"/>
  <c r="N180" i="3"/>
  <c r="M180" i="3"/>
  <c r="L180" i="3"/>
  <c r="S179" i="3"/>
  <c r="R179" i="3"/>
  <c r="Q179" i="3"/>
  <c r="P179" i="3"/>
  <c r="O179" i="3"/>
  <c r="N179" i="3"/>
  <c r="M179" i="3"/>
  <c r="L179" i="3"/>
  <c r="S178" i="3"/>
  <c r="R178" i="3"/>
  <c r="Q178" i="3"/>
  <c r="P178" i="3"/>
  <c r="O178" i="3"/>
  <c r="N178" i="3"/>
  <c r="M178" i="3"/>
  <c r="L178" i="3"/>
  <c r="S177" i="3"/>
  <c r="R177" i="3"/>
  <c r="Q177" i="3"/>
  <c r="P177" i="3"/>
  <c r="O177" i="3"/>
  <c r="N177" i="3"/>
  <c r="M177" i="3"/>
  <c r="L177" i="3"/>
  <c r="S176" i="3"/>
  <c r="R176" i="3"/>
  <c r="Q176" i="3"/>
  <c r="P176" i="3"/>
  <c r="O176" i="3"/>
  <c r="N176" i="3"/>
  <c r="M176" i="3"/>
  <c r="L176" i="3"/>
  <c r="S175" i="3"/>
  <c r="R175" i="3"/>
  <c r="Q175" i="3"/>
  <c r="P175" i="3"/>
  <c r="O175" i="3"/>
  <c r="N175" i="3"/>
  <c r="M175" i="3"/>
  <c r="L175" i="3"/>
  <c r="S174" i="3"/>
  <c r="R174" i="3"/>
  <c r="Q174" i="3"/>
  <c r="P174" i="3"/>
  <c r="O174" i="3"/>
  <c r="N174" i="3"/>
  <c r="M174" i="3"/>
  <c r="L174" i="3"/>
  <c r="S173" i="3"/>
  <c r="R173" i="3"/>
  <c r="Q173" i="3"/>
  <c r="P173" i="3"/>
  <c r="O173" i="3"/>
  <c r="N173" i="3"/>
  <c r="M173" i="3"/>
  <c r="L173" i="3"/>
  <c r="S172" i="3"/>
  <c r="R172" i="3"/>
  <c r="Q172" i="3"/>
  <c r="P172" i="3"/>
  <c r="O172" i="3"/>
  <c r="N172" i="3"/>
  <c r="M172" i="3"/>
  <c r="L172" i="3"/>
  <c r="S171" i="3"/>
  <c r="R171" i="3"/>
  <c r="Q171" i="3"/>
  <c r="P171" i="3"/>
  <c r="O171" i="3"/>
  <c r="N171" i="3"/>
  <c r="M171" i="3"/>
  <c r="L171" i="3"/>
  <c r="S170" i="3"/>
  <c r="R170" i="3"/>
  <c r="Q170" i="3"/>
  <c r="P170" i="3"/>
  <c r="O170" i="3"/>
  <c r="N170" i="3"/>
  <c r="M170" i="3"/>
  <c r="L170" i="3"/>
  <c r="S169" i="3"/>
  <c r="R169" i="3"/>
  <c r="Q169" i="3"/>
  <c r="P169" i="3"/>
  <c r="O169" i="3"/>
  <c r="N169" i="3"/>
  <c r="M169" i="3"/>
  <c r="L169" i="3"/>
  <c r="S168" i="3"/>
  <c r="R168" i="3"/>
  <c r="Q168" i="3"/>
  <c r="P168" i="3"/>
  <c r="O168" i="3"/>
  <c r="N168" i="3"/>
  <c r="M168" i="3"/>
  <c r="L168" i="3"/>
  <c r="S167" i="3"/>
  <c r="R167" i="3"/>
  <c r="Q167" i="3"/>
  <c r="P167" i="3"/>
  <c r="O167" i="3"/>
  <c r="N167" i="3"/>
  <c r="M167" i="3"/>
  <c r="L167" i="3"/>
  <c r="S166" i="3"/>
  <c r="R166" i="3"/>
  <c r="Q166" i="3"/>
  <c r="P166" i="3"/>
  <c r="O166" i="3"/>
  <c r="N166" i="3"/>
  <c r="M166" i="3"/>
  <c r="L166" i="3"/>
  <c r="S165" i="3"/>
  <c r="R165" i="3"/>
  <c r="Q165" i="3"/>
  <c r="P165" i="3"/>
  <c r="O165" i="3"/>
  <c r="N165" i="3"/>
  <c r="M165" i="3"/>
  <c r="L165" i="3"/>
  <c r="S164" i="3"/>
  <c r="R164" i="3"/>
  <c r="Q164" i="3"/>
  <c r="P164" i="3"/>
  <c r="O164" i="3"/>
  <c r="N164" i="3"/>
  <c r="M164" i="3"/>
  <c r="L164" i="3"/>
  <c r="S163" i="3"/>
  <c r="R163" i="3"/>
  <c r="Q163" i="3"/>
  <c r="P163" i="3"/>
  <c r="O163" i="3"/>
  <c r="N163" i="3"/>
  <c r="M163" i="3"/>
  <c r="L163" i="3"/>
  <c r="S162" i="3"/>
  <c r="R162" i="3"/>
  <c r="Q162" i="3"/>
  <c r="P162" i="3"/>
  <c r="O162" i="3"/>
  <c r="N162" i="3"/>
  <c r="M162" i="3"/>
  <c r="L162" i="3"/>
  <c r="S161" i="3"/>
  <c r="R161" i="3"/>
  <c r="Q161" i="3"/>
  <c r="P161" i="3"/>
  <c r="O161" i="3"/>
  <c r="N161" i="3"/>
  <c r="M161" i="3"/>
  <c r="L161" i="3"/>
  <c r="S160" i="3"/>
  <c r="R160" i="3"/>
  <c r="Q160" i="3"/>
  <c r="P160" i="3"/>
  <c r="O160" i="3"/>
  <c r="N160" i="3"/>
  <c r="M160" i="3"/>
  <c r="L160" i="3"/>
  <c r="S159" i="3"/>
  <c r="R159" i="3"/>
  <c r="Q159" i="3"/>
  <c r="P159" i="3"/>
  <c r="O159" i="3"/>
  <c r="N159" i="3"/>
  <c r="M159" i="3"/>
  <c r="L159" i="3"/>
  <c r="S158" i="3"/>
  <c r="R158" i="3"/>
  <c r="Q158" i="3"/>
  <c r="P158" i="3"/>
  <c r="O158" i="3"/>
  <c r="N158" i="3"/>
  <c r="M158" i="3"/>
  <c r="L158" i="3"/>
  <c r="S157" i="3"/>
  <c r="R157" i="3"/>
  <c r="Q157" i="3"/>
  <c r="P157" i="3"/>
  <c r="O157" i="3"/>
  <c r="N157" i="3"/>
  <c r="M157" i="3"/>
  <c r="L157" i="3"/>
  <c r="S156" i="3"/>
  <c r="R156" i="3"/>
  <c r="Q156" i="3"/>
  <c r="P156" i="3"/>
  <c r="O156" i="3"/>
  <c r="N156" i="3"/>
  <c r="M156" i="3"/>
  <c r="L156" i="3"/>
  <c r="S155" i="3"/>
  <c r="R155" i="3"/>
  <c r="Q155" i="3"/>
  <c r="P155" i="3"/>
  <c r="O155" i="3"/>
  <c r="N155" i="3"/>
  <c r="M155" i="3"/>
  <c r="L155" i="3"/>
  <c r="S154" i="3"/>
  <c r="R154" i="3"/>
  <c r="Q154" i="3"/>
  <c r="P154" i="3"/>
  <c r="O154" i="3"/>
  <c r="N154" i="3"/>
  <c r="M154" i="3"/>
  <c r="L154" i="3"/>
  <c r="S153" i="3"/>
  <c r="R153" i="3"/>
  <c r="Q153" i="3"/>
  <c r="P153" i="3"/>
  <c r="O153" i="3"/>
  <c r="N153" i="3"/>
  <c r="M153" i="3"/>
  <c r="L153" i="3"/>
  <c r="S152" i="3"/>
  <c r="R152" i="3"/>
  <c r="Q152" i="3"/>
  <c r="P152" i="3"/>
  <c r="O152" i="3"/>
  <c r="N152" i="3"/>
  <c r="M152" i="3"/>
  <c r="L152" i="3"/>
  <c r="S151" i="3"/>
  <c r="R151" i="3"/>
  <c r="Q151" i="3"/>
  <c r="P151" i="3"/>
  <c r="O151" i="3"/>
  <c r="N151" i="3"/>
  <c r="M151" i="3"/>
  <c r="L151" i="3"/>
  <c r="S150" i="3"/>
  <c r="R150" i="3"/>
  <c r="Q150" i="3"/>
  <c r="P150" i="3"/>
  <c r="O150" i="3"/>
  <c r="N150" i="3"/>
  <c r="M150" i="3"/>
  <c r="L150" i="3"/>
  <c r="S149" i="3"/>
  <c r="R149" i="3"/>
  <c r="Q149" i="3"/>
  <c r="P149" i="3"/>
  <c r="O149" i="3"/>
  <c r="N149" i="3"/>
  <c r="M149" i="3"/>
  <c r="L149" i="3"/>
  <c r="S148" i="3"/>
  <c r="R148" i="3"/>
  <c r="Q148" i="3"/>
  <c r="P148" i="3"/>
  <c r="O148" i="3"/>
  <c r="N148" i="3"/>
  <c r="M148" i="3"/>
  <c r="L148" i="3"/>
  <c r="S147" i="3"/>
  <c r="R147" i="3"/>
  <c r="Q147" i="3"/>
  <c r="P147" i="3"/>
  <c r="O147" i="3"/>
  <c r="N147" i="3"/>
  <c r="M147" i="3"/>
  <c r="L147" i="3"/>
  <c r="S146" i="3"/>
  <c r="R146" i="3"/>
  <c r="Q146" i="3"/>
  <c r="P146" i="3"/>
  <c r="O146" i="3"/>
  <c r="N146" i="3"/>
  <c r="M146" i="3"/>
  <c r="L146" i="3"/>
  <c r="S145" i="3"/>
  <c r="R145" i="3"/>
  <c r="Q145" i="3"/>
  <c r="P145" i="3"/>
  <c r="O145" i="3"/>
  <c r="N145" i="3"/>
  <c r="M145" i="3"/>
  <c r="L145" i="3"/>
  <c r="S144" i="3"/>
  <c r="R144" i="3"/>
  <c r="Q144" i="3"/>
  <c r="P144" i="3"/>
  <c r="O144" i="3"/>
  <c r="N144" i="3"/>
  <c r="M144" i="3"/>
  <c r="L144" i="3"/>
  <c r="S143" i="3"/>
  <c r="R143" i="3"/>
  <c r="Q143" i="3"/>
  <c r="P143" i="3"/>
  <c r="O143" i="3"/>
  <c r="N143" i="3"/>
  <c r="M143" i="3"/>
  <c r="L143" i="3"/>
  <c r="S142" i="3"/>
  <c r="R142" i="3"/>
  <c r="Q142" i="3"/>
  <c r="P142" i="3"/>
  <c r="O142" i="3"/>
  <c r="N142" i="3"/>
  <c r="M142" i="3"/>
  <c r="L142" i="3"/>
  <c r="S141" i="3"/>
  <c r="R141" i="3"/>
  <c r="Q141" i="3"/>
  <c r="P141" i="3"/>
  <c r="O141" i="3"/>
  <c r="N141" i="3"/>
  <c r="M141" i="3"/>
  <c r="L141" i="3"/>
  <c r="S140" i="3"/>
  <c r="R140" i="3"/>
  <c r="Q140" i="3"/>
  <c r="P140" i="3"/>
  <c r="O140" i="3"/>
  <c r="N140" i="3"/>
  <c r="M140" i="3"/>
  <c r="L140" i="3"/>
  <c r="S139" i="3"/>
  <c r="R139" i="3"/>
  <c r="Q139" i="3"/>
  <c r="P139" i="3"/>
  <c r="O139" i="3"/>
  <c r="N139" i="3"/>
  <c r="M139" i="3"/>
  <c r="L139" i="3"/>
  <c r="S138" i="3"/>
  <c r="R138" i="3"/>
  <c r="Q138" i="3"/>
  <c r="P138" i="3"/>
  <c r="O138" i="3"/>
  <c r="N138" i="3"/>
  <c r="M138" i="3"/>
  <c r="L138" i="3"/>
  <c r="S137" i="3"/>
  <c r="R137" i="3"/>
  <c r="Q137" i="3"/>
  <c r="P137" i="3"/>
  <c r="O137" i="3"/>
  <c r="N137" i="3"/>
  <c r="M137" i="3"/>
  <c r="L137" i="3"/>
  <c r="S136" i="3"/>
  <c r="R136" i="3"/>
  <c r="Q136" i="3"/>
  <c r="P136" i="3"/>
  <c r="O136" i="3"/>
  <c r="N136" i="3"/>
  <c r="M136" i="3"/>
  <c r="L136" i="3"/>
  <c r="S135" i="3"/>
  <c r="R135" i="3"/>
  <c r="Q135" i="3"/>
  <c r="P135" i="3"/>
  <c r="O135" i="3"/>
  <c r="N135" i="3"/>
  <c r="M135" i="3"/>
  <c r="L135" i="3"/>
  <c r="S134" i="3"/>
  <c r="R134" i="3"/>
  <c r="Q134" i="3"/>
  <c r="P134" i="3"/>
  <c r="O134" i="3"/>
  <c r="N134" i="3"/>
  <c r="M134" i="3"/>
  <c r="L134" i="3"/>
  <c r="S133" i="3"/>
  <c r="R133" i="3"/>
  <c r="Q133" i="3"/>
  <c r="P133" i="3"/>
  <c r="O133" i="3"/>
  <c r="N133" i="3"/>
  <c r="M133" i="3"/>
  <c r="L133" i="3"/>
  <c r="S132" i="3"/>
  <c r="R132" i="3"/>
  <c r="Q132" i="3"/>
  <c r="P132" i="3"/>
  <c r="O132" i="3"/>
  <c r="N132" i="3"/>
  <c r="M132" i="3"/>
  <c r="L132" i="3"/>
  <c r="S131" i="3"/>
  <c r="R131" i="3"/>
  <c r="Q131" i="3"/>
  <c r="P131" i="3"/>
  <c r="O131" i="3"/>
  <c r="N131" i="3"/>
  <c r="M131" i="3"/>
  <c r="L131" i="3"/>
  <c r="S130" i="3"/>
  <c r="R130" i="3"/>
  <c r="Q130" i="3"/>
  <c r="P130" i="3"/>
  <c r="O130" i="3"/>
  <c r="N130" i="3"/>
  <c r="M130" i="3"/>
  <c r="L130" i="3"/>
  <c r="S129" i="3"/>
  <c r="R129" i="3"/>
  <c r="Q129" i="3"/>
  <c r="P129" i="3"/>
  <c r="O129" i="3"/>
  <c r="N129" i="3"/>
  <c r="M129" i="3"/>
  <c r="L129" i="3"/>
  <c r="S128" i="3"/>
  <c r="R128" i="3"/>
  <c r="Q128" i="3"/>
  <c r="P128" i="3"/>
  <c r="O128" i="3"/>
  <c r="N128" i="3"/>
  <c r="M128" i="3"/>
  <c r="L128" i="3"/>
  <c r="S127" i="3"/>
  <c r="R127" i="3"/>
  <c r="Q127" i="3"/>
  <c r="P127" i="3"/>
  <c r="O127" i="3"/>
  <c r="N127" i="3"/>
  <c r="M127" i="3"/>
  <c r="L127" i="3"/>
  <c r="S126" i="3"/>
  <c r="R126" i="3"/>
  <c r="Q126" i="3"/>
  <c r="P126" i="3"/>
  <c r="O126" i="3"/>
  <c r="N126" i="3"/>
  <c r="M126" i="3"/>
  <c r="L126" i="3"/>
  <c r="S125" i="3"/>
  <c r="R125" i="3"/>
  <c r="Q125" i="3"/>
  <c r="P125" i="3"/>
  <c r="O125" i="3"/>
  <c r="N125" i="3"/>
  <c r="M125" i="3"/>
  <c r="L125" i="3"/>
  <c r="S124" i="3"/>
  <c r="R124" i="3"/>
  <c r="Q124" i="3"/>
  <c r="P124" i="3"/>
  <c r="O124" i="3"/>
  <c r="N124" i="3"/>
  <c r="M124" i="3"/>
  <c r="L124" i="3"/>
  <c r="S123" i="3"/>
  <c r="R123" i="3"/>
  <c r="Q123" i="3"/>
  <c r="P123" i="3"/>
  <c r="O123" i="3"/>
  <c r="N123" i="3"/>
  <c r="M123" i="3"/>
  <c r="L123" i="3"/>
  <c r="S122" i="3"/>
  <c r="R122" i="3"/>
  <c r="Q122" i="3"/>
  <c r="P122" i="3"/>
  <c r="O122" i="3"/>
  <c r="N122" i="3"/>
  <c r="M122" i="3"/>
  <c r="L122" i="3"/>
  <c r="S121" i="3"/>
  <c r="R121" i="3"/>
  <c r="Q121" i="3"/>
  <c r="P121" i="3"/>
  <c r="O121" i="3"/>
  <c r="N121" i="3"/>
  <c r="M121" i="3"/>
  <c r="L121" i="3"/>
  <c r="S120" i="3"/>
  <c r="R120" i="3"/>
  <c r="Q120" i="3"/>
  <c r="P120" i="3"/>
  <c r="O120" i="3"/>
  <c r="N120" i="3"/>
  <c r="M120" i="3"/>
  <c r="L120" i="3"/>
  <c r="S119" i="3"/>
  <c r="R119" i="3"/>
  <c r="Q119" i="3"/>
  <c r="P119" i="3"/>
  <c r="O119" i="3"/>
  <c r="N119" i="3"/>
  <c r="M119" i="3"/>
  <c r="L119" i="3"/>
  <c r="S118" i="3"/>
  <c r="R118" i="3"/>
  <c r="Q118" i="3"/>
  <c r="P118" i="3"/>
  <c r="O118" i="3"/>
  <c r="N118" i="3"/>
  <c r="M118" i="3"/>
  <c r="L118" i="3"/>
  <c r="S117" i="3"/>
  <c r="R117" i="3"/>
  <c r="Q117" i="3"/>
  <c r="P117" i="3"/>
  <c r="O117" i="3"/>
  <c r="N117" i="3"/>
  <c r="M117" i="3"/>
  <c r="L117" i="3"/>
  <c r="S116" i="3"/>
  <c r="R116" i="3"/>
  <c r="Q116" i="3"/>
  <c r="P116" i="3"/>
  <c r="O116" i="3"/>
  <c r="N116" i="3"/>
  <c r="M116" i="3"/>
  <c r="L116" i="3"/>
  <c r="S115" i="3"/>
  <c r="R115" i="3"/>
  <c r="Q115" i="3"/>
  <c r="P115" i="3"/>
  <c r="O115" i="3"/>
  <c r="N115" i="3"/>
  <c r="M115" i="3"/>
  <c r="L115" i="3"/>
  <c r="S114" i="3"/>
  <c r="R114" i="3"/>
  <c r="Q114" i="3"/>
  <c r="P114" i="3"/>
  <c r="O114" i="3"/>
  <c r="N114" i="3"/>
  <c r="M114" i="3"/>
  <c r="L114" i="3"/>
  <c r="S113" i="3"/>
  <c r="R113" i="3"/>
  <c r="Q113" i="3"/>
  <c r="P113" i="3"/>
  <c r="O113" i="3"/>
  <c r="N113" i="3"/>
  <c r="M113" i="3"/>
  <c r="L113" i="3"/>
  <c r="S112" i="3"/>
  <c r="R112" i="3"/>
  <c r="Q112" i="3"/>
  <c r="P112" i="3"/>
  <c r="O112" i="3"/>
  <c r="N112" i="3"/>
  <c r="M112" i="3"/>
  <c r="L112" i="3"/>
  <c r="S111" i="3"/>
  <c r="R111" i="3"/>
  <c r="Q111" i="3"/>
  <c r="P111" i="3"/>
  <c r="O111" i="3"/>
  <c r="N111" i="3"/>
  <c r="M111" i="3"/>
  <c r="L111" i="3"/>
  <c r="S110" i="3"/>
  <c r="R110" i="3"/>
  <c r="Q110" i="3"/>
  <c r="P110" i="3"/>
  <c r="O110" i="3"/>
  <c r="N110" i="3"/>
  <c r="M110" i="3"/>
  <c r="L110" i="3"/>
  <c r="S109" i="3"/>
  <c r="R109" i="3"/>
  <c r="Q109" i="3"/>
  <c r="P109" i="3"/>
  <c r="O109" i="3"/>
  <c r="N109" i="3"/>
  <c r="M109" i="3"/>
  <c r="L109" i="3"/>
  <c r="S108" i="3"/>
  <c r="R108" i="3"/>
  <c r="Q108" i="3"/>
  <c r="P108" i="3"/>
  <c r="O108" i="3"/>
  <c r="N108" i="3"/>
  <c r="M108" i="3"/>
  <c r="L108" i="3"/>
  <c r="S107" i="3"/>
  <c r="R107" i="3"/>
  <c r="Q107" i="3"/>
  <c r="P107" i="3"/>
  <c r="O107" i="3"/>
  <c r="N107" i="3"/>
  <c r="M107" i="3"/>
  <c r="L107" i="3"/>
  <c r="S106" i="3"/>
  <c r="R106" i="3"/>
  <c r="Q106" i="3"/>
  <c r="P106" i="3"/>
  <c r="O106" i="3"/>
  <c r="N106" i="3"/>
  <c r="M106" i="3"/>
  <c r="L106" i="3"/>
  <c r="S105" i="3"/>
  <c r="R105" i="3"/>
  <c r="Q105" i="3"/>
  <c r="P105" i="3"/>
  <c r="O105" i="3"/>
  <c r="N105" i="3"/>
  <c r="M105" i="3"/>
  <c r="L105" i="3"/>
  <c r="S104" i="3"/>
  <c r="R104" i="3"/>
  <c r="Q104" i="3"/>
  <c r="P104" i="3"/>
  <c r="O104" i="3"/>
  <c r="N104" i="3"/>
  <c r="M104" i="3"/>
  <c r="L104" i="3"/>
  <c r="S103" i="3"/>
  <c r="R103" i="3"/>
  <c r="Q103" i="3"/>
  <c r="P103" i="3"/>
  <c r="O103" i="3"/>
  <c r="N103" i="3"/>
  <c r="M103" i="3"/>
  <c r="L103" i="3"/>
  <c r="Q102" i="3"/>
  <c r="P102" i="3"/>
  <c r="O102" i="3"/>
  <c r="N102" i="3"/>
  <c r="M102" i="3"/>
  <c r="L102" i="3"/>
  <c r="Q101" i="3"/>
  <c r="P101" i="3"/>
  <c r="O101" i="3"/>
  <c r="N101" i="3"/>
  <c r="M101" i="3"/>
  <c r="L101" i="3"/>
  <c r="Q100" i="3"/>
  <c r="P100" i="3"/>
  <c r="O100" i="3"/>
  <c r="N100" i="3"/>
  <c r="M100" i="3"/>
  <c r="L100" i="3"/>
  <c r="Q99" i="3"/>
  <c r="P99" i="3"/>
  <c r="O99" i="3"/>
  <c r="N99" i="3"/>
  <c r="M99" i="3"/>
  <c r="L99" i="3"/>
  <c r="Q98" i="3"/>
  <c r="P98" i="3"/>
  <c r="O98" i="3"/>
  <c r="N98" i="3"/>
  <c r="M98" i="3"/>
  <c r="L98" i="3"/>
  <c r="Q97" i="3"/>
  <c r="P97" i="3"/>
  <c r="O97" i="3"/>
  <c r="N97" i="3"/>
  <c r="M97" i="3"/>
  <c r="L97" i="3"/>
  <c r="Q96" i="3"/>
  <c r="P96" i="3"/>
  <c r="O96" i="3"/>
  <c r="N96" i="3"/>
  <c r="M96" i="3"/>
  <c r="L96" i="3"/>
  <c r="Q95" i="3"/>
  <c r="P95" i="3"/>
  <c r="O95" i="3"/>
  <c r="N95" i="3"/>
  <c r="M95" i="3"/>
  <c r="L95" i="3"/>
  <c r="Q94" i="3"/>
  <c r="P94" i="3"/>
  <c r="O94" i="3"/>
  <c r="N94" i="3"/>
  <c r="M94" i="3"/>
  <c r="L94" i="3"/>
  <c r="Q93" i="3"/>
  <c r="P93" i="3"/>
  <c r="O93" i="3"/>
  <c r="N93" i="3"/>
  <c r="M93" i="3"/>
  <c r="L93" i="3"/>
  <c r="Q92" i="3"/>
  <c r="P92" i="3"/>
  <c r="O92" i="3"/>
  <c r="N92" i="3"/>
  <c r="M92" i="3"/>
  <c r="L92" i="3"/>
  <c r="Q91" i="3"/>
  <c r="P91" i="3"/>
  <c r="O91" i="3"/>
  <c r="N91" i="3"/>
  <c r="M91" i="3"/>
  <c r="L91" i="3"/>
  <c r="Q90" i="3"/>
  <c r="P90" i="3"/>
  <c r="O90" i="3"/>
  <c r="N90" i="3"/>
  <c r="M90" i="3"/>
  <c r="L90" i="3"/>
  <c r="Q89" i="3"/>
  <c r="P89" i="3"/>
  <c r="O89" i="3"/>
  <c r="N89" i="3"/>
  <c r="M89" i="3"/>
  <c r="L89" i="3"/>
  <c r="Q88" i="3"/>
  <c r="P88" i="3"/>
  <c r="O88" i="3"/>
  <c r="N88" i="3"/>
  <c r="M88" i="3"/>
  <c r="L88" i="3"/>
  <c r="Q87" i="3"/>
  <c r="P87" i="3"/>
  <c r="O87" i="3"/>
  <c r="N87" i="3"/>
  <c r="M87" i="3"/>
  <c r="L87" i="3"/>
  <c r="Q86" i="3"/>
  <c r="P86" i="3"/>
  <c r="O86" i="3"/>
  <c r="N86" i="3"/>
  <c r="M86" i="3"/>
  <c r="L86" i="3"/>
  <c r="Q85" i="3"/>
  <c r="P85" i="3"/>
  <c r="O85" i="3"/>
  <c r="N85" i="3"/>
  <c r="M85" i="3"/>
  <c r="L85" i="3"/>
  <c r="Q84" i="3"/>
  <c r="P84" i="3"/>
  <c r="O84" i="3"/>
  <c r="N84" i="3"/>
  <c r="M84" i="3"/>
  <c r="L84" i="3"/>
  <c r="Q83" i="3"/>
  <c r="P83" i="3"/>
  <c r="O83" i="3"/>
  <c r="N83" i="3"/>
  <c r="M83" i="3"/>
  <c r="L83" i="3"/>
  <c r="Q82" i="3"/>
  <c r="P82" i="3"/>
  <c r="O82" i="3"/>
  <c r="N82" i="3"/>
  <c r="M82" i="3"/>
  <c r="L82" i="3"/>
  <c r="Q81" i="3"/>
  <c r="P81" i="3"/>
  <c r="O81" i="3"/>
  <c r="N81" i="3"/>
  <c r="M81" i="3"/>
  <c r="L81" i="3"/>
  <c r="Q80" i="3"/>
  <c r="P80" i="3"/>
  <c r="O80" i="3"/>
  <c r="N80" i="3"/>
  <c r="M80" i="3"/>
  <c r="L80" i="3"/>
  <c r="Q79" i="3"/>
  <c r="P79" i="3"/>
  <c r="O79" i="3"/>
  <c r="N79" i="3"/>
  <c r="M79" i="3"/>
  <c r="L79" i="3"/>
  <c r="Q78" i="3"/>
  <c r="P78" i="3"/>
  <c r="O78" i="3"/>
  <c r="N78" i="3"/>
  <c r="M78" i="3"/>
  <c r="L78" i="3"/>
  <c r="Q77" i="3"/>
  <c r="P77" i="3"/>
  <c r="O77" i="3"/>
  <c r="N77" i="3"/>
  <c r="M77" i="3"/>
  <c r="L77" i="3"/>
  <c r="Q76" i="3"/>
  <c r="P76" i="3"/>
  <c r="O76" i="3"/>
  <c r="N76" i="3"/>
  <c r="M76" i="3"/>
  <c r="L76" i="3"/>
  <c r="Q75" i="3"/>
  <c r="P75" i="3"/>
  <c r="O75" i="3"/>
  <c r="N75" i="3"/>
  <c r="M75" i="3"/>
  <c r="L75" i="3"/>
  <c r="Q74" i="3"/>
  <c r="P74" i="3"/>
  <c r="O74" i="3"/>
  <c r="N74" i="3"/>
  <c r="M74" i="3"/>
  <c r="L74" i="3"/>
  <c r="Q73" i="3"/>
  <c r="P73" i="3"/>
  <c r="O73" i="3"/>
  <c r="N73" i="3"/>
  <c r="M73" i="3"/>
  <c r="L73" i="3"/>
  <c r="Q72" i="3"/>
  <c r="P72" i="3"/>
  <c r="O72" i="3"/>
  <c r="N72" i="3"/>
  <c r="M72" i="3"/>
  <c r="L72" i="3"/>
  <c r="Q71" i="3"/>
  <c r="P71" i="3"/>
  <c r="O71" i="3"/>
  <c r="N71" i="3"/>
  <c r="M71" i="3"/>
  <c r="L71" i="3"/>
  <c r="Q70" i="3"/>
  <c r="P70" i="3"/>
  <c r="O70" i="3"/>
  <c r="N70" i="3"/>
  <c r="M70" i="3"/>
  <c r="L70" i="3"/>
  <c r="Q69" i="3"/>
  <c r="P69" i="3"/>
  <c r="O69" i="3"/>
  <c r="N69" i="3"/>
  <c r="M69" i="3"/>
  <c r="L69" i="3"/>
  <c r="Q68" i="3"/>
  <c r="P68" i="3"/>
  <c r="O68" i="3"/>
  <c r="N68" i="3"/>
  <c r="M68" i="3"/>
  <c r="L68" i="3"/>
  <c r="Q67" i="3"/>
  <c r="P67" i="3"/>
  <c r="O67" i="3"/>
  <c r="N67" i="3"/>
  <c r="M67" i="3"/>
  <c r="L67" i="3"/>
  <c r="Q66" i="3"/>
  <c r="P66" i="3"/>
  <c r="O66" i="3"/>
  <c r="N66" i="3"/>
  <c r="M66" i="3"/>
  <c r="L66" i="3"/>
  <c r="Q65" i="3"/>
  <c r="P65" i="3"/>
  <c r="O65" i="3"/>
  <c r="N65" i="3"/>
  <c r="M65" i="3"/>
  <c r="L65" i="3"/>
  <c r="Q64" i="3"/>
  <c r="P64" i="3"/>
  <c r="O64" i="3"/>
  <c r="N64" i="3"/>
  <c r="M64" i="3"/>
  <c r="L64" i="3"/>
  <c r="Q63" i="3"/>
  <c r="P63" i="3"/>
  <c r="O63" i="3"/>
  <c r="N63" i="3"/>
  <c r="M63" i="3"/>
  <c r="L63" i="3"/>
  <c r="Q62" i="3"/>
  <c r="P62" i="3"/>
  <c r="O62" i="3"/>
  <c r="N62" i="3"/>
  <c r="M62" i="3"/>
  <c r="L62" i="3"/>
  <c r="Q61" i="3"/>
  <c r="P61" i="3"/>
  <c r="O61" i="3"/>
  <c r="N61" i="3"/>
  <c r="M61" i="3"/>
  <c r="L61" i="3"/>
  <c r="Q60" i="3"/>
  <c r="P60" i="3"/>
  <c r="O60" i="3"/>
  <c r="N60" i="3"/>
  <c r="M60" i="3"/>
  <c r="L60" i="3"/>
  <c r="Q59" i="3"/>
  <c r="P59" i="3"/>
  <c r="O59" i="3"/>
  <c r="N59" i="3"/>
  <c r="M59" i="3"/>
  <c r="L59" i="3"/>
  <c r="Q58" i="3"/>
  <c r="P58" i="3"/>
  <c r="O58" i="3"/>
  <c r="N58" i="3"/>
  <c r="M58" i="3"/>
  <c r="L58" i="3"/>
  <c r="Q57" i="3"/>
  <c r="P57" i="3"/>
  <c r="O57" i="3"/>
  <c r="N57" i="3"/>
  <c r="M57" i="3"/>
  <c r="L57" i="3"/>
  <c r="Q56" i="3"/>
  <c r="P56" i="3"/>
  <c r="O56" i="3"/>
  <c r="N56" i="3"/>
  <c r="M56" i="3"/>
  <c r="L56" i="3"/>
  <c r="Q55" i="3"/>
  <c r="P55" i="3"/>
  <c r="O55" i="3"/>
  <c r="N55" i="3"/>
  <c r="M55" i="3"/>
  <c r="L55" i="3"/>
  <c r="Q54" i="3"/>
  <c r="P54" i="3"/>
  <c r="O54" i="3"/>
  <c r="N54" i="3"/>
  <c r="M54" i="3"/>
  <c r="L54" i="3"/>
  <c r="Q53" i="3"/>
  <c r="P53" i="3"/>
  <c r="O53" i="3"/>
  <c r="N53" i="3"/>
  <c r="M53" i="3"/>
  <c r="L53" i="3"/>
  <c r="O52" i="3"/>
  <c r="N52" i="3"/>
  <c r="M52" i="3"/>
  <c r="L52" i="3"/>
  <c r="O51" i="3"/>
  <c r="N51" i="3"/>
  <c r="M51" i="3"/>
  <c r="L51" i="3"/>
  <c r="O50" i="3"/>
  <c r="N50" i="3"/>
  <c r="M50" i="3"/>
  <c r="L50" i="3"/>
  <c r="O49" i="3"/>
  <c r="N49" i="3"/>
  <c r="M49" i="3"/>
  <c r="L49" i="3"/>
  <c r="O48" i="3"/>
  <c r="N48" i="3"/>
  <c r="M48" i="3"/>
  <c r="L48" i="3"/>
  <c r="O47" i="3"/>
  <c r="N47" i="3"/>
  <c r="M47" i="3"/>
  <c r="L47" i="3"/>
  <c r="O46" i="3"/>
  <c r="N46" i="3"/>
  <c r="M46" i="3"/>
  <c r="L46" i="3"/>
  <c r="O45" i="3"/>
  <c r="N45" i="3"/>
  <c r="M45" i="3"/>
  <c r="L45" i="3"/>
  <c r="O44" i="3"/>
  <c r="N44" i="3"/>
  <c r="M44" i="3"/>
  <c r="L44" i="3"/>
  <c r="O43" i="3"/>
  <c r="N43" i="3"/>
  <c r="M43" i="3"/>
  <c r="L43" i="3"/>
  <c r="O42" i="3"/>
  <c r="N42" i="3"/>
  <c r="M42" i="3"/>
  <c r="L42" i="3"/>
  <c r="O41" i="3"/>
  <c r="N41" i="3"/>
  <c r="M41" i="3"/>
  <c r="L41" i="3"/>
  <c r="O40" i="3"/>
  <c r="N40" i="3"/>
  <c r="M40" i="3"/>
  <c r="L40" i="3"/>
  <c r="O39" i="3"/>
  <c r="N39" i="3"/>
  <c r="M39" i="3"/>
  <c r="L39" i="3"/>
  <c r="O38" i="3"/>
  <c r="N38" i="3"/>
  <c r="M38" i="3"/>
  <c r="L38" i="3"/>
  <c r="O37" i="3"/>
  <c r="N37" i="3"/>
  <c r="M37" i="3"/>
  <c r="L37" i="3"/>
  <c r="O36" i="3"/>
  <c r="N36" i="3"/>
  <c r="M36" i="3"/>
  <c r="L36" i="3"/>
  <c r="O35" i="3"/>
  <c r="N35" i="3"/>
  <c r="M35" i="3"/>
  <c r="L35" i="3"/>
  <c r="O34" i="3"/>
  <c r="N34" i="3"/>
  <c r="M34" i="3"/>
  <c r="L34" i="3"/>
  <c r="O33" i="3"/>
  <c r="N33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H5" i="2"/>
  <c r="E5" i="2"/>
  <c r="C5" i="2"/>
  <c r="G5" i="2" s="1"/>
  <c r="K4" i="2"/>
  <c r="I4" i="2"/>
  <c r="H4" i="2"/>
  <c r="E4" i="2"/>
  <c r="C4" i="2"/>
  <c r="G4" i="2" s="1"/>
  <c r="H3" i="2"/>
  <c r="E3" i="2"/>
  <c r="D6" i="1"/>
  <c r="C6" i="1"/>
  <c r="E5" i="1"/>
  <c r="D3" i="1"/>
  <c r="C3" i="1"/>
  <c r="E3" i="1" s="1"/>
  <c r="E2" i="1"/>
  <c r="E4" i="1" l="1"/>
  <c r="E8" i="1"/>
  <c r="E6" i="1"/>
  <c r="I6" i="2"/>
  <c r="B6" i="2"/>
  <c r="K5" i="2"/>
  <c r="B5" i="2"/>
  <c r="C3" i="2"/>
  <c r="G3" i="2" s="1"/>
  <c r="E6" i="2"/>
  <c r="G6" i="2" s="1"/>
  <c r="I3" i="2"/>
  <c r="K6" i="2"/>
  <c r="I5" i="2"/>
  <c r="B3" i="2"/>
  <c r="D3" i="2"/>
  <c r="D4" i="2"/>
  <c r="F4" i="2" s="1"/>
  <c r="D5" i="2"/>
  <c r="F5" i="2" s="1"/>
  <c r="D6" i="2"/>
  <c r="F6" i="2" s="1"/>
  <c r="J4" i="2"/>
  <c r="J5" i="2"/>
  <c r="J6" i="2"/>
  <c r="E74" i="7"/>
  <c r="E50" i="7"/>
  <c r="E14" i="7"/>
  <c r="E38" i="7"/>
  <c r="E62" i="7"/>
  <c r="E26" i="7"/>
  <c r="F78" i="7"/>
  <c r="F79" i="7" s="1"/>
  <c r="F80" i="7" s="1"/>
  <c r="F81" i="7" s="1"/>
  <c r="F82" i="7" s="1"/>
  <c r="F83" i="7" s="1"/>
  <c r="F84" i="7" s="1"/>
  <c r="F85" i="7" s="1"/>
  <c r="F86" i="7" s="1"/>
  <c r="E86" i="7"/>
  <c r="J11" i="5" s="1"/>
  <c r="K11" i="5" s="1"/>
  <c r="M11" i="5" s="1"/>
  <c r="F50" i="6"/>
  <c r="E61" i="6"/>
  <c r="C5" i="4"/>
  <c r="F4" i="4"/>
  <c r="I7" i="5"/>
  <c r="I8" i="5"/>
  <c r="I9" i="5"/>
  <c r="I10" i="5"/>
  <c r="F3" i="2" l="1"/>
  <c r="C6" i="4"/>
  <c r="F5" i="4"/>
  <c r="C7" i="4" l="1"/>
  <c r="F6" i="4"/>
  <c r="C8" i="4" l="1"/>
  <c r="F7" i="4"/>
  <c r="C9" i="4" l="1"/>
  <c r="F8" i="4"/>
  <c r="C10" i="4" l="1"/>
  <c r="F9" i="4"/>
  <c r="C11" i="4" l="1"/>
  <c r="F10" i="4"/>
  <c r="C12" i="4" l="1"/>
  <c r="F11" i="4"/>
  <c r="C13" i="4" l="1"/>
  <c r="F12" i="4"/>
  <c r="C14" i="4" l="1"/>
  <c r="F13" i="4"/>
  <c r="C15" i="4" l="1"/>
  <c r="F14" i="4"/>
  <c r="C16" i="4" l="1"/>
  <c r="F15" i="4"/>
  <c r="C17" i="4" l="1"/>
  <c r="F16" i="4"/>
  <c r="C18" i="4" l="1"/>
  <c r="F17" i="4"/>
  <c r="C19" i="4" l="1"/>
  <c r="F18" i="4"/>
  <c r="C20" i="4" l="1"/>
  <c r="F19" i="4"/>
  <c r="C21" i="4" l="1"/>
  <c r="F20" i="4"/>
  <c r="C22" i="4" l="1"/>
  <c r="F21" i="4"/>
  <c r="C23" i="4" l="1"/>
  <c r="F22" i="4"/>
  <c r="C24" i="4" l="1"/>
  <c r="F23" i="4"/>
  <c r="C25" i="4" l="1"/>
  <c r="F24" i="4"/>
  <c r="C26" i="4" l="1"/>
  <c r="F25" i="4"/>
  <c r="C27" i="4" l="1"/>
  <c r="F26" i="4"/>
  <c r="C28" i="4" l="1"/>
  <c r="F27" i="4"/>
  <c r="C29" i="4" l="1"/>
  <c r="F28" i="4"/>
  <c r="C30" i="4" l="1"/>
  <c r="F29" i="4"/>
  <c r="C31" i="4" l="1"/>
  <c r="F30" i="4"/>
  <c r="C32" i="4" l="1"/>
  <c r="F31" i="4"/>
  <c r="C33" i="4" l="1"/>
  <c r="F32" i="4"/>
  <c r="C34" i="4" l="1"/>
  <c r="H33" i="4"/>
  <c r="F33" i="4"/>
  <c r="C35" i="4" l="1"/>
  <c r="H34" i="4"/>
  <c r="F34" i="4"/>
  <c r="C36" i="4" l="1"/>
  <c r="H35" i="4"/>
  <c r="F35" i="4"/>
  <c r="C37" i="4" l="1"/>
  <c r="H36" i="4"/>
  <c r="F36" i="4"/>
  <c r="C38" i="4" l="1"/>
  <c r="H37" i="4"/>
  <c r="F37" i="4"/>
  <c r="C39" i="4" l="1"/>
  <c r="H38" i="4"/>
  <c r="F38" i="4"/>
  <c r="C40" i="4" l="1"/>
  <c r="H39" i="4"/>
  <c r="F39" i="4"/>
  <c r="C41" i="4" l="1"/>
  <c r="H40" i="4"/>
  <c r="F40" i="4"/>
  <c r="C42" i="4" l="1"/>
  <c r="H41" i="4"/>
  <c r="F41" i="4"/>
  <c r="C43" i="4" l="1"/>
  <c r="H42" i="4"/>
  <c r="F42" i="4"/>
  <c r="C44" i="4" l="1"/>
  <c r="H43" i="4"/>
  <c r="F43" i="4"/>
  <c r="C45" i="4" l="1"/>
  <c r="H44" i="4"/>
  <c r="F44" i="4"/>
  <c r="C46" i="4" l="1"/>
  <c r="H45" i="4"/>
  <c r="F45" i="4"/>
  <c r="C47" i="4" l="1"/>
  <c r="H46" i="4"/>
  <c r="F46" i="4"/>
  <c r="C48" i="4" l="1"/>
  <c r="H47" i="4"/>
  <c r="F47" i="4"/>
  <c r="C49" i="4" l="1"/>
  <c r="H48" i="4"/>
  <c r="F48" i="4"/>
  <c r="C50" i="4" l="1"/>
  <c r="H49" i="4"/>
  <c r="F49" i="4"/>
  <c r="C51" i="4" l="1"/>
  <c r="H50" i="4"/>
  <c r="F50" i="4"/>
  <c r="C52" i="4" l="1"/>
  <c r="H51" i="4"/>
  <c r="F51" i="4"/>
  <c r="C53" i="4" l="1"/>
  <c r="H52" i="4"/>
  <c r="F52" i="4"/>
  <c r="C54" i="4" l="1"/>
  <c r="H53" i="4"/>
  <c r="F53" i="4"/>
  <c r="C55" i="4" l="1"/>
  <c r="H54" i="4"/>
  <c r="F54" i="4"/>
  <c r="C56" i="4" l="1"/>
  <c r="H55" i="4"/>
  <c r="F55" i="4"/>
  <c r="C57" i="4" l="1"/>
  <c r="H56" i="4"/>
  <c r="F56" i="4"/>
  <c r="C58" i="4" l="1"/>
  <c r="H57" i="4"/>
  <c r="F57" i="4"/>
  <c r="C59" i="4" l="1"/>
  <c r="H58" i="4"/>
  <c r="F58" i="4"/>
  <c r="C60" i="4" l="1"/>
  <c r="H59" i="4"/>
  <c r="F59" i="4"/>
  <c r="C61" i="4" l="1"/>
  <c r="H60" i="4"/>
  <c r="F60" i="4"/>
  <c r="C62" i="4" l="1"/>
  <c r="H61" i="4"/>
  <c r="F61" i="4"/>
  <c r="C63" i="4" l="1"/>
  <c r="H62" i="4"/>
  <c r="F62" i="4"/>
  <c r="C64" i="4" l="1"/>
  <c r="H63" i="4"/>
  <c r="F63" i="4"/>
  <c r="C65" i="4" l="1"/>
  <c r="H64" i="4"/>
  <c r="F64" i="4"/>
  <c r="C66" i="4" l="1"/>
  <c r="H65" i="4"/>
  <c r="F65" i="4"/>
  <c r="C67" i="4" l="1"/>
  <c r="H66" i="4"/>
  <c r="F66" i="4"/>
  <c r="C68" i="4" l="1"/>
  <c r="H67" i="4"/>
  <c r="F67" i="4"/>
  <c r="C69" i="4" l="1"/>
  <c r="H68" i="4"/>
  <c r="F68" i="4"/>
  <c r="C70" i="4" l="1"/>
  <c r="H69" i="4"/>
  <c r="F69" i="4"/>
  <c r="C71" i="4" l="1"/>
  <c r="H70" i="4"/>
  <c r="F70" i="4"/>
  <c r="C72" i="4" l="1"/>
  <c r="H71" i="4"/>
  <c r="F71" i="4"/>
  <c r="C73" i="4" l="1"/>
  <c r="H72" i="4"/>
  <c r="F72" i="4"/>
  <c r="C74" i="4" l="1"/>
  <c r="H73" i="4"/>
  <c r="F73" i="4"/>
  <c r="C75" i="4" l="1"/>
  <c r="H74" i="4"/>
  <c r="F74" i="4"/>
  <c r="C76" i="4" l="1"/>
  <c r="H75" i="4"/>
  <c r="F75" i="4"/>
  <c r="C77" i="4" l="1"/>
  <c r="H76" i="4"/>
  <c r="F76" i="4"/>
  <c r="C78" i="4" l="1"/>
  <c r="H77" i="4"/>
  <c r="F77" i="4"/>
  <c r="C79" i="4" l="1"/>
  <c r="H78" i="4"/>
  <c r="F78" i="4"/>
  <c r="C80" i="4" l="1"/>
  <c r="H79" i="4"/>
  <c r="F79" i="4"/>
  <c r="C81" i="4" l="1"/>
  <c r="H80" i="4"/>
  <c r="F80" i="4"/>
  <c r="C82" i="4" l="1"/>
  <c r="H81" i="4"/>
  <c r="F81" i="4"/>
  <c r="C83" i="4" l="1"/>
  <c r="H82" i="4"/>
  <c r="F82" i="4"/>
  <c r="C84" i="4" l="1"/>
  <c r="H83" i="4"/>
  <c r="F83" i="4"/>
  <c r="C85" i="4" l="1"/>
  <c r="H84" i="4"/>
  <c r="F84" i="4"/>
  <c r="C86" i="4" l="1"/>
  <c r="H85" i="4"/>
  <c r="F85" i="4"/>
  <c r="C87" i="4" l="1"/>
  <c r="H86" i="4"/>
  <c r="F86" i="4"/>
  <c r="C88" i="4" l="1"/>
  <c r="H87" i="4"/>
  <c r="F87" i="4"/>
  <c r="C89" i="4" l="1"/>
  <c r="H88" i="4"/>
  <c r="F88" i="4"/>
  <c r="C90" i="4" l="1"/>
  <c r="H89" i="4"/>
  <c r="F89" i="4"/>
  <c r="C91" i="4" l="1"/>
  <c r="H90" i="4"/>
  <c r="F90" i="4"/>
  <c r="C92" i="4" l="1"/>
  <c r="H91" i="4"/>
  <c r="F91" i="4"/>
  <c r="C93" i="4" l="1"/>
  <c r="H92" i="4"/>
  <c r="F92" i="4"/>
  <c r="C94" i="4" l="1"/>
  <c r="H93" i="4"/>
  <c r="F93" i="4"/>
  <c r="C95" i="4" l="1"/>
  <c r="H94" i="4"/>
  <c r="F94" i="4"/>
  <c r="C96" i="4" l="1"/>
  <c r="H95" i="4"/>
  <c r="F95" i="4"/>
  <c r="C97" i="4" l="1"/>
  <c r="H96" i="4"/>
  <c r="F96" i="4"/>
  <c r="C98" i="4" l="1"/>
  <c r="H97" i="4"/>
  <c r="F97" i="4"/>
  <c r="C99" i="4" l="1"/>
  <c r="H98" i="4"/>
  <c r="F98" i="4"/>
  <c r="C100" i="4" l="1"/>
  <c r="H99" i="4"/>
  <c r="F99" i="4"/>
  <c r="C101" i="4" l="1"/>
  <c r="H100" i="4"/>
  <c r="F100" i="4"/>
  <c r="C102" i="4" l="1"/>
  <c r="H101" i="4"/>
  <c r="F101" i="4"/>
  <c r="C103" i="4" l="1"/>
  <c r="H102" i="4"/>
  <c r="F102" i="4"/>
  <c r="C104" i="4" l="1"/>
  <c r="H103" i="4"/>
  <c r="F103" i="4"/>
  <c r="C105" i="4" l="1"/>
  <c r="H104" i="4"/>
  <c r="F104" i="4"/>
  <c r="C106" i="4" l="1"/>
  <c r="H105" i="4"/>
  <c r="F105" i="4"/>
  <c r="C107" i="4" l="1"/>
  <c r="H106" i="4"/>
  <c r="F106" i="4"/>
  <c r="C108" i="4" l="1"/>
  <c r="H107" i="4"/>
  <c r="F107" i="4"/>
  <c r="C109" i="4" l="1"/>
  <c r="H108" i="4"/>
  <c r="F108" i="4"/>
  <c r="C110" i="4" l="1"/>
  <c r="H109" i="4"/>
  <c r="F109" i="4"/>
  <c r="C111" i="4" l="1"/>
  <c r="H110" i="4"/>
  <c r="F110" i="4"/>
  <c r="C112" i="4" l="1"/>
  <c r="H111" i="4"/>
  <c r="F111" i="4"/>
  <c r="C113" i="4" l="1"/>
  <c r="H112" i="4"/>
  <c r="F112" i="4"/>
  <c r="C114" i="4" l="1"/>
  <c r="H113" i="4"/>
  <c r="F113" i="4"/>
  <c r="C115" i="4" l="1"/>
  <c r="H114" i="4"/>
  <c r="F114" i="4"/>
  <c r="C116" i="4" l="1"/>
  <c r="H115" i="4"/>
  <c r="F115" i="4"/>
  <c r="C117" i="4" l="1"/>
  <c r="H116" i="4"/>
  <c r="F116" i="4"/>
  <c r="C118" i="4" l="1"/>
  <c r="H117" i="4"/>
  <c r="F117" i="4"/>
  <c r="C119" i="4" l="1"/>
  <c r="H118" i="4"/>
  <c r="F118" i="4"/>
  <c r="C120" i="4" l="1"/>
  <c r="H119" i="4"/>
  <c r="F119" i="4"/>
  <c r="C121" i="4" l="1"/>
  <c r="H120" i="4"/>
  <c r="F120" i="4"/>
  <c r="C122" i="4" l="1"/>
  <c r="H121" i="4"/>
  <c r="F121" i="4"/>
  <c r="C123" i="4" l="1"/>
  <c r="H122" i="4"/>
  <c r="F122" i="4"/>
  <c r="C124" i="4" l="1"/>
  <c r="H123" i="4"/>
  <c r="F123" i="4"/>
  <c r="C125" i="4" l="1"/>
  <c r="H124" i="4"/>
  <c r="F124" i="4"/>
  <c r="C126" i="4" l="1"/>
  <c r="H125" i="4"/>
  <c r="F125" i="4"/>
  <c r="C127" i="4" l="1"/>
  <c r="H126" i="4"/>
  <c r="F126" i="4"/>
  <c r="C128" i="4" l="1"/>
  <c r="H127" i="4"/>
  <c r="F127" i="4"/>
  <c r="C129" i="4" l="1"/>
  <c r="H128" i="4"/>
  <c r="F128" i="4"/>
  <c r="C130" i="4" l="1"/>
  <c r="H129" i="4"/>
  <c r="F129" i="4"/>
  <c r="C131" i="4" l="1"/>
  <c r="H130" i="4"/>
  <c r="F130" i="4"/>
  <c r="C132" i="4" l="1"/>
  <c r="H131" i="4"/>
  <c r="F131" i="4"/>
  <c r="C133" i="4" l="1"/>
  <c r="H132" i="4"/>
  <c r="F132" i="4"/>
  <c r="C134" i="4" l="1"/>
  <c r="H133" i="4"/>
  <c r="F133" i="4"/>
  <c r="C135" i="4" l="1"/>
  <c r="H134" i="4"/>
  <c r="F134" i="4"/>
  <c r="C136" i="4" l="1"/>
  <c r="H135" i="4"/>
  <c r="F135" i="4"/>
  <c r="C137" i="4" l="1"/>
  <c r="H136" i="4"/>
  <c r="F136" i="4"/>
  <c r="C138" i="4" l="1"/>
  <c r="H137" i="4"/>
  <c r="F137" i="4"/>
  <c r="C139" i="4" l="1"/>
  <c r="H138" i="4"/>
  <c r="F138" i="4"/>
  <c r="C140" i="4" l="1"/>
  <c r="H139" i="4"/>
  <c r="F139" i="4"/>
  <c r="C141" i="4" l="1"/>
  <c r="H140" i="4"/>
  <c r="F140" i="4"/>
  <c r="C142" i="4" l="1"/>
  <c r="H141" i="4"/>
  <c r="F141" i="4"/>
  <c r="C143" i="4" l="1"/>
  <c r="H142" i="4"/>
  <c r="F142" i="4"/>
  <c r="C144" i="4" l="1"/>
  <c r="H143" i="4"/>
  <c r="F143" i="4"/>
  <c r="C145" i="4" l="1"/>
  <c r="H144" i="4"/>
  <c r="F144" i="4"/>
  <c r="C146" i="4" l="1"/>
  <c r="H145" i="4"/>
  <c r="F145" i="4"/>
  <c r="C147" i="4" l="1"/>
  <c r="H146" i="4"/>
  <c r="F146" i="4"/>
  <c r="C148" i="4" l="1"/>
  <c r="H147" i="4"/>
  <c r="F147" i="4"/>
  <c r="C149" i="4" l="1"/>
  <c r="H148" i="4"/>
  <c r="F148" i="4"/>
  <c r="C150" i="4" l="1"/>
  <c r="H149" i="4"/>
  <c r="F149" i="4"/>
  <c r="C151" i="4" l="1"/>
  <c r="H150" i="4"/>
  <c r="F150" i="4"/>
  <c r="C152" i="4" l="1"/>
  <c r="H151" i="4"/>
  <c r="F151" i="4"/>
  <c r="C153" i="4" l="1"/>
  <c r="H152" i="4"/>
  <c r="F152" i="4"/>
  <c r="C154" i="4" l="1"/>
  <c r="H153" i="4"/>
  <c r="F153" i="4"/>
  <c r="C155" i="4" l="1"/>
  <c r="H154" i="4"/>
  <c r="F154" i="4"/>
  <c r="C156" i="4" l="1"/>
  <c r="H155" i="4"/>
  <c r="F155" i="4"/>
  <c r="C157" i="4" l="1"/>
  <c r="H156" i="4"/>
  <c r="F156" i="4"/>
  <c r="C158" i="4" l="1"/>
  <c r="H157" i="4"/>
  <c r="F157" i="4"/>
  <c r="C159" i="4" l="1"/>
  <c r="H158" i="4"/>
  <c r="F158" i="4"/>
  <c r="C160" i="4" l="1"/>
  <c r="H159" i="4"/>
  <c r="F159" i="4"/>
  <c r="C161" i="4" l="1"/>
  <c r="H160" i="4"/>
  <c r="F160" i="4"/>
  <c r="C162" i="4" l="1"/>
  <c r="H161" i="4"/>
  <c r="F161" i="4"/>
  <c r="C163" i="4" l="1"/>
  <c r="H162" i="4"/>
  <c r="F162" i="4"/>
  <c r="C164" i="4" l="1"/>
  <c r="H163" i="4"/>
  <c r="F163" i="4"/>
  <c r="C165" i="4" l="1"/>
  <c r="H164" i="4"/>
  <c r="F164" i="4"/>
  <c r="C166" i="4" l="1"/>
  <c r="H165" i="4"/>
  <c r="F165" i="4"/>
  <c r="C167" i="4" l="1"/>
  <c r="H166" i="4"/>
  <c r="F166" i="4"/>
  <c r="C168" i="4" l="1"/>
  <c r="H167" i="4"/>
  <c r="F167" i="4"/>
  <c r="C169" i="4" l="1"/>
  <c r="H168" i="4"/>
  <c r="F168" i="4"/>
  <c r="C170" i="4" l="1"/>
  <c r="H169" i="4"/>
  <c r="F169" i="4"/>
  <c r="C171" i="4" l="1"/>
  <c r="H170" i="4"/>
  <c r="F170" i="4"/>
  <c r="C172" i="4" l="1"/>
  <c r="H171" i="4"/>
  <c r="F171" i="4"/>
  <c r="C173" i="4" l="1"/>
  <c r="H172" i="4"/>
  <c r="F172" i="4"/>
  <c r="C174" i="4" l="1"/>
  <c r="H173" i="4"/>
  <c r="F173" i="4"/>
  <c r="C175" i="4" l="1"/>
  <c r="H174" i="4"/>
  <c r="F174" i="4"/>
  <c r="C176" i="4" l="1"/>
  <c r="H175" i="4"/>
  <c r="F175" i="4"/>
  <c r="C177" i="4" l="1"/>
  <c r="H176" i="4"/>
  <c r="F176" i="4"/>
  <c r="C178" i="4" l="1"/>
  <c r="H177" i="4"/>
  <c r="F177" i="4"/>
  <c r="C179" i="4" l="1"/>
  <c r="H178" i="4"/>
  <c r="F178" i="4"/>
  <c r="C180" i="4" l="1"/>
  <c r="H179" i="4"/>
  <c r="F179" i="4"/>
  <c r="C181" i="4" l="1"/>
  <c r="H180" i="4"/>
  <c r="F180" i="4"/>
  <c r="C182" i="4" l="1"/>
  <c r="H181" i="4"/>
  <c r="F181" i="4"/>
  <c r="C183" i="4" l="1"/>
  <c r="H182" i="4"/>
  <c r="F182" i="4"/>
  <c r="C184" i="4" l="1"/>
  <c r="H183" i="4"/>
  <c r="F183" i="4"/>
  <c r="C185" i="4" l="1"/>
  <c r="H184" i="4"/>
  <c r="F184" i="4"/>
  <c r="C186" i="4" l="1"/>
  <c r="H185" i="4"/>
  <c r="F185" i="4"/>
  <c r="C187" i="4" l="1"/>
  <c r="H186" i="4"/>
  <c r="F186" i="4"/>
  <c r="C188" i="4" l="1"/>
  <c r="H187" i="4"/>
  <c r="F187" i="4"/>
  <c r="C189" i="4" l="1"/>
  <c r="H188" i="4"/>
  <c r="F188" i="4"/>
  <c r="C190" i="4" l="1"/>
  <c r="H189" i="4"/>
  <c r="F189" i="4"/>
  <c r="C191" i="4" l="1"/>
  <c r="H190" i="4"/>
  <c r="F190" i="4"/>
  <c r="C192" i="4" l="1"/>
  <c r="H191" i="4"/>
  <c r="F191" i="4"/>
  <c r="C193" i="4" l="1"/>
  <c r="H192" i="4"/>
  <c r="F192" i="4"/>
  <c r="C194" i="4" l="1"/>
  <c r="H193" i="4"/>
  <c r="F193" i="4"/>
  <c r="C195" i="4" l="1"/>
  <c r="H194" i="4"/>
  <c r="F194" i="4"/>
  <c r="C196" i="4" l="1"/>
  <c r="H195" i="4"/>
  <c r="F195" i="4"/>
  <c r="C197" i="4" l="1"/>
  <c r="H196" i="4"/>
  <c r="F196" i="4"/>
  <c r="C198" i="4" l="1"/>
  <c r="H197" i="4"/>
  <c r="F197" i="4"/>
  <c r="C199" i="4" l="1"/>
  <c r="H198" i="4"/>
  <c r="F198" i="4"/>
  <c r="C200" i="4" l="1"/>
  <c r="H199" i="4"/>
  <c r="F199" i="4"/>
  <c r="C201" i="4" l="1"/>
  <c r="H200" i="4"/>
  <c r="F200" i="4"/>
  <c r="C202" i="4" l="1"/>
  <c r="H201" i="4"/>
  <c r="F201" i="4"/>
  <c r="C203" i="4" l="1"/>
  <c r="H202" i="4"/>
  <c r="F202" i="4"/>
  <c r="C204" i="4" l="1"/>
  <c r="H203" i="4"/>
  <c r="F203" i="4"/>
  <c r="C205" i="4" l="1"/>
  <c r="H204" i="4"/>
  <c r="F204" i="4"/>
  <c r="C206" i="4" l="1"/>
  <c r="H205" i="4"/>
  <c r="F205" i="4"/>
  <c r="C207" i="4" l="1"/>
  <c r="H206" i="4"/>
  <c r="F206" i="4"/>
  <c r="C208" i="4" l="1"/>
  <c r="H207" i="4"/>
  <c r="F207" i="4"/>
  <c r="C209" i="4" l="1"/>
  <c r="H208" i="4"/>
  <c r="F208" i="4"/>
  <c r="C210" i="4" l="1"/>
  <c r="H209" i="4"/>
  <c r="F209" i="4"/>
  <c r="C211" i="4" l="1"/>
  <c r="H210" i="4"/>
  <c r="F210" i="4"/>
  <c r="C212" i="4" l="1"/>
  <c r="H211" i="4"/>
  <c r="F211" i="4"/>
  <c r="C213" i="4" l="1"/>
  <c r="H212" i="4"/>
  <c r="F212" i="4"/>
  <c r="C214" i="4" l="1"/>
  <c r="H213" i="4"/>
  <c r="F213" i="4"/>
  <c r="C215" i="4" l="1"/>
  <c r="H214" i="4"/>
  <c r="F214" i="4"/>
  <c r="C216" i="4" l="1"/>
  <c r="H215" i="4"/>
  <c r="F215" i="4"/>
  <c r="C217" i="4" l="1"/>
  <c r="H216" i="4"/>
  <c r="F216" i="4"/>
  <c r="C218" i="4" l="1"/>
  <c r="H217" i="4"/>
  <c r="F217" i="4"/>
  <c r="C219" i="4" l="1"/>
  <c r="H218" i="4"/>
  <c r="F218" i="4"/>
  <c r="C220" i="4" l="1"/>
  <c r="H219" i="4"/>
  <c r="F219" i="4"/>
  <c r="C221" i="4" l="1"/>
  <c r="H220" i="4"/>
  <c r="F220" i="4"/>
  <c r="C222" i="4" l="1"/>
  <c r="H221" i="4"/>
  <c r="F221" i="4"/>
  <c r="C223" i="4" l="1"/>
  <c r="H222" i="4"/>
  <c r="F222" i="4"/>
  <c r="C224" i="4" l="1"/>
  <c r="H223" i="4"/>
  <c r="F223" i="4"/>
  <c r="C225" i="4" l="1"/>
  <c r="H224" i="4"/>
  <c r="F224" i="4"/>
  <c r="C226" i="4" l="1"/>
  <c r="H225" i="4"/>
  <c r="F225" i="4"/>
  <c r="C227" i="4" l="1"/>
  <c r="H226" i="4"/>
  <c r="F226" i="4"/>
  <c r="C228" i="4" l="1"/>
  <c r="H227" i="4"/>
  <c r="F227" i="4"/>
  <c r="C229" i="4" l="1"/>
  <c r="H228" i="4"/>
  <c r="F228" i="4"/>
  <c r="C230" i="4" l="1"/>
  <c r="H229" i="4"/>
  <c r="F229" i="4"/>
  <c r="C231" i="4" l="1"/>
  <c r="H230" i="4"/>
  <c r="F230" i="4"/>
  <c r="C232" i="4" l="1"/>
  <c r="H231" i="4"/>
  <c r="F231" i="4"/>
  <c r="C233" i="4" l="1"/>
  <c r="H232" i="4"/>
  <c r="F232" i="4"/>
  <c r="H233" i="4" l="1"/>
  <c r="F23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Cherif Arkam</author>
  </authors>
  <commentList>
    <comment ref="B3" authorId="0" shapeId="0" xr:uid="{00000000-0006-0000-0100-000001000000}">
      <text>
        <r>
          <rPr>
            <sz val="11"/>
            <color rgb="FF000000"/>
            <rFont val="Calibri"/>
            <family val="2"/>
          </rPr>
          <t xml:space="preserve">CherKare:
</t>
        </r>
        <r>
          <rPr>
            <sz val="11"/>
            <color rgb="FF000000"/>
            <rFont val="Calibri"/>
            <family val="2"/>
          </rPr>
          <t>ending Jan 1929</t>
        </r>
      </text>
    </comment>
    <comment ref="C3" authorId="0" shapeId="0" xr:uid="{00000000-0006-0000-0100-000002000000}">
      <text>
        <r>
          <rPr>
            <sz val="11"/>
            <color rgb="FF000000"/>
            <rFont val="Calibri"/>
            <family val="2"/>
          </rPr>
          <t xml:space="preserve">CherKare:
</t>
        </r>
        <r>
          <rPr>
            <sz val="11"/>
            <color rgb="FF000000"/>
            <rFont val="Calibri"/>
            <family val="2"/>
          </rPr>
          <t xml:space="preserve">ending Jan 1825
</t>
        </r>
      </text>
    </comment>
    <comment ref="E3" authorId="1" shapeId="0" xr:uid="{4A4E5672-C859-FF4A-982A-ABF5FE34646B}">
      <text>
        <r>
          <rPr>
            <b/>
            <sz val="10"/>
            <color rgb="FF000000"/>
            <rFont val="Tahoma"/>
            <family val="2"/>
          </rPr>
          <t>Cherif Arkam: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00000000-0006-0000-0100-000003000000}">
      <text>
        <r>
          <rPr>
            <sz val="11"/>
            <color rgb="FF000000"/>
            <rFont val="Calibri"/>
            <family val="2"/>
          </rPr>
          <t xml:space="preserve">CherKare:
</t>
        </r>
        <r>
          <rPr>
            <sz val="11"/>
            <color rgb="FF000000"/>
            <rFont val="Calibri"/>
            <family val="2"/>
          </rPr>
          <t>ending 1962</t>
        </r>
      </text>
    </comment>
    <comment ref="C4" authorId="1" shapeId="0" xr:uid="{2B107A04-0696-F245-A207-80218F6AF67D}">
      <text>
        <r>
          <rPr>
            <b/>
            <sz val="10"/>
            <color rgb="FF000000"/>
            <rFont val="Tahoma"/>
            <family val="2"/>
          </rPr>
          <t>Cherif Arkam: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1896</t>
        </r>
      </text>
    </comment>
    <comment ref="B6" authorId="1" shapeId="0" xr:uid="{1B47E0CF-86F7-5540-85AB-25D846EB09B6}">
      <text>
        <r>
          <rPr>
            <b/>
            <sz val="10"/>
            <color rgb="FF000000"/>
            <rFont val="Tahoma"/>
            <family val="2"/>
          </rPr>
          <t>Cherif Arkam: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1966
</t>
        </r>
      </text>
    </comment>
    <comment ref="C6" authorId="1" shapeId="0" xr:uid="{41BBCB08-78E1-F446-BF0D-810C69AD5E1F}">
      <text>
        <r>
          <rPr>
            <b/>
            <sz val="10"/>
            <color rgb="FF000000"/>
            <rFont val="Tahoma"/>
            <family val="2"/>
          </rPr>
          <t>Cherif Arkam: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1897</t>
        </r>
      </text>
    </comment>
    <comment ref="D6" authorId="1" shapeId="0" xr:uid="{889C3C7A-3E12-4849-9436-3BC618627A25}">
      <text>
        <r>
          <rPr>
            <b/>
            <sz val="10"/>
            <color rgb="FF000000"/>
            <rFont val="Tahoma"/>
            <family val="2"/>
          </rPr>
          <t>Cherif Arkam: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1932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Cherif Arkam</author>
  </authors>
  <commentList>
    <comment ref="D1" authorId="0" shapeId="0" xr:uid="{386CD872-4ECD-5E4A-A4E3-BFED8D932752}">
      <text>
        <r>
          <rPr>
            <b/>
            <sz val="10"/>
            <color rgb="FF000000"/>
            <rFont val="Tahoma"/>
            <family val="2"/>
          </rPr>
          <t>Cherif Arkam: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the 'not seasonally adjusted' numbers</t>
        </r>
      </text>
    </comment>
  </commentList>
</comments>
</file>

<file path=xl/sharedStrings.xml><?xml version="1.0" encoding="utf-8"?>
<sst xmlns="http://schemas.openxmlformats.org/spreadsheetml/2006/main" count="75" uniqueCount="49">
  <si>
    <t>Start Year</t>
  </si>
  <si>
    <t>End Year</t>
  </si>
  <si>
    <t>Stocks</t>
  </si>
  <si>
    <t>Bonds</t>
  </si>
  <si>
    <t>Equities - Bonds</t>
  </si>
  <si>
    <t>Rolling Period (yrs)</t>
  </si>
  <si>
    <t>Max</t>
  </si>
  <si>
    <t>Min</t>
  </si>
  <si>
    <t>Spread (Max-Min)</t>
  </si>
  <si>
    <t>Median</t>
  </si>
  <si>
    <t>Average</t>
  </si>
  <si>
    <t>Stock</t>
  </si>
  <si>
    <t>Bond</t>
  </si>
  <si>
    <t>To January of:</t>
  </si>
  <si>
    <t>Measuring Worth  inflation index (annual)</t>
  </si>
  <si>
    <t>MW 2 yr smoothed</t>
  </si>
  <si>
    <t>CPI-U January values fr 1913</t>
  </si>
  <si>
    <t>Annual inflation relative</t>
  </si>
  <si>
    <t>Nominal stock return</t>
  </si>
  <si>
    <t>Real stock return</t>
  </si>
  <si>
    <t>Nominal bond return</t>
  </si>
  <si>
    <t>Real bond return</t>
  </si>
  <si>
    <t>Real stock index</t>
  </si>
  <si>
    <t>Real bond index</t>
  </si>
  <si>
    <t>rolling_ten_stocks</t>
  </si>
  <si>
    <t>rolling_ten_bonds</t>
  </si>
  <si>
    <t>rolling_thirty_stocks</t>
  </si>
  <si>
    <t>rolling_thirty_bonds</t>
  </si>
  <si>
    <t>rolling_fifty_stocks</t>
  </si>
  <si>
    <t>rolling_fifty_bonds</t>
  </si>
  <si>
    <t>rolling_hundred_stocks</t>
  </si>
  <si>
    <t>rolling_hundred_bonds</t>
  </si>
  <si>
    <t>nominal_stock_index</t>
  </si>
  <si>
    <t>nominal_bond_index</t>
  </si>
  <si>
    <t>nom_stockbond_index_ratio</t>
  </si>
  <si>
    <t>nom_bondstock_index_ratio</t>
  </si>
  <si>
    <t>rolling_thirty_total_returns_stocks</t>
  </si>
  <si>
    <t>Inflation Return</t>
  </si>
  <si>
    <t>Real Stock Return Replicate</t>
  </si>
  <si>
    <t>Year</t>
  </si>
  <si>
    <t>Month</t>
  </si>
  <si>
    <t>Vanguard Total Stock Market ETF Return</t>
  </si>
  <si>
    <t>Convert to +/- (above/below) 1.0</t>
  </si>
  <si>
    <t>Annual Return January to January</t>
  </si>
  <si>
    <t>Vanguard Total Stock Market ETF Balance</t>
  </si>
  <si>
    <t>Vanguard Total Stock Market ETF (VTI)</t>
  </si>
  <si>
    <t>Vanguard Long-Term Corporate Bd ETF Return</t>
  </si>
  <si>
    <t>Vanguard Long-Term Corporate Bd ETF Balance</t>
  </si>
  <si>
    <t>Vanguard Long-Term Corporate Bd ETF (VCLT)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</si>
</sst>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$&quot;#,##0.00_);\(&quot;$&quot;#,##0.00\)"/>
    <numFmt numFmtId="8" formatCode="&quot;$&quot;#,##0.00_);[Red]\(&quot;$&quot;#,##0.00\)"/>
    <numFmt numFmtId="164" formatCode="0.000000000"/>
    <numFmt numFmtId="165" formatCode="0.00000000"/>
    <numFmt numFmtId="168" formatCode="&quot;$&quot;#,##0.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D965"/>
        <bgColor rgb="FFFFD9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0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Font="1"/>
    <xf numFmtId="9" fontId="2" fillId="0" borderId="0" xfId="0" applyNumberFormat="1" applyFont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2" fillId="3" borderId="4" xfId="0" applyFont="1" applyFill="1" applyBorder="1"/>
    <xf numFmtId="0" fontId="4" fillId="0" borderId="0" xfId="0" applyFont="1"/>
    <xf numFmtId="0" fontId="4" fillId="0" borderId="0" xfId="0" applyFont="1" applyAlignment="1">
      <alignment horizontal="right"/>
    </xf>
    <xf numFmtId="10" fontId="1" fillId="0" borderId="0" xfId="0" applyNumberFormat="1" applyFont="1"/>
    <xf numFmtId="7" fontId="2" fillId="0" borderId="0" xfId="0" applyNumberFormat="1" applyFont="1"/>
    <xf numFmtId="10" fontId="2" fillId="3" borderId="4" xfId="0" applyNumberFormat="1" applyFont="1" applyFill="1" applyBorder="1"/>
    <xf numFmtId="7" fontId="2" fillId="3" borderId="4" xfId="0" applyNumberFormat="1" applyFont="1" applyFill="1" applyBorder="1"/>
    <xf numFmtId="10" fontId="0" fillId="0" borderId="0" xfId="0" applyNumberFormat="1"/>
    <xf numFmtId="0" fontId="2" fillId="0" borderId="4" xfId="0" applyFont="1" applyBorder="1"/>
    <xf numFmtId="8" fontId="0" fillId="0" borderId="0" xfId="0" applyNumberFormat="1"/>
    <xf numFmtId="0" fontId="0" fillId="4" borderId="0" xfId="0" applyFill="1"/>
    <xf numFmtId="0" fontId="2" fillId="4" borderId="4" xfId="0" applyFont="1" applyFill="1" applyBorder="1"/>
    <xf numFmtId="8" fontId="0" fillId="4" borderId="0" xfId="0" applyNumberFormat="1" applyFill="1"/>
    <xf numFmtId="10" fontId="0" fillId="4" borderId="0" xfId="0" applyNumberFormat="1" applyFill="1"/>
    <xf numFmtId="7" fontId="0" fillId="0" borderId="0" xfId="0" applyNumberFormat="1"/>
    <xf numFmtId="10" fontId="1" fillId="4" borderId="0" xfId="0" applyNumberFormat="1" applyFont="1" applyFill="1"/>
    <xf numFmtId="7" fontId="0" fillId="4" borderId="0" xfId="0" applyNumberFormat="1" applyFill="1"/>
    <xf numFmtId="0" fontId="0" fillId="0" borderId="0" xfId="0" applyAlignment="1">
      <alignment wrapText="1"/>
    </xf>
    <xf numFmtId="165" fontId="0" fillId="4" borderId="0" xfId="0" applyNumberFormat="1" applyFill="1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8" fontId="1" fillId="0" borderId="0" xfId="0" applyNumberFormat="1" applyFont="1"/>
    <xf numFmtId="168" fontId="2" fillId="3" borderId="4" xfId="0" applyNumberFormat="1" applyFont="1" applyFill="1" applyBorder="1"/>
    <xf numFmtId="0" fontId="2" fillId="0" borderId="4" xfId="0" applyFont="1" applyFill="1" applyBorder="1"/>
    <xf numFmtId="0" fontId="1" fillId="5" borderId="0" xfId="0" applyFont="1" applyFill="1"/>
    <xf numFmtId="0" fontId="2" fillId="5" borderId="4" xfId="0" applyFont="1" applyFill="1" applyBorder="1"/>
    <xf numFmtId="0" fontId="0" fillId="5" borderId="0" xfId="0" applyFill="1"/>
    <xf numFmtId="0" fontId="0" fillId="6" borderId="0" xfId="0" applyFill="1"/>
    <xf numFmtId="0" fontId="7" fillId="6" borderId="0" xfId="0" applyFont="1" applyFill="1"/>
    <xf numFmtId="0" fontId="9" fillId="0" borderId="0" xfId="0" applyFont="1"/>
    <xf numFmtId="10" fontId="4" fillId="0" borderId="0" xfId="0" applyNumberFormat="1" applyFont="1"/>
    <xf numFmtId="0" fontId="1" fillId="0" borderId="0" xfId="0" applyFont="1" applyFill="1"/>
    <xf numFmtId="10" fontId="2" fillId="0" borderId="0" xfId="0" applyNumberFormat="1" applyFont="1" applyFill="1"/>
    <xf numFmtId="10" fontId="0" fillId="0" borderId="0" xfId="0" applyNumberFormat="1" applyFill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Real Returns 1792-2023-style" pivot="0" count="4" xr9:uid="{00000000-0011-0000-FFFF-FFFF00000000}"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S235">
  <tableColumns count="19">
    <tableColumn id="1" xr3:uid="{00000000-0010-0000-0000-000001000000}" name="To January of:"/>
    <tableColumn id="2" xr3:uid="{00000000-0010-0000-0000-000002000000}" name="Measuring Worth  inflation index (annual)"/>
    <tableColumn id="3" xr3:uid="{00000000-0010-0000-0000-000003000000}" name="MW 2 yr smoothed"/>
    <tableColumn id="4" xr3:uid="{00000000-0010-0000-0000-000004000000}" name="CPI-U January values fr 1913"/>
    <tableColumn id="5" xr3:uid="{00000000-0010-0000-0000-000005000000}" name="Annual inflation relative"/>
    <tableColumn id="6" xr3:uid="{00000000-0010-0000-0000-000006000000}" name="Nominal stock return"/>
    <tableColumn id="7" xr3:uid="{00000000-0010-0000-0000-000007000000}" name="Real stock return"/>
    <tableColumn id="8" xr3:uid="{00000000-0010-0000-0000-000008000000}" name="Nominal bond return"/>
    <tableColumn id="9" xr3:uid="{00000000-0010-0000-0000-000009000000}" name="Real bond return"/>
    <tableColumn id="10" xr3:uid="{00000000-0010-0000-0000-00000A000000}" name="Real stock index"/>
    <tableColumn id="11" xr3:uid="{00000000-0010-0000-0000-00000B000000}" name="Real bond index"/>
    <tableColumn id="12" xr3:uid="{00000000-0010-0000-0000-00000C000000}" name="rolling_ten_stocks"/>
    <tableColumn id="13" xr3:uid="{00000000-0010-0000-0000-00000D000000}" name="rolling_ten_bonds"/>
    <tableColumn id="14" xr3:uid="{00000000-0010-0000-0000-00000E000000}" name="rolling_thirty_stocks"/>
    <tableColumn id="15" xr3:uid="{00000000-0010-0000-0000-00000F000000}" name="rolling_thirty_bonds"/>
    <tableColumn id="16" xr3:uid="{00000000-0010-0000-0000-000010000000}" name="rolling_fifty_stocks"/>
    <tableColumn id="17" xr3:uid="{00000000-0010-0000-0000-000011000000}" name="rolling_fifty_bonds"/>
    <tableColumn id="18" xr3:uid="{00000000-0010-0000-0000-000012000000}" name="rolling_hundred_stocks"/>
    <tableColumn id="19" xr3:uid="{00000000-0010-0000-0000-000013000000}" name="rolling_hundred_bonds"/>
  </tableColumns>
  <tableStyleInfo name="Real Returns 1792-202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C12" sqref="C12"/>
    </sheetView>
  </sheetViews>
  <sheetFormatPr baseColWidth="10" defaultColWidth="14.5" defaultRowHeight="15" customHeight="1" x14ac:dyDescent="0.2"/>
  <cols>
    <col min="1" max="4" width="8.6640625" customWidth="1"/>
    <col min="5" max="5" width="15.33203125" customWidth="1"/>
    <col min="6" max="26" width="8.6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1793</v>
      </c>
      <c r="B2" s="1">
        <v>1900</v>
      </c>
      <c r="C2" s="2">
        <f>RATE(107,,'Real Returns 1792-2025'!J3,-'Real Returns 1792-2025'!J110)</f>
        <v>5.7228768231625704E-2</v>
      </c>
      <c r="D2" s="2">
        <f>RATE(107,,'Real Returns 1792-2025'!K3,-'Real Returns 1792-2025'!K110)</f>
        <v>6.1299657808366236E-2</v>
      </c>
      <c r="E2" s="2">
        <f t="shared" ref="E2:E9" si="0">C2-D2</f>
        <v>-4.0708895767405315E-3</v>
      </c>
    </row>
    <row r="3" spans="1:5" x14ac:dyDescent="0.2">
      <c r="A3" s="1">
        <v>1900</v>
      </c>
      <c r="B3" s="1">
        <v>2000</v>
      </c>
      <c r="C3" s="2">
        <f>RATE(100,,'Real Returns 1792-2025'!J110,-'Real Returns 1792-2025'!J210)</f>
        <v>6.9148077756872844E-2</v>
      </c>
      <c r="D3" s="2">
        <f>RATE(100,,'Real Returns 1792-2025'!K110,-'Real Returns 1792-2025'!K210)</f>
        <v>1.8370889850210365E-2</v>
      </c>
      <c r="E3" s="2">
        <f t="shared" si="0"/>
        <v>5.0777187906662483E-2</v>
      </c>
    </row>
    <row r="4" spans="1:5" x14ac:dyDescent="0.2">
      <c r="A4" s="1">
        <v>2000</v>
      </c>
      <c r="B4" s="1">
        <v>2025</v>
      </c>
      <c r="C4" s="2">
        <f>RATE(25,,'Real Returns 1792-2025'!J210,-'Real Returns 1792-2025'!J235)</f>
        <v>5.2099382840357013E-2</v>
      </c>
      <c r="D4" s="2">
        <f>RATE(25,,'Real Returns 1792-2025'!K210,-'Real Returns 1792-2025'!K235)</f>
        <v>3.2898697621294722E-2</v>
      </c>
      <c r="E4" s="2">
        <f t="shared" si="0"/>
        <v>1.9200685219062291E-2</v>
      </c>
    </row>
    <row r="5" spans="1:5" x14ac:dyDescent="0.2">
      <c r="A5" s="43">
        <v>1793</v>
      </c>
      <c r="B5" s="43">
        <v>2025</v>
      </c>
      <c r="C5" s="44">
        <f>RATE(232,,'Real Returns 1792-2025'!J3,-'Real Returns 1792-2025'!J235)</f>
        <v>6.1793401409786126E-2</v>
      </c>
      <c r="D5" s="44">
        <f>RATE(232,,'Real Returns 1792-2025'!K3,-'Real Returns 1792-2025'!K235)</f>
        <v>3.9535356396241408E-2</v>
      </c>
      <c r="E5" s="44">
        <f t="shared" si="0"/>
        <v>2.2258045013544718E-2</v>
      </c>
    </row>
    <row r="6" spans="1:5" x14ac:dyDescent="0.2">
      <c r="A6" s="45">
        <v>1793</v>
      </c>
      <c r="B6" s="45">
        <v>1942</v>
      </c>
      <c r="C6" s="46">
        <f>RATE(149,,'Real Returns 1792-2025'!J3,-'Real Returns 1792-2025'!J152)</f>
        <v>5.3550463589011325E-2</v>
      </c>
      <c r="D6" s="46">
        <f>RATE(149,,'Real Returns 1792-2025'!K3,-'Real Returns 1792-2025'!K152)</f>
        <v>5.1916700146403157E-2</v>
      </c>
      <c r="E6" s="46">
        <f t="shared" si="0"/>
        <v>1.6337634426081687E-3</v>
      </c>
    </row>
    <row r="7" spans="1:5" x14ac:dyDescent="0.2">
      <c r="A7" s="45">
        <v>1942</v>
      </c>
      <c r="B7" s="45">
        <v>2025</v>
      </c>
      <c r="C7" s="46">
        <f>RATE(83,,'Real Returns 1792-2025'!J152,-'Real Returns 1792-2025'!J235)</f>
        <v>7.6753106713136426E-2</v>
      </c>
      <c r="D7" s="46">
        <f>RATE(83,,'Real Returns 1792-2025'!K152,-'Real Returns 1792-2025'!K235)</f>
        <v>1.7673095768354269E-2</v>
      </c>
      <c r="E7" s="46">
        <f t="shared" si="0"/>
        <v>5.9080010944782158E-2</v>
      </c>
    </row>
    <row r="8" spans="1:5" ht="15" customHeight="1" x14ac:dyDescent="0.2">
      <c r="A8" s="45">
        <v>1942</v>
      </c>
      <c r="B8" s="45">
        <v>1982</v>
      </c>
      <c r="C8" s="47">
        <f>RATE(40,,'Real Returns 1792-2025'!J152,-'Real Returns 1792-2025'!J192)</f>
        <v>6.690855476577387E-2</v>
      </c>
      <c r="D8" s="47">
        <f>RATE(40,,'Real Returns 1792-2025'!K152,-'Real Returns 1792-2025'!K192)</f>
        <v>-2.1045299583573766E-2</v>
      </c>
      <c r="E8" s="46">
        <f t="shared" si="0"/>
        <v>8.7953854349347632E-2</v>
      </c>
    </row>
    <row r="9" spans="1:5" ht="15" customHeight="1" x14ac:dyDescent="0.2">
      <c r="A9" s="45">
        <v>1982</v>
      </c>
      <c r="B9" s="45">
        <v>2025</v>
      </c>
      <c r="C9" s="47">
        <f>RATE(43,,'Real Returns 1792-2025'!J192,-'Real Returns 1792-2025'!J235)</f>
        <v>8.5992364237042526E-2</v>
      </c>
      <c r="D9" s="47">
        <f>RATE(43,,'Real Returns 1792-2025'!K192,-'Real Returns 1792-2025'!K235)</f>
        <v>5.5063768248560054E-2</v>
      </c>
      <c r="E9" s="46">
        <f t="shared" si="0"/>
        <v>3.0928595988482473E-2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E16" sqref="E16"/>
    </sheetView>
  </sheetViews>
  <sheetFormatPr baseColWidth="10" defaultColWidth="14.5" defaultRowHeight="15" customHeight="1" x14ac:dyDescent="0.2"/>
  <cols>
    <col min="1" max="1" width="13.5" customWidth="1"/>
    <col min="2" max="26" width="8.6640625" customWidth="1"/>
  </cols>
  <sheetData>
    <row r="1" spans="1:11" x14ac:dyDescent="0.2">
      <c r="A1" s="33" t="s">
        <v>5</v>
      </c>
      <c r="B1" s="34" t="s">
        <v>6</v>
      </c>
      <c r="C1" s="32"/>
      <c r="D1" s="34" t="s">
        <v>7</v>
      </c>
      <c r="E1" s="32"/>
      <c r="F1" s="31" t="s">
        <v>8</v>
      </c>
      <c r="G1" s="32"/>
      <c r="H1" s="31" t="s">
        <v>9</v>
      </c>
      <c r="I1" s="32"/>
      <c r="J1" s="31" t="s">
        <v>10</v>
      </c>
      <c r="K1" s="32"/>
    </row>
    <row r="2" spans="1:11" x14ac:dyDescent="0.2">
      <c r="A2" s="32"/>
      <c r="B2" s="3" t="s">
        <v>11</v>
      </c>
      <c r="C2" s="3" t="s">
        <v>12</v>
      </c>
      <c r="D2" s="3" t="s">
        <v>11</v>
      </c>
      <c r="E2" s="3" t="s">
        <v>12</v>
      </c>
      <c r="F2" s="3" t="s">
        <v>11</v>
      </c>
      <c r="G2" s="3" t="s">
        <v>12</v>
      </c>
      <c r="H2" s="3" t="s">
        <v>11</v>
      </c>
      <c r="I2" s="3" t="s">
        <v>12</v>
      </c>
      <c r="J2" s="3" t="s">
        <v>11</v>
      </c>
      <c r="K2" s="3" t="s">
        <v>12</v>
      </c>
    </row>
    <row r="3" spans="1:11" x14ac:dyDescent="0.2">
      <c r="A3" s="4">
        <v>10</v>
      </c>
      <c r="B3" s="2">
        <f>MAX('Real Returns 1792-2025'!$L:$L)</f>
        <v>0.17486097763558114</v>
      </c>
      <c r="C3" s="2">
        <f>MAX('Real Returns 1792-2025'!$M:$M)</f>
        <v>0.13879258114992307</v>
      </c>
      <c r="D3" s="2">
        <f>MIN('Real Returns 1792-2025'!L:L)</f>
        <v>-3.8984943726188541E-2</v>
      </c>
      <c r="E3" s="2">
        <f>MIN('Real Returns 1792-2025'!M:M)</f>
        <v>-5.4105372090264746E-2</v>
      </c>
      <c r="F3" s="2">
        <f t="shared" ref="F3:G3" si="0">B3-D3</f>
        <v>0.21384592136176969</v>
      </c>
      <c r="G3" s="2">
        <f t="shared" si="0"/>
        <v>0.19289795324018782</v>
      </c>
      <c r="H3" s="2">
        <f>MEDIAN('Real Returns 1792-2025'!$L:$L)</f>
        <v>6.4836396173182778E-2</v>
      </c>
      <c r="I3" s="2">
        <f>MEDIAN('Real Returns 1792-2025'!$M:$M)</f>
        <v>5.1126104130944192E-2</v>
      </c>
      <c r="J3" s="2">
        <f>AVERAGE('Real Returns 1792-2025'!$L:$L)</f>
        <v>6.2788502948706554E-2</v>
      </c>
      <c r="K3" s="2">
        <f>AVERAGE('Real Returns 1792-2025'!$M:$M)</f>
        <v>4.2885687031009416E-2</v>
      </c>
    </row>
    <row r="4" spans="1:11" x14ac:dyDescent="0.2">
      <c r="A4" s="4">
        <v>30</v>
      </c>
      <c r="B4" s="2">
        <f>MAX('Real Returns 1792-2025'!$N:$N)</f>
        <v>0.10433815215021479</v>
      </c>
      <c r="C4" s="2">
        <f>MAX('Real Returns 1792-2025'!$O:$O)</f>
        <v>8.7917715231416893E-2</v>
      </c>
      <c r="D4" s="2">
        <f>MIN('Real Returns 1792-2025'!N:N)</f>
        <v>2.0015465104470501E-2</v>
      </c>
      <c r="E4" s="2">
        <f>MIN('Real Returns 1792-2025'!O:O)</f>
        <v>-2.1255628917577086E-2</v>
      </c>
      <c r="F4" s="2">
        <f t="shared" ref="F4:G4" si="1">B4-D4</f>
        <v>8.4322687045744291E-2</v>
      </c>
      <c r="G4" s="2">
        <f t="shared" si="1"/>
        <v>0.10917334414899398</v>
      </c>
      <c r="H4" s="2">
        <f>MEDIAN('Real Returns 1792-2025'!$N:$N)</f>
        <v>6.1753522826289653E-2</v>
      </c>
      <c r="I4" s="2">
        <f>MEDIAN('Real Returns 1792-2025'!$O:$O)</f>
        <v>4.7806211830209736E-2</v>
      </c>
      <c r="J4" s="2">
        <f>AVERAGE('Real Returns 1792-2025'!$N:$N)</f>
        <v>6.184834435926307E-2</v>
      </c>
      <c r="K4" s="2">
        <f>AVERAGE('Real Returns 1792-2025'!$O:$O)</f>
        <v>4.1827939035677851E-2</v>
      </c>
    </row>
    <row r="5" spans="1:11" x14ac:dyDescent="0.2">
      <c r="A5" s="4">
        <v>50</v>
      </c>
      <c r="B5" s="2">
        <f>MAX('Real Returns 1792-2025'!$P:$P)</f>
        <v>8.9078877682734883E-2</v>
      </c>
      <c r="C5" s="2">
        <f>MAX('Real Returns 1792-2025'!$Q:$Q)</f>
        <v>7.3672054611964258E-2</v>
      </c>
      <c r="D5" s="2">
        <f>MIN('Real Returns 1792-2025'!P:P)</f>
        <v>3.8001385483236776E-2</v>
      </c>
      <c r="E5" s="2">
        <f>MIN('Real Returns 1792-2025'!Q:Q)</f>
        <v>-6.3890743262199796E-3</v>
      </c>
      <c r="F5" s="2">
        <f t="shared" ref="F5:G5" si="2">B5-D5</f>
        <v>5.1077492199498108E-2</v>
      </c>
      <c r="G5" s="2">
        <f t="shared" si="2"/>
        <v>8.0061128938184234E-2</v>
      </c>
      <c r="H5" s="2">
        <f>MEDIAN('Real Returns 1792-2025'!$P:$P)</f>
        <v>5.9309912220267401E-2</v>
      </c>
      <c r="I5" s="2">
        <f>MEDIAN('Real Returns 1792-2025'!$Q:$Q)</f>
        <v>4.0815900618379773E-2</v>
      </c>
      <c r="J5" s="2">
        <f>AVERAGE('Real Returns 1792-2025'!$P:$P)</f>
        <v>6.0820620963663925E-2</v>
      </c>
      <c r="K5" s="2">
        <f>AVERAGE('Real Returns 1792-2025'!$Q:$Q)</f>
        <v>3.9474826394361652E-2</v>
      </c>
    </row>
    <row r="6" spans="1:11" x14ac:dyDescent="0.2">
      <c r="A6" s="4">
        <v>100</v>
      </c>
      <c r="B6" s="2">
        <f>MAX('Real Returns 1792-2025'!$R:$R)</f>
        <v>7.5086449057128454E-2</v>
      </c>
      <c r="C6" s="2">
        <f>MAX('Real Returns 1792-2025'!$S:$S)</f>
        <v>6.6300153673099091E-2</v>
      </c>
      <c r="D6" s="2">
        <f>MIN('Real Returns 1792-2025'!$R:$R)</f>
        <v>4.9569754821905405E-2</v>
      </c>
      <c r="E6" s="2">
        <f>MIN('Real Returns 1792-2025'!$S:$S)</f>
        <v>1.5147549885746672E-2</v>
      </c>
      <c r="F6" s="2">
        <f t="shared" ref="F6:G6" si="3">B6-D6</f>
        <v>2.5516694235223049E-2</v>
      </c>
      <c r="G6" s="2">
        <f t="shared" si="3"/>
        <v>5.1152603787352417E-2</v>
      </c>
      <c r="H6" s="2">
        <f>MEDIAN('Real Returns 1792-2025'!$R:$R)</f>
        <v>6.0704080151793398E-2</v>
      </c>
      <c r="I6" s="2">
        <f>MEDIAN('Real Returns 1792-2025'!$S:$S)</f>
        <v>3.9112818737744914E-2</v>
      </c>
      <c r="J6" s="2">
        <f>AVERAGE('Real Returns 1792-2025'!$R:$R)</f>
        <v>6.1973719792752374E-2</v>
      </c>
      <c r="K6" s="2">
        <f>AVERAGE('Real Returns 1792-2025'!$S:$S)</f>
        <v>3.9312545011899666E-2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workbookViewId="0">
      <pane ySplit="1" topLeftCell="A152" activePane="bottomLeft" state="frozen"/>
      <selection pane="bottomLeft" activeCell="M163" sqref="M163"/>
    </sheetView>
  </sheetViews>
  <sheetFormatPr baseColWidth="10" defaultColWidth="14.5" defaultRowHeight="15" customHeight="1" x14ac:dyDescent="0.2"/>
  <cols>
    <col min="1" max="12" width="11.6640625" customWidth="1"/>
    <col min="13" max="26" width="8.6640625" customWidth="1"/>
  </cols>
  <sheetData>
    <row r="1" spans="1:19" ht="53.25" customHeight="1" x14ac:dyDescent="0.2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</row>
    <row r="2" spans="1:19" x14ac:dyDescent="0.2">
      <c r="A2" s="1">
        <v>1792</v>
      </c>
      <c r="B2" s="1">
        <v>9.27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1">
        <v>1793</v>
      </c>
      <c r="B3" s="1">
        <v>9.59</v>
      </c>
      <c r="C3" s="1">
        <v>9.43</v>
      </c>
      <c r="D3" s="1"/>
      <c r="E3" s="1"/>
      <c r="F3" s="1"/>
      <c r="G3" s="1"/>
      <c r="H3" s="1"/>
      <c r="I3" s="1"/>
      <c r="J3" s="1">
        <v>1</v>
      </c>
      <c r="K3" s="1">
        <v>1</v>
      </c>
      <c r="L3" s="1"/>
      <c r="M3" s="1"/>
      <c r="N3" s="1"/>
      <c r="O3" s="1"/>
      <c r="P3" s="1"/>
      <c r="Q3" s="1"/>
      <c r="R3" s="1"/>
      <c r="S3" s="1"/>
    </row>
    <row r="4" spans="1:19" x14ac:dyDescent="0.2">
      <c r="A4" s="1">
        <v>1794</v>
      </c>
      <c r="B4" s="1">
        <v>10.64</v>
      </c>
      <c r="C4" s="1">
        <v>10.115</v>
      </c>
      <c r="D4" s="1"/>
      <c r="E4" s="6">
        <v>1.0726405090137858</v>
      </c>
      <c r="F4" s="1">
        <v>-7.6413390766475131E-2</v>
      </c>
      <c r="G4" s="1">
        <v>-0.13895978990883451</v>
      </c>
      <c r="H4" s="1">
        <v>-7.2395008687413762E-2</v>
      </c>
      <c r="I4" s="1">
        <v>-0.13521353751085641</v>
      </c>
      <c r="J4" s="1">
        <v>0.86104021009116549</v>
      </c>
      <c r="K4" s="1">
        <v>0.86478646248914359</v>
      </c>
      <c r="L4" s="1"/>
      <c r="M4" s="1"/>
      <c r="N4" s="1"/>
      <c r="O4" s="1"/>
      <c r="P4" s="1"/>
      <c r="Q4" s="1"/>
      <c r="R4" s="1"/>
      <c r="S4" s="1"/>
    </row>
    <row r="5" spans="1:19" x14ac:dyDescent="0.2">
      <c r="A5" s="1">
        <v>1795</v>
      </c>
      <c r="B5" s="1">
        <v>12.17</v>
      </c>
      <c r="C5" s="1">
        <v>11.405000000000001</v>
      </c>
      <c r="D5" s="1"/>
      <c r="E5" s="1">
        <v>1.1275333662876916</v>
      </c>
      <c r="F5" s="1">
        <v>0.19808034435693744</v>
      </c>
      <c r="G5" s="1">
        <v>6.2567530308673458E-2</v>
      </c>
      <c r="H5" s="1">
        <v>0.15320463532224407</v>
      </c>
      <c r="I5" s="1">
        <v>2.2767635798728314E-2</v>
      </c>
      <c r="J5" s="1">
        <v>0.91491336953303104</v>
      </c>
      <c r="K5" s="1">
        <v>0.884475605710767</v>
      </c>
      <c r="L5" s="1"/>
      <c r="M5" s="1"/>
      <c r="N5" s="1"/>
      <c r="O5" s="1"/>
      <c r="P5" s="1"/>
      <c r="Q5" s="1"/>
      <c r="R5" s="1"/>
      <c r="S5" s="1"/>
    </row>
    <row r="6" spans="1:19" x14ac:dyDescent="0.2">
      <c r="A6" s="1">
        <v>1796</v>
      </c>
      <c r="B6" s="1">
        <v>12.81</v>
      </c>
      <c r="C6" s="1">
        <v>12.49</v>
      </c>
      <c r="D6" s="1"/>
      <c r="E6" s="1">
        <v>1.0951337132836474</v>
      </c>
      <c r="F6" s="1">
        <v>9.8991845007751822E-2</v>
      </c>
      <c r="G6" s="1">
        <v>3.5229777672867169E-3</v>
      </c>
      <c r="H6" s="1">
        <v>-1.029865490671132E-2</v>
      </c>
      <c r="I6" s="1">
        <v>-9.6273511546120183E-2</v>
      </c>
      <c r="J6" s="1">
        <v>0.9181365889928893</v>
      </c>
      <c r="K6" s="1">
        <v>0.79932403327210988</v>
      </c>
      <c r="L6" s="1"/>
      <c r="M6" s="1"/>
      <c r="N6" s="1"/>
      <c r="O6" s="1"/>
      <c r="P6" s="1"/>
      <c r="Q6" s="1"/>
      <c r="R6" s="1"/>
      <c r="S6" s="1"/>
    </row>
    <row r="7" spans="1:19" x14ac:dyDescent="0.2">
      <c r="A7" s="1">
        <v>1797</v>
      </c>
      <c r="B7" s="1">
        <v>12.33</v>
      </c>
      <c r="C7" s="1">
        <v>12.57</v>
      </c>
      <c r="D7" s="1"/>
      <c r="E7" s="1">
        <v>1.0064051240992795</v>
      </c>
      <c r="F7" s="1">
        <v>-3.5020047159498469E-2</v>
      </c>
      <c r="G7" s="1">
        <v>-4.1161526572962348E-2</v>
      </c>
      <c r="H7" s="1">
        <v>-6.0961833245426506E-2</v>
      </c>
      <c r="I7" s="1">
        <v>-6.6938209803928173E-2</v>
      </c>
      <c r="J7" s="1">
        <v>0.88034468538744948</v>
      </c>
      <c r="K7" s="1">
        <v>0.74581871343161932</v>
      </c>
      <c r="L7" s="1"/>
      <c r="M7" s="1"/>
      <c r="N7" s="1"/>
      <c r="O7" s="1"/>
      <c r="P7" s="1"/>
      <c r="Q7" s="1"/>
      <c r="R7" s="1"/>
      <c r="S7" s="1"/>
    </row>
    <row r="8" spans="1:19" x14ac:dyDescent="0.2">
      <c r="A8" s="1">
        <v>1798</v>
      </c>
      <c r="B8" s="1">
        <v>11.92</v>
      </c>
      <c r="C8" s="1">
        <v>12.125</v>
      </c>
      <c r="D8" s="1"/>
      <c r="E8" s="1">
        <v>0.96459824980111375</v>
      </c>
      <c r="F8" s="1">
        <v>0.1333460882381976</v>
      </c>
      <c r="G8" s="1">
        <v>0.1749410580745685</v>
      </c>
      <c r="H8" s="1">
        <v>0.15460139184933686</v>
      </c>
      <c r="I8" s="1">
        <v>0.19697645324092083</v>
      </c>
      <c r="J8" s="1">
        <v>1.034353116119453</v>
      </c>
      <c r="K8" s="1">
        <v>0.89272743836408641</v>
      </c>
      <c r="L8" s="1"/>
      <c r="M8" s="1"/>
      <c r="N8" s="1"/>
      <c r="O8" s="1"/>
      <c r="P8" s="1"/>
      <c r="Q8" s="1"/>
      <c r="R8" s="1"/>
      <c r="S8" s="1"/>
    </row>
    <row r="9" spans="1:19" x14ac:dyDescent="0.2">
      <c r="A9" s="1">
        <v>1799</v>
      </c>
      <c r="B9" s="1">
        <v>11.92</v>
      </c>
      <c r="C9" s="1">
        <v>11.92</v>
      </c>
      <c r="D9" s="1"/>
      <c r="E9" s="1">
        <v>0.98309278350515461</v>
      </c>
      <c r="F9" s="1">
        <v>8.5028391586049246E-2</v>
      </c>
      <c r="G9" s="1">
        <v>0.10368869530040659</v>
      </c>
      <c r="H9" s="1">
        <v>3.2268079325658144E-2</v>
      </c>
      <c r="I9" s="1">
        <v>5.0021011897953604E-2</v>
      </c>
      <c r="J9" s="1">
        <v>1.1416038412097891</v>
      </c>
      <c r="K9" s="1">
        <v>0.937382568180126</v>
      </c>
      <c r="L9" s="1"/>
      <c r="M9" s="1"/>
      <c r="N9" s="1"/>
      <c r="O9" s="1"/>
      <c r="P9" s="1"/>
      <c r="Q9" s="1"/>
      <c r="R9" s="1"/>
      <c r="S9" s="1"/>
    </row>
    <row r="10" spans="1:19" x14ac:dyDescent="0.2">
      <c r="A10" s="1">
        <v>1800</v>
      </c>
      <c r="B10" s="1">
        <v>12.17</v>
      </c>
      <c r="C10" s="1">
        <v>12.045</v>
      </c>
      <c r="D10" s="1"/>
      <c r="E10" s="1">
        <v>1.0104865771812082</v>
      </c>
      <c r="F10" s="1">
        <v>6.0990539549073963E-2</v>
      </c>
      <c r="G10" s="1">
        <v>4.997984486716156E-2</v>
      </c>
      <c r="H10" s="1">
        <v>5.6153006948460704E-2</v>
      </c>
      <c r="I10" s="1">
        <v>4.5192514970996189E-2</v>
      </c>
      <c r="J10" s="1">
        <v>1.1986610240932101</v>
      </c>
      <c r="K10" s="1">
        <v>0.97974524392615725</v>
      </c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s="1">
        <v>1801</v>
      </c>
      <c r="B11" s="1">
        <v>12.33</v>
      </c>
      <c r="C11" s="1">
        <v>12.25</v>
      </c>
      <c r="D11" s="1"/>
      <c r="E11" s="1">
        <v>1.0170195101701951</v>
      </c>
      <c r="F11" s="1">
        <v>0.13642207163601161</v>
      </c>
      <c r="G11" s="1">
        <v>0.11740439615149056</v>
      </c>
      <c r="H11" s="1">
        <v>0.1877726635199394</v>
      </c>
      <c r="I11" s="1">
        <v>0.16789565159980979</v>
      </c>
      <c r="J11" s="1">
        <v>1.3393890978172007</v>
      </c>
      <c r="K11" s="1">
        <v>1.144240210056954</v>
      </c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s="1">
        <v>1802</v>
      </c>
      <c r="B12" s="1">
        <v>10.39</v>
      </c>
      <c r="C12" s="1">
        <v>11.36</v>
      </c>
      <c r="D12" s="1"/>
      <c r="E12" s="1">
        <v>0.92734693877551011</v>
      </c>
      <c r="F12" s="1">
        <v>0.13219385436052233</v>
      </c>
      <c r="G12" s="1">
        <v>0.22089566161235918</v>
      </c>
      <c r="H12" s="1">
        <v>0.15002586413447161</v>
      </c>
      <c r="I12" s="1">
        <v>0.24012472144782393</v>
      </c>
      <c r="J12" s="1">
        <v>1.6352543387359122</v>
      </c>
      <c r="K12" s="1">
        <v>1.4190005717662797</v>
      </c>
      <c r="L12" s="1"/>
      <c r="M12" s="2"/>
      <c r="N12" s="2"/>
      <c r="O12" s="1"/>
      <c r="P12" s="1"/>
      <c r="Q12" s="1"/>
      <c r="R12" s="1"/>
      <c r="S12" s="1"/>
    </row>
    <row r="13" spans="1:19" x14ac:dyDescent="0.2">
      <c r="A13" s="1">
        <v>1803</v>
      </c>
      <c r="B13" s="1">
        <v>10.96</v>
      </c>
      <c r="C13" s="1">
        <v>10.675000000000001</v>
      </c>
      <c r="D13" s="1"/>
      <c r="E13" s="1">
        <v>0.93970070422535223</v>
      </c>
      <c r="F13" s="1">
        <v>0.14209886697977736</v>
      </c>
      <c r="G13" s="1">
        <v>0.21538577319815166</v>
      </c>
      <c r="H13" s="1">
        <v>5.5059959872152897E-2</v>
      </c>
      <c r="I13" s="1">
        <v>0.12276169968596307</v>
      </c>
      <c r="J13" s="1">
        <v>1.9874648588601789</v>
      </c>
      <c r="K13" s="1">
        <v>1.5931994938116616</v>
      </c>
      <c r="L13" s="2">
        <f>RATE(10,,J3,-'Real Returns 1792-2025'!$J13)</f>
        <v>7.1099818815955534E-2</v>
      </c>
      <c r="M13" s="2">
        <f>RATE(10,,K3,-'Real Returns 1792-2025'!$K13)</f>
        <v>4.7676049939700635E-2</v>
      </c>
      <c r="N13" s="2"/>
      <c r="O13" s="1"/>
      <c r="P13" s="1"/>
      <c r="Q13" s="1"/>
      <c r="R13" s="1"/>
      <c r="S13" s="1"/>
    </row>
    <row r="14" spans="1:19" x14ac:dyDescent="0.2">
      <c r="A14" s="1">
        <v>1804</v>
      </c>
      <c r="B14" s="1">
        <v>11.44</v>
      </c>
      <c r="C14" s="1">
        <v>11.2</v>
      </c>
      <c r="D14" s="1"/>
      <c r="E14" s="1">
        <v>1.0491803278688523</v>
      </c>
      <c r="F14" s="1">
        <v>4.3203720565025305E-2</v>
      </c>
      <c r="G14" s="1">
        <v>-5.6964538364601136E-3</v>
      </c>
      <c r="H14" s="1">
        <v>2.6324618058381214E-2</v>
      </c>
      <c r="I14" s="1">
        <v>-2.1784348413105281E-2</v>
      </c>
      <c r="J14" s="1">
        <v>1.9761433570400952</v>
      </c>
      <c r="K14" s="1">
        <v>1.5584926809468853</v>
      </c>
      <c r="L14" s="2">
        <f>RATE(10,,J4,-'Real Returns 1792-2025'!$J14)</f>
        <v>8.6624521425889306E-2</v>
      </c>
      <c r="M14" s="2">
        <f>RATE(10,,K4,-'Real Returns 1792-2025'!$K14)</f>
        <v>6.0668297790944514E-2</v>
      </c>
      <c r="N14" s="2"/>
      <c r="O14" s="1"/>
      <c r="P14" s="1"/>
      <c r="Q14" s="1"/>
      <c r="R14" s="1"/>
      <c r="S14" s="1"/>
    </row>
    <row r="15" spans="1:19" x14ac:dyDescent="0.2">
      <c r="A15" s="1">
        <v>1805</v>
      </c>
      <c r="B15" s="1">
        <v>11.36</v>
      </c>
      <c r="C15" s="1">
        <v>11.399999999999999</v>
      </c>
      <c r="D15" s="1"/>
      <c r="E15" s="1">
        <v>1.0178571428571428</v>
      </c>
      <c r="F15" s="1">
        <v>3.1247389232398337E-3</v>
      </c>
      <c r="G15" s="1">
        <v>-1.4473940706992372E-2</v>
      </c>
      <c r="H15" s="1">
        <v>1.0086974449095154E-2</v>
      </c>
      <c r="I15" s="1">
        <v>-7.6338496640466769E-3</v>
      </c>
      <c r="J15" s="1">
        <v>1.9475407752617802</v>
      </c>
      <c r="K15" s="1">
        <v>1.5465953821180198</v>
      </c>
      <c r="L15" s="2">
        <f>RATE(10,,J5,-'Real Returns 1792-2025'!$J15)</f>
        <v>7.847643110689953E-2</v>
      </c>
      <c r="M15" s="2">
        <f>RATE(10,,K5,-'Real Returns 1792-2025'!$K15)</f>
        <v>5.7472506783978729E-2</v>
      </c>
      <c r="N15" s="2"/>
      <c r="O15" s="1"/>
      <c r="P15" s="1"/>
      <c r="Q15" s="1"/>
      <c r="R15" s="1"/>
      <c r="S15" s="1"/>
    </row>
    <row r="16" spans="1:19" x14ac:dyDescent="0.2">
      <c r="A16" s="1">
        <v>1806</v>
      </c>
      <c r="B16" s="1">
        <v>11.84</v>
      </c>
      <c r="C16" s="1">
        <v>11.6</v>
      </c>
      <c r="D16" s="1"/>
      <c r="E16" s="1">
        <v>1.0175438596491229</v>
      </c>
      <c r="F16" s="1">
        <v>2.978591864111424E-3</v>
      </c>
      <c r="G16" s="1">
        <v>-1.431414247837326E-2</v>
      </c>
      <c r="H16" s="1">
        <v>6.0607783286445338E-2</v>
      </c>
      <c r="I16" s="1">
        <v>4.2321442195299763E-2</v>
      </c>
      <c r="J16" s="1">
        <v>1.9196633991222416</v>
      </c>
      <c r="K16" s="1">
        <v>1.6120495291818451</v>
      </c>
      <c r="L16" s="2">
        <f>RATE(10,,J6,-'Real Returns 1792-2025'!$J16)</f>
        <v>7.6543985522509836E-2</v>
      </c>
      <c r="M16" s="2">
        <f>RATE(10,,K6,-'Real Returns 1792-2025'!$K16)</f>
        <v>7.2668558508405284E-2</v>
      </c>
      <c r="N16" s="2"/>
      <c r="O16" s="1"/>
      <c r="P16" s="1"/>
      <c r="Q16" s="1"/>
      <c r="R16" s="1"/>
      <c r="S16" s="1"/>
    </row>
    <row r="17" spans="1:19" x14ac:dyDescent="0.2">
      <c r="A17" s="1">
        <v>1807</v>
      </c>
      <c r="B17" s="1">
        <v>11.2</v>
      </c>
      <c r="C17" s="1">
        <v>11.52</v>
      </c>
      <c r="D17" s="1"/>
      <c r="E17" s="1">
        <v>0.99310344827586206</v>
      </c>
      <c r="F17" s="1">
        <v>0.10629229328992773</v>
      </c>
      <c r="G17" s="1">
        <v>0.11397487865999678</v>
      </c>
      <c r="H17" s="1">
        <v>0.11407926802669492</v>
      </c>
      <c r="I17" s="1">
        <v>0.1218159296102137</v>
      </c>
      <c r="J17" s="1">
        <v>2.1384568021052361</v>
      </c>
      <c r="K17" s="1">
        <v>1.8084228411568388</v>
      </c>
      <c r="L17" s="2">
        <f>RATE(10,,J7,-'Real Returns 1792-2025'!$J17)</f>
        <v>9.28102844226011E-2</v>
      </c>
      <c r="M17" s="2">
        <f>RATE(10,,K7,-'Real Returns 1792-2025'!$K17)</f>
        <v>9.2613773069113031E-2</v>
      </c>
      <c r="N17" s="2"/>
      <c r="O17" s="1"/>
      <c r="P17" s="1"/>
      <c r="Q17" s="1"/>
      <c r="R17" s="1"/>
      <c r="S17" s="1"/>
    </row>
    <row r="18" spans="1:19" x14ac:dyDescent="0.2">
      <c r="A18" s="1">
        <v>1808</v>
      </c>
      <c r="B18" s="1">
        <v>12.17</v>
      </c>
      <c r="C18" s="1">
        <v>11.684999999999999</v>
      </c>
      <c r="D18" s="1"/>
      <c r="E18" s="1">
        <v>1.0143229166666665</v>
      </c>
      <c r="F18" s="1">
        <v>5.0006387764147675E-3</v>
      </c>
      <c r="G18" s="1">
        <v>-9.1906411036114521E-3</v>
      </c>
      <c r="H18" s="1">
        <v>4.7660904005024742E-2</v>
      </c>
      <c r="I18" s="1">
        <v>3.2867232703285065E-2</v>
      </c>
      <c r="J18" s="1">
        <v>2.1188030131215103</v>
      </c>
      <c r="K18" s="1">
        <v>1.8678606955030765</v>
      </c>
      <c r="L18" s="2">
        <f>RATE(10,,J8,-'Real Returns 1792-2025'!$J18)</f>
        <v>7.4341063016121672E-2</v>
      </c>
      <c r="M18" s="2">
        <f>RATE(10,,K8,-'Real Returns 1792-2025'!$K18)</f>
        <v>7.6620289399531E-2</v>
      </c>
      <c r="N18" s="2"/>
      <c r="O18" s="1"/>
      <c r="P18" s="1"/>
      <c r="Q18" s="1"/>
      <c r="R18" s="1"/>
      <c r="S18" s="1"/>
    </row>
    <row r="19" spans="1:19" x14ac:dyDescent="0.2">
      <c r="A19" s="1">
        <v>1809</v>
      </c>
      <c r="B19" s="1">
        <v>11.92</v>
      </c>
      <c r="C19" s="1">
        <v>12.045</v>
      </c>
      <c r="D19" s="1"/>
      <c r="E19" s="1">
        <v>1.0308087291399231</v>
      </c>
      <c r="F19" s="1">
        <v>0.14744033665163547</v>
      </c>
      <c r="G19" s="1">
        <v>0.11314573132207228</v>
      </c>
      <c r="H19" s="1">
        <v>0.10064792123562037</v>
      </c>
      <c r="I19" s="1">
        <v>6.7751843888603114E-2</v>
      </c>
      <c r="J19" s="1">
        <v>2.3585365295685539</v>
      </c>
      <c r="K19" s="1">
        <v>1.9944117017504586</v>
      </c>
      <c r="L19" s="2">
        <f>RATE(10,,J9,-'Real Returns 1792-2025'!$J19)</f>
        <v>7.5258089495934558E-2</v>
      </c>
      <c r="M19" s="2">
        <f>RATE(10,,K9,-'Real Returns 1792-2025'!$K19)</f>
        <v>7.8424619974650195E-2</v>
      </c>
      <c r="N19" s="2"/>
      <c r="O19" s="1"/>
      <c r="P19" s="1"/>
      <c r="Q19" s="1"/>
      <c r="R19" s="1"/>
      <c r="S19" s="1"/>
    </row>
    <row r="20" spans="1:19" x14ac:dyDescent="0.2">
      <c r="A20" s="1">
        <v>1810</v>
      </c>
      <c r="B20" s="1">
        <v>11.92</v>
      </c>
      <c r="C20" s="1">
        <v>11.92</v>
      </c>
      <c r="D20" s="1"/>
      <c r="E20" s="1">
        <v>0.98962224989622249</v>
      </c>
      <c r="F20" s="1">
        <v>7.4889874429072689E-2</v>
      </c>
      <c r="G20" s="1">
        <v>8.6161790058572274E-2</v>
      </c>
      <c r="H20" s="1">
        <v>5.203097016170935E-2</v>
      </c>
      <c r="I20" s="1">
        <v>6.3063174127331312E-2</v>
      </c>
      <c r="J20" s="1">
        <v>2.561752258874713</v>
      </c>
      <c r="K20" s="1">
        <v>2.1201856341795349</v>
      </c>
      <c r="L20" s="2">
        <f>RATE(10,,J10,-'Real Returns 1792-2025'!$J20)</f>
        <v>7.8907157895240693E-2</v>
      </c>
      <c r="M20" s="2">
        <f>RATE(10,,K10,-'Real Returns 1792-2025'!$K20)</f>
        <v>8.025447074624488E-2</v>
      </c>
      <c r="N20" s="2"/>
      <c r="O20" s="1"/>
      <c r="P20" s="1"/>
      <c r="Q20" s="1"/>
      <c r="R20" s="1"/>
      <c r="S20" s="1"/>
    </row>
    <row r="21" spans="1:19" ht="15.75" customHeight="1" x14ac:dyDescent="0.2">
      <c r="A21" s="1">
        <v>1811</v>
      </c>
      <c r="B21" s="1">
        <v>12.73</v>
      </c>
      <c r="C21" s="1">
        <v>12.324999999999999</v>
      </c>
      <c r="D21" s="1"/>
      <c r="E21" s="1">
        <v>1.0339765100671141</v>
      </c>
      <c r="F21" s="1">
        <v>-2.1067958011693477E-2</v>
      </c>
      <c r="G21" s="1">
        <v>-5.3235704624696623E-2</v>
      </c>
      <c r="H21" s="1">
        <v>3.9445134454066839E-2</v>
      </c>
      <c r="I21" s="1">
        <v>5.2889251677465943E-3</v>
      </c>
      <c r="J21" s="1">
        <v>2.4253755722996093</v>
      </c>
      <c r="K21" s="1">
        <v>2.1313991373404417</v>
      </c>
      <c r="L21" s="2">
        <f>RATE(10,,J11,-'Real Returns 1792-2025'!$J21)</f>
        <v>6.1175522849825359E-2</v>
      </c>
      <c r="M21" s="2">
        <f>RATE(10,,K11,-'Real Returns 1792-2025'!$K21)</f>
        <v>6.4179180145916934E-2</v>
      </c>
      <c r="N21" s="2"/>
      <c r="O21" s="1"/>
      <c r="P21" s="1"/>
      <c r="Q21" s="1"/>
      <c r="R21" s="1"/>
      <c r="S21" s="1"/>
    </row>
    <row r="22" spans="1:19" ht="15.75" customHeight="1" x14ac:dyDescent="0.2">
      <c r="A22" s="1">
        <v>1812</v>
      </c>
      <c r="B22" s="1">
        <v>12.89</v>
      </c>
      <c r="C22" s="1">
        <v>12.81</v>
      </c>
      <c r="D22" s="1"/>
      <c r="E22" s="1">
        <v>1.0393509127789047</v>
      </c>
      <c r="F22" s="1">
        <v>2.8172812997687702E-2</v>
      </c>
      <c r="G22" s="1">
        <v>-1.0754885230562006E-2</v>
      </c>
      <c r="H22" s="1">
        <v>-1.4879799656570781E-2</v>
      </c>
      <c r="I22" s="1">
        <v>-5.2177480934210374E-2</v>
      </c>
      <c r="J22" s="1">
        <v>2.3992909363785184</v>
      </c>
      <c r="K22" s="1">
        <v>2.0201880994886685</v>
      </c>
      <c r="L22" s="2">
        <f>RATE(10,,J12,-'Real Returns 1792-2025'!$J22)</f>
        <v>3.9081853383676056E-2</v>
      </c>
      <c r="M22" s="2">
        <f>RATE(10,,K12,-'Real Returns 1792-2025'!$K22)</f>
        <v>3.5955078579087404E-2</v>
      </c>
      <c r="N22" s="2"/>
      <c r="O22" s="1"/>
      <c r="P22" s="1"/>
      <c r="Q22" s="1"/>
      <c r="R22" s="1"/>
      <c r="S22" s="1"/>
    </row>
    <row r="23" spans="1:19" ht="15.75" customHeight="1" x14ac:dyDescent="0.2">
      <c r="A23" s="1">
        <v>1813</v>
      </c>
      <c r="B23" s="1">
        <v>15.47</v>
      </c>
      <c r="C23" s="1">
        <v>14.18</v>
      </c>
      <c r="D23" s="1"/>
      <c r="E23" s="1">
        <v>1.1069476971116314</v>
      </c>
      <c r="F23" s="1">
        <v>0.10303711691055284</v>
      </c>
      <c r="G23" s="1">
        <v>-3.5327596879983769E-3</v>
      </c>
      <c r="H23" s="1">
        <v>3.2563367061382048E-2</v>
      </c>
      <c r="I23" s="1">
        <v>-6.7197691674449556E-2</v>
      </c>
      <c r="J23" s="1">
        <v>2.3908148180787006</v>
      </c>
      <c r="K23" s="1">
        <v>1.8844361224548367</v>
      </c>
      <c r="L23" s="2">
        <f>RATE(10,,J13,-'Real Returns 1792-2025'!$J23)</f>
        <v>1.8649199053284233E-2</v>
      </c>
      <c r="M23" s="2">
        <f>RATE(10,,K13,-'Real Returns 1792-2025'!$K23)</f>
        <v>1.6930156023153436E-2</v>
      </c>
      <c r="N23" s="2"/>
      <c r="O23" s="1"/>
      <c r="P23" s="1"/>
      <c r="Q23" s="1"/>
      <c r="R23" s="1"/>
      <c r="S23" s="1"/>
    </row>
    <row r="24" spans="1:19" ht="15.75" customHeight="1" x14ac:dyDescent="0.2">
      <c r="A24" s="1">
        <v>1814</v>
      </c>
      <c r="B24" s="1">
        <v>17</v>
      </c>
      <c r="C24" s="1">
        <v>16.234999999999999</v>
      </c>
      <c r="D24" s="1"/>
      <c r="E24" s="1">
        <v>1.1449224259520452</v>
      </c>
      <c r="F24" s="1">
        <v>7.3803001728853124E-2</v>
      </c>
      <c r="G24" s="1">
        <v>-6.2117242715421184E-2</v>
      </c>
      <c r="H24" s="1">
        <v>-2.7582784053074041E-2</v>
      </c>
      <c r="I24" s="1">
        <v>-0.15066977997367359</v>
      </c>
      <c r="J24" s="1">
        <v>2.2423039937364804</v>
      </c>
      <c r="K24" s="1">
        <v>1.6005085465101239</v>
      </c>
      <c r="L24" s="2">
        <f>RATE(10,,J14,-'Real Returns 1792-2025'!$J24)</f>
        <v>1.2715843463067214E-2</v>
      </c>
      <c r="M24" s="2">
        <f>RATE(10,,K14,-'Real Returns 1792-2025'!$K24)</f>
        <v>2.6637711821674683E-3</v>
      </c>
      <c r="N24" s="2"/>
      <c r="O24" s="1"/>
      <c r="P24" s="1"/>
      <c r="Q24" s="1"/>
      <c r="R24" s="1"/>
      <c r="S24" s="1"/>
    </row>
    <row r="25" spans="1:19" ht="15.75" customHeight="1" x14ac:dyDescent="0.2">
      <c r="A25" s="1">
        <v>1815</v>
      </c>
      <c r="B25" s="1">
        <v>14.91</v>
      </c>
      <c r="C25" s="1">
        <v>15.955</v>
      </c>
      <c r="D25" s="1"/>
      <c r="E25" s="1">
        <v>0.98275331074838312</v>
      </c>
      <c r="F25" s="1">
        <v>-7.443054441410224E-2</v>
      </c>
      <c r="G25" s="1">
        <v>-5.8187395083857729E-2</v>
      </c>
      <c r="H25" s="1">
        <v>-1.6640571894579368E-3</v>
      </c>
      <c r="I25" s="1">
        <v>1.5856097244070888E-2</v>
      </c>
      <c r="J25" s="1">
        <v>2.1118301653548239</v>
      </c>
      <c r="K25" s="1">
        <v>1.6258863656635549</v>
      </c>
      <c r="L25" s="2">
        <f>RATE(10,,J15,-'Real Returns 1792-2025'!$J25)</f>
        <v>8.1316348684056915E-3</v>
      </c>
      <c r="M25" s="2">
        <f>RATE(10,,K15,-'Real Returns 1792-2025'!$K25)</f>
        <v>5.0122329743731058E-3</v>
      </c>
      <c r="N25" s="2"/>
      <c r="O25" s="1"/>
      <c r="P25" s="1"/>
      <c r="Q25" s="1"/>
      <c r="R25" s="1"/>
      <c r="S25" s="1"/>
    </row>
    <row r="26" spans="1:19" ht="15.75" customHeight="1" x14ac:dyDescent="0.2">
      <c r="A26" s="1">
        <v>1816</v>
      </c>
      <c r="B26" s="1">
        <v>13.62</v>
      </c>
      <c r="C26" s="1">
        <v>14.265000000000001</v>
      </c>
      <c r="D26" s="1"/>
      <c r="E26" s="1">
        <v>0.89407709182074591</v>
      </c>
      <c r="F26" s="1">
        <v>0.12891084221316951</v>
      </c>
      <c r="G26" s="1">
        <v>0.2626549237652378</v>
      </c>
      <c r="H26" s="1">
        <v>0.14683671252990294</v>
      </c>
      <c r="I26" s="1">
        <v>0.28270450391970581</v>
      </c>
      <c r="J26" s="1">
        <v>2.6665127564412248</v>
      </c>
      <c r="K26" s="1">
        <v>2.0855317640982838</v>
      </c>
      <c r="L26" s="2">
        <f>RATE(10,,J16,-'Real Returns 1792-2025'!$J26)</f>
        <v>3.3408092441310794E-2</v>
      </c>
      <c r="M26" s="2">
        <f>RATE(10,,K16,-'Real Returns 1792-2025'!$K26)</f>
        <v>2.6086190603105221E-2</v>
      </c>
      <c r="N26" s="2"/>
      <c r="O26" s="1"/>
      <c r="P26" s="1"/>
      <c r="Q26" s="1"/>
      <c r="R26" s="1"/>
      <c r="S26" s="1"/>
    </row>
    <row r="27" spans="1:19" ht="15.75" customHeight="1" x14ac:dyDescent="0.2">
      <c r="A27" s="1">
        <v>1817</v>
      </c>
      <c r="B27" s="1">
        <v>12.89</v>
      </c>
      <c r="C27" s="1">
        <v>13.254999999999999</v>
      </c>
      <c r="D27" s="1"/>
      <c r="E27" s="1">
        <v>0.92919733613739908</v>
      </c>
      <c r="F27" s="1">
        <v>4.7328345931910709E-2</v>
      </c>
      <c r="G27" s="1">
        <v>0.12713231646312395</v>
      </c>
      <c r="H27" s="1">
        <v>9.6482110631926882E-2</v>
      </c>
      <c r="I27" s="1">
        <v>0.18003148307540107</v>
      </c>
      <c r="J27" s="1">
        <v>3.0055127000460673</v>
      </c>
      <c r="K27" s="1">
        <v>2.4609931405897552</v>
      </c>
      <c r="L27" s="2">
        <f>RATE(10,,J17,-'Real Returns 1792-2025'!$J27)</f>
        <v>3.4622237396273209E-2</v>
      </c>
      <c r="M27" s="2">
        <f>RATE(10,,K17,-'Real Returns 1792-2025'!$K27)</f>
        <v>3.1290558885156076E-2</v>
      </c>
      <c r="N27" s="2"/>
      <c r="O27" s="1"/>
      <c r="P27" s="1"/>
      <c r="Q27" s="1"/>
      <c r="R27" s="1"/>
      <c r="S27" s="1"/>
    </row>
    <row r="28" spans="1:19" ht="15.75" customHeight="1" x14ac:dyDescent="0.2">
      <c r="A28" s="1">
        <v>1818</v>
      </c>
      <c r="B28" s="1">
        <v>12.33</v>
      </c>
      <c r="C28" s="1">
        <v>12.61</v>
      </c>
      <c r="D28" s="1"/>
      <c r="E28" s="1">
        <v>0.95133911731422105</v>
      </c>
      <c r="F28" s="1">
        <v>0.2484169497901465</v>
      </c>
      <c r="G28" s="1">
        <v>0.31227332826870668</v>
      </c>
      <c r="H28" s="1">
        <v>0.15663146756924334</v>
      </c>
      <c r="I28" s="1">
        <v>0.21579302955038226</v>
      </c>
      <c r="J28" s="1">
        <v>3.9440541540433198</v>
      </c>
      <c r="K28" s="1">
        <v>2.9920583061003283</v>
      </c>
      <c r="L28" s="2">
        <f>RATE(10,,J18,-'Real Returns 1792-2025'!$J28)</f>
        <v>6.4106825156501859E-2</v>
      </c>
      <c r="M28" s="2">
        <f>RATE(10,,K18,-'Real Returns 1792-2025'!$K28)</f>
        <v>4.8244414276803982E-2</v>
      </c>
      <c r="N28" s="2"/>
      <c r="O28" s="1"/>
      <c r="P28" s="1"/>
      <c r="Q28" s="1"/>
      <c r="R28" s="1"/>
      <c r="S28" s="1"/>
    </row>
    <row r="29" spans="1:19" ht="15.75" customHeight="1" x14ac:dyDescent="0.2">
      <c r="A29" s="1">
        <v>1819</v>
      </c>
      <c r="B29" s="1">
        <v>12.33</v>
      </c>
      <c r="C29" s="1">
        <v>12.33</v>
      </c>
      <c r="D29" s="1"/>
      <c r="E29" s="1">
        <v>0.97779540047581293</v>
      </c>
      <c r="F29" s="1">
        <v>-0.13710146213231245</v>
      </c>
      <c r="G29" s="1">
        <v>-0.11750603710368701</v>
      </c>
      <c r="H29" s="1">
        <v>-1.1879254907809483E-3</v>
      </c>
      <c r="I29" s="1">
        <v>2.1493938326135442E-2</v>
      </c>
      <c r="J29" s="1">
        <v>3.4806039802793545</v>
      </c>
      <c r="K29" s="1">
        <v>3.0563694227998499</v>
      </c>
      <c r="L29" s="2">
        <f>RATE(10,,J19,-'Real Returns 1792-2025'!$J29)</f>
        <v>3.9683616969350806E-2</v>
      </c>
      <c r="M29" s="2">
        <f>RATE(10,,K19,-'Real Returns 1792-2025'!$K29)</f>
        <v>4.3612093839565755E-2</v>
      </c>
      <c r="N29" s="2"/>
      <c r="O29" s="1"/>
      <c r="P29" s="1"/>
      <c r="Q29" s="1"/>
      <c r="R29" s="1"/>
      <c r="S29" s="1"/>
    </row>
    <row r="30" spans="1:19" ht="15.75" customHeight="1" x14ac:dyDescent="0.2">
      <c r="A30" s="1">
        <v>1820</v>
      </c>
      <c r="B30" s="1">
        <v>11.36</v>
      </c>
      <c r="C30" s="1">
        <v>11.844999999999999</v>
      </c>
      <c r="D30" s="1"/>
      <c r="E30" s="1">
        <v>0.96066504460665036</v>
      </c>
      <c r="F30" s="1">
        <v>-5.1594493550289444E-2</v>
      </c>
      <c r="G30" s="1">
        <v>-1.2761511648380575E-2</v>
      </c>
      <c r="H30" s="1">
        <v>8.6929825993665916E-2</v>
      </c>
      <c r="I30" s="1">
        <v>0.13143476188281156</v>
      </c>
      <c r="J30" s="1">
        <v>3.4361862120416196</v>
      </c>
      <c r="K30" s="1">
        <v>3.4580826101114543</v>
      </c>
      <c r="L30" s="2">
        <f>RATE(10,,J20,-'Real Returns 1792-2025'!$J30)</f>
        <v>2.9802534373180842E-2</v>
      </c>
      <c r="M30" s="2">
        <f>RATE(10,,K20,-'Real Returns 1792-2025'!$K30)</f>
        <v>5.0137452599744302E-2</v>
      </c>
      <c r="N30" s="2"/>
      <c r="O30" s="1"/>
      <c r="P30" s="1"/>
      <c r="Q30" s="1"/>
      <c r="R30" s="1"/>
      <c r="S30" s="1"/>
    </row>
    <row r="31" spans="1:19" ht="15.75" customHeight="1" x14ac:dyDescent="0.2">
      <c r="A31" s="1">
        <v>1821</v>
      </c>
      <c r="B31" s="1">
        <v>10.96</v>
      </c>
      <c r="C31" s="1">
        <v>11.16</v>
      </c>
      <c r="D31" s="1"/>
      <c r="E31" s="1">
        <v>0.94216969185310273</v>
      </c>
      <c r="F31" s="1">
        <v>6.4005475682195057E-2</v>
      </c>
      <c r="G31" s="1">
        <v>0.12931405550677399</v>
      </c>
      <c r="H31" s="1">
        <v>0.1040515988548931</v>
      </c>
      <c r="I31" s="1">
        <v>0.17181820684912252</v>
      </c>
      <c r="J31" s="1">
        <v>3.8805333865971812</v>
      </c>
      <c r="K31" s="1">
        <v>4.0522441633169377</v>
      </c>
      <c r="L31" s="2">
        <f>RATE(10,,J21,-'Real Returns 1792-2025'!$J31)</f>
        <v>4.8120565542747358E-2</v>
      </c>
      <c r="M31" s="2">
        <f>RATE(10,,K21,-'Real Returns 1792-2025'!$K31)</f>
        <v>6.635812405893983E-2</v>
      </c>
      <c r="N31" s="2"/>
      <c r="O31" s="1"/>
      <c r="P31" s="1"/>
      <c r="Q31" s="1"/>
      <c r="R31" s="1"/>
      <c r="S31" s="1"/>
    </row>
    <row r="32" spans="1:19" ht="15.75" customHeight="1" x14ac:dyDescent="0.2">
      <c r="A32" s="1">
        <v>1822</v>
      </c>
      <c r="B32" s="1">
        <v>11.36</v>
      </c>
      <c r="C32" s="1">
        <v>11.16</v>
      </c>
      <c r="D32" s="1"/>
      <c r="E32" s="1">
        <v>1</v>
      </c>
      <c r="F32" s="1">
        <v>0.11889627104514933</v>
      </c>
      <c r="G32" s="1">
        <v>0.11889627104514933</v>
      </c>
      <c r="H32" s="1">
        <v>6.3793852661230069E-2</v>
      </c>
      <c r="I32" s="1">
        <v>6.3793852661230055E-2</v>
      </c>
      <c r="J32" s="1">
        <v>4.3419143359297907</v>
      </c>
      <c r="K32" s="1">
        <v>4.3107524304189075</v>
      </c>
      <c r="L32" s="2">
        <f>RATE(10,,J22,-'Real Returns 1792-2025'!$J32)</f>
        <v>6.1108598408014754E-2</v>
      </c>
      <c r="M32" s="2">
        <f>RATE(10,,K22,-'Real Returns 1792-2025'!$K32)</f>
        <v>7.8738371883147307E-2</v>
      </c>
      <c r="N32" s="2"/>
      <c r="O32" s="1"/>
      <c r="P32" s="1"/>
      <c r="Q32" s="1"/>
      <c r="R32" s="1"/>
      <c r="S32" s="1"/>
    </row>
    <row r="33" spans="1:19" ht="15.75" customHeight="1" x14ac:dyDescent="0.2">
      <c r="A33" s="1">
        <v>1823</v>
      </c>
      <c r="B33" s="1">
        <v>10.15</v>
      </c>
      <c r="C33" s="1">
        <v>10.754999999999999</v>
      </c>
      <c r="D33" s="1"/>
      <c r="E33" s="1">
        <v>0.96370967741935476</v>
      </c>
      <c r="F33" s="1">
        <v>-3.9605887498173509E-2</v>
      </c>
      <c r="G33" s="1">
        <v>-3.4404188265565461E-3</v>
      </c>
      <c r="H33" s="1">
        <v>2.8393966791778309E-2</v>
      </c>
      <c r="I33" s="1">
        <v>6.712009943247299E-2</v>
      </c>
      <c r="J33" s="1">
        <v>4.3269763321051622</v>
      </c>
      <c r="K33" s="1">
        <v>4.6000905621773995</v>
      </c>
      <c r="L33" s="2">
        <f>RATE(10,,J23,-'Real Returns 1792-2025'!$J33)</f>
        <v>6.1118431104181643E-2</v>
      </c>
      <c r="M33" s="2">
        <f>RATE(10,,K23,-'Real Returns 1792-2025'!$K33)</f>
        <v>9.3348204581024746E-2</v>
      </c>
      <c r="N33" s="2">
        <f>RATE(30,,J3,-'Real Returns 1792-2025'!$J33)</f>
        <v>5.004074312778832E-2</v>
      </c>
      <c r="O33" s="2">
        <f>RATE(30,,K3,-'Real Returns 1792-2025'!$K33)</f>
        <v>5.2185258130263326E-2</v>
      </c>
      <c r="P33" s="2"/>
      <c r="Q33" s="1"/>
      <c r="R33" s="1"/>
      <c r="S33" s="1"/>
    </row>
    <row r="34" spans="1:19" ht="15.75" customHeight="1" x14ac:dyDescent="0.2">
      <c r="A34" s="1">
        <v>1824</v>
      </c>
      <c r="B34" s="1">
        <v>9.35</v>
      </c>
      <c r="C34" s="1">
        <v>9.75</v>
      </c>
      <c r="D34" s="1"/>
      <c r="E34" s="1">
        <v>0.9065550906555091</v>
      </c>
      <c r="F34" s="1">
        <v>7.2505913625287022E-2</v>
      </c>
      <c r="G34" s="1">
        <v>0.1830565231835859</v>
      </c>
      <c r="H34" s="1">
        <v>5.8464885770026488E-2</v>
      </c>
      <c r="I34" s="1">
        <v>0.16756818938016771</v>
      </c>
      <c r="J34" s="1">
        <v>5.1190575753579983</v>
      </c>
      <c r="K34" s="1">
        <v>5.3709194086662642</v>
      </c>
      <c r="L34" s="2">
        <f>RATE(10,,J24,-'Real Returns 1792-2025'!$J34)</f>
        <v>8.6049330910363195E-2</v>
      </c>
      <c r="M34" s="2">
        <f>RATE(10,,K24,-'Real Returns 1792-2025'!$K34)</f>
        <v>0.12870140024329027</v>
      </c>
      <c r="N34" s="2">
        <f>RATE(30,,J4,-'Real Returns 1792-2025'!$J34)</f>
        <v>6.122030909972221E-2</v>
      </c>
      <c r="O34" s="2">
        <f>RATE(30,,K4,-'Real Returns 1792-2025'!$K34)</f>
        <v>6.2766831433068479E-2</v>
      </c>
      <c r="P34" s="2"/>
      <c r="Q34" s="1"/>
      <c r="R34" s="1"/>
      <c r="S34" s="1"/>
    </row>
    <row r="35" spans="1:19" ht="15.75" customHeight="1" x14ac:dyDescent="0.2">
      <c r="A35" s="1">
        <v>1825</v>
      </c>
      <c r="B35" s="1">
        <v>9.59</v>
      </c>
      <c r="C35" s="1">
        <v>9.4699999999999989</v>
      </c>
      <c r="D35" s="1"/>
      <c r="E35" s="1">
        <v>0.97128205128205114</v>
      </c>
      <c r="F35" s="1">
        <v>0.14344615004037986</v>
      </c>
      <c r="G35" s="1">
        <v>0.17725448393808918</v>
      </c>
      <c r="H35" s="1">
        <v>7.8532431089501614E-2</v>
      </c>
      <c r="I35" s="1">
        <v>0.11042145756310906</v>
      </c>
      <c r="J35" s="1">
        <v>6.0264334841274465</v>
      </c>
      <c r="K35" s="1">
        <v>5.9639841582251849</v>
      </c>
      <c r="L35" s="2">
        <f>RATE(10,,J25,-'Real Returns 1792-2025'!$J35)</f>
        <v>0.1105551689857559</v>
      </c>
      <c r="M35" s="2">
        <f>RATE(10,,K25,-'Real Returns 1792-2025'!$K35)</f>
        <v>0.13879258114992307</v>
      </c>
      <c r="N35" s="2">
        <f>RATE(30,,J5,-'Real Returns 1792-2025'!$J35)</f>
        <v>6.4852234231860872E-2</v>
      </c>
      <c r="O35" s="2">
        <f>RATE(30,,K5,-'Real Returns 1792-2025'!$K35)</f>
        <v>6.568377586533547E-2</v>
      </c>
      <c r="P35" s="2"/>
      <c r="Q35" s="1"/>
      <c r="R35" s="1"/>
      <c r="S35" s="1"/>
    </row>
    <row r="36" spans="1:19" ht="15.75" customHeight="1" x14ac:dyDescent="0.2">
      <c r="A36" s="1">
        <v>1826</v>
      </c>
      <c r="B36" s="1">
        <v>9.59</v>
      </c>
      <c r="C36" s="1">
        <v>9.59</v>
      </c>
      <c r="D36" s="1"/>
      <c r="E36" s="1">
        <v>1.0126715945089759</v>
      </c>
      <c r="F36" s="1">
        <v>2.2985464717948156E-2</v>
      </c>
      <c r="G36" s="1">
        <v>1.0184812396138332E-2</v>
      </c>
      <c r="H36" s="1">
        <v>6.0232920241126012E-3</v>
      </c>
      <c r="I36" s="1">
        <v>-6.565112047096533E-3</v>
      </c>
      <c r="J36" s="1">
        <v>6.0878115785810909</v>
      </c>
      <c r="K36" s="1">
        <v>5.9248299339793276</v>
      </c>
      <c r="L36" s="2">
        <f>RATE(10,,J26,-'Real Returns 1792-2025'!$J36)</f>
        <v>8.6054835730008258E-2</v>
      </c>
      <c r="M36" s="2">
        <f>RATE(10,,K26,-'Real Returns 1792-2025'!$K36)</f>
        <v>0.11005860563837047</v>
      </c>
      <c r="N36" s="2">
        <f>RATE(30,,J6,-'Real Returns 1792-2025'!$J36)</f>
        <v>6.50871136498513E-2</v>
      </c>
      <c r="O36" s="2">
        <f>RATE(30,,K6,-'Real Returns 1792-2025'!$K36)</f>
        <v>6.9051024220016036E-2</v>
      </c>
      <c r="P36" s="2"/>
      <c r="Q36" s="1"/>
      <c r="R36" s="1"/>
      <c r="S36" s="1"/>
    </row>
    <row r="37" spans="1:19" ht="15.75" customHeight="1" x14ac:dyDescent="0.2">
      <c r="A37" s="1">
        <v>1827</v>
      </c>
      <c r="B37" s="1">
        <v>9.67</v>
      </c>
      <c r="C37" s="1">
        <v>9.629999999999999</v>
      </c>
      <c r="D37" s="1"/>
      <c r="E37" s="1">
        <v>1.0041710114702815</v>
      </c>
      <c r="F37" s="1">
        <v>5.2995354457904487E-2</v>
      </c>
      <c r="G37" s="1">
        <v>4.8621541978328464E-2</v>
      </c>
      <c r="H37" s="1">
        <v>5.491606312361038E-2</v>
      </c>
      <c r="I37" s="1">
        <v>5.0534272622577703E-2</v>
      </c>
      <c r="J37" s="1">
        <v>6.3838103648052256</v>
      </c>
      <c r="K37" s="1">
        <v>6.2242369051054478</v>
      </c>
      <c r="L37" s="2">
        <f>RATE(10,,J27,-'Real Returns 1792-2025'!$J37)</f>
        <v>7.8241742835943928E-2</v>
      </c>
      <c r="M37" s="2">
        <f>RATE(10,,K27,-'Real Returns 1792-2025'!$K37)</f>
        <v>9.7229741582290405E-2</v>
      </c>
      <c r="N37" s="2">
        <f>RATE(30,,J7,-'Real Returns 1792-2025'!$J37)</f>
        <v>6.8269693332691714E-2</v>
      </c>
      <c r="O37" s="2">
        <f>RATE(30,,K7,-'Real Returns 1792-2025'!$K37)</f>
        <v>7.3285086027152516E-2</v>
      </c>
      <c r="P37" s="2"/>
      <c r="Q37" s="1"/>
      <c r="R37" s="1"/>
      <c r="S37" s="1"/>
    </row>
    <row r="38" spans="1:19" ht="15.75" customHeight="1" x14ac:dyDescent="0.2">
      <c r="A38" s="1">
        <v>1828</v>
      </c>
      <c r="B38" s="1">
        <v>9.19</v>
      </c>
      <c r="C38" s="1">
        <v>9.43</v>
      </c>
      <c r="D38" s="1"/>
      <c r="E38" s="1">
        <v>0.97923156801661482</v>
      </c>
      <c r="F38" s="1">
        <v>3.9397148138130111E-2</v>
      </c>
      <c r="G38" s="1">
        <v>6.1441626359511448E-2</v>
      </c>
      <c r="H38" s="1">
        <v>6.128290403666279E-2</v>
      </c>
      <c r="I38" s="1">
        <v>8.3791555235743553E-2</v>
      </c>
      <c r="J38" s="1">
        <v>6.7760420559895644</v>
      </c>
      <c r="K38" s="1">
        <v>6.7457753955399449</v>
      </c>
      <c r="L38" s="2">
        <f>RATE(10,,J28,-'Real Returns 1792-2025'!$J38)</f>
        <v>5.5609578566605887E-2</v>
      </c>
      <c r="M38" s="2">
        <f>RATE(10,,K28,-'Real Returns 1792-2025'!$K38)</f>
        <v>8.4691364056986393E-2</v>
      </c>
      <c r="N38" s="2">
        <f>RATE(30,,J8,-'Real Returns 1792-2025'!$J38)</f>
        <v>6.4658295135488292E-2</v>
      </c>
      <c r="O38" s="2">
        <f>RATE(30,,K8,-'Real Returns 1792-2025'!$K38)</f>
        <v>6.9737202923114208E-2</v>
      </c>
      <c r="P38" s="2"/>
      <c r="Q38" s="1"/>
      <c r="R38" s="1"/>
      <c r="S38" s="1"/>
    </row>
    <row r="39" spans="1:19" ht="15.75" customHeight="1" x14ac:dyDescent="0.2">
      <c r="A39" s="1">
        <v>1829</v>
      </c>
      <c r="B39" s="1">
        <v>9.02</v>
      </c>
      <c r="C39" s="1">
        <v>9.1050000000000004</v>
      </c>
      <c r="D39" s="1"/>
      <c r="E39" s="1">
        <v>0.96553552492046668</v>
      </c>
      <c r="F39" s="1">
        <v>4.1401891834128568E-2</v>
      </c>
      <c r="G39" s="1">
        <v>7.8574392091799172E-2</v>
      </c>
      <c r="H39" s="1">
        <v>3.0164179877212174E-2</v>
      </c>
      <c r="I39" s="1">
        <v>6.6935553678430404E-2</v>
      </c>
      <c r="J39" s="1">
        <v>7.3084654413274093</v>
      </c>
      <c r="K39" s="1">
        <v>7.1973076066307442</v>
      </c>
      <c r="L39" s="2">
        <f>RATE(10,,J29,-'Real Returns 1792-2025'!$J39)</f>
        <v>7.7003608791382044E-2</v>
      </c>
      <c r="M39" s="2">
        <f>RATE(10,,K29,-'Real Returns 1792-2025'!$K39)</f>
        <v>8.9422703820970187E-2</v>
      </c>
      <c r="N39" s="2">
        <f>RATE(30,,J9,-'Real Returns 1792-2025'!$J39)</f>
        <v>6.3841739865017094E-2</v>
      </c>
      <c r="O39" s="2">
        <f>RATE(30,,K9,-'Real Returns 1792-2025'!$K39)</f>
        <v>7.0307182171689242E-2</v>
      </c>
      <c r="P39" s="2"/>
      <c r="Q39" s="1"/>
      <c r="R39" s="1"/>
      <c r="S39" s="1"/>
    </row>
    <row r="40" spans="1:19" ht="15.75" customHeight="1" x14ac:dyDescent="0.2">
      <c r="A40" s="1">
        <v>1830</v>
      </c>
      <c r="B40" s="1">
        <v>8.94</v>
      </c>
      <c r="C40" s="1">
        <v>8.98</v>
      </c>
      <c r="D40" s="1"/>
      <c r="E40" s="1">
        <v>0.98627127951674909</v>
      </c>
      <c r="F40" s="1">
        <v>5.1206551785188736E-2</v>
      </c>
      <c r="G40" s="1">
        <v>6.5839159688657389E-2</v>
      </c>
      <c r="H40" s="1">
        <v>6.7444826158385346E-2</v>
      </c>
      <c r="I40" s="1">
        <v>8.2303467947895115E-2</v>
      </c>
      <c r="J40" s="1">
        <v>7.7896486645979985</v>
      </c>
      <c r="K40" s="1">
        <v>7.7896709825442194</v>
      </c>
      <c r="L40" s="2">
        <f>RATE(10,,J30,-'Real Returns 1792-2025'!$J40)</f>
        <v>8.528579311091776E-2</v>
      </c>
      <c r="M40" s="2">
        <f>RATE(10,,K30,-'Real Returns 1792-2025'!$K40)</f>
        <v>8.4596940600351722E-2</v>
      </c>
      <c r="N40" s="2">
        <f>RATE(30,,J10,-'Real Returns 1792-2025'!$J40)</f>
        <v>6.4373490874993333E-2</v>
      </c>
      <c r="O40" s="2">
        <f>RATE(30,,K10,-'Real Returns 1792-2025'!$K40)</f>
        <v>7.1552692007449167E-2</v>
      </c>
      <c r="P40" s="2"/>
      <c r="Q40" s="1"/>
      <c r="R40" s="1"/>
      <c r="S40" s="1"/>
    </row>
    <row r="41" spans="1:19" ht="15.75" customHeight="1" x14ac:dyDescent="0.2">
      <c r="A41" s="1">
        <v>1831</v>
      </c>
      <c r="B41" s="1">
        <v>8.3800000000000008</v>
      </c>
      <c r="C41" s="1">
        <v>8.66</v>
      </c>
      <c r="D41" s="1"/>
      <c r="E41" s="1">
        <v>0.96436525612472157</v>
      </c>
      <c r="F41" s="1">
        <v>0.12402101977583802</v>
      </c>
      <c r="G41" s="1">
        <v>0.16555528378603079</v>
      </c>
      <c r="H41" s="1">
        <v>6.0118027184267592E-2</v>
      </c>
      <c r="I41" s="1">
        <v>9.9290979689921954E-2</v>
      </c>
      <c r="J41" s="1">
        <v>9.0792661598589959</v>
      </c>
      <c r="K41" s="1">
        <v>8.5631150458631922</v>
      </c>
      <c r="L41" s="2">
        <f>RATE(10,,J31,-'Real Returns 1792-2025'!$J41)</f>
        <v>8.8719326334750992E-2</v>
      </c>
      <c r="M41" s="2">
        <f>RATE(10,,K31,-'Real Returns 1792-2025'!$K41)</f>
        <v>7.7689415197596076E-2</v>
      </c>
      <c r="N41" s="2">
        <f>RATE(30,,J11,-'Real Returns 1792-2025'!$J41)</f>
        <v>6.5871376552986069E-2</v>
      </c>
      <c r="O41" s="2">
        <f>RATE(30,,K11,-'Real Returns 1792-2025'!$K41)</f>
        <v>6.9392545628599506E-2</v>
      </c>
      <c r="P41" s="2"/>
      <c r="Q41" s="1"/>
      <c r="R41" s="1"/>
      <c r="S41" s="1"/>
    </row>
    <row r="42" spans="1:19" ht="15.75" customHeight="1" x14ac:dyDescent="0.2">
      <c r="A42" s="1">
        <v>1832</v>
      </c>
      <c r="B42" s="1">
        <v>8.3000000000000007</v>
      </c>
      <c r="C42" s="1">
        <v>8.34</v>
      </c>
      <c r="D42" s="1"/>
      <c r="E42" s="1">
        <v>0.96304849884526555</v>
      </c>
      <c r="F42" s="1">
        <v>4.9197532632754282E-2</v>
      </c>
      <c r="G42" s="1">
        <v>8.9454512302116651E-2</v>
      </c>
      <c r="H42" s="1">
        <v>8.6078925407794743E-2</v>
      </c>
      <c r="I42" s="1">
        <v>0.12775101846900516</v>
      </c>
      <c r="J42" s="1">
        <v>9.8914474862502946</v>
      </c>
      <c r="K42" s="1">
        <v>9.657061714239477</v>
      </c>
      <c r="L42" s="2">
        <f>RATE(10,,J32,-'Real Returns 1792-2025'!$J42)</f>
        <v>8.5820057790168061E-2</v>
      </c>
      <c r="M42" s="2">
        <f>RATE(10,,K32,-'Real Returns 1792-2025'!$K42)</f>
        <v>8.399977612258426E-2</v>
      </c>
      <c r="N42" s="2">
        <f>RATE(30,,J12,-'Real Returns 1792-2025'!$J42)</f>
        <v>6.1832021092014522E-2</v>
      </c>
      <c r="O42" s="2">
        <f>RATE(30,,K12,-'Real Returns 1792-2025'!$K42)</f>
        <v>6.601196976060035E-2</v>
      </c>
      <c r="P42" s="2"/>
      <c r="Q42" s="1"/>
      <c r="R42" s="1"/>
      <c r="S42" s="1"/>
    </row>
    <row r="43" spans="1:19" ht="15.75" customHeight="1" x14ac:dyDescent="0.2">
      <c r="A43" s="1">
        <v>1833</v>
      </c>
      <c r="B43" s="1">
        <v>8.14</v>
      </c>
      <c r="C43" s="1">
        <v>8.2200000000000006</v>
      </c>
      <c r="D43" s="1"/>
      <c r="E43" s="1">
        <v>0.985611510791367</v>
      </c>
      <c r="F43" s="1">
        <v>1.5235478251329537E-2</v>
      </c>
      <c r="G43" s="1">
        <v>3.0056434138210131E-2</v>
      </c>
      <c r="H43" s="1">
        <v>6.1024225442111162E-2</v>
      </c>
      <c r="I43" s="1">
        <v>7.6513630193090876E-2</v>
      </c>
      <c r="J43" s="1">
        <v>10.188749126152342</v>
      </c>
      <c r="K43" s="1">
        <v>10.395958562994652</v>
      </c>
      <c r="L43" s="2">
        <f>RATE(10,,J33,-'Real Returns 1792-2025'!$J43)</f>
        <v>8.941571292065921E-2</v>
      </c>
      <c r="M43" s="2">
        <f>RATE(10,,K33,-'Real Returns 1792-2025'!$K43)</f>
        <v>8.495022896430178E-2</v>
      </c>
      <c r="N43" s="2">
        <f>RATE(30,,J13,-'Real Returns 1792-2025'!$J43)</f>
        <v>5.5992208151150288E-2</v>
      </c>
      <c r="O43" s="2">
        <f>RATE(30,,K13,-'Real Returns 1792-2025'!$K43)</f>
        <v>6.4518334955508919E-2</v>
      </c>
      <c r="P43" s="2"/>
      <c r="Q43" s="1"/>
      <c r="R43" s="1"/>
      <c r="S43" s="1"/>
    </row>
    <row r="44" spans="1:19" ht="15.75" customHeight="1" x14ac:dyDescent="0.2">
      <c r="A44" s="1">
        <v>1834</v>
      </c>
      <c r="B44" s="1">
        <v>8.3000000000000007</v>
      </c>
      <c r="C44" s="1">
        <v>8.2200000000000006</v>
      </c>
      <c r="D44" s="1"/>
      <c r="E44" s="1">
        <v>1</v>
      </c>
      <c r="F44" s="1">
        <v>1.1392276919615307E-2</v>
      </c>
      <c r="G44" s="1">
        <v>1.1392276919615307E-2</v>
      </c>
      <c r="H44" s="1">
        <v>-8.2221812712993999E-3</v>
      </c>
      <c r="I44" s="1">
        <v>-8.2221812712993669E-3</v>
      </c>
      <c r="J44" s="1">
        <v>10.304822177661958</v>
      </c>
      <c r="K44" s="1">
        <v>10.310481107200793</v>
      </c>
      <c r="L44" s="2">
        <f>RATE(10,,J34,-'Real Returns 1792-2025'!$J44)</f>
        <v>7.2469743621967425E-2</v>
      </c>
      <c r="M44" s="2">
        <f>RATE(10,,K34,-'Real Returns 1792-2025'!$K44)</f>
        <v>6.7389753648815678E-2</v>
      </c>
      <c r="N44" s="2">
        <f>RATE(30,,J14,-'Real Returns 1792-2025'!$J44)</f>
        <v>5.6592203730643512E-2</v>
      </c>
      <c r="O44" s="2">
        <f>RATE(30,,K14,-'Real Returns 1792-2025'!$K44)</f>
        <v>6.5007024132419752E-2</v>
      </c>
      <c r="P44" s="2"/>
      <c r="Q44" s="1"/>
      <c r="R44" s="1"/>
      <c r="S44" s="1"/>
    </row>
    <row r="45" spans="1:19" ht="15.75" customHeight="1" x14ac:dyDescent="0.2">
      <c r="A45" s="1">
        <v>1835</v>
      </c>
      <c r="B45" s="1">
        <v>8.5399999999999991</v>
      </c>
      <c r="C45" s="1">
        <v>8.42</v>
      </c>
      <c r="D45" s="1"/>
      <c r="E45" s="1">
        <v>1.024330900243309</v>
      </c>
      <c r="F45" s="1">
        <v>0.10202604756402911</v>
      </c>
      <c r="G45" s="1">
        <v>7.5849656885548677E-2</v>
      </c>
      <c r="H45" s="1">
        <v>8.6018521557580371E-2</v>
      </c>
      <c r="I45" s="1">
        <v>6.0222357150036876E-2</v>
      </c>
      <c r="J45" s="1">
        <v>11.08643940410421</v>
      </c>
      <c r="K45" s="1">
        <v>10.931402582827348</v>
      </c>
      <c r="L45" s="2">
        <f>RATE(10,,J35,-'Real Returns 1792-2025'!$J45)</f>
        <v>6.2852924867545165E-2</v>
      </c>
      <c r="M45" s="2">
        <f>RATE(10,,K35,-'Real Returns 1792-2025'!$K45)</f>
        <v>6.2463308183666882E-2</v>
      </c>
      <c r="N45" s="2">
        <f>RATE(30,,J15,-'Real Returns 1792-2025'!$J45)</f>
        <v>5.9685156335856325E-2</v>
      </c>
      <c r="O45" s="2">
        <f>RATE(30,,K15,-'Real Returns 1792-2025'!$K45)</f>
        <v>6.735766359995364E-2</v>
      </c>
      <c r="P45" s="2"/>
      <c r="Q45" s="1"/>
      <c r="R45" s="1"/>
      <c r="S45" s="1"/>
    </row>
    <row r="46" spans="1:19" ht="15.75" customHeight="1" x14ac:dyDescent="0.2">
      <c r="A46" s="1">
        <v>1836</v>
      </c>
      <c r="B46" s="1">
        <v>9.02</v>
      </c>
      <c r="C46" s="1">
        <v>8.7799999999999994</v>
      </c>
      <c r="D46" s="1"/>
      <c r="E46" s="1">
        <v>1.0427553444180522</v>
      </c>
      <c r="F46" s="1">
        <v>0.10858469469647436</v>
      </c>
      <c r="G46" s="1">
        <v>6.3130196964044982E-2</v>
      </c>
      <c r="H46" s="1">
        <v>1.1269930665080894E-2</v>
      </c>
      <c r="I46" s="1">
        <v>-3.0194440068339157E-2</v>
      </c>
      <c r="J46" s="1">
        <v>11.786328507315257</v>
      </c>
      <c r="K46" s="1">
        <v>10.601335002677279</v>
      </c>
      <c r="L46" s="2">
        <f>RATE(10,,J36,-'Real Returns 1792-2025'!$J46)</f>
        <v>6.829632383298434E-2</v>
      </c>
      <c r="M46" s="2">
        <f>RATE(10,,K36,-'Real Returns 1792-2025'!$K46)</f>
        <v>5.9908724381849097E-2</v>
      </c>
      <c r="N46" s="2">
        <f>RATE(30,,J16,-'Real Returns 1792-2025'!$J46)</f>
        <v>6.2360175222900695E-2</v>
      </c>
      <c r="O46" s="2">
        <f>RATE(30,,K16,-'Real Returns 1792-2025'!$K46)</f>
        <v>6.4795170254283371E-2</v>
      </c>
      <c r="P46" s="2"/>
      <c r="Q46" s="1"/>
      <c r="R46" s="1"/>
      <c r="S46" s="1"/>
    </row>
    <row r="47" spans="1:19" ht="15.75" customHeight="1" x14ac:dyDescent="0.2">
      <c r="A47" s="1">
        <v>1837</v>
      </c>
      <c r="B47" s="1">
        <v>9.27</v>
      </c>
      <c r="C47" s="1">
        <v>9.1449999999999996</v>
      </c>
      <c r="D47" s="1"/>
      <c r="E47" s="1">
        <v>1.0415717539863325</v>
      </c>
      <c r="F47" s="1">
        <v>2.1127656609492451E-2</v>
      </c>
      <c r="G47" s="1">
        <v>-1.96281219211214E-2</v>
      </c>
      <c r="H47" s="1">
        <v>1.6809401373599722E-2</v>
      </c>
      <c r="I47" s="1">
        <v>-2.3774024706374353E-2</v>
      </c>
      <c r="J47" s="1">
        <v>11.554985014371285</v>
      </c>
      <c r="K47" s="1">
        <v>10.349298602403078</v>
      </c>
      <c r="L47" s="2">
        <f>RATE(10,,J37,-'Real Returns 1792-2025'!$J47)</f>
        <v>6.1130850122844853E-2</v>
      </c>
      <c r="M47" s="2">
        <f>RATE(10,,K37,-'Real Returns 1792-2025'!$K47)</f>
        <v>5.2161679265983196E-2</v>
      </c>
      <c r="N47" s="2">
        <f>RATE(30,,J17,-'Real Returns 1792-2025'!$J47)</f>
        <v>5.7845631265866969E-2</v>
      </c>
      <c r="O47" s="2">
        <f>RATE(30,,K17,-'Real Returns 1792-2025'!$K47)</f>
        <v>5.9872680406898283E-2</v>
      </c>
      <c r="P47" s="2"/>
      <c r="Q47" s="1"/>
      <c r="R47" s="1"/>
      <c r="S47" s="1"/>
    </row>
    <row r="48" spans="1:19" ht="15.75" customHeight="1" x14ac:dyDescent="0.2">
      <c r="A48" s="1">
        <v>1838</v>
      </c>
      <c r="B48" s="1">
        <v>9.02</v>
      </c>
      <c r="C48" s="1">
        <v>9.1449999999999996</v>
      </c>
      <c r="D48" s="1"/>
      <c r="E48" s="1">
        <v>1</v>
      </c>
      <c r="F48" s="1">
        <v>-2.4916061943072276E-2</v>
      </c>
      <c r="G48" s="1">
        <v>-2.4916061943072276E-2</v>
      </c>
      <c r="H48" s="1">
        <v>8.0271083162037973E-2</v>
      </c>
      <c r="I48" s="1">
        <v>8.0271083162037904E-2</v>
      </c>
      <c r="J48" s="1">
        <v>11.267080292001937</v>
      </c>
      <c r="K48" s="1">
        <v>11.180048011185338</v>
      </c>
      <c r="L48" s="2">
        <f>RATE(10,,J38,-'Real Returns 1792-2025'!$J48)</f>
        <v>5.2164221427860695E-2</v>
      </c>
      <c r="M48" s="2">
        <f>RATE(10,,K38,-'Real Returns 1792-2025'!$K48)</f>
        <v>5.1819405757317388E-2</v>
      </c>
      <c r="N48" s="2">
        <f>RATE(30,,J18,-'Real Returns 1792-2025'!$J48)</f>
        <v>5.7281647193303246E-2</v>
      </c>
      <c r="O48" s="2">
        <f>RATE(30,,K18,-'Real Returns 1792-2025'!$K48)</f>
        <v>6.1459201478888024E-2</v>
      </c>
      <c r="P48" s="2"/>
      <c r="Q48" s="1"/>
      <c r="R48" s="1"/>
      <c r="S48" s="1"/>
    </row>
    <row r="49" spans="1:19" ht="15.75" customHeight="1" x14ac:dyDescent="0.2">
      <c r="A49" s="1">
        <v>1839</v>
      </c>
      <c r="B49" s="1">
        <v>9.02</v>
      </c>
      <c r="C49" s="1">
        <v>9.02</v>
      </c>
      <c r="D49" s="1"/>
      <c r="E49" s="1">
        <v>0.98633132859486061</v>
      </c>
      <c r="F49" s="1">
        <v>8.7872049921124074E-2</v>
      </c>
      <c r="G49" s="1">
        <v>0.10294788209852324</v>
      </c>
      <c r="H49" s="1">
        <v>3.8459612566897984E-2</v>
      </c>
      <c r="I49" s="1">
        <v>5.2850682585840358E-2</v>
      </c>
      <c r="J49" s="1">
        <v>12.427002345497547</v>
      </c>
      <c r="K49" s="1">
        <v>11.77092117991895</v>
      </c>
      <c r="L49" s="2">
        <f>RATE(10,,J39,-'Real Returns 1792-2025'!$J49)</f>
        <v>5.4518050919077597E-2</v>
      </c>
      <c r="M49" s="2">
        <f>RATE(10,,K39,-'Real Returns 1792-2025'!$K49)</f>
        <v>5.0422555550145839E-2</v>
      </c>
      <c r="N49" s="2">
        <f>RATE(30,,J19,-'Real Returns 1792-2025'!$J49)</f>
        <v>5.6957340158878607E-2</v>
      </c>
      <c r="O49" s="2">
        <f>RATE(30,,K19,-'Real Returns 1792-2025'!$K49)</f>
        <v>6.0962061928880228E-2</v>
      </c>
      <c r="P49" s="2"/>
      <c r="Q49" s="1"/>
      <c r="R49" s="1"/>
      <c r="S49" s="1"/>
    </row>
    <row r="50" spans="1:19" ht="15.75" customHeight="1" x14ac:dyDescent="0.2">
      <c r="A50" s="1">
        <v>1840</v>
      </c>
      <c r="B50" s="1">
        <v>8.3800000000000008</v>
      </c>
      <c r="C50" s="1">
        <v>8.6999999999999993</v>
      </c>
      <c r="D50" s="1"/>
      <c r="E50" s="1">
        <v>0.96452328159645229</v>
      </c>
      <c r="F50" s="1">
        <v>-0.15416923114989711</v>
      </c>
      <c r="G50" s="1">
        <v>-0.12305821436460596</v>
      </c>
      <c r="H50" s="1">
        <v>-6.391567381960836E-2</v>
      </c>
      <c r="I50" s="1">
        <v>-2.9484985960099741E-2</v>
      </c>
      <c r="J50" s="1">
        <v>10.897757626955849</v>
      </c>
      <c r="K50" s="1">
        <v>11.4238557341916</v>
      </c>
      <c r="L50" s="2">
        <f>RATE(10,,J40,-'Real Returns 1792-2025'!$J50)</f>
        <v>3.4146169008617E-2</v>
      </c>
      <c r="M50" s="2">
        <f>RATE(10,,K40,-'Real Returns 1792-2025'!$K50)</f>
        <v>3.9033044145853187E-2</v>
      </c>
      <c r="N50" s="2">
        <f>RATE(30,,J20,-'Real Returns 1792-2025'!$J50)</f>
        <v>4.9445768053650647E-2</v>
      </c>
      <c r="O50" s="2">
        <f>RATE(30,,K20,-'Real Returns 1792-2025'!$K50)</f>
        <v>5.7745762328067218E-2</v>
      </c>
      <c r="P50" s="2"/>
      <c r="Q50" s="1"/>
      <c r="R50" s="1"/>
      <c r="S50" s="1"/>
    </row>
    <row r="51" spans="1:19" ht="15.75" customHeight="1" x14ac:dyDescent="0.2">
      <c r="A51" s="1">
        <v>1841</v>
      </c>
      <c r="B51" s="1">
        <v>8.4600000000000009</v>
      </c>
      <c r="C51" s="1">
        <v>8.4200000000000017</v>
      </c>
      <c r="D51" s="1"/>
      <c r="E51" s="1">
        <v>0.96781609195402329</v>
      </c>
      <c r="F51" s="1">
        <v>-4.6071682513697532E-2</v>
      </c>
      <c r="G51" s="1">
        <v>-1.4349600697051157E-2</v>
      </c>
      <c r="H51" s="1">
        <v>4.4691740319852166E-2</v>
      </c>
      <c r="I51" s="1">
        <v>7.9432083228350381E-2</v>
      </c>
      <c r="J51" s="1">
        <v>10.741379156515789</v>
      </c>
      <c r="K51" s="1">
        <v>12.331276393658575</v>
      </c>
      <c r="L51" s="2">
        <f>RATE(10,,J41,-'Real Returns 1792-2025'!$J51)</f>
        <v>1.6953112637593439E-2</v>
      </c>
      <c r="M51" s="2">
        <f>RATE(10,,K41,-'Real Returns 1792-2025'!$K51)</f>
        <v>3.7140575656996619E-2</v>
      </c>
      <c r="N51" s="2">
        <f>RATE(30,,J21,-'Real Returns 1792-2025'!$J51)</f>
        <v>5.0854774089106901E-2</v>
      </c>
      <c r="O51" s="2">
        <f>RATE(30,,K21,-'Real Returns 1792-2025'!$K51)</f>
        <v>6.0257715606298508E-2</v>
      </c>
      <c r="P51" s="2"/>
      <c r="Q51" s="1"/>
      <c r="R51" s="1"/>
      <c r="S51" s="1"/>
    </row>
    <row r="52" spans="1:19" ht="15.75" customHeight="1" x14ac:dyDescent="0.2">
      <c r="A52" s="1">
        <v>1842</v>
      </c>
      <c r="B52" s="1">
        <v>7.9</v>
      </c>
      <c r="C52" s="1">
        <v>8.18</v>
      </c>
      <c r="D52" s="1"/>
      <c r="E52" s="1">
        <v>0.97149643705463162</v>
      </c>
      <c r="F52" s="1">
        <v>-0.29836515115633766</v>
      </c>
      <c r="G52" s="1">
        <v>-0.27777928762058213</v>
      </c>
      <c r="H52" s="1">
        <v>-0.22876523255993411</v>
      </c>
      <c r="I52" s="1">
        <v>-0.20613731762281706</v>
      </c>
      <c r="J52" s="1">
        <v>7.7576465063562638</v>
      </c>
      <c r="K52" s="1">
        <v>9.7893401550042309</v>
      </c>
      <c r="L52" s="2">
        <f>RATE(10,,J42,-'Real Returns 1792-2025'!$J52)</f>
        <v>-2.4006301510994709E-2</v>
      </c>
      <c r="M52" s="2">
        <f>RATE(10,,K42,-'Real Returns 1792-2025'!$K52)</f>
        <v>1.3613881273059601E-3</v>
      </c>
      <c r="N52" s="2">
        <f>RATE(30,,J22,-'Real Returns 1792-2025'!$J52)</f>
        <v>3.9891996679085211E-2</v>
      </c>
      <c r="O52" s="2">
        <f>RATE(30,,K22,-'Real Returns 1792-2025'!$K52)</f>
        <v>5.4011591436240486E-2</v>
      </c>
      <c r="P52" s="2"/>
      <c r="Q52" s="1"/>
      <c r="R52" s="1"/>
      <c r="S52" s="1"/>
    </row>
    <row r="53" spans="1:19" ht="15.75" customHeight="1" x14ac:dyDescent="0.2">
      <c r="A53" s="1">
        <v>1843</v>
      </c>
      <c r="B53" s="1">
        <v>7.17</v>
      </c>
      <c r="C53" s="1">
        <v>7.5350000000000001</v>
      </c>
      <c r="D53" s="1"/>
      <c r="E53" s="1">
        <v>0.92114914425427874</v>
      </c>
      <c r="F53" s="1">
        <v>-5.4656150545382531E-2</v>
      </c>
      <c r="G53" s="1">
        <v>2.6265784809392345E-2</v>
      </c>
      <c r="H53" s="1">
        <v>-6.9568379706459377E-2</v>
      </c>
      <c r="I53" s="1">
        <v>1.0077060915880898E-2</v>
      </c>
      <c r="J53" s="1">
        <v>7.9614071801195516</v>
      </c>
      <c r="K53" s="1">
        <v>9.8879879320724875</v>
      </c>
      <c r="L53" s="2">
        <f>RATE(10,,J43,-'Real Returns 1792-2025'!$J53)</f>
        <v>-2.4366067319954287E-2</v>
      </c>
      <c r="M53" s="2">
        <f>RATE(10,,K43,-'Real Returns 1792-2025'!$K53)</f>
        <v>-4.9971177218854157E-3</v>
      </c>
      <c r="N53" s="2">
        <f>RATE(30,,J23,-'Real Returns 1792-2025'!$J53)</f>
        <v>4.0913872637547338E-2</v>
      </c>
      <c r="O53" s="2">
        <f>RATE(30,,K23,-'Real Returns 1792-2025'!$K53)</f>
        <v>5.6811547949725844E-2</v>
      </c>
      <c r="P53" s="2">
        <f>RATE(50,,J3,-'Real Returns 1792-2025'!$J53)</f>
        <v>4.2364943111917346E-2</v>
      </c>
      <c r="Q53" s="2">
        <f>RATE(50,,K3,-'Real Returns 1792-2025'!$K53)</f>
        <v>4.6892668859485211E-2</v>
      </c>
      <c r="R53" s="2"/>
      <c r="S53" s="1"/>
    </row>
    <row r="54" spans="1:19" ht="15.75" customHeight="1" x14ac:dyDescent="0.2">
      <c r="A54" s="1">
        <v>1844</v>
      </c>
      <c r="B54" s="1">
        <v>7.25</v>
      </c>
      <c r="C54" s="1">
        <v>7.21</v>
      </c>
      <c r="D54" s="1"/>
      <c r="E54" s="1">
        <v>0.95686794956867949</v>
      </c>
      <c r="F54" s="1">
        <v>0.38252226770440489</v>
      </c>
      <c r="G54" s="1">
        <v>0.44484123261479769</v>
      </c>
      <c r="H54" s="1">
        <v>0.49915772504905903</v>
      </c>
      <c r="I54" s="1">
        <v>0.56673418283559784</v>
      </c>
      <c r="J54" s="1">
        <v>11.502969363472234</v>
      </c>
      <c r="K54" s="1">
        <v>15.491848692643842</v>
      </c>
      <c r="L54" s="2">
        <f>RATE(10,,J44,-'Real Returns 1792-2025'!$J54)</f>
        <v>1.1060039907549363E-2</v>
      </c>
      <c r="M54" s="2">
        <f>RATE(10,,K44,-'Real Returns 1792-2025'!$K54)</f>
        <v>4.1555535983054954E-2</v>
      </c>
      <c r="N54" s="2">
        <f>RATE(30,,J24,-'Real Returns 1792-2025'!$J54)</f>
        <v>5.601604228135771E-2</v>
      </c>
      <c r="O54" s="2">
        <f>RATE(30,,K24,-'Real Returns 1792-2025'!$K54)</f>
        <v>7.8602712928913951E-2</v>
      </c>
      <c r="P54" s="2">
        <f>RATE(50,,J4,-'Real Returns 1792-2025'!$J54)</f>
        <v>5.3211834866205662E-2</v>
      </c>
      <c r="Q54" s="2">
        <f>RATE(50,,K4,-'Real Returns 1792-2025'!$K54)</f>
        <v>5.9409559118073996E-2</v>
      </c>
      <c r="R54" s="2"/>
      <c r="S54" s="1"/>
    </row>
    <row r="55" spans="1:19" ht="15.75" customHeight="1" x14ac:dyDescent="0.2">
      <c r="A55" s="1">
        <v>1845</v>
      </c>
      <c r="B55" s="1">
        <v>7.33</v>
      </c>
      <c r="C55" s="1">
        <v>7.29</v>
      </c>
      <c r="D55" s="1"/>
      <c r="E55" s="1">
        <v>1.0110957004160888</v>
      </c>
      <c r="F55" s="1">
        <v>9.8583897283296418E-2</v>
      </c>
      <c r="G55" s="1">
        <v>8.6528106915304104E-2</v>
      </c>
      <c r="H55" s="1">
        <v>6.4667511528804997E-2</v>
      </c>
      <c r="I55" s="1">
        <v>5.2983917437953831E-2</v>
      </c>
      <c r="J55" s="1">
        <v>12.498299526398227</v>
      </c>
      <c r="K55" s="1">
        <v>16.312667524736156</v>
      </c>
      <c r="L55" s="2">
        <f>RATE(10,,J45,-'Real Returns 1792-2025'!$J55)</f>
        <v>1.2059123005262193E-2</v>
      </c>
      <c r="M55" s="2">
        <f>RATE(10,,K45,-'Real Returns 1792-2025'!$K55)</f>
        <v>4.08422421926029E-2</v>
      </c>
      <c r="N55" s="2">
        <f>RATE(30,,J25,-'Real Returns 1792-2025'!$J55)</f>
        <v>6.1059483439882691E-2</v>
      </c>
      <c r="O55" s="2">
        <f>RATE(30,,K25,-'Real Returns 1792-2025'!$K55)</f>
        <v>7.9894078715066499E-2</v>
      </c>
      <c r="P55" s="2">
        <f>RATE(50,,J5,-'Real Returns 1792-2025'!$J55)</f>
        <v>5.3681655501765367E-2</v>
      </c>
      <c r="Q55" s="2">
        <f>RATE(50,,K5,-'Real Returns 1792-2025'!$K55)</f>
        <v>6.0026646489569908E-2</v>
      </c>
      <c r="R55" s="2"/>
      <c r="S55" s="1"/>
    </row>
    <row r="56" spans="1:19" ht="15.75" customHeight="1" x14ac:dyDescent="0.2">
      <c r="A56" s="1">
        <v>1846</v>
      </c>
      <c r="B56" s="1">
        <v>7.41</v>
      </c>
      <c r="C56" s="1">
        <v>7.37</v>
      </c>
      <c r="D56" s="1"/>
      <c r="E56" s="1">
        <v>1.0109739368998629</v>
      </c>
      <c r="F56" s="1">
        <v>6.2447186684683853E-2</v>
      </c>
      <c r="G56" s="1">
        <v>5.0914517087020883E-2</v>
      </c>
      <c r="H56" s="1">
        <v>1.9028168394817403E-2</v>
      </c>
      <c r="I56" s="1">
        <v>7.9668042874110334E-3</v>
      </c>
      <c r="J56" s="1">
        <v>13.134644411193735</v>
      </c>
      <c r="K56" s="1">
        <v>16.442627354311334</v>
      </c>
      <c r="L56" s="2">
        <f>RATE(10,,J46,-'Real Returns 1792-2025'!$J56)</f>
        <v>1.0890180209418183E-2</v>
      </c>
      <c r="M56" s="2">
        <f>RATE(10,,K46,-'Real Returns 1792-2025'!$K56)</f>
        <v>4.4867126310340427E-2</v>
      </c>
      <c r="N56" s="2">
        <f>RATE(30,,J26,-'Real Returns 1792-2025'!$J56)</f>
        <v>5.4587182206380674E-2</v>
      </c>
      <c r="O56" s="2">
        <f>RATE(30,,K26,-'Real Returns 1792-2025'!$K56)</f>
        <v>7.1252413828409411E-2</v>
      </c>
      <c r="P56" s="2">
        <f>RATE(50,,J6,-'Real Returns 1792-2025'!$J56)</f>
        <v>5.4654525387076103E-2</v>
      </c>
      <c r="Q56" s="2">
        <f>RATE(50,,K6,-'Real Returns 1792-2025'!$K56)</f>
        <v>6.2343504589465686E-2</v>
      </c>
      <c r="R56" s="2"/>
      <c r="S56" s="1"/>
    </row>
    <row r="57" spans="1:19" ht="15.75" customHeight="1" x14ac:dyDescent="0.2">
      <c r="A57" s="1">
        <v>1847</v>
      </c>
      <c r="B57" s="1">
        <v>7.98</v>
      </c>
      <c r="C57" s="1">
        <v>7.6950000000000003</v>
      </c>
      <c r="D57" s="1"/>
      <c r="E57" s="1">
        <v>1.0440976933514248</v>
      </c>
      <c r="F57" s="1">
        <v>4.557438803070335E-2</v>
      </c>
      <c r="G57" s="1">
        <v>1.4143261580614741E-3</v>
      </c>
      <c r="H57" s="1">
        <v>8.2799613040244815E-2</v>
      </c>
      <c r="I57" s="1">
        <v>3.7067335686368219E-2</v>
      </c>
      <c r="J57" s="1">
        <v>13.153221082361322</v>
      </c>
      <c r="K57" s="1">
        <v>17.052111742019452</v>
      </c>
      <c r="L57" s="2">
        <f>RATE(10,,J47,-'Real Returns 1792-2025'!$J57)</f>
        <v>1.3039252318561775E-2</v>
      </c>
      <c r="M57" s="2">
        <f>RATE(10,,K47,-'Real Returns 1792-2025'!$K57)</f>
        <v>5.120332336181576E-2</v>
      </c>
      <c r="N57" s="2">
        <f>RATE(30,,J27,-'Real Returns 1792-2025'!$J57)</f>
        <v>5.0438066798592265E-2</v>
      </c>
      <c r="O57" s="2">
        <f>RATE(30,,K27,-'Real Returns 1792-2025'!$K57)</f>
        <v>6.6650788868749519E-2</v>
      </c>
      <c r="P57" s="2">
        <f>RATE(50,,J7,-'Real Returns 1792-2025'!$J57)</f>
        <v>5.5571333604583543E-2</v>
      </c>
      <c r="Q57" s="2">
        <f>RATE(50,,K7,-'Real Returns 1792-2025'!$K57)</f>
        <v>6.4591263584752756E-2</v>
      </c>
      <c r="R57" s="2"/>
      <c r="S57" s="1"/>
    </row>
    <row r="58" spans="1:19" ht="15.75" customHeight="1" x14ac:dyDescent="0.2">
      <c r="A58" s="1">
        <v>1848</v>
      </c>
      <c r="B58" s="1">
        <v>7.65</v>
      </c>
      <c r="C58" s="1">
        <v>7.8150000000000004</v>
      </c>
      <c r="D58" s="1"/>
      <c r="E58" s="1">
        <v>1.0155945419103314</v>
      </c>
      <c r="F58" s="1">
        <v>5.3084785735698414E-2</v>
      </c>
      <c r="G58" s="1">
        <v>3.6914577893307543E-2</v>
      </c>
      <c r="H58" s="1">
        <v>3.2959288784613232E-2</v>
      </c>
      <c r="I58" s="1">
        <v>1.7098109686193075E-2</v>
      </c>
      <c r="J58" s="1">
        <v>13.638766686554044</v>
      </c>
      <c r="K58" s="1">
        <v>17.343670618965721</v>
      </c>
      <c r="L58" s="2">
        <f>RATE(10,,J48,-'Real Returns 1792-2025'!$J58)</f>
        <v>1.9286732072950934E-2</v>
      </c>
      <c r="M58" s="2">
        <f>RATE(10,,K48,-'Real Returns 1792-2025'!$K58)</f>
        <v>4.4887983858400614E-2</v>
      </c>
      <c r="N58" s="2">
        <f>RATE(30,,J28,-'Real Returns 1792-2025'!$J58)</f>
        <v>4.2224011080374241E-2</v>
      </c>
      <c r="O58" s="2">
        <f>RATE(30,,K28,-'Real Returns 1792-2025'!$K58)</f>
        <v>6.0325075623457333E-2</v>
      </c>
      <c r="P58" s="2">
        <f>RATE(50,,J8,-'Real Returns 1792-2025'!$J58)</f>
        <v>5.2936365955353858E-2</v>
      </c>
      <c r="Q58" s="2">
        <f>RATE(50,,K8,-'Real Returns 1792-2025'!$K58)</f>
        <v>6.112963277816344E-2</v>
      </c>
      <c r="R58" s="2"/>
      <c r="S58" s="1"/>
    </row>
    <row r="59" spans="1:19" ht="15.75" customHeight="1" x14ac:dyDescent="0.2">
      <c r="A59" s="1">
        <v>1849</v>
      </c>
      <c r="B59" s="1">
        <v>7.41</v>
      </c>
      <c r="C59" s="1">
        <v>7.53</v>
      </c>
      <c r="D59" s="1"/>
      <c r="E59" s="1">
        <v>0.96353166986564298</v>
      </c>
      <c r="F59" s="1">
        <v>-4.1133846182761502E-3</v>
      </c>
      <c r="G59" s="1">
        <v>3.3579535087406631E-2</v>
      </c>
      <c r="H59" s="1">
        <v>0.21261016418965101</v>
      </c>
      <c r="I59" s="1">
        <v>0.25850576801356207</v>
      </c>
      <c r="J59" s="1">
        <v>14.096750131054138</v>
      </c>
      <c r="K59" s="1">
        <v>21.827109512495706</v>
      </c>
      <c r="L59" s="2">
        <f>RATE(10,,J49,-'Real Returns 1792-2025'!$J59)</f>
        <v>1.2687063501590564E-2</v>
      </c>
      <c r="M59" s="2">
        <f>RATE(10,,K49,-'Real Returns 1792-2025'!$K59)</f>
        <v>6.3698575368571334E-2</v>
      </c>
      <c r="N59" s="2">
        <f>RATE(30,,J29,-'Real Returns 1792-2025'!$J59)</f>
        <v>4.7728633546016648E-2</v>
      </c>
      <c r="O59" s="2">
        <f>RATE(30,,K29,-'Real Returns 1792-2025'!$K59)</f>
        <v>6.7725658504295752E-2</v>
      </c>
      <c r="P59" s="2">
        <f>RATE(50,,J9,-'Real Returns 1792-2025'!$J59)</f>
        <v>5.1555190975646828E-2</v>
      </c>
      <c r="Q59" s="2">
        <f>RATE(50,,K9,-'Real Returns 1792-2025'!$K59)</f>
        <v>6.4980331428517307E-2</v>
      </c>
      <c r="R59" s="2"/>
      <c r="S59" s="1"/>
    </row>
    <row r="60" spans="1:19" ht="15.75" customHeight="1" x14ac:dyDescent="0.2">
      <c r="A60" s="1">
        <v>1850</v>
      </c>
      <c r="B60" s="1">
        <v>7.57</v>
      </c>
      <c r="C60" s="1">
        <v>7.49</v>
      </c>
      <c r="D60" s="1"/>
      <c r="E60" s="1">
        <v>0.99468791500664011</v>
      </c>
      <c r="F60" s="1">
        <v>2.9876384544654799E-2</v>
      </c>
      <c r="G60" s="1">
        <v>3.537639193875175E-2</v>
      </c>
      <c r="H60" s="1">
        <v>0.14316913103110152</v>
      </c>
      <c r="I60" s="1">
        <v>0.14927417311938496</v>
      </c>
      <c r="J60" s="1">
        <v>14.59544228875296</v>
      </c>
      <c r="K60" s="1">
        <v>25.085333236559766</v>
      </c>
      <c r="L60" s="2">
        <f>RATE(10,,J50,-'Real Returns 1792-2025'!$J60)</f>
        <v>2.9646177484129534E-2</v>
      </c>
      <c r="M60" s="2">
        <f>RATE(10,,K50,-'Real Returns 1792-2025'!$K60)</f>
        <v>8.1834224407694195E-2</v>
      </c>
      <c r="N60" s="2">
        <f>RATE(30,,J30,-'Real Returns 1792-2025'!$J60)</f>
        <v>4.9392652246316088E-2</v>
      </c>
      <c r="O60" s="2">
        <f>RATE(30,,K30,-'Real Returns 1792-2025'!$K60)</f>
        <v>6.828258922041143E-2</v>
      </c>
      <c r="P60" s="2">
        <f>RATE(50,,J10,-'Real Returns 1792-2025'!$J60)</f>
        <v>5.1260671759025205E-2</v>
      </c>
      <c r="Q60" s="2">
        <f>RATE(50,,K10,-'Real Returns 1792-2025'!$K60)</f>
        <v>6.7004213003444987E-2</v>
      </c>
      <c r="R60" s="2"/>
      <c r="S60" s="1"/>
    </row>
    <row r="61" spans="1:19" ht="15.75" customHeight="1" x14ac:dyDescent="0.2">
      <c r="A61" s="1">
        <v>1851</v>
      </c>
      <c r="B61" s="1">
        <v>7.41</v>
      </c>
      <c r="C61" s="1">
        <v>7.49</v>
      </c>
      <c r="D61" s="1"/>
      <c r="E61" s="1">
        <v>1</v>
      </c>
      <c r="F61" s="1">
        <v>0.2199199019481779</v>
      </c>
      <c r="G61" s="1">
        <v>0.2199199019481779</v>
      </c>
      <c r="H61" s="1">
        <v>0.10994662766371781</v>
      </c>
      <c r="I61" s="1">
        <v>0.10994662766371777</v>
      </c>
      <c r="J61" s="1">
        <v>17.805270525785801</v>
      </c>
      <c r="K61" s="1">
        <v>27.843381029740087</v>
      </c>
      <c r="L61" s="2">
        <f>RATE(10,,J51,-'Real Returns 1792-2025'!$J61)</f>
        <v>5.1837991152362713E-2</v>
      </c>
      <c r="M61" s="2">
        <f>RATE(10,,K51,-'Real Returns 1792-2025'!$K61)</f>
        <v>8.4854247855576853E-2</v>
      </c>
      <c r="N61" s="2">
        <f>RATE(30,,J31,-'Real Returns 1792-2025'!$J61)</f>
        <v>5.2095682564079544E-2</v>
      </c>
      <c r="O61" s="2">
        <f>RATE(30,,K31,-'Real Returns 1792-2025'!$K61)</f>
        <v>6.6352714547707123E-2</v>
      </c>
      <c r="P61" s="2">
        <f>RATE(50,,J11,-'Real Returns 1792-2025'!$J61)</f>
        <v>5.3107816713145677E-2</v>
      </c>
      <c r="Q61" s="2">
        <f>RATE(50,,K11,-'Real Returns 1792-2025'!$K61)</f>
        <v>6.5918734268187451E-2</v>
      </c>
      <c r="R61" s="2"/>
      <c r="S61" s="1"/>
    </row>
    <row r="62" spans="1:19" ht="15.75" customHeight="1" x14ac:dyDescent="0.2">
      <c r="A62" s="1">
        <v>1852</v>
      </c>
      <c r="B62" s="1">
        <v>7.49</v>
      </c>
      <c r="C62" s="1">
        <v>7.45</v>
      </c>
      <c r="D62" s="1"/>
      <c r="E62" s="1">
        <v>0.99465954606141527</v>
      </c>
      <c r="F62" s="1">
        <v>-3.5303431108529959E-2</v>
      </c>
      <c r="G62" s="1">
        <v>-3.0123852215153013E-2</v>
      </c>
      <c r="H62" s="1">
        <v>3.9349837691647134E-2</v>
      </c>
      <c r="I62" s="1">
        <v>4.4930239504756608E-2</v>
      </c>
      <c r="J62" s="1">
        <v>17.268907187816211</v>
      </c>
      <c r="K62" s="1">
        <v>29.094390808028507</v>
      </c>
      <c r="L62" s="2">
        <f>RATE(10,,J52,-'Real Returns 1792-2025'!$J62)</f>
        <v>8.3311832892681625E-2</v>
      </c>
      <c r="M62" s="2">
        <f>RATE(10,,K52,-'Real Returns 1792-2025'!$K62)</f>
        <v>0.1150788663338114</v>
      </c>
      <c r="N62" s="2">
        <f>RATE(30,,J32,-'Real Returns 1792-2025'!$J62)</f>
        <v>4.7095082853147778E-2</v>
      </c>
      <c r="O62" s="2">
        <f>RATE(30,,K32,-'Real Returns 1792-2025'!$K62)</f>
        <v>6.5716949234131961E-2</v>
      </c>
      <c r="P62" s="2">
        <f>RATE(50,,J12,-'Real Returns 1792-2025'!$J62)</f>
        <v>4.8271047133044795E-2</v>
      </c>
      <c r="Q62" s="2">
        <f>RATE(50,,K12,-'Real Returns 1792-2025'!$K62)</f>
        <v>6.2273956091974933E-2</v>
      </c>
      <c r="R62" s="2"/>
      <c r="S62" s="1"/>
    </row>
    <row r="63" spans="1:19" ht="15.75" customHeight="1" x14ac:dyDescent="0.2">
      <c r="A63" s="1">
        <v>1853</v>
      </c>
      <c r="B63" s="1">
        <v>7.49</v>
      </c>
      <c r="C63" s="1">
        <v>7.49</v>
      </c>
      <c r="D63" s="1"/>
      <c r="E63" s="1">
        <v>1.0053691275167784</v>
      </c>
      <c r="F63" s="1">
        <v>0.19662740388879629</v>
      </c>
      <c r="G63" s="1">
        <v>0.19023687035667991</v>
      </c>
      <c r="H63" s="1">
        <v>0.11402938443400001</v>
      </c>
      <c r="I63" s="1">
        <v>0.10807996182020041</v>
      </c>
      <c r="J63" s="1">
        <v>20.554090045706342</v>
      </c>
      <c r="K63" s="1">
        <v>32.238911455742219</v>
      </c>
      <c r="L63" s="2">
        <f>RATE(10,,J53,-'Real Returns 1792-2025'!$J63)</f>
        <v>9.9488881290510228E-2</v>
      </c>
      <c r="M63" s="2">
        <f>RATE(10,,K53,-'Real Returns 1792-2025'!$K63)</f>
        <v>0.12545269165854303</v>
      </c>
      <c r="N63" s="2">
        <f>RATE(30,,J33,-'Real Returns 1792-2025'!$J63)</f>
        <v>5.3312224424320799E-2</v>
      </c>
      <c r="O63" s="2">
        <f>RATE(30,,K33,-'Real Returns 1792-2025'!$K63)</f>
        <v>6.7055805309223837E-2</v>
      </c>
      <c r="P63" s="2">
        <f>RATE(50,,J13,-'Real Returns 1792-2025'!$J63)</f>
        <v>4.7832768659814118E-2</v>
      </c>
      <c r="Q63" s="2">
        <f>RATE(50,,K13,-'Real Returns 1792-2025'!$K63)</f>
        <v>6.1994345028569771E-2</v>
      </c>
      <c r="R63" s="2"/>
      <c r="S63" s="1"/>
    </row>
    <row r="64" spans="1:19" ht="15.75" customHeight="1" x14ac:dyDescent="0.2">
      <c r="A64" s="1">
        <v>1854</v>
      </c>
      <c r="B64" s="1">
        <v>8.14</v>
      </c>
      <c r="C64" s="1">
        <v>7.8150000000000004</v>
      </c>
      <c r="D64" s="1"/>
      <c r="E64" s="1">
        <v>1.0433911882510014</v>
      </c>
      <c r="F64" s="1">
        <v>-9.5444849084772576E-2</v>
      </c>
      <c r="G64" s="1">
        <v>-0.13306230577670464</v>
      </c>
      <c r="H64" s="1">
        <v>3.9983339440399793E-2</v>
      </c>
      <c r="I64" s="1">
        <v>-3.2661276508516579E-3</v>
      </c>
      <c r="J64" s="1">
        <v>17.819115431082643</v>
      </c>
      <c r="K64" s="1">
        <v>32.133615055603258</v>
      </c>
      <c r="L64" s="2">
        <f>RATE(10,,J54,-'Real Returns 1792-2025'!$J64)</f>
        <v>4.4738544450495035E-2</v>
      </c>
      <c r="M64" s="2">
        <f>RATE(10,,K54,-'Real Returns 1792-2025'!$K64)</f>
        <v>7.5686291457279189E-2</v>
      </c>
      <c r="N64" s="2">
        <f>RATE(30,,J34,-'Real Returns 1792-2025'!$J64)</f>
        <v>4.2453129773464694E-2</v>
      </c>
      <c r="O64" s="2">
        <f>RATE(30,,K34,-'Real Returns 1792-2025'!$K64)</f>
        <v>6.1443866160595877E-2</v>
      </c>
      <c r="P64" s="2">
        <f>RATE(50,,J14,-'Real Returns 1792-2025'!$J64)</f>
        <v>4.4964060249608896E-2</v>
      </c>
      <c r="Q64" s="2">
        <f>RATE(50,,K14,-'Real Returns 1792-2025'!$K64)</f>
        <v>6.2392745303214321E-2</v>
      </c>
      <c r="R64" s="2"/>
      <c r="S64" s="1"/>
    </row>
    <row r="65" spans="1:19" ht="15.75" customHeight="1" x14ac:dyDescent="0.2">
      <c r="A65" s="1">
        <v>1855</v>
      </c>
      <c r="B65" s="1">
        <v>8.3800000000000008</v>
      </c>
      <c r="C65" s="1">
        <v>8.2600000000000016</v>
      </c>
      <c r="D65" s="1"/>
      <c r="E65" s="1">
        <v>1.0569417786308384</v>
      </c>
      <c r="F65" s="1">
        <v>-0.11270352334919553</v>
      </c>
      <c r="G65" s="1">
        <v>-0.1605058153721507</v>
      </c>
      <c r="H65" s="1">
        <v>-1.5719769448050109E-2</v>
      </c>
      <c r="I65" s="1">
        <v>-6.8746973152120305E-2</v>
      </c>
      <c r="J65" s="1">
        <v>14.959043779606251</v>
      </c>
      <c r="K65" s="1">
        <v>29.924526284095133</v>
      </c>
      <c r="L65" s="2">
        <f>RATE(10,,J55,-'Real Returns 1792-2025'!$J65)</f>
        <v>1.8134819981104437E-2</v>
      </c>
      <c r="M65" s="2">
        <f>RATE(10,,K55,-'Real Returns 1792-2025'!$K65)</f>
        <v>6.2552090162323104E-2</v>
      </c>
      <c r="N65" s="2">
        <f>RATE(30,,J35,-'Real Returns 1792-2025'!$J65)</f>
        <v>3.0769237419721426E-2</v>
      </c>
      <c r="O65" s="2">
        <f>RATE(30,,K35,-'Real Returns 1792-2025'!$K65)</f>
        <v>5.5236229434678631E-2</v>
      </c>
      <c r="P65" s="2">
        <f>RATE(50,,J15,-'Real Returns 1792-2025'!$J65)</f>
        <v>4.1617686389348311E-2</v>
      </c>
      <c r="Q65" s="2">
        <f>RATE(50,,K15,-'Real Returns 1792-2025'!$K65)</f>
        <v>6.1043065851199896E-2</v>
      </c>
      <c r="R65" s="2"/>
      <c r="S65" s="1"/>
    </row>
    <row r="66" spans="1:19" ht="15.75" customHeight="1" x14ac:dyDescent="0.2">
      <c r="A66" s="1">
        <v>1856</v>
      </c>
      <c r="B66" s="1">
        <v>8.2200000000000006</v>
      </c>
      <c r="C66" s="1">
        <v>8.3000000000000007</v>
      </c>
      <c r="D66" s="1"/>
      <c r="E66" s="1">
        <v>1.0048426150121064</v>
      </c>
      <c r="F66" s="1">
        <v>-1.7372087286556592E-2</v>
      </c>
      <c r="G66" s="1">
        <v>-2.210764349240435E-2</v>
      </c>
      <c r="H66" s="1">
        <v>9.1047046619422603E-2</v>
      </c>
      <c r="I66" s="1">
        <v>8.5788988563425539E-2</v>
      </c>
      <c r="J66" s="1">
        <v>14.628334572739448</v>
      </c>
      <c r="K66" s="1">
        <v>32.491721127247295</v>
      </c>
      <c r="L66" s="2">
        <f>RATE(10,,J56,-'Real Returns 1792-2025'!$J66)</f>
        <v>1.082891494055848E-2</v>
      </c>
      <c r="M66" s="2">
        <f>RATE(10,,K56,-'Real Returns 1792-2025'!$K66)</f>
        <v>7.0483925521203944E-2</v>
      </c>
      <c r="N66" s="2">
        <f>RATE(30,,J36,-'Real Returns 1792-2025'!$J66)</f>
        <v>2.9653553734711083E-2</v>
      </c>
      <c r="O66" s="2">
        <f>RATE(30,,K36,-'Real Returns 1792-2025'!$K66)</f>
        <v>5.8367660175425266E-2</v>
      </c>
      <c r="P66" s="2">
        <f>RATE(50,,J16,-'Real Returns 1792-2025'!$J66)</f>
        <v>4.1452330173054809E-2</v>
      </c>
      <c r="Q66" s="2">
        <f>RATE(50,,K16,-'Real Returns 1792-2025'!$K66)</f>
        <v>6.1910430713691851E-2</v>
      </c>
      <c r="R66" s="2"/>
      <c r="S66" s="1"/>
    </row>
    <row r="67" spans="1:19" ht="15.75" customHeight="1" x14ac:dyDescent="0.2">
      <c r="A67" s="1">
        <v>1857</v>
      </c>
      <c r="B67" s="1">
        <v>8.4600000000000009</v>
      </c>
      <c r="C67" s="1">
        <v>8.34</v>
      </c>
      <c r="D67" s="1"/>
      <c r="E67" s="1">
        <v>1.0048192771084337</v>
      </c>
      <c r="F67" s="1">
        <v>0.13852233415989401</v>
      </c>
      <c r="G67" s="1">
        <v>0.13306179538694507</v>
      </c>
      <c r="H67" s="1">
        <v>7.9847230686782747E-2</v>
      </c>
      <c r="I67" s="1">
        <v>7.4668107278213158E-2</v>
      </c>
      <c r="J67" s="1">
        <v>16.574807034509078</v>
      </c>
      <c r="K67" s="1">
        <v>34.917816446030379</v>
      </c>
      <c r="L67" s="2">
        <f>RATE(10,,J57,-'Real Returns 1792-2025'!$J67)</f>
        <v>2.3391100788585868E-2</v>
      </c>
      <c r="M67" s="2">
        <f>RATE(10,,K57,-'Real Returns 1792-2025'!$K67)</f>
        <v>7.4303252988934754E-2</v>
      </c>
      <c r="N67" s="2">
        <f>RATE(30,,J37,-'Real Returns 1792-2025'!$J67)</f>
        <v>3.2315108319371802E-2</v>
      </c>
      <c r="O67" s="2">
        <f>RATE(30,,K37,-'Real Returns 1792-2025'!$K67)</f>
        <v>5.9169254112446626E-2</v>
      </c>
      <c r="P67" s="2">
        <f>RATE(50,,J17,-'Real Returns 1792-2025'!$J67)</f>
        <v>4.180625353221866E-2</v>
      </c>
      <c r="Q67" s="2">
        <f>RATE(50,,K17,-'Real Returns 1792-2025'!$K67)</f>
        <v>6.0998920121230718E-2</v>
      </c>
      <c r="R67" s="2"/>
      <c r="S67" s="1"/>
    </row>
    <row r="68" spans="1:19" ht="15.75" customHeight="1" x14ac:dyDescent="0.2">
      <c r="A68" s="1">
        <v>1858</v>
      </c>
      <c r="B68" s="1">
        <v>7.98</v>
      </c>
      <c r="C68" s="1">
        <v>8.2200000000000006</v>
      </c>
      <c r="D68" s="1"/>
      <c r="E68" s="1">
        <v>0.985611510791367</v>
      </c>
      <c r="F68" s="1">
        <v>-0.1378052429096347</v>
      </c>
      <c r="G68" s="1">
        <v>-0.12521845813459298</v>
      </c>
      <c r="H68" s="1">
        <v>4.0364437270188867E-2</v>
      </c>
      <c r="I68" s="1">
        <v>5.5552239274132997E-2</v>
      </c>
      <c r="J68" s="1">
        <v>14.499335253769447</v>
      </c>
      <c r="K68" s="1">
        <v>36.857579340170517</v>
      </c>
      <c r="L68" s="2">
        <f>RATE(10,,J58,-'Real Returns 1792-2025'!$J68)</f>
        <v>6.1374146567356978E-3</v>
      </c>
      <c r="M68" s="2">
        <f>RATE(10,,K58,-'Real Returns 1792-2025'!$K68)</f>
        <v>7.8297452550351268E-2</v>
      </c>
      <c r="N68" s="2">
        <f>RATE(30,,J38,-'Real Returns 1792-2025'!$J68)</f>
        <v>2.5681211055220247E-2</v>
      </c>
      <c r="O68" s="2">
        <f>RATE(30,,K38,-'Real Returns 1792-2025'!$K68)</f>
        <v>5.8237541796125891E-2</v>
      </c>
      <c r="P68" s="2">
        <f>RATE(50,,J18,-'Real Returns 1792-2025'!$J68)</f>
        <v>3.9214386209065651E-2</v>
      </c>
      <c r="Q68" s="2">
        <f>RATE(50,,K18,-'Real Returns 1792-2025'!$K68)</f>
        <v>6.1460033312014745E-2</v>
      </c>
      <c r="R68" s="2"/>
      <c r="S68" s="1"/>
    </row>
    <row r="69" spans="1:19" ht="15.75" customHeight="1" x14ac:dyDescent="0.2">
      <c r="A69" s="1">
        <v>1859</v>
      </c>
      <c r="B69" s="1">
        <v>8.06</v>
      </c>
      <c r="C69" s="1">
        <v>8.02</v>
      </c>
      <c r="D69" s="1"/>
      <c r="E69" s="1">
        <v>0.97566909975669092</v>
      </c>
      <c r="F69" s="1">
        <v>0.10868817995947144</v>
      </c>
      <c r="G69" s="1">
        <v>0.1363362642477377</v>
      </c>
      <c r="H69" s="1">
        <v>0.1082804023657941</v>
      </c>
      <c r="I69" s="1">
        <v>0.13591831763676177</v>
      </c>
      <c r="J69" s="1">
        <v>16.476120456343896</v>
      </c>
      <c r="K69" s="1">
        <v>41.867199516249961</v>
      </c>
      <c r="L69" s="2">
        <f>RATE(10,,J59,-'Real Returns 1792-2025'!$J69)</f>
        <v>1.5719044994778362E-2</v>
      </c>
      <c r="M69" s="2">
        <f>RATE(10,,K59,-'Real Returns 1792-2025'!$K69)</f>
        <v>6.7303094146919734E-2</v>
      </c>
      <c r="N69" s="2">
        <f>RATE(30,,J39,-'Real Returns 1792-2025'!$J69)</f>
        <v>2.7466392399464391E-2</v>
      </c>
      <c r="O69" s="2">
        <f>RATE(30,,K39,-'Real Returns 1792-2025'!$K69)</f>
        <v>6.044983350385124E-2</v>
      </c>
      <c r="P69" s="2">
        <f>RATE(50,,J19,-'Real Returns 1792-2025'!$J69)</f>
        <v>3.9643031727021098E-2</v>
      </c>
      <c r="Q69" s="2">
        <f>RATE(50,,K19,-'Real Returns 1792-2025'!$K69)</f>
        <v>6.2774638215117029E-2</v>
      </c>
      <c r="R69" s="2"/>
      <c r="S69" s="1"/>
    </row>
    <row r="70" spans="1:19" ht="15.75" customHeight="1" x14ac:dyDescent="0.2">
      <c r="A70" s="1">
        <v>1860</v>
      </c>
      <c r="B70" s="1">
        <v>8.06</v>
      </c>
      <c r="C70" s="1">
        <v>8.06</v>
      </c>
      <c r="D70" s="1"/>
      <c r="E70" s="1">
        <v>1.00498753117207</v>
      </c>
      <c r="F70" s="1">
        <v>8.6476999752680417E-3</v>
      </c>
      <c r="G70" s="1">
        <v>3.6420041937528236E-3</v>
      </c>
      <c r="H70" s="1">
        <v>4.7094547087383587E-2</v>
      </c>
      <c r="I70" s="1">
        <v>4.1898048094394014E-2</v>
      </c>
      <c r="J70" s="1">
        <v>16.536126556142676</v>
      </c>
      <c r="K70" s="1">
        <v>43.621353455159394</v>
      </c>
      <c r="L70" s="2">
        <f>RATE(10,,J60,-'Real Returns 1792-2025'!$J70)</f>
        <v>1.2562064887904902E-2</v>
      </c>
      <c r="M70" s="2">
        <f>RATE(10,,K60,-'Real Returns 1792-2025'!$K70)</f>
        <v>5.6885467316218248E-2</v>
      </c>
      <c r="N70" s="2">
        <f>RATE(30,,J40,-'Real Returns 1792-2025'!$J70)</f>
        <v>2.5409170762426835E-2</v>
      </c>
      <c r="O70" s="2">
        <f>RATE(30,,K40,-'Real Returns 1792-2025'!$K70)</f>
        <v>5.9105769973770442E-2</v>
      </c>
      <c r="P70" s="2">
        <f>RATE(50,,J20,-'Real Returns 1792-2025'!$J70)</f>
        <v>3.8001385483236776E-2</v>
      </c>
      <c r="Q70" s="2">
        <f>RATE(50,,K20,-'Real Returns 1792-2025'!$K70)</f>
        <v>6.2347267033633094E-2</v>
      </c>
      <c r="R70" s="2"/>
      <c r="S70" s="1"/>
    </row>
    <row r="71" spans="1:19" ht="15.75" customHeight="1" x14ac:dyDescent="0.2">
      <c r="A71" s="1">
        <v>1861</v>
      </c>
      <c r="B71" s="1">
        <v>8.5399999999999991</v>
      </c>
      <c r="C71" s="1">
        <v>8.3000000000000007</v>
      </c>
      <c r="D71" s="1"/>
      <c r="E71" s="1">
        <v>1.0297766749379653</v>
      </c>
      <c r="F71" s="1">
        <v>0.17954899278222469</v>
      </c>
      <c r="G71" s="1">
        <v>0.14544155202707598</v>
      </c>
      <c r="H71" s="1">
        <v>2.2312121870618856E-2</v>
      </c>
      <c r="I71" s="1">
        <v>-7.24871056901355E-3</v>
      </c>
      <c r="J71" s="1">
        <v>18.941166466984214</v>
      </c>
      <c r="K71" s="1">
        <v>43.305154889334304</v>
      </c>
      <c r="L71" s="2">
        <f>RATE(10,,J61,-'Real Returns 1792-2025'!$J71)</f>
        <v>6.2034786580012794E-3</v>
      </c>
      <c r="M71" s="2">
        <f>RATE(10,,K61,-'Real Returns 1792-2025'!$K71)</f>
        <v>4.5157550974929239E-2</v>
      </c>
      <c r="N71" s="2">
        <f>RATE(30,,J41,-'Real Returns 1792-2025'!$J71)</f>
        <v>2.4814352608542367E-2</v>
      </c>
      <c r="O71" s="2">
        <f>RATE(30,,K41,-'Real Returns 1792-2025'!$K71)</f>
        <v>5.551301784803276E-2</v>
      </c>
      <c r="P71" s="2">
        <f>RATE(50,,J21,-'Real Returns 1792-2025'!$J71)</f>
        <v>4.1963616498650186E-2</v>
      </c>
      <c r="Q71" s="2">
        <f>RATE(50,,K21,-'Real Returns 1792-2025'!$K71)</f>
        <v>6.2080649248611681E-2</v>
      </c>
      <c r="R71" s="2"/>
      <c r="S71" s="1"/>
    </row>
    <row r="72" spans="1:19" ht="15.75" customHeight="1" x14ac:dyDescent="0.2">
      <c r="A72" s="1">
        <v>1862</v>
      </c>
      <c r="B72" s="1">
        <v>9.75</v>
      </c>
      <c r="C72" s="1">
        <v>9.1449999999999996</v>
      </c>
      <c r="D72" s="1"/>
      <c r="E72" s="1">
        <v>1.1018072289156624</v>
      </c>
      <c r="F72" s="1">
        <v>4.2704958910286361E-2</v>
      </c>
      <c r="G72" s="1">
        <v>-5.3641207331287188E-2</v>
      </c>
      <c r="H72" s="1">
        <v>5.7905201328374435E-2</v>
      </c>
      <c r="I72" s="1">
        <v>-3.9845470636904246E-2</v>
      </c>
      <c r="J72" s="1">
        <v>17.925139429432289</v>
      </c>
      <c r="K72" s="1">
        <v>41.579640611764745</v>
      </c>
      <c r="L72" s="2">
        <f>RATE(10,,J62,-'Real Returns 1792-2025'!$J72)</f>
        <v>3.736619104531188E-3</v>
      </c>
      <c r="M72" s="2">
        <f>RATE(10,,K62,-'Real Returns 1792-2025'!$K72)</f>
        <v>3.6351657438939707E-2</v>
      </c>
      <c r="N72" s="2">
        <f>RATE(30,,J42,-'Real Returns 1792-2025'!$J72)</f>
        <v>2.0015465104470501E-2</v>
      </c>
      <c r="O72" s="2">
        <f>RATE(30,,K42,-'Real Returns 1792-2025'!$K72)</f>
        <v>4.9867578253206729E-2</v>
      </c>
      <c r="P72" s="2">
        <f>RATE(50,,J22,-'Real Returns 1792-2025'!$J72)</f>
        <v>4.1040421415175894E-2</v>
      </c>
      <c r="Q72" s="2">
        <f>RATE(50,,K22,-'Real Returns 1792-2025'!$K72)</f>
        <v>6.2355274463724082E-2</v>
      </c>
      <c r="R72" s="2"/>
      <c r="S72" s="1"/>
    </row>
    <row r="73" spans="1:19" ht="15.75" customHeight="1" x14ac:dyDescent="0.2">
      <c r="A73" s="1">
        <v>1863</v>
      </c>
      <c r="B73" s="1">
        <v>12.17</v>
      </c>
      <c r="C73" s="1">
        <v>10.96</v>
      </c>
      <c r="D73" s="1"/>
      <c r="E73" s="1">
        <v>1.1984691088026245</v>
      </c>
      <c r="F73" s="1">
        <v>0.70706929394511508</v>
      </c>
      <c r="G73" s="1">
        <v>0.42437488075986107</v>
      </c>
      <c r="H73" s="1">
        <v>0.19990488724562669</v>
      </c>
      <c r="I73" s="1">
        <v>1.1980103888005189E-3</v>
      </c>
      <c r="J73" s="1">
        <v>25.532118337401499</v>
      </c>
      <c r="K73" s="1">
        <v>41.629453453180233</v>
      </c>
      <c r="L73" s="2">
        <f>RATE(10,,J63,-'Real Returns 1792-2025'!$J73)</f>
        <v>2.1924613348390781E-2</v>
      </c>
      <c r="M73" s="2">
        <f>RATE(10,,K63,-'Real Returns 1792-2025'!$K73)</f>
        <v>2.5892923165708886E-2</v>
      </c>
      <c r="N73" s="2">
        <f>RATE(30,,J43,-'Real Returns 1792-2025'!$J73)</f>
        <v>3.1095439504923567E-2</v>
      </c>
      <c r="O73" s="2">
        <f>RATE(30,,K43,-'Real Returns 1792-2025'!$K73)</f>
        <v>4.7332400040121576E-2</v>
      </c>
      <c r="P73" s="2">
        <f>RATE(50,,J23,-'Real Returns 1792-2025'!$J73)</f>
        <v>4.8505754149275243E-2</v>
      </c>
      <c r="Q73" s="2">
        <f>RATE(50,,K23,-'Real Returns 1792-2025'!$K73)</f>
        <v>6.3859768713372705E-2</v>
      </c>
      <c r="R73" s="2"/>
      <c r="S73" s="1"/>
    </row>
    <row r="74" spans="1:19" ht="15.75" customHeight="1" x14ac:dyDescent="0.2">
      <c r="A74" s="1">
        <v>1864</v>
      </c>
      <c r="B74" s="1">
        <v>15.23</v>
      </c>
      <c r="C74" s="1">
        <v>13.7</v>
      </c>
      <c r="D74" s="1"/>
      <c r="E74" s="1">
        <v>1.2499999999999998</v>
      </c>
      <c r="F74" s="1">
        <v>0.26903399339314937</v>
      </c>
      <c r="G74" s="1">
        <v>1.5227194714519721E-2</v>
      </c>
      <c r="H74" s="1">
        <v>7.9671224405937283E-2</v>
      </c>
      <c r="I74" s="1">
        <v>-0.13626302047525007</v>
      </c>
      <c r="J74" s="1">
        <v>25.920900874799273</v>
      </c>
      <c r="K74" s="1">
        <v>35.956898384916066</v>
      </c>
      <c r="L74" s="2">
        <f>RATE(10,,J64,-'Real Returns 1792-2025'!$J74)</f>
        <v>3.8188932955027982E-2</v>
      </c>
      <c r="M74" s="2">
        <f>RATE(10,,K64,-'Real Returns 1792-2025'!$K74)</f>
        <v>1.1305254183684809E-2</v>
      </c>
      <c r="N74" s="2">
        <f>RATE(30,,J44,-'Real Returns 1792-2025'!$J74)</f>
        <v>3.122552215204388E-2</v>
      </c>
      <c r="O74" s="2">
        <f>RATE(30,,K44,-'Real Returns 1792-2025'!$K74)</f>
        <v>4.2517714042123601E-2</v>
      </c>
      <c r="P74" s="2">
        <f>RATE(50,,J24,-'Real Returns 1792-2025'!$J74)</f>
        <v>5.0168801329489601E-2</v>
      </c>
      <c r="Q74" s="2">
        <f>RATE(50,,K24,-'Real Returns 1792-2025'!$K74)</f>
        <v>6.421771641172723E-2</v>
      </c>
      <c r="R74" s="2"/>
      <c r="S74" s="1"/>
    </row>
    <row r="75" spans="1:19" ht="15.75" customHeight="1" x14ac:dyDescent="0.2">
      <c r="A75" s="1">
        <v>1865</v>
      </c>
      <c r="B75" s="1">
        <v>15.79</v>
      </c>
      <c r="C75" s="1">
        <v>15.51</v>
      </c>
      <c r="D75" s="1"/>
      <c r="E75" s="1">
        <v>1.132116788321168</v>
      </c>
      <c r="F75" s="1">
        <v>5.7639694471057545E-2</v>
      </c>
      <c r="G75" s="1">
        <v>-6.5785698629691414E-2</v>
      </c>
      <c r="H75" s="1">
        <v>6.766900793984898E-2</v>
      </c>
      <c r="I75" s="1">
        <v>-5.692679504990783E-2</v>
      </c>
      <c r="J75" s="1">
        <v>24.215676301639622</v>
      </c>
      <c r="K75" s="1">
        <v>33.909987399927587</v>
      </c>
      <c r="L75" s="2">
        <f>RATE(10,,J65,-'Real Returns 1792-2025'!$J75)</f>
        <v>4.9347366540029171E-2</v>
      </c>
      <c r="M75" s="2">
        <f>RATE(10,,K65,-'Real Returns 1792-2025'!$K75)</f>
        <v>1.258160707924252E-2</v>
      </c>
      <c r="N75" s="2">
        <f>RATE(30,,J45,-'Real Returns 1792-2025'!$J75)</f>
        <v>2.6384655050323579E-2</v>
      </c>
      <c r="O75" s="2">
        <f>RATE(30,,K45,-'Real Returns 1792-2025'!$K75)</f>
        <v>3.8456696714668372E-2</v>
      </c>
      <c r="P75" s="2">
        <f>RATE(50,,J25,-'Real Returns 1792-2025'!$J75)</f>
        <v>4.999867799943427E-2</v>
      </c>
      <c r="Q75" s="2">
        <f>RATE(50,,K25,-'Real Returns 1792-2025'!$K75)</f>
        <v>6.2636547904644083E-2</v>
      </c>
      <c r="R75" s="2"/>
      <c r="S75" s="1"/>
    </row>
    <row r="76" spans="1:19" ht="15.75" customHeight="1" x14ac:dyDescent="0.2">
      <c r="A76" s="1">
        <v>1866</v>
      </c>
      <c r="B76" s="1">
        <v>15.39</v>
      </c>
      <c r="C76" s="1">
        <v>15.59</v>
      </c>
      <c r="D76" s="1"/>
      <c r="E76" s="1">
        <v>1.0051579626047711</v>
      </c>
      <c r="F76" s="1">
        <v>4.2915372156657305E-2</v>
      </c>
      <c r="G76" s="1">
        <v>3.7563657610632184E-2</v>
      </c>
      <c r="H76" s="1">
        <v>1.6123581925769719E-2</v>
      </c>
      <c r="I76" s="1">
        <v>1.0909349305239679E-2</v>
      </c>
      <c r="J76" s="1">
        <v>25.125305675044313</v>
      </c>
      <c r="K76" s="1">
        <v>34.279923297409674</v>
      </c>
      <c r="L76" s="2">
        <f>RATE(10,,J66,-'Real Returns 1792-2025'!$J76)</f>
        <v>5.5581200343456726E-2</v>
      </c>
      <c r="M76" s="2">
        <f>RATE(10,,K66,-'Real Returns 1792-2025'!$K76)</f>
        <v>5.3718302019143769E-3</v>
      </c>
      <c r="N76" s="2">
        <f>RATE(30,,J46,-'Real Returns 1792-2025'!$J76)</f>
        <v>2.5552175959716563E-2</v>
      </c>
      <c r="O76" s="2">
        <f>RATE(30,,K46,-'Real Returns 1792-2025'!$K76)</f>
        <v>3.9894567536310231E-2</v>
      </c>
      <c r="P76" s="2">
        <f>RATE(50,,J26,-'Real Returns 1792-2025'!$J76)</f>
        <v>4.5883601642364782E-2</v>
      </c>
      <c r="Q76" s="2">
        <f>RATE(50,,K26,-'Real Returns 1792-2025'!$K76)</f>
        <v>5.7587869084245215E-2</v>
      </c>
      <c r="R76" s="2"/>
      <c r="S76" s="1"/>
    </row>
    <row r="77" spans="1:19" ht="15.75" customHeight="1" x14ac:dyDescent="0.2">
      <c r="A77" s="1">
        <v>1867</v>
      </c>
      <c r="B77" s="1">
        <v>14.34</v>
      </c>
      <c r="C77" s="1">
        <v>14.865</v>
      </c>
      <c r="D77" s="1"/>
      <c r="E77" s="1">
        <v>0.95349583066068</v>
      </c>
      <c r="F77" s="1">
        <v>5.5577990057026155E-2</v>
      </c>
      <c r="G77" s="1">
        <v>0.10706093945435824</v>
      </c>
      <c r="H77" s="1">
        <v>0.10013194751603412</v>
      </c>
      <c r="I77" s="1">
        <v>0.15378789517490543</v>
      </c>
      <c r="J77" s="1">
        <v>27.815244504692476</v>
      </c>
      <c r="K77" s="1">
        <v>39.551760548075514</v>
      </c>
      <c r="L77" s="2">
        <f>RATE(10,,J67,-'Real Returns 1792-2025'!$J77)</f>
        <v>5.3133529741349807E-2</v>
      </c>
      <c r="M77" s="2">
        <f>RATE(10,,K67,-'Real Returns 1792-2025'!$K77)</f>
        <v>1.2539266411839774E-2</v>
      </c>
      <c r="N77" s="2">
        <f>RATE(30,,J47,-'Real Returns 1792-2025'!$J77)</f>
        <v>2.9715183274532542E-2</v>
      </c>
      <c r="O77" s="2">
        <f>RATE(30,,K47,-'Real Returns 1792-2025'!$K77)</f>
        <v>4.5703343788278138E-2</v>
      </c>
      <c r="P77" s="2">
        <f>RATE(50,,J27,-'Real Returns 1792-2025'!$J77)</f>
        <v>4.5507821843759524E-2</v>
      </c>
      <c r="Q77" s="2">
        <f>RATE(50,,K27,-'Real Returns 1792-2025'!$K77)</f>
        <v>5.7112256812669807E-2</v>
      </c>
      <c r="R77" s="2"/>
      <c r="S77" s="1"/>
    </row>
    <row r="78" spans="1:19" ht="15.75" customHeight="1" x14ac:dyDescent="0.2">
      <c r="A78" s="1">
        <v>1868</v>
      </c>
      <c r="B78" s="1">
        <v>13.78</v>
      </c>
      <c r="C78" s="1">
        <v>14.059999999999999</v>
      </c>
      <c r="D78" s="1"/>
      <c r="E78" s="1">
        <v>0.94584594685502854</v>
      </c>
      <c r="F78" s="1">
        <v>0.11014030368269404</v>
      </c>
      <c r="G78" s="1">
        <v>0.17370096829610571</v>
      </c>
      <c r="H78" s="1">
        <v>8.5243816113536111E-2</v>
      </c>
      <c r="I78" s="1">
        <v>0.14737904171605365</v>
      </c>
      <c r="J78" s="1">
        <v>32.646779408550493</v>
      </c>
      <c r="K78" s="1">
        <v>45.380861115833703</v>
      </c>
      <c r="L78" s="2">
        <f>RATE(10,,J68,-'Real Returns 1792-2025'!$J78)</f>
        <v>8.4549117503487231E-2</v>
      </c>
      <c r="M78" s="2">
        <f>RATE(10,,K68,-'Real Returns 1792-2025'!$K78)</f>
        <v>2.1020806627416618E-2</v>
      </c>
      <c r="N78" s="2">
        <f>RATE(30,,J48,-'Real Returns 1792-2025'!$J78)</f>
        <v>3.6098309683065294E-2</v>
      </c>
      <c r="O78" s="2">
        <f>RATE(30,,K48,-'Real Returns 1792-2025'!$K78)</f>
        <v>4.7806211830209736E-2</v>
      </c>
      <c r="P78" s="2">
        <f>RATE(50,,J28,-'Real Returns 1792-2025'!$J78)</f>
        <v>4.3176871144979118E-2</v>
      </c>
      <c r="Q78" s="2">
        <f>RATE(50,,K28,-'Real Returns 1792-2025'!$K78)</f>
        <v>5.5888484774656494E-2</v>
      </c>
      <c r="R78" s="2"/>
      <c r="S78" s="1"/>
    </row>
    <row r="79" spans="1:19" ht="15.75" customHeight="1" x14ac:dyDescent="0.2">
      <c r="A79" s="1">
        <v>1869</v>
      </c>
      <c r="B79" s="1">
        <v>13.21</v>
      </c>
      <c r="C79" s="1">
        <v>13.495000000000001</v>
      </c>
      <c r="D79" s="1"/>
      <c r="E79" s="1">
        <v>0.95981507823613099</v>
      </c>
      <c r="F79" s="1">
        <v>0.2192535966921367</v>
      </c>
      <c r="G79" s="1">
        <v>0.27030052386005488</v>
      </c>
      <c r="H79" s="1">
        <v>6.4300506631186138E-2</v>
      </c>
      <c r="I79" s="1">
        <v>0.10885995726079845</v>
      </c>
      <c r="J79" s="1">
        <v>41.471220985025347</v>
      </c>
      <c r="K79" s="1">
        <v>50.321019717361587</v>
      </c>
      <c r="L79" s="2">
        <f>RATE(10,,J69,-'Real Returns 1792-2025'!$J79)</f>
        <v>9.6703391114442053E-2</v>
      </c>
      <c r="M79" s="2">
        <f>RATE(10,,K69,-'Real Returns 1792-2025'!$K79)</f>
        <v>1.8562193285607004E-2</v>
      </c>
      <c r="N79" s="2">
        <f>RATE(30,,J49,-'Real Returns 1792-2025'!$J79)</f>
        <v>4.098869875312381E-2</v>
      </c>
      <c r="O79" s="2">
        <f>RATE(30,,K49,-'Real Returns 1792-2025'!$K79)</f>
        <v>4.9618071394742926E-2</v>
      </c>
      <c r="P79" s="2">
        <f>RATE(50,,J29,-'Real Returns 1792-2025'!$J79)</f>
        <v>5.0804307000421135E-2</v>
      </c>
      <c r="Q79" s="2">
        <f>RATE(50,,K29,-'Real Returns 1792-2025'!$K79)</f>
        <v>5.7622963344222476E-2</v>
      </c>
      <c r="R79" s="2"/>
      <c r="S79" s="1"/>
    </row>
    <row r="80" spans="1:19" ht="15.75" customHeight="1" x14ac:dyDescent="0.2">
      <c r="A80" s="1">
        <v>1870</v>
      </c>
      <c r="B80" s="1">
        <v>12.65</v>
      </c>
      <c r="C80" s="1">
        <v>12.93</v>
      </c>
      <c r="D80" s="1"/>
      <c r="E80" s="1">
        <v>0.95813264171915513</v>
      </c>
      <c r="F80" s="1">
        <v>2.3700659617262636E-2</v>
      </c>
      <c r="G80" s="1">
        <v>6.843313236929327E-2</v>
      </c>
      <c r="H80" s="1">
        <v>7.6116330299155724E-2</v>
      </c>
      <c r="I80" s="1">
        <v>0.12313920165406866</v>
      </c>
      <c r="J80" s="1">
        <v>44.309226540209799</v>
      </c>
      <c r="K80" s="1">
        <v>56.517509911776138</v>
      </c>
      <c r="L80" s="2">
        <f>RATE(10,,J70,-'Real Returns 1792-2025'!$J80)</f>
        <v>0.1035856334374661</v>
      </c>
      <c r="M80" s="2">
        <f>RATE(10,,K70,-'Real Returns 1792-2025'!$K80)</f>
        <v>2.623870039650195E-2</v>
      </c>
      <c r="N80" s="2">
        <f>RATE(30,,J50,-'Real Returns 1792-2025'!$J80)</f>
        <v>4.7864757573521113E-2</v>
      </c>
      <c r="O80" s="2">
        <f>RATE(30,,K50,-'Real Returns 1792-2025'!$K80)</f>
        <v>5.4740632534007995E-2</v>
      </c>
      <c r="P80" s="2">
        <f>RATE(50,,J30,-'Real Returns 1792-2025'!$J80)</f>
        <v>5.2466665823930177E-2</v>
      </c>
      <c r="Q80" s="2">
        <f>RATE(50,,K30,-'Real Returns 1792-2025'!$K80)</f>
        <v>5.7467315863468343E-2</v>
      </c>
      <c r="R80" s="2"/>
      <c r="S80" s="1"/>
    </row>
    <row r="81" spans="1:19" ht="15.75" customHeight="1" x14ac:dyDescent="0.2">
      <c r="A81" s="1">
        <v>1871</v>
      </c>
      <c r="B81" s="1">
        <v>11.84</v>
      </c>
      <c r="C81" s="1">
        <v>12.245000000000001</v>
      </c>
      <c r="D81" s="1"/>
      <c r="E81" s="1">
        <v>0.94702242846094364</v>
      </c>
      <c r="F81" s="1">
        <v>1.2292244683793564E-2</v>
      </c>
      <c r="G81" s="1">
        <v>6.89210880981177E-2</v>
      </c>
      <c r="H81" s="1">
        <v>6.3246742220879046E-2</v>
      </c>
      <c r="I81" s="1">
        <v>0.1227260413977922</v>
      </c>
      <c r="J81" s="1">
        <v>47.363066646147054</v>
      </c>
      <c r="K81" s="1">
        <v>63.453680172908904</v>
      </c>
      <c r="L81" s="2">
        <f>RATE(10,,J71,-'Real Returns 1792-2025'!$J81)</f>
        <v>9.5981716866020736E-2</v>
      </c>
      <c r="M81" s="2">
        <f>RATE(10,,K71,-'Real Returns 1792-2025'!$K81)</f>
        <v>3.8943001397216376E-2</v>
      </c>
      <c r="N81" s="2">
        <f>RATE(30,,J51,-'Real Returns 1792-2025'!$J81)</f>
        <v>5.0701435443555772E-2</v>
      </c>
      <c r="O81" s="2">
        <f>RATE(30,,K51,-'Real Returns 1792-2025'!$K81)</f>
        <v>5.6124115592197169E-2</v>
      </c>
      <c r="P81" s="2">
        <f>RATE(50,,J31,-'Real Returns 1792-2025'!$J81)</f>
        <v>5.1310417285684931E-2</v>
      </c>
      <c r="Q81" s="2">
        <f>RATE(50,,K31,-'Real Returns 1792-2025'!$K81)</f>
        <v>5.6562577257437387E-2</v>
      </c>
      <c r="R81" s="2"/>
      <c r="S81" s="1"/>
    </row>
    <row r="82" spans="1:19" ht="15.75" customHeight="1" x14ac:dyDescent="0.2">
      <c r="A82" s="1">
        <v>1872</v>
      </c>
      <c r="B82" s="1">
        <v>11.84</v>
      </c>
      <c r="C82" s="1">
        <v>11.84</v>
      </c>
      <c r="D82" s="1"/>
      <c r="E82" s="1">
        <v>0.96692527562270303</v>
      </c>
      <c r="F82" s="1">
        <v>0.16532212460827067</v>
      </c>
      <c r="G82" s="1">
        <v>0.20518322768819885</v>
      </c>
      <c r="H82" s="1">
        <v>8.2714563988084036E-2</v>
      </c>
      <c r="I82" s="1">
        <v>0.11974998615152788</v>
      </c>
      <c r="J82" s="1">
        <v>57.081173533814784</v>
      </c>
      <c r="K82" s="1">
        <v>71.052257494878219</v>
      </c>
      <c r="L82" s="2">
        <f>RATE(10,,J72,-'Real Returns 1792-2025'!$J82)</f>
        <v>0.12280163163765122</v>
      </c>
      <c r="M82" s="2">
        <f>RATE(10,,K72,-'Real Returns 1792-2025'!$K82)</f>
        <v>5.504191798598649E-2</v>
      </c>
      <c r="N82" s="2">
        <f>RATE(30,,J52,-'Real Returns 1792-2025'!$J82)</f>
        <v>6.878929907108472E-2</v>
      </c>
      <c r="O82" s="2">
        <f>RATE(30,,K52,-'Real Returns 1792-2025'!$K82)</f>
        <v>6.8302263868999763E-2</v>
      </c>
      <c r="P82" s="2">
        <f>RATE(50,,J32,-'Real Returns 1792-2025'!$J82)</f>
        <v>5.287359182478104E-2</v>
      </c>
      <c r="Q82" s="2">
        <f>RATE(50,,K32,-'Real Returns 1792-2025'!$K82)</f>
        <v>5.7646401210767216E-2</v>
      </c>
      <c r="R82" s="2"/>
      <c r="S82" s="1"/>
    </row>
    <row r="83" spans="1:19" ht="15.75" customHeight="1" x14ac:dyDescent="0.2">
      <c r="A83" s="1">
        <v>1873</v>
      </c>
      <c r="B83" s="1">
        <v>11.6</v>
      </c>
      <c r="C83" s="1">
        <v>11.719999999999999</v>
      </c>
      <c r="D83" s="1"/>
      <c r="E83" s="1">
        <v>0.9898648648648648</v>
      </c>
      <c r="F83" s="1">
        <v>0.15766887609435976</v>
      </c>
      <c r="G83" s="1">
        <v>0.16952214103730556</v>
      </c>
      <c r="H83" s="1">
        <v>6.594475659788257E-2</v>
      </c>
      <c r="I83" s="1">
        <v>7.6858866733697129E-2</v>
      </c>
      <c r="J83" s="1">
        <v>66.757696284189052</v>
      </c>
      <c r="K83" s="1">
        <v>76.513253484805404</v>
      </c>
      <c r="L83" s="2">
        <f>RATE(10,,J73,-'Real Returns 1792-2025'!$J83)</f>
        <v>0.10088371974477081</v>
      </c>
      <c r="M83" s="2">
        <f>RATE(10,,K73,-'Real Returns 1792-2025'!$K83)</f>
        <v>6.2756074591298533E-2</v>
      </c>
      <c r="N83" s="2">
        <f>RATE(30,,J53,-'Real Returns 1792-2025'!$J83)</f>
        <v>7.3454687628531523E-2</v>
      </c>
      <c r="O83" s="2">
        <f>RATE(30,,K53,-'Real Returns 1792-2025'!$K83)</f>
        <v>7.0584516547173959E-2</v>
      </c>
      <c r="P83" s="2">
        <f>RATE(50,,J33,-'Real Returns 1792-2025'!$J83)</f>
        <v>5.6249062378722126E-2</v>
      </c>
      <c r="Q83" s="2">
        <f>RATE(50,,K33,-'Real Returns 1792-2025'!$K83)</f>
        <v>5.7838589268097311E-2</v>
      </c>
      <c r="R83" s="2"/>
      <c r="S83" s="1"/>
    </row>
    <row r="84" spans="1:19" ht="15.75" customHeight="1" x14ac:dyDescent="0.2">
      <c r="A84" s="1">
        <v>1874</v>
      </c>
      <c r="B84" s="1">
        <v>11.04</v>
      </c>
      <c r="C84" s="1">
        <v>11.32</v>
      </c>
      <c r="D84" s="1"/>
      <c r="E84" s="1">
        <v>0.96587030716723565</v>
      </c>
      <c r="F84" s="1">
        <v>-5.1665832483476191E-2</v>
      </c>
      <c r="G84" s="1">
        <v>-1.8155791228475548E-2</v>
      </c>
      <c r="H84" s="1">
        <v>6.9803943832829285E-2</v>
      </c>
      <c r="I84" s="1">
        <v>0.10760620333222226</v>
      </c>
      <c r="J84" s="1">
        <v>65.545657487559339</v>
      </c>
      <c r="K84" s="1">
        <v>84.746554196901243</v>
      </c>
      <c r="L84" s="2">
        <f>RATE(10,,J74,-'Real Returns 1792-2025'!$J84)</f>
        <v>9.720905556037579E-2</v>
      </c>
      <c r="M84" s="2">
        <f>RATE(10,,K74,-'Real Returns 1792-2025'!$K84)</f>
        <v>8.9516928663314052E-2</v>
      </c>
      <c r="N84" s="2">
        <f>RATE(30,,J54,-'Real Returns 1792-2025'!$J84)</f>
        <v>5.9720002985967476E-2</v>
      </c>
      <c r="O84" s="2">
        <f>RATE(30,,K54,-'Real Returns 1792-2025'!$K84)</f>
        <v>5.8280092811742457E-2</v>
      </c>
      <c r="P84" s="2">
        <f>RATE(50,,J34,-'Real Returns 1792-2025'!$J84)</f>
        <v>5.2318191638981638E-2</v>
      </c>
      <c r="Q84" s="2">
        <f>RATE(50,,K34,-'Real Returns 1792-2025'!$K84)</f>
        <v>5.6723749774463213E-2</v>
      </c>
      <c r="R84" s="2"/>
      <c r="S84" s="1"/>
    </row>
    <row r="85" spans="1:19" ht="15.75" customHeight="1" x14ac:dyDescent="0.2">
      <c r="A85" s="1">
        <v>1875</v>
      </c>
      <c r="B85" s="1">
        <v>10.64</v>
      </c>
      <c r="C85" s="1">
        <v>10.84</v>
      </c>
      <c r="D85" s="1"/>
      <c r="E85" s="1">
        <v>0.95759717314487625</v>
      </c>
      <c r="F85" s="1">
        <v>3.9912858004637314E-2</v>
      </c>
      <c r="G85" s="1">
        <v>8.5960659835101039E-2</v>
      </c>
      <c r="H85" s="1">
        <v>0.10143341188984249</v>
      </c>
      <c r="I85" s="1">
        <v>0.15020537108791676</v>
      </c>
      <c r="J85" s="1">
        <v>71.180005454515467</v>
      </c>
      <c r="K85" s="1">
        <v>97.475941818469039</v>
      </c>
      <c r="L85" s="2">
        <f>RATE(10,,J75,-'Real Returns 1792-2025'!$J85)</f>
        <v>0.11384854385615108</v>
      </c>
      <c r="M85" s="2">
        <f>RATE(10,,K75,-'Real Returns 1792-2025'!$K85)</f>
        <v>0.11136567980975536</v>
      </c>
      <c r="N85" s="2">
        <f>RATE(30,,J55,-'Real Returns 1792-2025'!$J85)</f>
        <v>5.9701550115727822E-2</v>
      </c>
      <c r="O85" s="2">
        <f>RATE(30,,K55,-'Real Returns 1792-2025'!$K85)</f>
        <v>6.1399996457788229E-2</v>
      </c>
      <c r="P85" s="2">
        <f>RATE(50,,J35,-'Real Returns 1792-2025'!$J85)</f>
        <v>5.0620699252690846E-2</v>
      </c>
      <c r="Q85" s="2">
        <f>RATE(50,,K35,-'Real Returns 1792-2025'!$K85)</f>
        <v>5.7467963726654289E-2</v>
      </c>
      <c r="R85" s="2"/>
      <c r="S85" s="1"/>
    </row>
    <row r="86" spans="1:19" ht="15.75" customHeight="1" x14ac:dyDescent="0.2">
      <c r="A86" s="1">
        <v>1876</v>
      </c>
      <c r="B86" s="1">
        <v>10.39</v>
      </c>
      <c r="C86" s="1">
        <v>10.515000000000001</v>
      </c>
      <c r="D86" s="1"/>
      <c r="E86" s="1">
        <v>0.97001845018450195</v>
      </c>
      <c r="F86" s="1">
        <v>5.9466283660836915E-2</v>
      </c>
      <c r="G86" s="1">
        <v>9.2212507359340945E-2</v>
      </c>
      <c r="H86" s="1">
        <v>9.8938167871422358E-2</v>
      </c>
      <c r="I86" s="1">
        <v>0.13290439750130445</v>
      </c>
      <c r="J86" s="1">
        <v>77.743692231327898</v>
      </c>
      <c r="K86" s="1">
        <v>110.43092313672487</v>
      </c>
      <c r="L86" s="2">
        <f>RATE(10,,J76,-'Real Returns 1792-2025'!$J86)</f>
        <v>0.11958064226576232</v>
      </c>
      <c r="M86" s="2">
        <f>RATE(10,,K76,-'Real Returns 1792-2025'!$K86)</f>
        <v>0.12410035796370217</v>
      </c>
      <c r="N86" s="2">
        <f>RATE(30,,J56,-'Real Returns 1792-2025'!$J86)</f>
        <v>6.1063954729463805E-2</v>
      </c>
      <c r="O86" s="2">
        <f>RATE(30,,K56,-'Real Returns 1792-2025'!$K86)</f>
        <v>6.5542188498068046E-2</v>
      </c>
      <c r="P86" s="2">
        <f>RATE(50,,J36,-'Real Returns 1792-2025'!$J86)</f>
        <v>5.2262465343954762E-2</v>
      </c>
      <c r="Q86" s="2">
        <f>RATE(50,,K36,-'Real Returns 1792-2025'!$K86)</f>
        <v>6.025003696898866E-2</v>
      </c>
      <c r="R86" s="2"/>
      <c r="S86" s="1"/>
    </row>
    <row r="87" spans="1:19" ht="15.75" customHeight="1" x14ac:dyDescent="0.2">
      <c r="A87" s="1">
        <v>1877</v>
      </c>
      <c r="B87" s="1">
        <v>10.15</v>
      </c>
      <c r="C87" s="1">
        <v>10.27</v>
      </c>
      <c r="D87" s="1"/>
      <c r="E87" s="1">
        <v>0.97669995244888241</v>
      </c>
      <c r="F87" s="1">
        <v>-0.11552382382759603</v>
      </c>
      <c r="G87" s="1">
        <v>-9.442385662581998E-2</v>
      </c>
      <c r="H87" s="1">
        <v>5.4195555604125666E-2</v>
      </c>
      <c r="I87" s="1">
        <v>7.9344329812792713E-2</v>
      </c>
      <c r="J87" s="1">
        <v>70.402832982515122</v>
      </c>
      <c r="K87" s="1">
        <v>119.19299072361633</v>
      </c>
      <c r="L87" s="2">
        <f>RATE(10,,J77,-'Real Returns 1792-2025'!$J87)</f>
        <v>9.731350779771146E-2</v>
      </c>
      <c r="M87" s="2">
        <f>RATE(10,,K77,-'Real Returns 1792-2025'!$K87)</f>
        <v>0.1166279380828181</v>
      </c>
      <c r="N87" s="2">
        <f>RATE(30,,J57,-'Real Returns 1792-2025'!$J87)</f>
        <v>5.7511909899362758E-2</v>
      </c>
      <c r="O87" s="2">
        <f>RATE(30,,K57,-'Real Returns 1792-2025'!$K87)</f>
        <v>6.6962325918113449E-2</v>
      </c>
      <c r="P87" s="2">
        <f>RATE(50,,J37,-'Real Returns 1792-2025'!$J87)</f>
        <v>4.918048292349033E-2</v>
      </c>
      <c r="Q87" s="2">
        <f>RATE(50,,K37,-'Real Returns 1792-2025'!$K87)</f>
        <v>6.0823891149998005E-2</v>
      </c>
      <c r="R87" s="2"/>
      <c r="S87" s="1"/>
    </row>
    <row r="88" spans="1:19" ht="15.75" customHeight="1" x14ac:dyDescent="0.2">
      <c r="A88" s="1">
        <v>1878</v>
      </c>
      <c r="B88" s="1">
        <v>9.67</v>
      </c>
      <c r="C88" s="1">
        <v>9.91</v>
      </c>
      <c r="D88" s="1"/>
      <c r="E88" s="1">
        <v>0.96494644595910428</v>
      </c>
      <c r="F88" s="1">
        <v>-7.7632451908532059E-3</v>
      </c>
      <c r="G88" s="1">
        <v>2.8281682329963198E-2</v>
      </c>
      <c r="H88" s="1">
        <v>4.4202978610788257E-2</v>
      </c>
      <c r="I88" s="1">
        <v>8.2135680154671542E-2</v>
      </c>
      <c r="J88" s="1">
        <v>72.393943540056071</v>
      </c>
      <c r="K88" s="1">
        <v>128.98298808637003</v>
      </c>
      <c r="L88" s="2">
        <f>RATE(10,,J78,-'Real Returns 1792-2025'!$J88)</f>
        <v>8.2894602364716741E-2</v>
      </c>
      <c r="M88" s="2">
        <f>RATE(10,,K78,-'Real Returns 1792-2025'!$K88)</f>
        <v>0.11010988570354595</v>
      </c>
      <c r="N88" s="2">
        <f>RATE(30,,J58,-'Real Returns 1792-2025'!$J88)</f>
        <v>5.7217243116507742E-2</v>
      </c>
      <c r="O88" s="2">
        <f>RATE(30,,K58,-'Real Returns 1792-2025'!$K88)</f>
        <v>6.9169055248670383E-2</v>
      </c>
      <c r="P88" s="2">
        <f>RATE(50,,J38,-'Real Returns 1792-2025'!$J88)</f>
        <v>4.8514698210935001E-2</v>
      </c>
      <c r="Q88" s="2">
        <f>RATE(50,,K38,-'Real Returns 1792-2025'!$K88)</f>
        <v>6.0791451180613611E-2</v>
      </c>
      <c r="R88" s="2"/>
      <c r="S88" s="1"/>
    </row>
    <row r="89" spans="1:19" ht="15.75" customHeight="1" x14ac:dyDescent="0.2">
      <c r="A89" s="1">
        <v>1879</v>
      </c>
      <c r="B89" s="1">
        <v>9.67</v>
      </c>
      <c r="C89" s="1">
        <v>9.67</v>
      </c>
      <c r="D89" s="1"/>
      <c r="E89" s="1">
        <v>0.97578203834510591</v>
      </c>
      <c r="F89" s="1">
        <v>0.14762021020166904</v>
      </c>
      <c r="G89" s="1">
        <v>0.17610302824183455</v>
      </c>
      <c r="H89" s="1">
        <v>7.5902171928455539E-2</v>
      </c>
      <c r="I89" s="1">
        <v>0.1026050179742497</v>
      </c>
      <c r="J89" s="1">
        <v>85.142736223828337</v>
      </c>
      <c r="K89" s="1">
        <v>142.21728989734447</v>
      </c>
      <c r="L89" s="2">
        <f>RATE(10,,J79,-'Real Returns 1792-2025'!$J89)</f>
        <v>7.4583278092404559E-2</v>
      </c>
      <c r="M89" s="2">
        <f>RATE(10,,K79,-'Real Returns 1792-2025'!$K89)</f>
        <v>0.10948209146407037</v>
      </c>
      <c r="N89" s="2">
        <f>RATE(30,,J59,-'Real Returns 1792-2025'!$J89)</f>
        <v>6.1779379305851929E-2</v>
      </c>
      <c r="O89" s="2">
        <f>RATE(30,,K59,-'Real Returns 1792-2025'!$K89)</f>
        <v>6.4466191491227634E-2</v>
      </c>
      <c r="P89" s="2">
        <f>RATE(50,,J39,-'Real Returns 1792-2025'!$J89)</f>
        <v>5.0331591182404857E-2</v>
      </c>
      <c r="Q89" s="2">
        <f>RATE(50,,K39,-'Real Returns 1792-2025'!$K89)</f>
        <v>6.1489363355190438E-2</v>
      </c>
      <c r="R89" s="2"/>
      <c r="S89" s="1"/>
    </row>
    <row r="90" spans="1:19" ht="15.75" customHeight="1" x14ac:dyDescent="0.2">
      <c r="A90" s="1">
        <v>1880</v>
      </c>
      <c r="B90" s="1">
        <v>9.91</v>
      </c>
      <c r="C90" s="1">
        <v>9.7899999999999991</v>
      </c>
      <c r="D90" s="1"/>
      <c r="E90" s="1">
        <v>1.0124095139607032</v>
      </c>
      <c r="F90" s="1">
        <v>0.45700328863710321</v>
      </c>
      <c r="G90" s="1">
        <v>0.43914420849037672</v>
      </c>
      <c r="H90" s="1">
        <v>8.5491083678821966E-2</v>
      </c>
      <c r="I90" s="1">
        <v>7.2185779282350149E-2</v>
      </c>
      <c r="J90" s="1">
        <v>122.53267573154636</v>
      </c>
      <c r="K90" s="1">
        <v>152.4833557960082</v>
      </c>
      <c r="L90" s="2">
        <f>RATE(10,,J80,-'Real Returns 1792-2025'!$J90)</f>
        <v>0.1070717656387551</v>
      </c>
      <c r="M90" s="2">
        <f>RATE(10,,K80,-'Real Returns 1792-2025'!$K90)</f>
        <v>0.10434289703283792</v>
      </c>
      <c r="N90" s="2">
        <f>RATE(30,,J60,-'Real Returns 1792-2025'!$J90)</f>
        <v>7.3497791348935609E-2</v>
      </c>
      <c r="O90" s="2">
        <f>RATE(30,,K60,-'Real Returns 1792-2025'!$K90)</f>
        <v>6.2005466518667306E-2</v>
      </c>
      <c r="P90" s="2">
        <f>RATE(50,,J40,-'Real Returns 1792-2025'!$J90)</f>
        <v>5.6658572978662794E-2</v>
      </c>
      <c r="Q90" s="2">
        <f>RATE(50,,K40,-'Real Returns 1792-2025'!$K90)</f>
        <v>6.1289986371400602E-2</v>
      </c>
      <c r="R90" s="2"/>
      <c r="S90" s="1"/>
    </row>
    <row r="91" spans="1:19" ht="15.75" customHeight="1" x14ac:dyDescent="0.2">
      <c r="A91" s="1">
        <v>1881</v>
      </c>
      <c r="B91" s="1">
        <v>9.91</v>
      </c>
      <c r="C91" s="1">
        <v>9.91</v>
      </c>
      <c r="D91" s="1"/>
      <c r="E91" s="1">
        <v>1.0122574055158327</v>
      </c>
      <c r="F91" s="1">
        <v>0.25873044342830259</v>
      </c>
      <c r="G91" s="1">
        <v>0.24348850062190519</v>
      </c>
      <c r="H91" s="1">
        <v>0.12160370670610406</v>
      </c>
      <c r="I91" s="1">
        <v>0.10802222892560609</v>
      </c>
      <c r="J91" s="1">
        <v>152.36797322261069</v>
      </c>
      <c r="K91" s="1">
        <v>168.95494776314925</v>
      </c>
      <c r="L91" s="2">
        <f>RATE(10,,J81,-'Real Returns 1792-2025'!$J91)</f>
        <v>0.12394584886115874</v>
      </c>
      <c r="M91" s="2">
        <f>RATE(10,,K81,-'Real Returns 1792-2025'!$K91)</f>
        <v>0.10288799623117274</v>
      </c>
      <c r="N91" s="2">
        <f>RATE(30,,J61,-'Real Returns 1792-2025'!$J91)</f>
        <v>7.4182741562666479E-2</v>
      </c>
      <c r="O91" s="2">
        <f>RATE(30,,K61,-'Real Returns 1792-2025'!$K91)</f>
        <v>6.1944039043995924E-2</v>
      </c>
      <c r="P91" s="2">
        <f>RATE(50,,J41,-'Real Returns 1792-2025'!$J91)</f>
        <v>5.8027263532413463E-2</v>
      </c>
      <c r="Q91" s="2">
        <f>RATE(50,,K41,-'Real Returns 1792-2025'!$K91)</f>
        <v>6.1457922100751419E-2</v>
      </c>
      <c r="R91" s="2"/>
      <c r="S91" s="1"/>
    </row>
    <row r="92" spans="1:19" ht="15.75" customHeight="1" x14ac:dyDescent="0.2">
      <c r="A92" s="1">
        <v>1882</v>
      </c>
      <c r="B92" s="1">
        <v>9.91</v>
      </c>
      <c r="C92" s="1">
        <v>9.91</v>
      </c>
      <c r="D92" s="1"/>
      <c r="E92" s="1">
        <v>1</v>
      </c>
      <c r="F92" s="1">
        <v>5.3943252298827363E-3</v>
      </c>
      <c r="G92" s="1">
        <v>5.3943252298827016E-3</v>
      </c>
      <c r="H92" s="1">
        <v>5.934396445840507E-2</v>
      </c>
      <c r="I92" s="1">
        <v>5.9343964458405063E-2</v>
      </c>
      <c r="J92" s="1">
        <v>153.18989562479152</v>
      </c>
      <c r="K92" s="1">
        <v>178.98140417827727</v>
      </c>
      <c r="L92" s="2">
        <f>RATE(10,,J82,-'Real Returns 1792-2025'!$J92)</f>
        <v>0.10375764001449397</v>
      </c>
      <c r="M92" s="2">
        <f>RATE(10,,K82,-'Real Returns 1792-2025'!$K92)</f>
        <v>9.6788790009644785E-2</v>
      </c>
      <c r="N92" s="2">
        <f>RATE(30,,J62,-'Real Returns 1792-2025'!$J92)</f>
        <v>7.5471341742195691E-2</v>
      </c>
      <c r="O92" s="2">
        <f>RATE(30,,K62,-'Real Returns 1792-2025'!$K92)</f>
        <v>6.2429093199298041E-2</v>
      </c>
      <c r="P92" s="2">
        <f>RATE(50,,J42,-'Real Returns 1792-2025'!$J92)</f>
        <v>5.6329492612791875E-2</v>
      </c>
      <c r="Q92" s="2">
        <f>RATE(50,,K42,-'Real Returns 1792-2025'!$K92)</f>
        <v>6.0130326009795357E-2</v>
      </c>
      <c r="R92" s="2"/>
      <c r="S92" s="1"/>
    </row>
    <row r="93" spans="1:19" ht="15.75" customHeight="1" x14ac:dyDescent="0.2">
      <c r="A93" s="1">
        <v>1883</v>
      </c>
      <c r="B93" s="1">
        <v>9.7100000000000009</v>
      </c>
      <c r="C93" s="1">
        <v>9.81</v>
      </c>
      <c r="D93" s="1"/>
      <c r="E93" s="1">
        <v>0.98990918264379424</v>
      </c>
      <c r="F93" s="1">
        <v>2.1381626439558286E-2</v>
      </c>
      <c r="G93" s="1">
        <v>3.1793263814069439E-2</v>
      </c>
      <c r="H93" s="1">
        <v>4.8847443524363897E-2</v>
      </c>
      <c r="I93" s="1">
        <v>5.9539058646936427E-2</v>
      </c>
      <c r="J93" s="1">
        <v>158.06030239004028</v>
      </c>
      <c r="K93" s="1">
        <v>189.63778849835876</v>
      </c>
      <c r="L93" s="2">
        <f>RATE(10,,J83,-'Real Returns 1792-2025'!$J93)</f>
        <v>9.0014177475550267E-2</v>
      </c>
      <c r="M93" s="2">
        <f>RATE(10,,K83,-'Real Returns 1792-2025'!$K93)</f>
        <v>9.5011855597338116E-2</v>
      </c>
      <c r="N93" s="2">
        <f>RATE(30,,J63,-'Real Returns 1792-2025'!$J93)</f>
        <v>7.0362335402162149E-2</v>
      </c>
      <c r="O93" s="2">
        <f>RATE(30,,K63,-'Real Returns 1792-2025'!$K93)</f>
        <v>6.0843900688403597E-2</v>
      </c>
      <c r="P93" s="2">
        <f>RATE(50,,J43,-'Real Returns 1792-2025'!$J93)</f>
        <v>5.6365085813160347E-2</v>
      </c>
      <c r="Q93" s="2">
        <f>RATE(50,,K43,-'Real Returns 1792-2025'!$K93)</f>
        <v>5.979339093155505E-2</v>
      </c>
      <c r="R93" s="2"/>
      <c r="S93" s="1"/>
    </row>
    <row r="94" spans="1:19" ht="15.75" customHeight="1" x14ac:dyDescent="0.2">
      <c r="A94" s="1">
        <v>1884</v>
      </c>
      <c r="B94" s="1">
        <v>9.51</v>
      </c>
      <c r="C94" s="1">
        <v>9.61</v>
      </c>
      <c r="D94" s="1"/>
      <c r="E94" s="1">
        <v>0.97961264016309879</v>
      </c>
      <c r="F94" s="1">
        <v>-8.5435310201924866E-2</v>
      </c>
      <c r="G94" s="1">
        <v>-6.6401705835679725E-2</v>
      </c>
      <c r="H94" s="1">
        <v>6.2723518878892645E-2</v>
      </c>
      <c r="I94" s="1">
        <v>8.4840553611023717E-2</v>
      </c>
      <c r="J94" s="1">
        <v>147.56482868643823</v>
      </c>
      <c r="K94" s="1">
        <v>205.72676346012975</v>
      </c>
      <c r="L94" s="2">
        <f>RATE(10,,J84,-'Real Returns 1792-2025'!$J94)</f>
        <v>8.4535802344108943E-2</v>
      </c>
      <c r="M94" s="2">
        <f>RATE(10,,K84,-'Real Returns 1792-2025'!$K94)</f>
        <v>9.2740084735446274E-2</v>
      </c>
      <c r="N94" s="2">
        <f>RATE(30,,J64,-'Real Returns 1792-2025'!$J94)</f>
        <v>7.300865215700561E-2</v>
      </c>
      <c r="O94" s="2">
        <f>RATE(30,,K64,-'Real Returns 1792-2025'!$K94)</f>
        <v>6.3843408088656184E-2</v>
      </c>
      <c r="P94" s="2">
        <f>RATE(50,,J44,-'Real Returns 1792-2025'!$J94)</f>
        <v>5.467547476495084E-2</v>
      </c>
      <c r="Q94" s="2">
        <f>RATE(50,,K44,-'Real Returns 1792-2025'!$K94)</f>
        <v>6.1696137212203281E-2</v>
      </c>
      <c r="R94" s="2"/>
      <c r="S94" s="1"/>
    </row>
    <row r="95" spans="1:19" ht="15.75" customHeight="1" x14ac:dyDescent="0.2">
      <c r="A95" s="1">
        <v>1885</v>
      </c>
      <c r="B95" s="1">
        <v>9.32</v>
      </c>
      <c r="C95" s="1">
        <v>9.4149999999999991</v>
      </c>
      <c r="D95" s="1"/>
      <c r="E95" s="1">
        <v>0.97970863683662845</v>
      </c>
      <c r="F95" s="1">
        <v>-0.13659136696293672</v>
      </c>
      <c r="G95" s="1">
        <v>-0.11870876649111217</v>
      </c>
      <c r="H95" s="1">
        <v>4.7195006141664796E-2</v>
      </c>
      <c r="I95" s="1">
        <v>6.8884122041571905E-2</v>
      </c>
      <c r="J95" s="1">
        <v>130.04758989559886</v>
      </c>
      <c r="K95" s="1">
        <v>219.89807094153491</v>
      </c>
      <c r="L95" s="2">
        <f>RATE(10,,J85,-'Real Returns 1792-2025'!$J95)</f>
        <v>6.2122059988327108E-2</v>
      </c>
      <c r="M95" s="2">
        <f>RATE(10,,K85,-'Real Returns 1792-2025'!$K95)</f>
        <v>8.475684166434444E-2</v>
      </c>
      <c r="N95" s="2">
        <f>RATE(30,,J65,-'Real Returns 1792-2025'!$J95)</f>
        <v>7.4747926298508169E-2</v>
      </c>
      <c r="O95" s="2">
        <f>RATE(30,,K65,-'Real Returns 1792-2025'!$K95)</f>
        <v>6.8742642244769239E-2</v>
      </c>
      <c r="P95" s="2">
        <f>RATE(50,,J45,-'Real Returns 1792-2025'!$J95)</f>
        <v>5.0476168801320755E-2</v>
      </c>
      <c r="Q95" s="2">
        <f>RATE(50,,K45,-'Real Returns 1792-2025'!$K95)</f>
        <v>6.1868922583862826E-2</v>
      </c>
      <c r="R95" s="2"/>
      <c r="S95" s="1"/>
    </row>
    <row r="96" spans="1:19" ht="15.75" customHeight="1" x14ac:dyDescent="0.2">
      <c r="A96" s="1">
        <v>1886</v>
      </c>
      <c r="B96" s="1">
        <v>9.1199999999999992</v>
      </c>
      <c r="C96" s="1">
        <v>9.2199999999999989</v>
      </c>
      <c r="D96" s="1"/>
      <c r="E96" s="1">
        <v>0.97928836962294208</v>
      </c>
      <c r="F96" s="1">
        <v>0.28445587867832489</v>
      </c>
      <c r="G96" s="1">
        <v>0.31162170257661925</v>
      </c>
      <c r="H96" s="1">
        <v>7.3993235251432768E-2</v>
      </c>
      <c r="I96" s="1">
        <v>9.6707842721501125E-2</v>
      </c>
      <c r="J96" s="1">
        <v>170.57324127485131</v>
      </c>
      <c r="K96" s="1">
        <v>241.16393900091037</v>
      </c>
      <c r="L96" s="2">
        <f>RATE(10,,J86,-'Real Returns 1792-2025'!$J96)</f>
        <v>8.1744196636783978E-2</v>
      </c>
      <c r="M96" s="2">
        <f>RATE(10,,K86,-'Real Returns 1792-2025'!$K96)</f>
        <v>8.1240156226775745E-2</v>
      </c>
      <c r="N96" s="2">
        <f>RATE(30,,J66,-'Real Returns 1792-2025'!$J96)</f>
        <v>8.5318486657847567E-2</v>
      </c>
      <c r="O96" s="2">
        <f>RATE(30,,K66,-'Real Returns 1792-2025'!$K96)</f>
        <v>6.909916017194169E-2</v>
      </c>
      <c r="P96" s="2">
        <f>RATE(50,,J46,-'Real Returns 1792-2025'!$J96)</f>
        <v>5.4898433012605413E-2</v>
      </c>
      <c r="Q96" s="2">
        <f>RATE(50,,K46,-'Real Returns 1792-2025'!$K96)</f>
        <v>6.4483750374831825E-2</v>
      </c>
      <c r="R96" s="2"/>
      <c r="S96" s="1"/>
    </row>
    <row r="97" spans="1:19" ht="15.75" customHeight="1" x14ac:dyDescent="0.2">
      <c r="A97" s="1">
        <v>1887</v>
      </c>
      <c r="B97" s="1">
        <v>9.2200000000000006</v>
      </c>
      <c r="C97" s="1">
        <v>9.17</v>
      </c>
      <c r="D97" s="1"/>
      <c r="E97" s="1">
        <v>0.99457700650759229</v>
      </c>
      <c r="F97" s="1">
        <v>0.10306913021193886</v>
      </c>
      <c r="G97" s="1">
        <v>0.10908368381178568</v>
      </c>
      <c r="H97" s="1">
        <v>5.0605387506466974E-2</v>
      </c>
      <c r="I97" s="1">
        <v>5.6333879259500952E-2</v>
      </c>
      <c r="J97" s="1">
        <v>189.17999879282863</v>
      </c>
      <c r="K97" s="1">
        <v>254.74963922233331</v>
      </c>
      <c r="L97" s="2">
        <f>RATE(10,,J87,-'Real Returns 1792-2025'!$J97)</f>
        <v>0.1038968861673191</v>
      </c>
      <c r="M97" s="2">
        <f>RATE(10,,K87,-'Real Returns 1792-2025'!$K97)</f>
        <v>7.8912652323631122E-2</v>
      </c>
      <c r="N97" s="2">
        <f>RATE(30,,J67,-'Real Returns 1792-2025'!$J97)</f>
        <v>8.4544953594617833E-2</v>
      </c>
      <c r="O97" s="2">
        <f>RATE(30,,K67,-'Real Returns 1792-2025'!$K97)</f>
        <v>6.8486116134877775E-2</v>
      </c>
      <c r="P97" s="2">
        <f>RATE(50,,J47,-'Real Returns 1792-2025'!$J97)</f>
        <v>5.7504238318256642E-2</v>
      </c>
      <c r="Q97" s="2">
        <f>RATE(50,,K47,-'Real Returns 1792-2025'!$K97)</f>
        <v>6.6164096021893118E-2</v>
      </c>
      <c r="R97" s="2"/>
      <c r="S97" s="1"/>
    </row>
    <row r="98" spans="1:19" ht="15.75" customHeight="1" x14ac:dyDescent="0.2">
      <c r="A98" s="1">
        <v>1888</v>
      </c>
      <c r="B98" s="1">
        <v>9.2200000000000006</v>
      </c>
      <c r="C98" s="1">
        <v>9.2200000000000006</v>
      </c>
      <c r="D98" s="1"/>
      <c r="E98" s="1">
        <v>1.0054525627044713</v>
      </c>
      <c r="F98" s="1">
        <v>-2.16150195210865E-2</v>
      </c>
      <c r="G98" s="1">
        <v>-2.6920794903293355E-2</v>
      </c>
      <c r="H98" s="1">
        <v>3.9984800652199108E-2</v>
      </c>
      <c r="I98" s="1">
        <v>3.4344969846058948E-2</v>
      </c>
      <c r="J98" s="1">
        <v>184.08712284552161</v>
      </c>
      <c r="K98" s="1">
        <v>263.49900789971878</v>
      </c>
      <c r="L98" s="2">
        <f>RATE(10,,J88,-'Real Returns 1792-2025'!$J98)</f>
        <v>9.7822474921243963E-2</v>
      </c>
      <c r="M98" s="2">
        <f>RATE(10,,K88,-'Real Returns 1792-2025'!$K98)</f>
        <v>7.4050384847623829E-2</v>
      </c>
      <c r="N98" s="2">
        <f>RATE(30,,J68,-'Real Returns 1792-2025'!$J98)</f>
        <v>8.8401614376646551E-2</v>
      </c>
      <c r="O98" s="2">
        <f>RATE(30,,K68,-'Real Returns 1792-2025'!$K98)</f>
        <v>6.7763503647211357E-2</v>
      </c>
      <c r="P98" s="2">
        <f>RATE(50,,J48,-'Real Returns 1792-2025'!$J98)</f>
        <v>5.7460710737557472E-2</v>
      </c>
      <c r="Q98" s="2">
        <f>RATE(50,,K48,-'Real Returns 1792-2025'!$K98)</f>
        <v>6.5238136821966289E-2</v>
      </c>
      <c r="R98" s="2"/>
      <c r="S98" s="1"/>
    </row>
    <row r="99" spans="1:19" ht="15.75" customHeight="1" x14ac:dyDescent="0.2">
      <c r="A99" s="1">
        <v>1889</v>
      </c>
      <c r="B99" s="1">
        <v>8.92</v>
      </c>
      <c r="C99" s="1">
        <v>9.07</v>
      </c>
      <c r="D99" s="1"/>
      <c r="E99" s="1">
        <v>0.98373101952277653</v>
      </c>
      <c r="F99" s="1">
        <v>1.8849394669470245E-2</v>
      </c>
      <c r="G99" s="1">
        <v>3.5699164151324903E-2</v>
      </c>
      <c r="H99" s="1">
        <v>6.62991166294125E-2</v>
      </c>
      <c r="I99" s="1">
        <v>8.3933611391751262E-2</v>
      </c>
      <c r="J99" s="1">
        <v>190.65887926212901</v>
      </c>
      <c r="K99" s="1">
        <v>285.61543123088575</v>
      </c>
      <c r="L99" s="2">
        <f>RATE(10,,J89,-'Real Returns 1792-2025'!$J99)</f>
        <v>8.395422699091587E-2</v>
      </c>
      <c r="M99" s="2">
        <f>RATE(10,,K89,-'Real Returns 1792-2025'!$K99)</f>
        <v>7.2217588217897213E-2</v>
      </c>
      <c r="N99" s="2">
        <f>RATE(30,,J69,-'Real Returns 1792-2025'!$J99)</f>
        <v>8.5042466352749077E-2</v>
      </c>
      <c r="O99" s="2">
        <f>RATE(30,,K69,-'Real Returns 1792-2025'!$K99)</f>
        <v>6.6097500642125204E-2</v>
      </c>
      <c r="P99" s="2">
        <f>RATE(50,,J49,-'Real Returns 1792-2025'!$J99)</f>
        <v>5.6131055220007491E-2</v>
      </c>
      <c r="Q99" s="2">
        <f>RATE(50,,K49,-'Real Returns 1792-2025'!$K99)</f>
        <v>6.5858184305380318E-2</v>
      </c>
      <c r="R99" s="2"/>
      <c r="S99" s="1"/>
    </row>
    <row r="100" spans="1:19" ht="15.75" customHeight="1" x14ac:dyDescent="0.2">
      <c r="A100" s="1">
        <v>1890</v>
      </c>
      <c r="B100" s="1">
        <v>8.82</v>
      </c>
      <c r="C100" s="1">
        <v>8.870000000000001</v>
      </c>
      <c r="D100" s="1"/>
      <c r="E100" s="1">
        <v>0.97794928335170905</v>
      </c>
      <c r="F100" s="1">
        <v>7.9903058355567699E-2</v>
      </c>
      <c r="G100" s="1">
        <v>0.10425261998703483</v>
      </c>
      <c r="H100" s="1">
        <v>4.4314587769514885E-2</v>
      </c>
      <c r="I100" s="1">
        <v>6.7861703615501368E-2</v>
      </c>
      <c r="J100" s="1">
        <v>210.53556694899768</v>
      </c>
      <c r="K100" s="1">
        <v>304.99778097308973</v>
      </c>
      <c r="L100" s="2">
        <f>RATE(10,,J90,-'Real Returns 1792-2025'!$J100)</f>
        <v>5.5619382200072114E-2</v>
      </c>
      <c r="M100" s="2">
        <f>RATE(10,,K90,-'Real Returns 1792-2025'!$K100)</f>
        <v>7.1784381043335885E-2</v>
      </c>
      <c r="N100" s="2">
        <f>RATE(30,,J70,-'Real Returns 1792-2025'!$J100)</f>
        <v>8.8503231996974893E-2</v>
      </c>
      <c r="O100" s="2">
        <f>RATE(30,,K70,-'Real Returns 1792-2025'!$K100)</f>
        <v>6.6972562194762331E-2</v>
      </c>
      <c r="P100" s="2">
        <f>RATE(50,,J50,-'Real Returns 1792-2025'!$J100)</f>
        <v>6.1010707148743439E-2</v>
      </c>
      <c r="Q100" s="2">
        <f>RATE(50,,K50,-'Real Returns 1792-2025'!$K100)</f>
        <v>6.7897769460523241E-2</v>
      </c>
      <c r="R100" s="2"/>
      <c r="S100" s="1"/>
    </row>
    <row r="101" spans="1:19" ht="15.75" customHeight="1" x14ac:dyDescent="0.2">
      <c r="A101" s="1">
        <v>1891</v>
      </c>
      <c r="B101" s="1">
        <v>8.82</v>
      </c>
      <c r="C101" s="1">
        <v>8.82</v>
      </c>
      <c r="D101" s="1"/>
      <c r="E101" s="1">
        <v>0.99436302142051858</v>
      </c>
      <c r="F101" s="1">
        <v>-5.2544818310085097E-2</v>
      </c>
      <c r="G101" s="1">
        <v>-4.7173757189393872E-2</v>
      </c>
      <c r="H101" s="1">
        <v>2.0003147117144005E-2</v>
      </c>
      <c r="I101" s="1">
        <v>2.5785477883114138E-2</v>
      </c>
      <c r="J101" s="1">
        <v>200.6038132340143</v>
      </c>
      <c r="K101" s="1">
        <v>312.86229450877022</v>
      </c>
      <c r="L101" s="2">
        <f>RATE(10,,J91,-'Real Returns 1792-2025'!$J101)</f>
        <v>2.7885049551538244E-2</v>
      </c>
      <c r="M101" s="2">
        <f>RATE(10,,K91,-'Real Returns 1792-2025'!$K101)</f>
        <v>6.3550781787364757E-2</v>
      </c>
      <c r="N101" s="2">
        <f>RATE(30,,J71,-'Real Returns 1792-2025'!$J101)</f>
        <v>8.1843438657465128E-2</v>
      </c>
      <c r="O101" s="2">
        <f>RATE(30,,K71,-'Real Returns 1792-2025'!$K101)</f>
        <v>6.8137397975781042E-2</v>
      </c>
      <c r="P101" s="2">
        <f>RATE(50,,J51,-'Real Returns 1792-2025'!$J101)</f>
        <v>6.029223954660496E-2</v>
      </c>
      <c r="Q101" s="2">
        <f>RATE(50,,K51,-'Real Returns 1792-2025'!$K101)</f>
        <v>6.6809572282003918E-2</v>
      </c>
      <c r="R101" s="2"/>
      <c r="S101" s="1"/>
    </row>
    <row r="102" spans="1:19" ht="15.75" customHeight="1" x14ac:dyDescent="0.2">
      <c r="A102" s="1">
        <v>1892</v>
      </c>
      <c r="B102" s="1">
        <v>8.82</v>
      </c>
      <c r="C102" s="1">
        <v>8.82</v>
      </c>
      <c r="D102" s="1"/>
      <c r="E102" s="1">
        <v>1</v>
      </c>
      <c r="F102" s="1">
        <v>0.16255045498291026</v>
      </c>
      <c r="G102" s="1">
        <v>0.16255045498291021</v>
      </c>
      <c r="H102" s="1">
        <v>5.3432096219538053E-2</v>
      </c>
      <c r="I102" s="1">
        <v>5.3432096219538039E-2</v>
      </c>
      <c r="J102" s="1">
        <v>233.21205434651006</v>
      </c>
      <c r="K102" s="1">
        <v>329.57918273242825</v>
      </c>
      <c r="L102" s="2">
        <f>RATE(10,,J92,-'Real Returns 1792-2025'!$J102)</f>
        <v>4.2922621062673354E-2</v>
      </c>
      <c r="M102" s="2">
        <f>RATE(10,,K92,-'Real Returns 1792-2025'!$K102)</f>
        <v>6.2955751431864257E-2</v>
      </c>
      <c r="N102" s="2">
        <f>RATE(30,,J72,-'Real Returns 1792-2025'!$J102)</f>
        <v>8.928857461134701E-2</v>
      </c>
      <c r="O102" s="2">
        <f>RATE(30,,K72,-'Real Returns 1792-2025'!$K102)</f>
        <v>7.1443566293546146E-2</v>
      </c>
      <c r="P102" s="2">
        <f>RATE(50,,J52,-'Real Returns 1792-2025'!$J102)</f>
        <v>7.0435294279623598E-2</v>
      </c>
      <c r="Q102" s="2">
        <f>RATE(50,,K52,-'Real Returns 1792-2025'!$K102)</f>
        <v>7.2862651917032867E-2</v>
      </c>
      <c r="R102" s="2"/>
      <c r="S102" s="1"/>
    </row>
    <row r="103" spans="1:19" ht="15.75" customHeight="1" x14ac:dyDescent="0.2">
      <c r="A103" s="1">
        <v>1893</v>
      </c>
      <c r="B103" s="1">
        <v>8.7200000000000006</v>
      </c>
      <c r="C103" s="1">
        <v>8.77</v>
      </c>
      <c r="D103" s="1"/>
      <c r="E103" s="1">
        <v>0.99433106575963714</v>
      </c>
      <c r="F103" s="1">
        <v>5.3112136069961118E-2</v>
      </c>
      <c r="G103" s="1">
        <v>5.9116196138775168E-2</v>
      </c>
      <c r="H103" s="1">
        <v>4.2945557308306584E-2</v>
      </c>
      <c r="I103" s="1">
        <v>4.8891655126483968E-2</v>
      </c>
      <c r="J103" s="1">
        <v>246.99866389318504</v>
      </c>
      <c r="K103" s="1">
        <v>345.69285447145057</v>
      </c>
      <c r="L103" s="2">
        <f>RATE(10,,J93,-'Real Returns 1792-2025'!$J103)</f>
        <v>4.5652017079692277E-2</v>
      </c>
      <c r="M103" s="2">
        <f>RATE(10,,K93,-'Real Returns 1792-2025'!$K103)</f>
        <v>6.1882716268616453E-2</v>
      </c>
      <c r="N103" s="2">
        <f>RATE(30,,J73,-'Real Returns 1792-2025'!$J103)</f>
        <v>7.8583051997719144E-2</v>
      </c>
      <c r="O103" s="2">
        <f>RATE(30,,K73,-'Real Returns 1792-2025'!$K103)</f>
        <v>7.3106905994691704E-2</v>
      </c>
      <c r="P103" s="2">
        <f>RATE(50,,J53,-'Real Returns 1792-2025'!$J103)</f>
        <v>7.1110052799302742E-2</v>
      </c>
      <c r="Q103" s="2">
        <f>RATE(50,,K53,-'Real Returns 1792-2025'!$K103)</f>
        <v>7.3672054611964258E-2</v>
      </c>
      <c r="R103" s="2">
        <f>RATE(100,,J3,-'Real Returns 1792-2025'!$J103)</f>
        <v>5.6639753767827455E-2</v>
      </c>
      <c r="S103" s="2">
        <f>RATE(100,,K3,-'Real Returns 1792-2025'!$K103)</f>
        <v>6.0197813019783962E-2</v>
      </c>
    </row>
    <row r="104" spans="1:19" ht="15.75" customHeight="1" x14ac:dyDescent="0.2">
      <c r="A104" s="1">
        <v>1894</v>
      </c>
      <c r="B104" s="1">
        <v>8.34</v>
      </c>
      <c r="C104" s="1">
        <v>8.5300000000000011</v>
      </c>
      <c r="D104" s="1"/>
      <c r="E104" s="1">
        <v>0.9726339794754848</v>
      </c>
      <c r="F104" s="1">
        <v>-0.1847144058084921</v>
      </c>
      <c r="G104" s="1">
        <v>-0.16177553797660926</v>
      </c>
      <c r="H104" s="1">
        <v>4.7577375680031134E-2</v>
      </c>
      <c r="I104" s="1">
        <v>7.705200289728853E-2</v>
      </c>
      <c r="J104" s="1">
        <v>207.04032216236135</v>
      </c>
      <c r="K104" s="1">
        <v>372.32918129575671</v>
      </c>
      <c r="L104" s="2">
        <f>RATE(10,,J94,-'Real Returns 1792-2025'!$J104)</f>
        <v>3.4444530518967564E-2</v>
      </c>
      <c r="M104" s="2">
        <f>RATE(10,,K94,-'Real Returns 1792-2025'!$K104)</f>
        <v>6.1117869353662133E-2</v>
      </c>
      <c r="N104" s="2">
        <f>RATE(30,,J74,-'Real Returns 1792-2025'!$J104)</f>
        <v>7.1717102986085648E-2</v>
      </c>
      <c r="O104" s="2">
        <f>RATE(30,,K74,-'Real Returns 1792-2025'!$K104)</f>
        <v>8.1031033979183972E-2</v>
      </c>
      <c r="P104" s="2">
        <f>RATE(50,,J54,-'Real Returns 1792-2025'!$J104)</f>
        <v>5.9509608088036063E-2</v>
      </c>
      <c r="Q104" s="2">
        <f>RATE(50,,K54,-'Real Returns 1792-2025'!$K104)</f>
        <v>6.5654630960200189E-2</v>
      </c>
      <c r="R104" s="2">
        <f>RATE(100,,J4,-'Real Returns 1792-2025'!$J104)</f>
        <v>5.6356028236600901E-2</v>
      </c>
      <c r="S104" s="2">
        <f>RATE(100,,K4,-'Real Returns 1792-2025'!$K104)</f>
        <v>6.2527506823521289E-2</v>
      </c>
    </row>
    <row r="105" spans="1:19" ht="15.75" customHeight="1" x14ac:dyDescent="0.2">
      <c r="A105" s="1">
        <v>1895</v>
      </c>
      <c r="B105" s="1">
        <v>8.14</v>
      </c>
      <c r="C105" s="1">
        <v>8.24</v>
      </c>
      <c r="D105" s="1"/>
      <c r="E105" s="1">
        <v>0.96600234466588497</v>
      </c>
      <c r="F105" s="1">
        <v>2.6412632445165049E-2</v>
      </c>
      <c r="G105" s="1">
        <v>6.2536378004521609E-2</v>
      </c>
      <c r="H105" s="1">
        <v>6.465786771877774E-2</v>
      </c>
      <c r="I105" s="1">
        <v>0.10212762277198717</v>
      </c>
      <c r="J105" s="1">
        <v>219.9878740112847</v>
      </c>
      <c r="K105" s="1">
        <v>410.35427547013256</v>
      </c>
      <c r="L105" s="2">
        <f>RATE(10,,J95,-'Real Returns 1792-2025'!$J105)</f>
        <v>5.3973383244579634E-2</v>
      </c>
      <c r="M105" s="2">
        <f>RATE(10,,K95,-'Real Returns 1792-2025'!$K105)</f>
        <v>6.4372767335701228E-2</v>
      </c>
      <c r="N105" s="2">
        <f>RATE(30,,J75,-'Real Returns 1792-2025'!$J105)</f>
        <v>7.6324942592949599E-2</v>
      </c>
      <c r="O105" s="2">
        <f>RATE(30,,K75,-'Real Returns 1792-2025'!$K105)</f>
        <v>8.6661743618241749E-2</v>
      </c>
      <c r="P105" s="2">
        <f>RATE(50,,J55,-'Real Returns 1792-2025'!$J105)</f>
        <v>5.9036567872509049E-2</v>
      </c>
      <c r="Q105" s="2">
        <f>RATE(50,,K55,-'Real Returns 1792-2025'!$K105)</f>
        <v>6.6627261772746429E-2</v>
      </c>
      <c r="R105" s="2">
        <f>RATE(100,,J5,-'Real Returns 1792-2025'!$J105)</f>
        <v>5.6355718530149937E-2</v>
      </c>
      <c r="S105" s="2">
        <f>RATE(100,,K5,-'Real Returns 1792-2025'!$K105)</f>
        <v>6.3321832443356429E-2</v>
      </c>
    </row>
    <row r="106" spans="1:19" ht="15.75" customHeight="1" x14ac:dyDescent="0.2">
      <c r="A106" s="1">
        <v>1896</v>
      </c>
      <c r="B106" s="1">
        <v>8.14</v>
      </c>
      <c r="C106" s="1">
        <v>8.14</v>
      </c>
      <c r="D106" s="1"/>
      <c r="E106" s="1">
        <v>0.98786407766990292</v>
      </c>
      <c r="F106" s="1">
        <v>5.3519246106660194E-2</v>
      </c>
      <c r="G106" s="1">
        <v>6.6461742987577344E-2</v>
      </c>
      <c r="H106" s="1">
        <v>3.3854762979402549E-2</v>
      </c>
      <c r="I106" s="1">
        <v>4.6555681443523067E-2</v>
      </c>
      <c r="J106" s="1">
        <v>234.60865155420626</v>
      </c>
      <c r="K106" s="1">
        <v>429.45859839790779</v>
      </c>
      <c r="L106" s="2">
        <f>RATE(10,,J96,-'Real Returns 1792-2025'!$J106)</f>
        <v>3.2388865908097052E-2</v>
      </c>
      <c r="M106" s="2">
        <f>RATE(10,,K96,-'Real Returns 1792-2025'!$K106)</f>
        <v>5.940225585193764E-2</v>
      </c>
      <c r="N106" s="2">
        <f>RATE(30,,J76,-'Real Returns 1792-2025'!$J106)</f>
        <v>7.7310986843328058E-2</v>
      </c>
      <c r="O106" s="2">
        <f>RATE(30,,K76,-'Real Returns 1792-2025'!$K106)</f>
        <v>8.7917715231416893E-2</v>
      </c>
      <c r="P106" s="2">
        <f>RATE(50,,J56,-'Real Returns 1792-2025'!$J106)</f>
        <v>5.9347666003660884E-2</v>
      </c>
      <c r="Q106" s="2">
        <f>RATE(50,,K56,-'Real Returns 1792-2025'!$K106)</f>
        <v>6.742901028560519E-2</v>
      </c>
      <c r="R106" s="2">
        <f>RATE(100,,J6,-'Real Returns 1792-2025'!$J106)</f>
        <v>5.6998490969885122E-2</v>
      </c>
      <c r="S106" s="2">
        <f>RATE(100,,K6,-'Real Returns 1792-2025'!$K106)</f>
        <v>6.4883221620585657E-2</v>
      </c>
    </row>
    <row r="107" spans="1:19" ht="15.75" customHeight="1" x14ac:dyDescent="0.2">
      <c r="A107" s="1">
        <v>1897</v>
      </c>
      <c r="B107" s="1">
        <v>8.0399999999999991</v>
      </c>
      <c r="C107" s="1">
        <v>8.09</v>
      </c>
      <c r="D107" s="1"/>
      <c r="E107" s="1">
        <v>0.99385749385749378</v>
      </c>
      <c r="F107" s="1">
        <v>5.2528583402678894E-3</v>
      </c>
      <c r="G107" s="1">
        <v>1.146579318785923E-2</v>
      </c>
      <c r="H107" s="1">
        <v>5.921292143111697E-2</v>
      </c>
      <c r="I107" s="1">
        <v>6.5759354814498572E-2</v>
      </c>
      <c r="J107" s="1">
        <v>237.29862583300931</v>
      </c>
      <c r="K107" s="1">
        <v>457.69951874809306</v>
      </c>
      <c r="L107" s="2">
        <f>RATE(10,,J97,-'Real Returns 1792-2025'!$J107)</f>
        <v>2.2920778520154797E-2</v>
      </c>
      <c r="M107" s="2">
        <f>RATE(10,,K97,-'Real Returns 1792-2025'!$K107)</f>
        <v>6.0343766998690679E-2</v>
      </c>
      <c r="N107" s="2">
        <f>RATE(30,,J77,-'Real Returns 1792-2025'!$J107)</f>
        <v>7.4072864640880073E-2</v>
      </c>
      <c r="O107" s="2">
        <f>RATE(30,,K77,-'Real Returns 1792-2025'!$K107)</f>
        <v>8.5043512219382916E-2</v>
      </c>
      <c r="P107" s="2">
        <f>RATE(50,,J57,-'Real Returns 1792-2025'!$J107)</f>
        <v>5.9559286160334707E-2</v>
      </c>
      <c r="Q107" s="2">
        <f>RATE(50,,K57,-'Real Returns 1792-2025'!$K107)</f>
        <v>6.8011786884810049E-2</v>
      </c>
      <c r="R107" s="2">
        <f>RATE(100,,J7,-'Real Returns 1792-2025'!$J107)</f>
        <v>5.7563430108215762E-2</v>
      </c>
      <c r="S107" s="2">
        <f>RATE(100,,K7,-'Real Returns 1792-2025'!$K107)</f>
        <v>6.6300153673099091E-2</v>
      </c>
    </row>
    <row r="108" spans="1:19" ht="15.75" customHeight="1" x14ac:dyDescent="0.2">
      <c r="A108" s="1">
        <v>1898</v>
      </c>
      <c r="B108" s="1">
        <v>8.0399999999999991</v>
      </c>
      <c r="C108" s="1">
        <v>8.0399999999999991</v>
      </c>
      <c r="D108" s="1"/>
      <c r="E108" s="1">
        <v>0.99381953028430148</v>
      </c>
      <c r="F108" s="1">
        <v>0.20287305775432429</v>
      </c>
      <c r="G108" s="1">
        <v>0.21035361159608024</v>
      </c>
      <c r="H108" s="1">
        <v>0.10967848543833192</v>
      </c>
      <c r="I108" s="1">
        <v>0.11657947104429178</v>
      </c>
      <c r="J108" s="1">
        <v>287.21524880376973</v>
      </c>
      <c r="K108" s="1">
        <v>511.05788654097267</v>
      </c>
      <c r="L108" s="2">
        <f>RATE(10,,J98,-'Real Returns 1792-2025'!$J108)</f>
        <v>4.5486449607782573E-2</v>
      </c>
      <c r="M108" s="2">
        <f>RATE(10,,K98,-'Real Returns 1792-2025'!$K108)</f>
        <v>6.8486676319193557E-2</v>
      </c>
      <c r="N108" s="2">
        <f>RATE(30,,J78,-'Real Returns 1792-2025'!$J108)</f>
        <v>7.5174374558268822E-2</v>
      </c>
      <c r="O108" s="2">
        <f>RATE(30,,K78,-'Real Returns 1792-2025'!$K108)</f>
        <v>8.405981385515808E-2</v>
      </c>
      <c r="P108" s="2">
        <f>RATE(50,,J58,-'Real Returns 1792-2025'!$J108)</f>
        <v>6.2841852949780216E-2</v>
      </c>
      <c r="Q108" s="2">
        <f>RATE(50,,K58,-'Real Returns 1792-2025'!$K108)</f>
        <v>7.0006908091833089E-2</v>
      </c>
      <c r="R108" s="2">
        <f>RATE(100,,J8,-'Real Returns 1792-2025'!$J108)</f>
        <v>5.7877515703662279E-2</v>
      </c>
      <c r="S108" s="2">
        <f>RATE(100,,K8,-'Real Returns 1792-2025'!$K108)</f>
        <v>6.5559025795366349E-2</v>
      </c>
    </row>
    <row r="109" spans="1:19" ht="15.75" customHeight="1" x14ac:dyDescent="0.2">
      <c r="A109" s="1">
        <v>1899</v>
      </c>
      <c r="B109" s="1">
        <v>8.0399999999999991</v>
      </c>
      <c r="C109" s="1">
        <v>8.0399999999999991</v>
      </c>
      <c r="D109" s="1"/>
      <c r="E109" s="1">
        <v>1</v>
      </c>
      <c r="F109" s="1">
        <v>0.2980745795759201</v>
      </c>
      <c r="G109" s="1">
        <v>0.2980745795759201</v>
      </c>
      <c r="H109" s="1">
        <v>0.11282024276833624</v>
      </c>
      <c r="I109" s="1">
        <v>0.11282024276833624</v>
      </c>
      <c r="J109" s="1">
        <v>372.82681333874666</v>
      </c>
      <c r="K109" s="1">
        <v>568.7155613691981</v>
      </c>
      <c r="L109" s="2">
        <f>RATE(10,,J99,-'Real Returns 1792-2025'!$J109)</f>
        <v>6.9362647606215203E-2</v>
      </c>
      <c r="M109" s="2">
        <f>RATE(10,,K99,-'Real Returns 1792-2025'!$K109)</f>
        <v>7.1300590736842237E-2</v>
      </c>
      <c r="N109" s="2">
        <f>RATE(30,,J79,-'Real Returns 1792-2025'!$J109)</f>
        <v>7.5949803468243593E-2</v>
      </c>
      <c r="O109" s="2">
        <f>RATE(30,,K79,-'Real Returns 1792-2025'!$K109)</f>
        <v>8.4188648659970527E-2</v>
      </c>
      <c r="P109" s="2">
        <f>RATE(50,,J59,-'Real Returns 1792-2025'!$J109)</f>
        <v>6.769636151207005E-2</v>
      </c>
      <c r="Q109" s="2">
        <f>RATE(50,,K59,-'Real Returns 1792-2025'!$K109)</f>
        <v>6.7377337593776065E-2</v>
      </c>
      <c r="R109" s="2">
        <f>RATE(100,,J9,-'Real Returns 1792-2025'!$J109)</f>
        <v>5.9595041199178134E-2</v>
      </c>
      <c r="S109" s="2">
        <f>RATE(100,,K9,-'Real Returns 1792-2025'!$K109)</f>
        <v>6.6178160885935755E-2</v>
      </c>
    </row>
    <row r="110" spans="1:19" ht="15.75" customHeight="1" x14ac:dyDescent="0.2">
      <c r="A110" s="1">
        <v>1900</v>
      </c>
      <c r="B110" s="1">
        <v>8.14</v>
      </c>
      <c r="C110" s="1">
        <v>8.09</v>
      </c>
      <c r="D110" s="1"/>
      <c r="E110" s="1">
        <v>1.0062189054726369</v>
      </c>
      <c r="F110" s="1">
        <v>4.0555764175741693E-2</v>
      </c>
      <c r="G110" s="1">
        <v>3.4124640787758009E-2</v>
      </c>
      <c r="H110" s="1">
        <v>2.9119839587715468E-2</v>
      </c>
      <c r="I110" s="1">
        <v>2.2759395585319142E-2</v>
      </c>
      <c r="J110" s="1">
        <v>385.5493944199759</v>
      </c>
      <c r="K110" s="1">
        <v>581.65918380592655</v>
      </c>
      <c r="L110" s="2">
        <f>RATE(10,,J100,-'Real Returns 1792-2025'!$J110)</f>
        <v>6.2369160594815377E-2</v>
      </c>
      <c r="M110" s="2">
        <f>RATE(10,,K100,-'Real Returns 1792-2025'!$K110)</f>
        <v>6.6687463553874546E-2</v>
      </c>
      <c r="N110" s="2">
        <f>RATE(30,,J80,-'Real Returns 1792-2025'!$J110)</f>
        <v>7.4779881845885729E-2</v>
      </c>
      <c r="O110" s="2">
        <f>RATE(30,,K80,-'Real Returns 1792-2025'!$K110)</f>
        <v>8.0810410004821823E-2</v>
      </c>
      <c r="P110" s="2">
        <f>RATE(50,,J60,-'Real Returns 1792-2025'!$J110)</f>
        <v>6.7670529698049084E-2</v>
      </c>
      <c r="Q110" s="2">
        <f>RATE(50,,K60,-'Real Returns 1792-2025'!$K110)</f>
        <v>6.4890553042773899E-2</v>
      </c>
      <c r="R110" s="2">
        <f>RATE(100,,J10,-'Real Returns 1792-2025'!$J110)</f>
        <v>5.9433829112401262E-2</v>
      </c>
      <c r="S110" s="2">
        <f>RATE(100,,K10,-'Real Returns 1792-2025'!$K110)</f>
        <v>6.5946859127846147E-2</v>
      </c>
    </row>
    <row r="111" spans="1:19" ht="15.75" customHeight="1" x14ac:dyDescent="0.2">
      <c r="A111" s="1">
        <v>1901</v>
      </c>
      <c r="B111" s="1">
        <v>8.24</v>
      </c>
      <c r="C111" s="1">
        <v>8.1900000000000013</v>
      </c>
      <c r="D111" s="1"/>
      <c r="E111" s="1">
        <v>1.012360939431397</v>
      </c>
      <c r="F111" s="1">
        <v>0.20678455431252241</v>
      </c>
      <c r="G111" s="1">
        <v>0.19204970016951206</v>
      </c>
      <c r="H111" s="1">
        <v>7.5448097726106056E-2</v>
      </c>
      <c r="I111" s="1">
        <v>6.2316863321635552E-2</v>
      </c>
      <c r="J111" s="1">
        <v>459.59404001886924</v>
      </c>
      <c r="K111" s="1">
        <v>617.90635966293451</v>
      </c>
      <c r="L111" s="2">
        <f>RATE(10,,J101,-'Real Returns 1792-2025'!$J111)</f>
        <v>8.6434430250589112E-2</v>
      </c>
      <c r="M111" s="2">
        <f>RATE(10,,K101,-'Real Returns 1792-2025'!$K111)</f>
        <v>7.0426726122944996E-2</v>
      </c>
      <c r="N111" s="2">
        <f>RATE(30,,J81,-'Real Returns 1792-2025'!$J111)</f>
        <v>7.8692897354090019E-2</v>
      </c>
      <c r="O111" s="2">
        <f>RATE(30,,K81,-'Real Returns 1792-2025'!$K111)</f>
        <v>7.8819683326648002E-2</v>
      </c>
      <c r="P111" s="2">
        <f>RATE(50,,J61,-'Real Returns 1792-2025'!$J111)</f>
        <v>6.717714634342474E-2</v>
      </c>
      <c r="Q111" s="2">
        <f>RATE(50,,K61,-'Real Returns 1792-2025'!$K111)</f>
        <v>6.3956847275838044E-2</v>
      </c>
      <c r="R111" s="2">
        <f>RATE(100,,J11,-'Real Returns 1792-2025'!$J111)</f>
        <v>6.0119141715643559E-2</v>
      </c>
      <c r="S111" s="2">
        <f>RATE(100,,K11,-'Real Returns 1792-2025'!$K111)</f>
        <v>6.4937338985678883E-2</v>
      </c>
    </row>
    <row r="112" spans="1:19" ht="15.75" customHeight="1" x14ac:dyDescent="0.2">
      <c r="A112" s="1">
        <v>1902</v>
      </c>
      <c r="B112" s="1">
        <v>8.34</v>
      </c>
      <c r="C112" s="1">
        <v>8.2899999999999991</v>
      </c>
      <c r="D112" s="1"/>
      <c r="E112" s="1">
        <v>1.0122100122100119</v>
      </c>
      <c r="F112" s="1">
        <v>0.19228468899521545</v>
      </c>
      <c r="G112" s="1">
        <v>0.17790248526789099</v>
      </c>
      <c r="H112" s="1">
        <v>5.2902529073229676E-2</v>
      </c>
      <c r="I112" s="1">
        <v>4.0201654174879753E-2</v>
      </c>
      <c r="J112" s="1">
        <v>541.35696195253661</v>
      </c>
      <c r="K112" s="1">
        <v>642.74721744656267</v>
      </c>
      <c r="L112" s="2">
        <f>RATE(10,,J102,-'Real Returns 1792-2025'!$J112)</f>
        <v>8.7860663494553182E-2</v>
      </c>
      <c r="M112" s="2">
        <f>RATE(10,,K102,-'Real Returns 1792-2025'!$K112)</f>
        <v>6.9074678642102788E-2</v>
      </c>
      <c r="N112" s="2">
        <f>RATE(30,,J82,-'Real Returns 1792-2025'!$J112)</f>
        <v>7.7869941884528157E-2</v>
      </c>
      <c r="O112" s="2">
        <f>RATE(30,,K82,-'Real Returns 1792-2025'!$K112)</f>
        <v>7.6172964310167596E-2</v>
      </c>
      <c r="P112" s="2">
        <f>RATE(50,,J62,-'Real Returns 1792-2025'!$J112)</f>
        <v>7.1332740579653373E-2</v>
      </c>
      <c r="Q112" s="2">
        <f>RATE(50,,K62,-'Real Returns 1792-2025'!$K112)</f>
        <v>6.3860339401155028E-2</v>
      </c>
      <c r="R112" s="2">
        <f>RATE(100,,J12,-'Real Returns 1792-2025'!$J112)</f>
        <v>5.9739163092796414E-2</v>
      </c>
      <c r="S112" s="2">
        <f>RATE(100,,K12,-'Real Returns 1792-2025'!$K112)</f>
        <v>6.306685183243628E-2</v>
      </c>
    </row>
    <row r="113" spans="1:19" ht="15.75" customHeight="1" x14ac:dyDescent="0.2">
      <c r="A113" s="1">
        <v>1903</v>
      </c>
      <c r="B113" s="1">
        <v>8.5299999999999994</v>
      </c>
      <c r="C113" s="1">
        <v>8.4349999999999987</v>
      </c>
      <c r="D113" s="1"/>
      <c r="E113" s="1">
        <v>1.017490952955368</v>
      </c>
      <c r="F113" s="1">
        <v>8.3019814396789515E-2</v>
      </c>
      <c r="G113" s="1">
        <v>6.4402402056832786E-2</v>
      </c>
      <c r="H113" s="1">
        <v>2.0025469851866262E-2</v>
      </c>
      <c r="I113" s="1">
        <v>2.4909478449284261E-3</v>
      </c>
      <c r="J113" s="1">
        <v>576.22165067246942</v>
      </c>
      <c r="K113" s="1">
        <v>644.34826724269487</v>
      </c>
      <c r="L113" s="2">
        <f>RATE(10,,J103,-'Real Returns 1792-2025'!$J113)</f>
        <v>8.840241520159503E-2</v>
      </c>
      <c r="M113" s="2">
        <f>RATE(10,,K103,-'Real Returns 1792-2025'!$K113)</f>
        <v>6.4248449745988326E-2</v>
      </c>
      <c r="N113" s="2">
        <f>RATE(30,,J83,-'Real Returns 1792-2025'!$J113)</f>
        <v>7.4491393042409731E-2</v>
      </c>
      <c r="O113" s="2">
        <f>RATE(30,,K83,-'Real Returns 1792-2025'!$K113)</f>
        <v>7.3608974494407634E-2</v>
      </c>
      <c r="P113" s="2">
        <f>RATE(50,,J63,-'Real Returns 1792-2025'!$J113)</f>
        <v>6.8941224673356796E-2</v>
      </c>
      <c r="Q113" s="2">
        <f>RATE(50,,K63,-'Real Returns 1792-2025'!$K113)</f>
        <v>6.1731753000503604E-2</v>
      </c>
      <c r="R113" s="2">
        <f>RATE(100,,J13,-'Real Returns 1792-2025'!$J113)</f>
        <v>5.8334372013165908E-2</v>
      </c>
      <c r="S113" s="2">
        <f>RATE(100,,K13,-'Real Returns 1792-2025'!$K113)</f>
        <v>6.1863040897263119E-2</v>
      </c>
    </row>
    <row r="114" spans="1:19" ht="15.75" customHeight="1" x14ac:dyDescent="0.2">
      <c r="A114" s="1">
        <v>1904</v>
      </c>
      <c r="B114" s="1">
        <v>8.6300000000000008</v>
      </c>
      <c r="C114" s="1">
        <v>8.58</v>
      </c>
      <c r="D114" s="1"/>
      <c r="E114" s="1">
        <v>1.0171902786010671</v>
      </c>
      <c r="F114" s="1">
        <v>-0.17195460861509959</v>
      </c>
      <c r="G114" s="1">
        <v>-0.18594838271193082</v>
      </c>
      <c r="H114" s="1">
        <v>8.5154452926499147E-3</v>
      </c>
      <c r="I114" s="1">
        <v>-8.5282306476106573E-3</v>
      </c>
      <c r="J114" s="1">
        <v>469.07416664632456</v>
      </c>
      <c r="K114" s="1">
        <v>638.85311660226091</v>
      </c>
      <c r="L114" s="2">
        <f>RATE(10,,J104,-'Real Returns 1792-2025'!$J114)</f>
        <v>8.5222171774658809E-2</v>
      </c>
      <c r="M114" s="2">
        <f>RATE(10,,K104,-'Real Returns 1792-2025'!$K114)</f>
        <v>5.5473646761227159E-2</v>
      </c>
      <c r="N114" s="2">
        <f>RATE(30,,J84,-'Real Returns 1792-2025'!$J114)</f>
        <v>6.7800007851110414E-2</v>
      </c>
      <c r="O114" s="2">
        <f>RATE(30,,K84,-'Real Returns 1792-2025'!$K114)</f>
        <v>6.9652307297565302E-2</v>
      </c>
      <c r="P114" s="2">
        <f>RATE(50,,J64,-'Real Returns 1792-2025'!$J114)</f>
        <v>6.759641681306526E-2</v>
      </c>
      <c r="Q114" s="2">
        <f>RATE(50,,K64,-'Real Returns 1792-2025'!$K114)</f>
        <v>6.1619356997977784E-2</v>
      </c>
      <c r="R114" s="2">
        <f>RATE(100,,J14,-'Real Returns 1792-2025'!$J114)</f>
        <v>5.6219620353156252E-2</v>
      </c>
      <c r="S114" s="2">
        <f>RATE(100,,K14,-'Real Returns 1792-2025'!$K114)</f>
        <v>6.2005980749594888E-2</v>
      </c>
    </row>
    <row r="115" spans="1:19" ht="15.75" customHeight="1" x14ac:dyDescent="0.2">
      <c r="A115" s="1">
        <v>1905</v>
      </c>
      <c r="B115" s="1">
        <v>8.5299999999999994</v>
      </c>
      <c r="C115" s="1">
        <v>8.58</v>
      </c>
      <c r="D115" s="1"/>
      <c r="E115" s="1">
        <v>1</v>
      </c>
      <c r="F115" s="1">
        <v>0.31534051181652911</v>
      </c>
      <c r="G115" s="1">
        <v>0.31534051181652911</v>
      </c>
      <c r="H115" s="1">
        <v>0.12080425719531829</v>
      </c>
      <c r="I115" s="1">
        <v>0.12080425719531829</v>
      </c>
      <c r="J115" s="1">
        <v>616.99225443648845</v>
      </c>
      <c r="K115" s="1">
        <v>716.02929281031106</v>
      </c>
      <c r="L115" s="2">
        <f>RATE(10,,J105,-'Real Returns 1792-2025'!$J115)</f>
        <v>0.10863375333784353</v>
      </c>
      <c r="M115" s="2">
        <f>RATE(10,,K105,-'Real Returns 1792-2025'!$K115)</f>
        <v>5.7248755729802321E-2</v>
      </c>
      <c r="N115" s="2">
        <f>RATE(30,,J85,-'Real Returns 1792-2025'!$J115)</f>
        <v>7.4642609958500195E-2</v>
      </c>
      <c r="O115" s="2">
        <f>RATE(30,,K85,-'Real Returns 1792-2025'!$K115)</f>
        <v>6.872945322329134E-2</v>
      </c>
      <c r="P115" s="2">
        <f>RATE(50,,J65,-'Real Returns 1792-2025'!$J115)</f>
        <v>7.7227712844162841E-2</v>
      </c>
      <c r="Q115" s="2">
        <f>RATE(50,,K65,-'Real Returns 1792-2025'!$K115)</f>
        <v>6.5560394865960672E-2</v>
      </c>
      <c r="R115" s="2">
        <f>RATE(100,,J15,-'Real Returns 1792-2025'!$J115)</f>
        <v>5.9273070525719701E-2</v>
      </c>
      <c r="S115" s="2">
        <f>RATE(100,,K15,-'Real Returns 1792-2025'!$K115)</f>
        <v>6.3299331429277572E-2</v>
      </c>
    </row>
    <row r="116" spans="1:19" ht="15.75" customHeight="1" x14ac:dyDescent="0.2">
      <c r="A116" s="1">
        <v>1906</v>
      </c>
      <c r="B116" s="1">
        <v>8.7200000000000006</v>
      </c>
      <c r="C116" s="1">
        <v>8.625</v>
      </c>
      <c r="D116" s="1"/>
      <c r="E116" s="1">
        <v>1.0052447552447552</v>
      </c>
      <c r="F116" s="1">
        <v>0.2173081012119924</v>
      </c>
      <c r="G116" s="1">
        <v>0.21095692851001679</v>
      </c>
      <c r="H116" s="1">
        <v>4.0398096464438593E-2</v>
      </c>
      <c r="I116" s="1">
        <v>3.4969932482884936E-2</v>
      </c>
      <c r="J116" s="1">
        <v>747.15104534688089</v>
      </c>
      <c r="K116" s="1">
        <v>741.06878883565548</v>
      </c>
      <c r="L116" s="2">
        <f>RATE(10,,J106,-'Real Returns 1792-2025'!$J116)</f>
        <v>0.12281043072665071</v>
      </c>
      <c r="M116" s="2">
        <f>RATE(10,,K106,-'Real Returns 1792-2025'!$K116)</f>
        <v>5.6072471404143592E-2</v>
      </c>
      <c r="N116" s="2">
        <f>RATE(30,,J86,-'Real Returns 1792-2025'!$J116)</f>
        <v>7.8345941634293731E-2</v>
      </c>
      <c r="O116" s="2">
        <f>RATE(30,,K86,-'Real Returns 1792-2025'!$K116)</f>
        <v>6.5513428269634189E-2</v>
      </c>
      <c r="P116" s="2">
        <f>RATE(50,,J66,-'Real Returns 1792-2025'!$J116)</f>
        <v>8.1843077537304132E-2</v>
      </c>
      <c r="Q116" s="2">
        <f>RATE(50,,K66,-'Real Returns 1792-2025'!$K116)</f>
        <v>6.4539341741223458E-2</v>
      </c>
      <c r="R116" s="2">
        <f>RATE(100,,J16,-'Real Returns 1792-2025'!$J116)</f>
        <v>6.1455601498700864E-2</v>
      </c>
      <c r="S116" s="2">
        <f>RATE(100,,K16,-'Real Returns 1792-2025'!$K116)</f>
        <v>6.3224073702236927E-2</v>
      </c>
    </row>
    <row r="117" spans="1:19" ht="15.75" customHeight="1" x14ac:dyDescent="0.2">
      <c r="A117" s="1">
        <v>1907</v>
      </c>
      <c r="B117" s="1">
        <v>9.11</v>
      </c>
      <c r="C117" s="1">
        <v>8.9149999999999991</v>
      </c>
      <c r="D117" s="1"/>
      <c r="E117" s="1">
        <v>1.0336231884057969</v>
      </c>
      <c r="F117" s="1">
        <v>6.1135371179039666E-3</v>
      </c>
      <c r="G117" s="1">
        <v>-2.6614777606065787E-2</v>
      </c>
      <c r="H117" s="1">
        <v>6.1608283722351942E-3</v>
      </c>
      <c r="I117" s="1">
        <v>-2.6569024709979794E-2</v>
      </c>
      <c r="J117" s="1">
        <v>727.26578643683411</v>
      </c>
      <c r="K117" s="1">
        <v>721.37931387328615</v>
      </c>
      <c r="L117" s="2">
        <f>RATE(10,,J107,-'Real Returns 1792-2025'!$J117)</f>
        <v>0.11850979945698994</v>
      </c>
      <c r="M117" s="2">
        <f>RATE(10,,K107,-'Real Returns 1792-2025'!$K117)</f>
        <v>4.6546001785758274E-2</v>
      </c>
      <c r="N117" s="2">
        <f>RATE(30,,J87,-'Real Returns 1792-2025'!$J117)</f>
        <v>8.094459443606393E-2</v>
      </c>
      <c r="O117" s="2">
        <f>RATE(30,,K87,-'Real Returns 1792-2025'!$K117)</f>
        <v>6.1851452811802231E-2</v>
      </c>
      <c r="P117" s="2">
        <f>RATE(50,,J67,-'Real Returns 1792-2025'!$J117)</f>
        <v>7.8561449671365052E-2</v>
      </c>
      <c r="Q117" s="2">
        <f>RATE(50,,K67,-'Real Returns 1792-2025'!$K117)</f>
        <v>6.2434909066788287E-2</v>
      </c>
      <c r="R117" s="2">
        <f>RATE(100,,J17,-'Real Returns 1792-2025'!$J117)</f>
        <v>6.0024557764325678E-2</v>
      </c>
      <c r="S117" s="2">
        <f>RATE(100,,K17,-'Real Returns 1792-2025'!$K117)</f>
        <v>6.1716671819109017E-2</v>
      </c>
    </row>
    <row r="118" spans="1:19" ht="15.75" customHeight="1" x14ac:dyDescent="0.2">
      <c r="A118" s="1">
        <v>1908</v>
      </c>
      <c r="B118" s="1">
        <v>8.92</v>
      </c>
      <c r="C118" s="1">
        <v>9.0150000000000006</v>
      </c>
      <c r="D118" s="1"/>
      <c r="E118" s="1">
        <v>1.0112170499158724</v>
      </c>
      <c r="F118" s="1">
        <v>-0.2441840277777777</v>
      </c>
      <c r="G118" s="1">
        <v>-0.25256800972145199</v>
      </c>
      <c r="H118" s="1">
        <v>-3.9211160780682097E-2</v>
      </c>
      <c r="I118" s="1">
        <v>-4.9868829546287574E-2</v>
      </c>
      <c r="J118" s="1">
        <v>543.58171421797636</v>
      </c>
      <c r="K118" s="1">
        <v>685.40497183152138</v>
      </c>
      <c r="L118" s="2">
        <f>RATE(10,,J108,-'Real Returns 1792-2025'!$J118)</f>
        <v>6.5873671081801269E-2</v>
      </c>
      <c r="M118" s="2">
        <f>RATE(10,,K108,-'Real Returns 1792-2025'!$K118)</f>
        <v>2.9787736425747089E-2</v>
      </c>
      <c r="N118" s="2">
        <f>RATE(30,,J88,-'Real Returns 1792-2025'!$J118)</f>
        <v>6.9511404997285989E-2</v>
      </c>
      <c r="O118" s="2">
        <f>RATE(30,,K88,-'Real Returns 1792-2025'!$K118)</f>
        <v>5.7256816530479954E-2</v>
      </c>
      <c r="P118" s="2">
        <f>RATE(50,,J68,-'Real Returns 1792-2025'!$J118)</f>
        <v>7.5172963366416823E-2</v>
      </c>
      <c r="Q118" s="2">
        <f>RATE(50,,K68,-'Real Returns 1792-2025'!$K118)</f>
        <v>6.0201486537413321E-2</v>
      </c>
      <c r="R118" s="2">
        <f>RATE(100,,J18,-'Real Returns 1792-2025'!$J118)</f>
        <v>5.7040780288706315E-2</v>
      </c>
      <c r="S118" s="2">
        <f>RATE(100,,K18,-'Real Returns 1792-2025'!$K118)</f>
        <v>6.0830573285276177E-2</v>
      </c>
    </row>
    <row r="119" spans="1:19" ht="15.75" customHeight="1" x14ac:dyDescent="0.2">
      <c r="A119" s="1">
        <v>1909</v>
      </c>
      <c r="B119" s="1">
        <v>8.82</v>
      </c>
      <c r="C119" s="1">
        <v>8.870000000000001</v>
      </c>
      <c r="D119" s="1"/>
      <c r="E119" s="1">
        <v>0.98391569606211871</v>
      </c>
      <c r="F119" s="1">
        <v>0.39198346158263453</v>
      </c>
      <c r="G119" s="1">
        <v>0.41473854635484209</v>
      </c>
      <c r="H119" s="1">
        <v>0.1233221705810279</v>
      </c>
      <c r="I119" s="1">
        <v>0.14168538531995112</v>
      </c>
      <c r="J119" s="1">
        <v>769.02600419781311</v>
      </c>
      <c r="K119" s="1">
        <v>782.51683936568077</v>
      </c>
      <c r="L119" s="2">
        <f>RATE(10,,J109,-'Real Returns 1792-2025'!$J119)</f>
        <v>7.5086451140691304E-2</v>
      </c>
      <c r="M119" s="2">
        <f>RATE(10,,K109,-'Real Returns 1792-2025'!$K119)</f>
        <v>3.2428198999799741E-2</v>
      </c>
      <c r="N119" s="2">
        <f>RATE(30,,J89,-'Real Returns 1792-2025'!$J119)</f>
        <v>7.611771490382431E-2</v>
      </c>
      <c r="O119" s="2">
        <f>RATE(30,,K89,-'Real Returns 1792-2025'!$K119)</f>
        <v>5.8485004541076309E-2</v>
      </c>
      <c r="P119" s="2">
        <f>RATE(50,,J69,-'Real Returns 1792-2025'!$J119)</f>
        <v>7.9895474885960535E-2</v>
      </c>
      <c r="Q119" s="2">
        <f>RATE(50,,K69,-'Real Returns 1792-2025'!$K119)</f>
        <v>6.0308872671957447E-2</v>
      </c>
      <c r="R119" s="2">
        <f>RATE(100,,J19,-'Real Returns 1792-2025'!$J119)</f>
        <v>5.9578126170409806E-2</v>
      </c>
      <c r="S119" s="2">
        <f>RATE(100,,K19,-'Real Returns 1792-2025'!$K119)</f>
        <v>6.1541039503276718E-2</v>
      </c>
    </row>
    <row r="120" spans="1:19" ht="15.75" customHeight="1" x14ac:dyDescent="0.2">
      <c r="A120" s="1">
        <v>1910</v>
      </c>
      <c r="B120" s="1">
        <v>9.2100000000000009</v>
      </c>
      <c r="C120" s="1">
        <v>9.0150000000000006</v>
      </c>
      <c r="D120" s="1"/>
      <c r="E120" s="1">
        <v>1.0163472378804961</v>
      </c>
      <c r="F120" s="1">
        <v>0.16996699669966997</v>
      </c>
      <c r="G120" s="1">
        <v>0.15114889192746217</v>
      </c>
      <c r="H120" s="1">
        <v>3.4285130424420496E-2</v>
      </c>
      <c r="I120" s="1">
        <v>1.7649374028242848E-2</v>
      </c>
      <c r="J120" s="1">
        <v>885.26343259571638</v>
      </c>
      <c r="K120" s="1">
        <v>796.32777174704404</v>
      </c>
      <c r="L120" s="2">
        <f>RATE(10,,J110,-'Real Returns 1792-2025'!$J120)</f>
        <v>8.6673934543889247E-2</v>
      </c>
      <c r="M120" s="2">
        <f>RATE(10,,K110,-'Real Returns 1792-2025'!$K120)</f>
        <v>3.1911202560962457E-2</v>
      </c>
      <c r="N120" s="2">
        <f>RATE(30,,J90,-'Real Returns 1792-2025'!$J120)</f>
        <v>6.8137970069672982E-2</v>
      </c>
      <c r="O120" s="2">
        <f>RATE(30,,K90,-'Real Returns 1792-2025'!$K120)</f>
        <v>5.6644704087015711E-2</v>
      </c>
      <c r="P120" s="2">
        <f>RATE(50,,J70,-'Real Returns 1792-2025'!$J120)</f>
        <v>8.2861155047535731E-2</v>
      </c>
      <c r="Q120" s="2">
        <f>RATE(50,,K70,-'Real Returns 1792-2025'!$K120)</f>
        <v>5.9809613112936734E-2</v>
      </c>
      <c r="R120" s="2">
        <f>RATE(100,,J20,-'Real Returns 1792-2025'!$J120)</f>
        <v>6.0194029045066828E-2</v>
      </c>
      <c r="S120" s="2">
        <f>RATE(100,,K20,-'Real Returns 1792-2025'!$K120)</f>
        <v>6.1077681447351477E-2</v>
      </c>
    </row>
    <row r="121" spans="1:19" ht="15.75" customHeight="1" x14ac:dyDescent="0.2">
      <c r="A121" s="1">
        <v>1911</v>
      </c>
      <c r="B121" s="1">
        <v>9.2100000000000009</v>
      </c>
      <c r="C121" s="1">
        <v>9.2100000000000009</v>
      </c>
      <c r="D121" s="1"/>
      <c r="E121" s="1">
        <v>1.021630615640599</v>
      </c>
      <c r="F121" s="1">
        <v>-3.8081805359661547E-2</v>
      </c>
      <c r="G121" s="1">
        <v>-5.8448151500255063E-2</v>
      </c>
      <c r="H121" s="1">
        <v>3.0974730444354392E-2</v>
      </c>
      <c r="I121" s="1">
        <v>9.1462752395066182E-3</v>
      </c>
      <c r="J121" s="1">
        <v>833.52142136972611</v>
      </c>
      <c r="K121" s="1">
        <v>803.61120472830555</v>
      </c>
      <c r="L121" s="2">
        <f>RATE(10,,J111,-'Real Returns 1792-2025'!$J121)</f>
        <v>6.1339280121288871E-2</v>
      </c>
      <c r="M121" s="2">
        <f>RATE(10,,K111,-'Real Returns 1792-2025'!$K121)</f>
        <v>2.6626172492265968E-2</v>
      </c>
      <c r="N121" s="2">
        <f>RATE(30,,J91,-'Real Returns 1792-2025'!$J121)</f>
        <v>5.8280439873439172E-2</v>
      </c>
      <c r="O121" s="2">
        <f>RATE(30,,K91,-'Real Returns 1792-2025'!$K121)</f>
        <v>5.3357606277427444E-2</v>
      </c>
      <c r="P121" s="2">
        <f>RATE(50,,J71,-'Real Returns 1792-2025'!$J121)</f>
        <v>7.8624301842936978E-2</v>
      </c>
      <c r="Q121" s="2">
        <f>RATE(50,,K71,-'Real Returns 1792-2025'!$K121)</f>
        <v>6.0156859621595608E-2</v>
      </c>
      <c r="R121" s="2">
        <f>RATE(100,,J21,-'Real Returns 1792-2025'!$J121)</f>
        <v>6.0135500005145302E-2</v>
      </c>
      <c r="S121" s="2">
        <f>RATE(100,,K21,-'Real Returns 1792-2025'!$K121)</f>
        <v>6.1118318460123368E-2</v>
      </c>
    </row>
    <row r="122" spans="1:19" ht="15.75" customHeight="1" x14ac:dyDescent="0.2">
      <c r="A122" s="1">
        <v>1912</v>
      </c>
      <c r="B122" s="1">
        <v>9.4</v>
      </c>
      <c r="C122" s="1">
        <v>9.3049999999999997</v>
      </c>
      <c r="D122" s="1"/>
      <c r="E122" s="1">
        <v>1.0103148751357218</v>
      </c>
      <c r="F122" s="1">
        <v>3.5190615835777095E-2</v>
      </c>
      <c r="G122" s="1">
        <v>2.4621770214670491E-2</v>
      </c>
      <c r="H122" s="1">
        <v>4.317859383778444E-2</v>
      </c>
      <c r="I122" s="1">
        <v>3.2528194438043778E-2</v>
      </c>
      <c r="J122" s="1">
        <v>854.04419427569701</v>
      </c>
      <c r="K122" s="1">
        <v>829.75122624829851</v>
      </c>
      <c r="L122" s="2">
        <f>RATE(10,,J112,-'Real Returns 1792-2025'!$J122)</f>
        <v>4.6645623607023047E-2</v>
      </c>
      <c r="M122" s="2">
        <f>RATE(10,,K112,-'Real Returns 1792-2025'!$K122)</f>
        <v>2.5866315161778321E-2</v>
      </c>
      <c r="N122" s="2">
        <f>RATE(30,,J92,-'Real Returns 1792-2025'!$J122)</f>
        <v>5.8948909563231976E-2</v>
      </c>
      <c r="O122" s="2">
        <f>RATE(30,,K92,-'Real Returns 1792-2025'!$K122)</f>
        <v>5.2457740098275606E-2</v>
      </c>
      <c r="P122" s="2">
        <f>RATE(50,,J72,-'Real Returns 1792-2025'!$J122)</f>
        <v>8.0339750590223871E-2</v>
      </c>
      <c r="Q122" s="2">
        <f>RATE(50,,K72,-'Real Returns 1792-2025'!$K122)</f>
        <v>6.1698841420319166E-2</v>
      </c>
      <c r="R122" s="2">
        <f>RATE(100,,J22,-'Real Returns 1792-2025'!$J122)</f>
        <v>6.0508061839241227E-2</v>
      </c>
      <c r="S122" s="2">
        <f>RATE(100,,K22,-'Real Returns 1792-2025'!$K122)</f>
        <v>6.2027007224723686E-2</v>
      </c>
    </row>
    <row r="123" spans="1:19" ht="15.75" customHeight="1" x14ac:dyDescent="0.2">
      <c r="A123" s="1">
        <v>1913</v>
      </c>
      <c r="B123" s="1">
        <v>9.6</v>
      </c>
      <c r="C123" s="1">
        <v>9.5</v>
      </c>
      <c r="D123" s="1">
        <v>9.8000000000000007</v>
      </c>
      <c r="E123" s="1">
        <v>1.0209564750134337</v>
      </c>
      <c r="F123" s="1">
        <v>7.0821529745042522E-2</v>
      </c>
      <c r="G123" s="1">
        <v>4.8841508871328543E-2</v>
      </c>
      <c r="H123" s="1">
        <v>2.6754634413939993E-2</v>
      </c>
      <c r="I123" s="1">
        <v>5.6791445496537918E-3</v>
      </c>
      <c r="J123" s="1">
        <v>895.75700136692012</v>
      </c>
      <c r="K123" s="1">
        <v>834.46350340241509</v>
      </c>
      <c r="L123" s="2">
        <f>RATE(10,,J113,-'Real Returns 1792-2025'!$J123)</f>
        <v>4.5105333086488758E-2</v>
      </c>
      <c r="M123" s="2">
        <f>RATE(10,,K113,-'Real Returns 1792-2025'!$K123)</f>
        <v>2.6192102870289939E-2</v>
      </c>
      <c r="N123" s="2">
        <f>RATE(30,,J93,-'Real Returns 1792-2025'!$J123)</f>
        <v>5.9527532866127997E-2</v>
      </c>
      <c r="O123" s="2">
        <f>RATE(30,,K93,-'Real Returns 1792-2025'!$K123)</f>
        <v>5.0629075580031872E-2</v>
      </c>
      <c r="P123" s="2">
        <f>RATE(50,,J73,-'Real Returns 1792-2025'!$J123)</f>
        <v>7.3747256664741814E-2</v>
      </c>
      <c r="Q123" s="2">
        <f>RATE(50,,K73,-'Real Returns 1792-2025'!$K123)</f>
        <v>6.1793672044366053E-2</v>
      </c>
      <c r="R123" s="2">
        <f>RATE(100,,J23,-'Real Returns 1792-2025'!$J123)</f>
        <v>6.1051448853749628E-2</v>
      </c>
      <c r="S123" s="2">
        <f>RATE(100,,K23,-'Real Returns 1792-2025'!$K123)</f>
        <v>6.282621832654689E-2</v>
      </c>
    </row>
    <row r="124" spans="1:19" ht="15.75" customHeight="1" x14ac:dyDescent="0.2">
      <c r="A124" s="1">
        <v>1914</v>
      </c>
      <c r="B124" s="1">
        <v>9.69</v>
      </c>
      <c r="C124" s="1">
        <v>9.6449999999999996</v>
      </c>
      <c r="D124" s="1">
        <v>10</v>
      </c>
      <c r="E124" s="1">
        <v>1.0204081632653061</v>
      </c>
      <c r="F124" s="1">
        <v>-4.8941798941798953E-2</v>
      </c>
      <c r="G124" s="1">
        <v>-6.7962962962963003E-2</v>
      </c>
      <c r="H124" s="1">
        <v>9.9993482004574474E-3</v>
      </c>
      <c r="I124" s="1">
        <v>-1.0200638763551706E-2</v>
      </c>
      <c r="J124" s="1">
        <v>834.87870145920533</v>
      </c>
      <c r="K124" s="1">
        <v>825.9514426428392</v>
      </c>
      <c r="L124" s="2">
        <f>RATE(10,,J114,-'Real Returns 1792-2025'!$J124)</f>
        <v>5.9346867295697693E-2</v>
      </c>
      <c r="M124" s="2">
        <f>RATE(10,,K114,-'Real Returns 1792-2025'!$K124)</f>
        <v>2.601887392414946E-2</v>
      </c>
      <c r="N124" s="2">
        <f>RATE(30,,J94,-'Real Returns 1792-2025'!$J124)</f>
        <v>5.9468423452559843E-2</v>
      </c>
      <c r="O124" s="2">
        <f>RATE(30,,K94,-'Real Returns 1792-2025'!$K124)</f>
        <v>4.7423043136030803E-2</v>
      </c>
      <c r="P124" s="2">
        <f>RATE(50,,J74,-'Real Returns 1792-2025'!$J124)</f>
        <v>7.1912821802230881E-2</v>
      </c>
      <c r="Q124" s="2">
        <f>RATE(50,,K74,-'Real Returns 1792-2025'!$K124)</f>
        <v>6.4690663998627759E-2</v>
      </c>
      <c r="R124" s="2">
        <f>RATE(100,,J24,-'Real Returns 1792-2025'!$J124)</f>
        <v>6.0985109791925993E-2</v>
      </c>
      <c r="S124" s="2">
        <f>RATE(100,,K24,-'Real Returns 1792-2025'!$K124)</f>
        <v>6.4454163938254802E-2</v>
      </c>
    </row>
    <row r="125" spans="1:19" ht="15.75" customHeight="1" x14ac:dyDescent="0.2">
      <c r="A125" s="1">
        <v>1915</v>
      </c>
      <c r="B125" s="1"/>
      <c r="C125" s="1"/>
      <c r="D125" s="1">
        <v>10.1</v>
      </c>
      <c r="E125" s="1">
        <v>1.01</v>
      </c>
      <c r="F125" s="1">
        <v>-5.7719054242002743E-2</v>
      </c>
      <c r="G125" s="1">
        <v>-6.704856855643837E-2</v>
      </c>
      <c r="H125" s="1">
        <v>1.423263893292348E-2</v>
      </c>
      <c r="I125" s="1">
        <v>4.1907316167559827E-3</v>
      </c>
      <c r="J125" s="1">
        <v>778.90127960810753</v>
      </c>
      <c r="K125" s="1">
        <v>829.41278346742774</v>
      </c>
      <c r="L125" s="2">
        <f>RATE(10,,J115,-'Real Returns 1792-2025'!$J125)</f>
        <v>2.3576415248334391E-2</v>
      </c>
      <c r="M125" s="2">
        <f>RATE(10,,K115,-'Real Returns 1792-2025'!$K125)</f>
        <v>1.4808260037740861E-2</v>
      </c>
      <c r="N125" s="2">
        <f>RATE(30,,J95,-'Real Returns 1792-2025'!$J125)</f>
        <v>6.1482088624578997E-2</v>
      </c>
      <c r="O125" s="2">
        <f>RATE(30,,K95,-'Real Returns 1792-2025'!$K125)</f>
        <v>4.5245508844952799E-2</v>
      </c>
      <c r="P125" s="2">
        <f>RATE(50,,J75,-'Real Returns 1792-2025'!$J125)</f>
        <v>7.1883822376285489E-2</v>
      </c>
      <c r="Q125" s="2">
        <f>RATE(50,,K75,-'Real Returns 1792-2025'!$K125)</f>
        <v>6.6028613718456183E-2</v>
      </c>
      <c r="R125" s="2">
        <f>RATE(100,,J25,-'Real Returns 1792-2025'!$J125)</f>
        <v>6.088481771701347E-2</v>
      </c>
      <c r="S125" s="2">
        <f>RATE(100,,K25,-'Real Returns 1792-2025'!$K125)</f>
        <v>6.4331229481358582E-2</v>
      </c>
    </row>
    <row r="126" spans="1:19" ht="15.75" customHeight="1" x14ac:dyDescent="0.2">
      <c r="A126" s="1">
        <v>1916</v>
      </c>
      <c r="B126" s="1"/>
      <c r="C126" s="1"/>
      <c r="D126" s="1">
        <v>10.4</v>
      </c>
      <c r="E126" s="1">
        <v>1.0297029702970297</v>
      </c>
      <c r="F126" s="1">
        <v>0.31439114391143907</v>
      </c>
      <c r="G126" s="1">
        <v>0.27647601476014749</v>
      </c>
      <c r="H126" s="1">
        <v>7.7286595734110453E-2</v>
      </c>
      <c r="I126" s="1">
        <v>4.6211020857164886E-2</v>
      </c>
      <c r="J126" s="1">
        <v>994.24880128573648</v>
      </c>
      <c r="K126" s="1">
        <v>867.74079490344025</v>
      </c>
      <c r="L126" s="2">
        <f>RATE(10,,J116,-'Real Returns 1792-2025'!$J126)</f>
        <v>2.898410645884256E-2</v>
      </c>
      <c r="M126" s="2">
        <f>RATE(10,,K116,-'Real Returns 1792-2025'!$K126)</f>
        <v>1.5905120369324149E-2</v>
      </c>
      <c r="N126" s="2">
        <f>RATE(30,,J96,-'Real Returns 1792-2025'!$J126)</f>
        <v>6.0521487916081515E-2</v>
      </c>
      <c r="O126" s="2">
        <f>RATE(30,,K96,-'Real Returns 1792-2025'!$K126)</f>
        <v>4.3604448223030882E-2</v>
      </c>
      <c r="P126" s="2">
        <f>RATE(50,,J76,-'Real Returns 1792-2025'!$J126)</f>
        <v>7.6335524547092221E-2</v>
      </c>
      <c r="Q126" s="2">
        <f>RATE(50,,K76,-'Real Returns 1792-2025'!$K126)</f>
        <v>6.6760689660598421E-2</v>
      </c>
      <c r="R126" s="2">
        <f>RATE(100,,J26,-'Real Returns 1792-2025'!$J126)</f>
        <v>6.1000318090440785E-2</v>
      </c>
      <c r="S126" s="2">
        <f>RATE(100,,K26,-'Real Returns 1792-2025'!$K126)</f>
        <v>6.2164377389860095E-2</v>
      </c>
    </row>
    <row r="127" spans="1:19" ht="15.75" customHeight="1" x14ac:dyDescent="0.2">
      <c r="A127" s="1">
        <v>1917</v>
      </c>
      <c r="B127" s="1"/>
      <c r="C127" s="1"/>
      <c r="D127" s="1">
        <v>11.7</v>
      </c>
      <c r="E127" s="1">
        <v>1.125</v>
      </c>
      <c r="F127" s="1">
        <v>9.208309938236936E-2</v>
      </c>
      <c r="G127" s="1">
        <v>-2.9259467215671631E-2</v>
      </c>
      <c r="H127" s="1">
        <v>5.9567535183184361E-2</v>
      </c>
      <c r="I127" s="1">
        <v>-5.8162190948280568E-2</v>
      </c>
      <c r="J127" s="1">
        <v>965.15761108029562</v>
      </c>
      <c r="K127" s="1">
        <v>817.27108909665355</v>
      </c>
      <c r="L127" s="2">
        <f>RATE(10,,J117,-'Real Returns 1792-2025'!$J127)</f>
        <v>2.8704188857687999E-2</v>
      </c>
      <c r="M127" s="2">
        <f>RATE(10,,K117,-'Real Returns 1792-2025'!$K127)</f>
        <v>1.2558783118144071E-2</v>
      </c>
      <c r="N127" s="2">
        <f>RATE(30,,J97,-'Real Returns 1792-2025'!$J127)</f>
        <v>5.5822146585350875E-2</v>
      </c>
      <c r="O127" s="2">
        <f>RATE(30,,K97,-'Real Returns 1792-2025'!$K127)</f>
        <v>3.9621099962367422E-2</v>
      </c>
      <c r="P127" s="2">
        <f>RATE(50,,J77,-'Real Returns 1792-2025'!$J127)</f>
        <v>7.351052603789128E-2</v>
      </c>
      <c r="Q127" s="2">
        <f>RATE(50,,K77,-'Real Returns 1792-2025'!$K127)</f>
        <v>6.2439004724291716E-2</v>
      </c>
      <c r="R127" s="2">
        <f>RATE(100,,J27,-'Real Returns 1792-2025'!$J127)</f>
        <v>5.9416656374035232E-2</v>
      </c>
      <c r="S127" s="2">
        <f>RATE(100,,K27,-'Real Returns 1792-2025'!$K127)</f>
        <v>5.9772284032078363E-2</v>
      </c>
    </row>
    <row r="128" spans="1:19" ht="15.75" customHeight="1" x14ac:dyDescent="0.2">
      <c r="A128" s="1">
        <v>1918</v>
      </c>
      <c r="B128" s="1"/>
      <c r="C128" s="1"/>
      <c r="D128" s="1">
        <v>14</v>
      </c>
      <c r="E128" s="1">
        <v>1.1965811965811965</v>
      </c>
      <c r="F128" s="1">
        <v>-0.1737789203084833</v>
      </c>
      <c r="G128" s="1">
        <v>-0.3095152405435182</v>
      </c>
      <c r="H128" s="1">
        <v>-9.4913257513203231E-2</v>
      </c>
      <c r="I128" s="1">
        <v>-0.24360607949317692</v>
      </c>
      <c r="J128" s="1">
        <v>666.42662092437058</v>
      </c>
      <c r="K128" s="1">
        <v>618.17888319869894</v>
      </c>
      <c r="L128" s="2">
        <f>RATE(10,,J118,-'Real Returns 1792-2025'!$J128)</f>
        <v>2.0583986662395342E-2</v>
      </c>
      <c r="M128" s="2">
        <f>RATE(10,,K118,-'Real Returns 1792-2025'!$K128)</f>
        <v>-1.0270097934568012E-2</v>
      </c>
      <c r="N128" s="2">
        <f>RATE(30,,J98,-'Real Returns 1792-2025'!$J128)</f>
        <v>4.3816836328234562E-2</v>
      </c>
      <c r="O128" s="2">
        <f>RATE(30,,K98,-'Real Returns 1792-2025'!$K128)</f>
        <v>2.8832100180912514E-2</v>
      </c>
      <c r="P128" s="2">
        <f>RATE(50,,J78,-'Real Returns 1792-2025'!$J128)</f>
        <v>6.2180293741076725E-2</v>
      </c>
      <c r="Q128" s="2">
        <f>RATE(50,,K78,-'Real Returns 1792-2025'!$K128)</f>
        <v>5.3621996097748981E-2</v>
      </c>
      <c r="R128" s="2">
        <f>RATE(100,,J28,-'Real Returns 1792-2025'!$J128)</f>
        <v>5.263569928469021E-2</v>
      </c>
      <c r="S128" s="2">
        <f>RATE(100,,K28,-'Real Returns 1792-2025'!$K128)</f>
        <v>5.4754631639985465E-2</v>
      </c>
    </row>
    <row r="129" spans="1:19" ht="15.75" customHeight="1" x14ac:dyDescent="0.2">
      <c r="A129" s="1">
        <v>1919</v>
      </c>
      <c r="B129" s="1"/>
      <c r="C129" s="1"/>
      <c r="D129" s="1">
        <v>16.5</v>
      </c>
      <c r="E129" s="1">
        <v>1.1785714285714286</v>
      </c>
      <c r="F129" s="1">
        <v>0.16925948973242066</v>
      </c>
      <c r="G129" s="1">
        <v>-7.9010390149157894E-3</v>
      </c>
      <c r="H129" s="1">
        <v>7.9230886645645038E-2</v>
      </c>
      <c r="I129" s="1">
        <v>-8.4288944664301257E-2</v>
      </c>
      <c r="J129" s="1">
        <v>661.16115819186859</v>
      </c>
      <c r="K129" s="1">
        <v>566.07323752012428</v>
      </c>
      <c r="L129" s="2">
        <f>RATE(10,,J119,-'Real Returns 1792-2025'!$J129)</f>
        <v>-1.4999092482643306E-2</v>
      </c>
      <c r="M129" s="2">
        <f>RATE(10,,K119,-'Real Returns 1792-2025'!$K129)</f>
        <v>-3.1860603803641772E-2</v>
      </c>
      <c r="N129" s="2">
        <f>RATE(30,,J99,-'Real Returns 1792-2025'!$J129)</f>
        <v>4.2321453119550309E-2</v>
      </c>
      <c r="O129" s="2">
        <f>RATE(30,,K99,-'Real Returns 1792-2025'!$K129)</f>
        <v>2.3064539550273027E-2</v>
      </c>
      <c r="P129" s="2">
        <f>RATE(50,,J79,-'Real Returns 1792-2025'!$J129)</f>
        <v>5.6942132080641361E-2</v>
      </c>
      <c r="Q129" s="2">
        <f>RATE(50,,K79,-'Real Returns 1792-2025'!$K129)</f>
        <v>4.9596717434052723E-2</v>
      </c>
      <c r="R129" s="2">
        <f>RATE(100,,J29,-'Real Returns 1792-2025'!$J129)</f>
        <v>5.3868751145293374E-2</v>
      </c>
      <c r="S129" s="2">
        <f>RATE(100,,K29,-'Real Returns 1792-2025'!$K129)</f>
        <v>5.3602197512971829E-2</v>
      </c>
    </row>
    <row r="130" spans="1:19" ht="15.75" customHeight="1" x14ac:dyDescent="0.2">
      <c r="A130" s="1">
        <v>1920</v>
      </c>
      <c r="B130" s="1"/>
      <c r="C130" s="1"/>
      <c r="D130" s="1">
        <v>19.3</v>
      </c>
      <c r="E130" s="1">
        <v>1.1696969696969697</v>
      </c>
      <c r="F130" s="1">
        <v>0.1905268759978711</v>
      </c>
      <c r="G130" s="1">
        <v>1.7807950982635878E-2</v>
      </c>
      <c r="H130" s="1">
        <v>-2.514973608611315E-2</v>
      </c>
      <c r="I130" s="1">
        <v>-0.16657878991817965</v>
      </c>
      <c r="J130" s="1">
        <v>672.93508368857215</v>
      </c>
      <c r="K130" s="1">
        <v>471.77744260895571</v>
      </c>
      <c r="L130" s="2">
        <f>RATE(10,,J120,-'Real Returns 1792-2025'!$J130)</f>
        <v>-2.7051025683644682E-2</v>
      </c>
      <c r="M130" s="2">
        <f>RATE(10,,K120,-'Real Returns 1792-2025'!$K130)</f>
        <v>-5.1003674182054363E-2</v>
      </c>
      <c r="N130" s="2">
        <f>RATE(30,,J100,-'Real Returns 1792-2025'!$J130)</f>
        <v>3.9493049732976855E-2</v>
      </c>
      <c r="O130" s="2">
        <f>RATE(30,,K100,-'Real Returns 1792-2025'!$K130)</f>
        <v>1.4646316495252422E-2</v>
      </c>
      <c r="P130" s="2">
        <f>RATE(50,,J80,-'Real Returns 1792-2025'!$J130)</f>
        <v>5.591650904003645E-2</v>
      </c>
      <c r="Q130" s="2">
        <f>RATE(50,,K80,-'Real Returns 1792-2025'!$K130)</f>
        <v>4.3352552966698175E-2</v>
      </c>
      <c r="R130" s="2">
        <f>RATE(100,,J30,-'Real Returns 1792-2025'!$J130)</f>
        <v>5.4190176229038545E-2</v>
      </c>
      <c r="S130" s="2">
        <f>RATE(100,,K30,-'Real Returns 1792-2025'!$K130)</f>
        <v>5.0386225957508142E-2</v>
      </c>
    </row>
    <row r="131" spans="1:19" ht="15.75" customHeight="1" x14ac:dyDescent="0.2">
      <c r="A131" s="1">
        <v>1921</v>
      </c>
      <c r="B131" s="1"/>
      <c r="C131" s="1"/>
      <c r="D131" s="1">
        <v>19</v>
      </c>
      <c r="E131" s="1">
        <v>0.98445595854922274</v>
      </c>
      <c r="F131" s="1">
        <v>-0.14260169870362094</v>
      </c>
      <c r="G131" s="1">
        <v>-0.12906383078841488</v>
      </c>
      <c r="H131" s="1">
        <v>4.6557626075190095E-2</v>
      </c>
      <c r="I131" s="1">
        <v>6.3082220171114312E-2</v>
      </c>
      <c r="J131" s="1">
        <v>586.08350391580245</v>
      </c>
      <c r="K131" s="1">
        <v>501.53821111537911</v>
      </c>
      <c r="L131" s="2">
        <f>RATE(10,,J121,-'Real Returns 1792-2025'!$J131)</f>
        <v>-3.4606715994855181E-2</v>
      </c>
      <c r="M131" s="2">
        <f>RATE(10,,K121,-'Real Returns 1792-2025'!$K131)</f>
        <v>-4.6049578332287767E-2</v>
      </c>
      <c r="N131" s="2">
        <f>RATE(30,,J101,-'Real Returns 1792-2025'!$J131)</f>
        <v>3.6383946354575439E-2</v>
      </c>
      <c r="O131" s="2">
        <f>RATE(30,,K101,-'Real Returns 1792-2025'!$K131)</f>
        <v>1.5854931768041463E-2</v>
      </c>
      <c r="P131" s="2">
        <f>RATE(50,,J81,-'Real Returns 1792-2025'!$J131)</f>
        <v>5.1599555038631499E-2</v>
      </c>
      <c r="Q131" s="2">
        <f>RATE(50,,K81,-'Real Returns 1792-2025'!$K131)</f>
        <v>4.2214099599643957E-2</v>
      </c>
      <c r="R131" s="2">
        <f>RATE(100,,J31,-'Real Returns 1792-2025'!$J131)</f>
        <v>5.1454976223605065E-2</v>
      </c>
      <c r="S131" s="2">
        <f>RATE(100,,K31,-'Real Returns 1792-2025'!$K131)</f>
        <v>4.9363814468529048E-2</v>
      </c>
    </row>
    <row r="132" spans="1:19" ht="15.75" customHeight="1" x14ac:dyDescent="0.2">
      <c r="A132" s="1">
        <v>1922</v>
      </c>
      <c r="B132" s="1"/>
      <c r="C132" s="1"/>
      <c r="D132" s="1">
        <v>16.899999999999999</v>
      </c>
      <c r="E132" s="1">
        <v>0.88947368421052619</v>
      </c>
      <c r="F132" s="1">
        <v>9.2805005213764336E-2</v>
      </c>
      <c r="G132" s="1">
        <v>0.22859734313973523</v>
      </c>
      <c r="H132" s="1">
        <v>0.16371589611153881</v>
      </c>
      <c r="I132" s="1">
        <v>0.30831964651593147</v>
      </c>
      <c r="J132" s="1">
        <v>720.06063576898146</v>
      </c>
      <c r="K132" s="1">
        <v>656.17229508070545</v>
      </c>
      <c r="L132" s="2">
        <f>RATE(10,,J122,-'Real Returns 1792-2025'!$J132)</f>
        <v>-1.6919973566029128E-2</v>
      </c>
      <c r="M132" s="2">
        <f>RATE(10,,K122,-'Real Returns 1792-2025'!$K132)</f>
        <v>-2.3196968710836024E-2</v>
      </c>
      <c r="N132" s="2">
        <f>RATE(30,,J102,-'Real Returns 1792-2025'!$J132)</f>
        <v>3.8294617149406164E-2</v>
      </c>
      <c r="O132" s="2">
        <f>RATE(30,,K102,-'Real Returns 1792-2025'!$K132)</f>
        <v>2.3219018875005736E-2</v>
      </c>
      <c r="P132" s="2">
        <f>RATE(50,,J82,-'Real Returns 1792-2025'!$J132)</f>
        <v>5.2004320723933163E-2</v>
      </c>
      <c r="Q132" s="2">
        <f>RATE(50,,K82,-'Real Returns 1792-2025'!$K132)</f>
        <v>4.5463319856497639E-2</v>
      </c>
      <c r="R132" s="2">
        <f>RATE(100,,J32,-'Real Returns 1792-2025'!$J132)</f>
        <v>5.2438866526623384E-2</v>
      </c>
      <c r="S132" s="2">
        <f>RATE(100,,K32,-'Real Returns 1792-2025'!$K132)</f>
        <v>5.1537216573139789E-2</v>
      </c>
    </row>
    <row r="133" spans="1:19" ht="15.75" customHeight="1" x14ac:dyDescent="0.2">
      <c r="A133" s="1">
        <v>1923</v>
      </c>
      <c r="B133" s="1"/>
      <c r="C133" s="1"/>
      <c r="D133" s="1">
        <v>16.8</v>
      </c>
      <c r="E133" s="1">
        <v>0.99408284023668647</v>
      </c>
      <c r="F133" s="1">
        <v>0.29293893129770998</v>
      </c>
      <c r="G133" s="1">
        <v>0.30063499636495816</v>
      </c>
      <c r="H133" s="1">
        <v>8.1514527515630819E-2</v>
      </c>
      <c r="I133" s="1">
        <v>8.7952113988938097E-2</v>
      </c>
      <c r="J133" s="1">
        <v>936.53606238593864</v>
      </c>
      <c r="K133" s="1">
        <v>713.88403557402683</v>
      </c>
      <c r="L133" s="2">
        <f>RATE(10,,J123,-'Real Returns 1792-2025'!$J133)</f>
        <v>4.4618100049484107E-3</v>
      </c>
      <c r="M133" s="2">
        <f>RATE(10,,K123,-'Real Returns 1792-2025'!$K133)</f>
        <v>-1.5485691610212281E-2</v>
      </c>
      <c r="N133" s="2">
        <f>RATE(30,,J103,-'Real Returns 1792-2025'!$J133)</f>
        <v>4.5428486931374593E-2</v>
      </c>
      <c r="O133" s="2">
        <f>RATE(30,,K103,-'Real Returns 1792-2025'!$K133)</f>
        <v>2.4466847583440393E-2</v>
      </c>
      <c r="P133" s="2">
        <f>RATE(50,,J83,-'Real Returns 1792-2025'!$J133)</f>
        <v>5.4242362107961559E-2</v>
      </c>
      <c r="Q133" s="2">
        <f>RATE(50,,K83,-'Real Returns 1792-2025'!$K133)</f>
        <v>4.5677636458073448E-2</v>
      </c>
      <c r="R133" s="2">
        <f>RATE(100,,J33,-'Real Returns 1792-2025'!$J133)</f>
        <v>5.5245235233086436E-2</v>
      </c>
      <c r="S133" s="2">
        <f>RATE(100,,K33,-'Real Returns 1792-2025'!$K133)</f>
        <v>5.1740536337325317E-2</v>
      </c>
    </row>
    <row r="134" spans="1:19" ht="15.75" customHeight="1" x14ac:dyDescent="0.2">
      <c r="A134" s="1">
        <v>1924</v>
      </c>
      <c r="B134" s="1"/>
      <c r="C134" s="1"/>
      <c r="D134" s="1">
        <v>17.3</v>
      </c>
      <c r="E134" s="1">
        <v>1.0297619047619047</v>
      </c>
      <c r="F134" s="1">
        <v>5.4612546125461181E-2</v>
      </c>
      <c r="G134" s="1">
        <v>2.4132414734552077E-2</v>
      </c>
      <c r="H134" s="1">
        <v>3.9341831941247074E-2</v>
      </c>
      <c r="I134" s="1">
        <v>9.3030506712690197E-3</v>
      </c>
      <c r="J134" s="1">
        <v>959.13693905730042</v>
      </c>
      <c r="K134" s="1">
        <v>720.52533493038197</v>
      </c>
      <c r="L134" s="2">
        <f>RATE(10,,J124,-'Real Returns 1792-2025'!$J134)</f>
        <v>1.3971442117605969E-2</v>
      </c>
      <c r="M134" s="2">
        <f>RATE(10,,K124,-'Real Returns 1792-2025'!$K134)</f>
        <v>-1.356272684214584E-2</v>
      </c>
      <c r="N134" s="2">
        <f>RATE(30,,J104,-'Real Returns 1792-2025'!$J134)</f>
        <v>5.2432350761527004E-2</v>
      </c>
      <c r="O134" s="2">
        <f>RATE(30,,K104,-'Real Returns 1792-2025'!$K134)</f>
        <v>2.2250675059627936E-2</v>
      </c>
      <c r="P134" s="2">
        <f>RATE(50,,J84,-'Real Returns 1792-2025'!$J134)</f>
        <v>5.5131852668960764E-2</v>
      </c>
      <c r="Q134" s="2">
        <f>RATE(50,,K84,-'Real Returns 1792-2025'!$K134)</f>
        <v>4.3735713908864077E-2</v>
      </c>
      <c r="R134" s="2">
        <f>RATE(100,,J34,-'Real Returns 1792-2025'!$J134)</f>
        <v>5.3724083022349593E-2</v>
      </c>
      <c r="S134" s="2">
        <f>RATE(100,,K34,-'Real Returns 1792-2025'!$K134)</f>
        <v>5.0209654006145431E-2</v>
      </c>
    </row>
    <row r="135" spans="1:19" ht="15.75" customHeight="1" x14ac:dyDescent="0.2">
      <c r="A135" s="1">
        <v>1925</v>
      </c>
      <c r="B135" s="1"/>
      <c r="C135" s="1"/>
      <c r="D135" s="1">
        <v>17.3</v>
      </c>
      <c r="E135" s="1">
        <v>1</v>
      </c>
      <c r="F135" s="1">
        <v>0.26871938418474461</v>
      </c>
      <c r="G135" s="1">
        <v>0.26871938418474461</v>
      </c>
      <c r="H135" s="1">
        <v>8.4462166343734824E-2</v>
      </c>
      <c r="I135" s="1">
        <v>8.4462166343734824E-2</v>
      </c>
      <c r="J135" s="1">
        <v>1216.8756266696191</v>
      </c>
      <c r="K135" s="1">
        <v>781.38246562414713</v>
      </c>
      <c r="L135" s="2">
        <f>RATE(10,,J125,-'Real Returns 1792-2025'!$J135)</f>
        <v>4.5626009316679136E-2</v>
      </c>
      <c r="M135" s="2">
        <f>RATE(10,,K125,-'Real Returns 1792-2025'!$K135)</f>
        <v>-5.9475645873286794E-3</v>
      </c>
      <c r="N135" s="2">
        <f>RATE(30,,J105,-'Real Returns 1792-2025'!$J135)</f>
        <v>5.8672377232609554E-2</v>
      </c>
      <c r="O135" s="2">
        <f>RATE(30,,K105,-'Real Returns 1792-2025'!$K135)</f>
        <v>2.1700227196010276E-2</v>
      </c>
      <c r="P135" s="2">
        <f>RATE(50,,J85,-'Real Returns 1792-2025'!$J135)</f>
        <v>5.8419331714248082E-2</v>
      </c>
      <c r="Q135" s="2">
        <f>RATE(50,,K85,-'Real Returns 1792-2025'!$K135)</f>
        <v>4.2507827352060094E-2</v>
      </c>
      <c r="R135" s="2">
        <f>RATE(100,,J35,-'Real Returns 1792-2025'!$J135)</f>
        <v>5.4512806175524169E-2</v>
      </c>
      <c r="S135" s="2">
        <f>RATE(100,,K35,-'Real Returns 1792-2025'!$K135)</f>
        <v>4.9961251358206622E-2</v>
      </c>
    </row>
    <row r="136" spans="1:19" ht="15.75" customHeight="1" x14ac:dyDescent="0.2">
      <c r="A136" s="1">
        <v>1926</v>
      </c>
      <c r="B136" s="1"/>
      <c r="C136" s="1"/>
      <c r="D136" s="1">
        <v>17.899999999999999</v>
      </c>
      <c r="E136" s="1">
        <v>1.0346820809248554</v>
      </c>
      <c r="F136" s="1">
        <v>0.25785990071704368</v>
      </c>
      <c r="G136" s="1">
        <v>0.21569699901703121</v>
      </c>
      <c r="H136" s="1">
        <v>8.0761553052523194E-2</v>
      </c>
      <c r="I136" s="1">
        <v>4.4534908816125984E-2</v>
      </c>
      <c r="J136" s="1">
        <v>1479.3520475192252</v>
      </c>
      <c r="K136" s="1">
        <v>816.18126248123826</v>
      </c>
      <c r="L136" s="2">
        <f>RATE(10,,J126,-'Real Returns 1792-2025'!$J136)</f>
        <v>4.0537283677427559E-2</v>
      </c>
      <c r="M136" s="2">
        <f>RATE(10,,K126,-'Real Returns 1792-2025'!$K136)</f>
        <v>-6.106934506475154E-3</v>
      </c>
      <c r="N136" s="2">
        <f>RATE(30,,J106,-'Real Returns 1792-2025'!$J136)</f>
        <v>6.330433336327014E-2</v>
      </c>
      <c r="O136" s="2">
        <f>RATE(30,,K106,-'Real Returns 1792-2025'!$K136)</f>
        <v>2.1634406422878949E-2</v>
      </c>
      <c r="P136" s="2">
        <f>RATE(50,,J86,-'Real Returns 1792-2025'!$J136)</f>
        <v>6.0689152696663778E-2</v>
      </c>
      <c r="Q136" s="2">
        <f>RATE(50,,K86,-'Real Returns 1792-2025'!$K136)</f>
        <v>4.0815900618379773E-2</v>
      </c>
      <c r="R136" s="2">
        <f>RATE(100,,J36,-'Real Returns 1792-2025'!$J136)</f>
        <v>5.6467407343854789E-2</v>
      </c>
      <c r="S136" s="2">
        <f>RATE(100,,K36,-'Real Returns 1792-2025'!$K136)</f>
        <v>5.0488028065750479E-2</v>
      </c>
    </row>
    <row r="137" spans="1:19" ht="15.75" customHeight="1" x14ac:dyDescent="0.2">
      <c r="A137" s="1">
        <v>1927</v>
      </c>
      <c r="B137" s="1"/>
      <c r="C137" s="1"/>
      <c r="D137" s="1">
        <v>17.5</v>
      </c>
      <c r="E137" s="1">
        <v>0.97765363128491622</v>
      </c>
      <c r="F137" s="1">
        <v>0.10051390992371156</v>
      </c>
      <c r="G137" s="1">
        <v>0.12566851357911069</v>
      </c>
      <c r="H137" s="1">
        <v>8.7836010082769533E-2</v>
      </c>
      <c r="I137" s="1">
        <v>0.1127008331703756</v>
      </c>
      <c r="J137" s="1">
        <v>1665.2600203911802</v>
      </c>
      <c r="K137" s="1">
        <v>908.16557078092285</v>
      </c>
      <c r="L137" s="2">
        <f>RATE(10,,J127,-'Real Returns 1792-2025'!$J137)</f>
        <v>5.605948512439151E-2</v>
      </c>
      <c r="M137" s="2">
        <f>RATE(10,,K127,-'Real Returns 1792-2025'!$K137)</f>
        <v>1.0601386511159579E-2</v>
      </c>
      <c r="N137" s="2">
        <f>RATE(30,,J107,-'Real Returns 1792-2025'!$J137)</f>
        <v>6.7102722062850548E-2</v>
      </c>
      <c r="O137" s="2">
        <f>RATE(30,,K107,-'Real Returns 1792-2025'!$K137)</f>
        <v>2.3103301050043615E-2</v>
      </c>
      <c r="P137" s="2">
        <f>RATE(50,,J87,-'Real Returns 1792-2025'!$J137)</f>
        <v>6.5314500393219038E-2</v>
      </c>
      <c r="Q137" s="2">
        <f>RATE(50,,K87,-'Real Returns 1792-2025'!$K137)</f>
        <v>4.1449669113523741E-2</v>
      </c>
      <c r="R137" s="2">
        <f>RATE(100,,J37,-'Real Returns 1792-2025'!$J137)</f>
        <v>5.7216714769448611E-2</v>
      </c>
      <c r="S137" s="2">
        <f>RATE(100,,K37,-'Real Returns 1792-2025'!$K137)</f>
        <v>5.1092141739306686E-2</v>
      </c>
    </row>
    <row r="138" spans="1:19" ht="15.75" customHeight="1" x14ac:dyDescent="0.2">
      <c r="A138" s="1">
        <v>1928</v>
      </c>
      <c r="B138" s="1"/>
      <c r="C138" s="1"/>
      <c r="D138" s="1">
        <v>17.3</v>
      </c>
      <c r="E138" s="1">
        <v>0.98857142857142866</v>
      </c>
      <c r="F138" s="1">
        <v>0.32108512090569552</v>
      </c>
      <c r="G138" s="1">
        <v>0.33635778126298677</v>
      </c>
      <c r="H138" s="1">
        <v>8.484310230305625E-2</v>
      </c>
      <c r="I138" s="1">
        <v>9.7384641058004817E-2</v>
      </c>
      <c r="J138" s="1">
        <v>2225.3831860759137</v>
      </c>
      <c r="K138" s="1">
        <v>996.6069489126611</v>
      </c>
      <c r="L138" s="2">
        <f>RATE(10,,J128,-'Real Returns 1792-2025'!$J138)</f>
        <v>0.12814584065716575</v>
      </c>
      <c r="M138" s="2">
        <f>RATE(10,,K128,-'Real Returns 1792-2025'!$K138)</f>
        <v>4.8916638622951127E-2</v>
      </c>
      <c r="N138" s="2">
        <f>RATE(30,,J108,-'Real Returns 1792-2025'!$J138)</f>
        <v>7.0631236939138822E-2</v>
      </c>
      <c r="O138" s="2">
        <f>RATE(30,,K108,-'Real Returns 1792-2025'!$K138)</f>
        <v>2.2512110756268695E-2</v>
      </c>
      <c r="P138" s="2">
        <f>RATE(50,,J88,-'Real Returns 1792-2025'!$J138)</f>
        <v>7.0912656696377127E-2</v>
      </c>
      <c r="Q138" s="2">
        <f>RATE(50,,K88,-'Real Returns 1792-2025'!$K138)</f>
        <v>4.1741173749164112E-2</v>
      </c>
      <c r="R138" s="2">
        <f>RATE(100,,J38,-'Real Returns 1792-2025'!$J138)</f>
        <v>5.9654500790820783E-2</v>
      </c>
      <c r="S138" s="2">
        <f>RATE(100,,K38,-'Real Returns 1792-2025'!$K138)</f>
        <v>5.1223159684039621E-2</v>
      </c>
    </row>
    <row r="139" spans="1:19" ht="15.75" customHeight="1" x14ac:dyDescent="0.2">
      <c r="A139" s="1">
        <v>1929</v>
      </c>
      <c r="B139" s="1"/>
      <c r="C139" s="1"/>
      <c r="D139" s="1">
        <v>17.100000000000001</v>
      </c>
      <c r="E139" s="1">
        <v>0.98843930635838151</v>
      </c>
      <c r="F139" s="1">
        <v>0.47135452261662314</v>
      </c>
      <c r="G139" s="1">
        <v>0.48856334744254859</v>
      </c>
      <c r="H139" s="1">
        <v>6.2458443876165504E-3</v>
      </c>
      <c r="I139" s="1">
        <v>1.8014801631916155E-2</v>
      </c>
      <c r="J139" s="1">
        <v>3312.623844807526</v>
      </c>
      <c r="K139" s="1">
        <v>1014.5606254023119</v>
      </c>
      <c r="L139" s="2">
        <f>RATE(10,,J129,-'Real Returns 1792-2025'!$J139)</f>
        <v>0.17486097763558114</v>
      </c>
      <c r="M139" s="2">
        <f>RATE(10,,K129,-'Real Returns 1792-2025'!$K139)</f>
        <v>6.0084630647465824E-2</v>
      </c>
      <c r="N139" s="2">
        <f>RATE(30,,J109,-'Real Returns 1792-2025'!$J139)</f>
        <v>7.552910200865845E-2</v>
      </c>
      <c r="O139" s="2">
        <f>RATE(30,,K109,-'Real Returns 1792-2025'!$K139)</f>
        <v>1.9481688871069613E-2</v>
      </c>
      <c r="P139" s="2">
        <f>RATE(50,,J89,-'Real Returns 1792-2025'!$J139)</f>
        <v>7.5970812215377881E-2</v>
      </c>
      <c r="Q139" s="2">
        <f>RATE(50,,K89,-'Real Returns 1792-2025'!$K139)</f>
        <v>4.0079441565037212E-2</v>
      </c>
      <c r="R139" s="2">
        <f>RATE(100,,J39,-'Real Returns 1792-2025'!$J139)</f>
        <v>6.3073908653563479E-2</v>
      </c>
      <c r="S139" s="2">
        <f>RATE(100,,K39,-'Real Returns 1792-2025'!$K139)</f>
        <v>5.0729872168149295E-2</v>
      </c>
    </row>
    <row r="140" spans="1:19" ht="15.75" customHeight="1" x14ac:dyDescent="0.2">
      <c r="A140" s="1">
        <v>1930</v>
      </c>
      <c r="B140" s="1"/>
      <c r="C140" s="1"/>
      <c r="D140" s="1">
        <v>17.100000000000001</v>
      </c>
      <c r="E140" s="1">
        <v>1</v>
      </c>
      <c r="F140" s="1">
        <v>-0.14735217280178381</v>
      </c>
      <c r="G140" s="1">
        <v>-0.14735217280178381</v>
      </c>
      <c r="H140" s="1">
        <v>4.3470040034953694E-2</v>
      </c>
      <c r="I140" s="1">
        <v>4.3470040034953694E-2</v>
      </c>
      <c r="J140" s="1">
        <v>2824.5015236001377</v>
      </c>
      <c r="K140" s="1">
        <v>1058.663616406438</v>
      </c>
      <c r="L140" s="2">
        <f>RATE(10,,J130,-'Real Returns 1792-2025'!$J140)</f>
        <v>0.15424197628915717</v>
      </c>
      <c r="M140" s="2">
        <f>RATE(10,,K130,-'Real Returns 1792-2025'!$K140)</f>
        <v>8.4181722660237338E-2</v>
      </c>
      <c r="N140" s="2">
        <f>RATE(30,,J110,-'Real Returns 1792-2025'!$J140)</f>
        <v>6.8633356668556827E-2</v>
      </c>
      <c r="O140" s="2">
        <f>RATE(30,,K110,-'Real Returns 1792-2025'!$K140)</f>
        <v>2.0163184227317471E-2</v>
      </c>
      <c r="P140" s="2">
        <f>RATE(50,,J90,-'Real Returns 1792-2025'!$J140)</f>
        <v>6.476507590299295E-2</v>
      </c>
      <c r="Q140" s="2">
        <f>RATE(50,,K90,-'Real Returns 1792-2025'!$K140)</f>
        <v>3.9514881357756819E-2</v>
      </c>
      <c r="R140" s="2">
        <f>RATE(100,,J40,-'Real Returns 1792-2025'!$J140)</f>
        <v>6.0704080151793398E-2</v>
      </c>
      <c r="S140" s="2">
        <f>RATE(100,,K40,-'Real Returns 1792-2025'!$K140)</f>
        <v>5.034600692849129E-2</v>
      </c>
    </row>
    <row r="141" spans="1:19" ht="15.75" customHeight="1" x14ac:dyDescent="0.2">
      <c r="A141" s="1">
        <v>1931</v>
      </c>
      <c r="B141" s="1"/>
      <c r="C141" s="1"/>
      <c r="D141" s="1">
        <v>15.9</v>
      </c>
      <c r="E141" s="1">
        <v>0.92982456140350866</v>
      </c>
      <c r="F141" s="1">
        <v>-0.28538700385191973</v>
      </c>
      <c r="G141" s="1">
        <v>-0.23145394753885695</v>
      </c>
      <c r="H141" s="1">
        <v>6.8810513207645974E-2</v>
      </c>
      <c r="I141" s="1">
        <v>0.14947545760067604</v>
      </c>
      <c r="J141" s="1">
        <v>2170.7594961333698</v>
      </c>
      <c r="K141" s="1">
        <v>1216.907844913977</v>
      </c>
      <c r="L141" s="2">
        <f>RATE(10,,J131,-'Real Returns 1792-2025'!$J141)</f>
        <v>0.13989597768034165</v>
      </c>
      <c r="M141" s="2">
        <f>RATE(10,,K131,-'Real Returns 1792-2025'!$K141)</f>
        <v>9.2685969042547237E-2</v>
      </c>
      <c r="N141" s="2">
        <f>RATE(30,,J111,-'Real Returns 1792-2025'!$J141)</f>
        <v>5.311203852008526E-2</v>
      </c>
      <c r="O141" s="2">
        <f>RATE(30,,K111,-'Real Returns 1792-2025'!$K141)</f>
        <v>2.2848158291531865E-2</v>
      </c>
      <c r="P141" s="2">
        <f>RATE(50,,J91,-'Real Returns 1792-2025'!$J141)</f>
        <v>5.4567445129058298E-2</v>
      </c>
      <c r="Q141" s="2">
        <f>RATE(50,,K91,-'Real Returns 1792-2025'!$K141)</f>
        <v>4.0278770068085515E-2</v>
      </c>
      <c r="R141" s="2">
        <f>RATE(100,,J41,-'Real Returns 1792-2025'!$J141)</f>
        <v>5.6295937782978388E-2</v>
      </c>
      <c r="S141" s="2">
        <f>RATE(100,,K41,-'Real Returns 1792-2025'!$K141)</f>
        <v>5.0814989273882151E-2</v>
      </c>
    </row>
    <row r="142" spans="1:19" ht="15.75" customHeight="1" x14ac:dyDescent="0.2">
      <c r="A142" s="1">
        <v>1932</v>
      </c>
      <c r="B142" s="1"/>
      <c r="C142" s="1"/>
      <c r="D142" s="1">
        <v>14.3</v>
      </c>
      <c r="E142" s="1">
        <v>0.89937106918238996</v>
      </c>
      <c r="F142" s="1">
        <v>-0.4827294188738418</v>
      </c>
      <c r="G142" s="1">
        <v>-0.42485299021636957</v>
      </c>
      <c r="H142" s="1">
        <v>-0.18331251463868392</v>
      </c>
      <c r="I142" s="1">
        <v>-9.193489389895626E-2</v>
      </c>
      <c r="J142" s="1">
        <v>1248.5058331605278</v>
      </c>
      <c r="K142" s="1">
        <v>1105.0315513070029</v>
      </c>
      <c r="L142" s="2">
        <f>RATE(10,,J132,-'Real Returns 1792-2025'!$J142)</f>
        <v>5.6579428151059478E-2</v>
      </c>
      <c r="M142" s="2">
        <f>RATE(10,,K132,-'Real Returns 1792-2025'!$K142)</f>
        <v>5.3502762780309639E-2</v>
      </c>
      <c r="N142" s="2">
        <f>RATE(30,,J112,-'Real Returns 1792-2025'!$J142)</f>
        <v>2.8245683345776259E-2</v>
      </c>
      <c r="O142" s="2">
        <f>RATE(30,,K112,-'Real Returns 1792-2025'!$K142)</f>
        <v>1.8226703499844003E-2</v>
      </c>
      <c r="P142" s="2">
        <f>RATE(50,,J92,-'Real Returns 1792-2025'!$J142)</f>
        <v>4.2853274431896994E-2</v>
      </c>
      <c r="Q142" s="2">
        <f>RATE(50,,K92,-'Real Returns 1792-2025'!$K142)</f>
        <v>3.7077794327813267E-2</v>
      </c>
      <c r="R142" s="2">
        <f>RATE(100,,J42,-'Real Returns 1792-2025'!$J142)</f>
        <v>4.9569754821905405E-2</v>
      </c>
      <c r="S142" s="2">
        <f>RATE(100,,K42,-'Real Returns 1792-2025'!$K142)</f>
        <v>4.8540709842831702E-2</v>
      </c>
    </row>
    <row r="143" spans="1:19" ht="15.75" customHeight="1" x14ac:dyDescent="0.2">
      <c r="A143" s="1">
        <v>1933</v>
      </c>
      <c r="B143" s="1"/>
      <c r="C143" s="1"/>
      <c r="D143" s="1">
        <v>12.9</v>
      </c>
      <c r="E143" s="1">
        <v>0.90209790209790208</v>
      </c>
      <c r="F143" s="1">
        <v>-6.0520027649285435E-2</v>
      </c>
      <c r="G143" s="1">
        <v>4.1439039117458831E-2</v>
      </c>
      <c r="H143" s="1">
        <v>6.8400917494308544E-2</v>
      </c>
      <c r="I143" s="1">
        <v>0.18435140466423361</v>
      </c>
      <c r="J143" s="1">
        <v>1300.2427152192424</v>
      </c>
      <c r="K143" s="1">
        <v>1308.7456699887462</v>
      </c>
      <c r="L143" s="2">
        <f>RATE(10,,J133,-'Real Returns 1792-2025'!$J143)</f>
        <v>3.3356064131394685E-2</v>
      </c>
      <c r="M143" s="2">
        <f>RATE(10,,K133,-'Real Returns 1792-2025'!$K143)</f>
        <v>6.2484880897357119E-2</v>
      </c>
      <c r="N143" s="2">
        <f>RATE(30,,J113,-'Real Returns 1792-2025'!$J143)</f>
        <v>2.7498418045748034E-2</v>
      </c>
      <c r="O143" s="2">
        <f>RATE(30,,K113,-'Real Returns 1792-2025'!$K143)</f>
        <v>2.3900652502184167E-2</v>
      </c>
      <c r="P143" s="2">
        <f>RATE(50,,J93,-'Real Returns 1792-2025'!$J143)</f>
        <v>4.3047370134648093E-2</v>
      </c>
      <c r="Q143" s="2">
        <f>RATE(50,,K93,-'Real Returns 1792-2025'!$K143)</f>
        <v>3.9390175589236652E-2</v>
      </c>
      <c r="R143" s="2">
        <f>RATE(100,,J43,-'Real Returns 1792-2025'!$J143)</f>
        <v>4.9685107375788073E-2</v>
      </c>
      <c r="S143" s="2">
        <f>RATE(100,,K43,-'Real Returns 1792-2025'!$K143)</f>
        <v>4.9542204338595373E-2</v>
      </c>
    </row>
    <row r="144" spans="1:19" ht="15.75" customHeight="1" x14ac:dyDescent="0.2">
      <c r="A144" s="1">
        <v>1934</v>
      </c>
      <c r="B144" s="1"/>
      <c r="C144" s="1"/>
      <c r="D144" s="1">
        <v>13.2</v>
      </c>
      <c r="E144" s="1">
        <v>1.0232558139534882</v>
      </c>
      <c r="F144" s="1">
        <v>0.75646148868746677</v>
      </c>
      <c r="G144" s="1">
        <v>0.71654190939911566</v>
      </c>
      <c r="H144" s="1">
        <v>0.15416420167446021</v>
      </c>
      <c r="I144" s="1">
        <v>0.12793319709094986</v>
      </c>
      <c r="J144" s="1">
        <v>2231.9211130647291</v>
      </c>
      <c r="K144" s="1">
        <v>1476.1776877293437</v>
      </c>
      <c r="L144" s="2">
        <f>RATE(10,,J134,-'Real Returns 1792-2025'!$J144)</f>
        <v>8.8127590352309854E-2</v>
      </c>
      <c r="M144" s="2">
        <f>RATE(10,,K134,-'Real Returns 1792-2025'!$K144)</f>
        <v>7.4357792217206259E-2</v>
      </c>
      <c r="N144" s="2">
        <f>RATE(30,,J114,-'Real Returns 1792-2025'!$J144)</f>
        <v>5.3370724435877696E-2</v>
      </c>
      <c r="O144" s="2">
        <f>RATE(30,,K114,-'Real Returns 1792-2025'!$K144)</f>
        <v>2.8311250399894339E-2</v>
      </c>
      <c r="P144" s="2">
        <f>RATE(50,,J94,-'Real Returns 1792-2025'!$J144)</f>
        <v>5.5829810155911354E-2</v>
      </c>
      <c r="Q144" s="2">
        <f>RATE(50,,K94,-'Real Returns 1792-2025'!$K144)</f>
        <v>4.0200257289950352E-2</v>
      </c>
      <c r="R144" s="2">
        <f>RATE(100,,J44,-'Real Returns 1792-2025'!$J144)</f>
        <v>5.5252484620232328E-2</v>
      </c>
      <c r="S144" s="2">
        <f>RATE(100,,K44,-'Real Returns 1792-2025'!$K144)</f>
        <v>5.0893236771693544E-2</v>
      </c>
    </row>
    <row r="145" spans="1:19" ht="15.75" customHeight="1" x14ac:dyDescent="0.2">
      <c r="A145" s="1">
        <v>1935</v>
      </c>
      <c r="B145" s="1"/>
      <c r="C145" s="1"/>
      <c r="D145" s="1">
        <v>13.6</v>
      </c>
      <c r="E145" s="1">
        <v>1.0303030303030303</v>
      </c>
      <c r="F145" s="1">
        <v>-0.11485501279727661</v>
      </c>
      <c r="G145" s="1">
        <v>-0.14088868889147432</v>
      </c>
      <c r="H145" s="1">
        <v>0.18077702900094383</v>
      </c>
      <c r="I145" s="1">
        <v>0.14604829285385734</v>
      </c>
      <c r="J145" s="1">
        <v>1917.4686737358393</v>
      </c>
      <c r="K145" s="1">
        <v>1691.7709189711688</v>
      </c>
      <c r="L145" s="2">
        <f>RATE(10,,J135,-'Real Returns 1792-2025'!$J145)</f>
        <v>4.6521628859054663E-2</v>
      </c>
      <c r="M145" s="2">
        <f>RATE(10,,K135,-'Real Returns 1792-2025'!$K145)</f>
        <v>8.0308490568735041E-2</v>
      </c>
      <c r="N145" s="2">
        <f>RATE(30,,J115,-'Real Returns 1792-2025'!$J145)</f>
        <v>3.8520209261768176E-2</v>
      </c>
      <c r="O145" s="2">
        <f>RATE(30,,K115,-'Real Returns 1792-2025'!$K145)</f>
        <v>2.9074994774174474E-2</v>
      </c>
      <c r="P145" s="2">
        <f>RATE(50,,J95,-'Real Returns 1792-2025'!$J145)</f>
        <v>5.5291692747859063E-2</v>
      </c>
      <c r="Q145" s="2">
        <f>RATE(50,,K95,-'Real Returns 1792-2025'!$K145)</f>
        <v>4.1651401970619097E-2</v>
      </c>
      <c r="R145" s="2">
        <f>RATE(100,,J45,-'Real Returns 1792-2025'!$J145)</f>
        <v>5.2881177705082237E-2</v>
      </c>
      <c r="S145" s="2">
        <f>RATE(100,,K45,-'Real Returns 1792-2025'!$K145)</f>
        <v>5.1711582097766932E-2</v>
      </c>
    </row>
    <row r="146" spans="1:19" ht="15.75" customHeight="1" x14ac:dyDescent="0.2">
      <c r="A146" s="1">
        <v>1936</v>
      </c>
      <c r="B146" s="1"/>
      <c r="C146" s="1"/>
      <c r="D146" s="1">
        <v>13.8</v>
      </c>
      <c r="E146" s="1">
        <v>1.0147058823529413</v>
      </c>
      <c r="F146" s="1">
        <v>0.60943932142687007</v>
      </c>
      <c r="G146" s="1">
        <v>0.5861141138699586</v>
      </c>
      <c r="H146" s="1">
        <v>8.9339312941907778E-2</v>
      </c>
      <c r="I146" s="1">
        <v>7.3551786667387153E-2</v>
      </c>
      <c r="J146" s="1">
        <v>3041.3241263159252</v>
      </c>
      <c r="K146" s="1">
        <v>1816.2036926934259</v>
      </c>
      <c r="L146" s="2">
        <f>RATE(10,,J136,-'Real Returns 1792-2025'!$J146)</f>
        <v>7.4729369117518804E-2</v>
      </c>
      <c r="M146" s="2">
        <f>RATE(10,,K136,-'Real Returns 1792-2025'!$K146)</f>
        <v>8.3272687433771447E-2</v>
      </c>
      <c r="N146" s="2">
        <f>RATE(30,,J116,-'Real Returns 1792-2025'!$J146)</f>
        <v>4.790475241798841E-2</v>
      </c>
      <c r="O146" s="2">
        <f>RATE(30,,K116,-'Real Returns 1792-2025'!$K146)</f>
        <v>3.0331239374291913E-2</v>
      </c>
      <c r="P146" s="2">
        <f>RATE(50,,J96,-'Real Returns 1792-2025'!$J146)</f>
        <v>5.9309912220267401E-2</v>
      </c>
      <c r="Q146" s="2">
        <f>RATE(50,,K96,-'Real Returns 1792-2025'!$K146)</f>
        <v>4.120691493393297E-2</v>
      </c>
      <c r="R146" s="2">
        <f>RATE(100,,J46,-'Real Returns 1792-2025'!$J146)</f>
        <v>5.7101871380370234E-2</v>
      </c>
      <c r="S146" s="2">
        <f>RATE(100,,K46,-'Real Returns 1792-2025'!$K146)</f>
        <v>5.2781003687424631E-2</v>
      </c>
    </row>
    <row r="147" spans="1:19" ht="15.75" customHeight="1" x14ac:dyDescent="0.2">
      <c r="A147" s="1">
        <v>1937</v>
      </c>
      <c r="B147" s="1"/>
      <c r="C147" s="1"/>
      <c r="D147" s="1">
        <v>14.1</v>
      </c>
      <c r="E147" s="1">
        <v>1.0217391304347825</v>
      </c>
      <c r="F147" s="1">
        <v>0.27824314091152913</v>
      </c>
      <c r="G147" s="1">
        <v>0.25104647833894367</v>
      </c>
      <c r="H147" s="1">
        <v>9.1331645902507308E-2</v>
      </c>
      <c r="I147" s="1">
        <v>6.8111823649262604E-2</v>
      </c>
      <c r="J147" s="1">
        <v>3804.8378377148028</v>
      </c>
      <c r="K147" s="1">
        <v>1939.9086383213</v>
      </c>
      <c r="L147" s="2">
        <f>RATE(10,,J137,-'Real Returns 1792-2025'!$J147)</f>
        <v>8.6139003584796064E-2</v>
      </c>
      <c r="M147" s="2">
        <f>RATE(10,,K137,-'Real Returns 1792-2025'!$K147)</f>
        <v>7.8851387252450653E-2</v>
      </c>
      <c r="N147" s="2">
        <f>RATE(30,,J117,-'Real Returns 1792-2025'!$J147)</f>
        <v>5.6707443177080943E-2</v>
      </c>
      <c r="O147" s="2">
        <f>RATE(30,,K117,-'Real Returns 1792-2025'!$K147)</f>
        <v>3.3524048448835247E-2</v>
      </c>
      <c r="P147" s="2">
        <f>RATE(50,,J97,-'Real Returns 1792-2025'!$J147)</f>
        <v>6.186478571584688E-2</v>
      </c>
      <c r="Q147" s="2">
        <f>RATE(50,,K97,-'Real Returns 1792-2025'!$K147)</f>
        <v>4.1437841290900029E-2</v>
      </c>
      <c r="R147" s="2">
        <f>RATE(100,,J47,-'Real Returns 1792-2025'!$J147)</f>
        <v>5.9682269083535043E-2</v>
      </c>
      <c r="S147" s="2">
        <f>RATE(100,,K47,-'Real Returns 1792-2025'!$K147)</f>
        <v>5.3728444440457962E-2</v>
      </c>
    </row>
    <row r="148" spans="1:19" ht="15.75" customHeight="1" x14ac:dyDescent="0.2">
      <c r="A148" s="1">
        <v>1938</v>
      </c>
      <c r="B148" s="1"/>
      <c r="C148" s="1"/>
      <c r="D148" s="1">
        <v>14.2</v>
      </c>
      <c r="E148" s="1">
        <v>1.0070921985815602</v>
      </c>
      <c r="F148" s="1">
        <v>-0.36280372479111733</v>
      </c>
      <c r="G148" s="1">
        <v>-0.36729102250385592</v>
      </c>
      <c r="H148" s="1">
        <v>-6.8120235245171967E-2</v>
      </c>
      <c r="I148" s="1">
        <v>-7.4682768799783306E-2</v>
      </c>
      <c r="J148" s="1">
        <v>2407.3550578391728</v>
      </c>
      <c r="K148" s="1">
        <v>1795.030889992848</v>
      </c>
      <c r="L148" s="2">
        <f>RATE(10,,J138,-'Real Returns 1792-2025'!$J148)</f>
        <v>7.8909244467620116E-3</v>
      </c>
      <c r="M148" s="2">
        <f>RATE(10,,K138,-'Real Returns 1792-2025'!$K148)</f>
        <v>6.0607762987495338E-2</v>
      </c>
      <c r="N148" s="2">
        <f>RATE(30,,J118,-'Real Returns 1792-2025'!$J148)</f>
        <v>5.0854311271098677E-2</v>
      </c>
      <c r="O148" s="2">
        <f>RATE(30,,K118,-'Real Returns 1792-2025'!$K148)</f>
        <v>3.2612764478112587E-2</v>
      </c>
      <c r="P148" s="2">
        <f>RATE(50,,J98,-'Real Returns 1792-2025'!$J148)</f>
        <v>5.2762325567350804E-2</v>
      </c>
      <c r="Q148" s="2">
        <f>RATE(50,,K98,-'Real Returns 1792-2025'!$K148)</f>
        <v>3.912037098568194E-2</v>
      </c>
      <c r="R148" s="2">
        <f>RATE(100,,J48,-'Real Returns 1792-2025'!$J148)</f>
        <v>5.5108902922678525E-2</v>
      </c>
      <c r="S148" s="2">
        <f>RATE(100,,K48,-'Real Returns 1792-2025'!$K148)</f>
        <v>5.209821210884491E-2</v>
      </c>
    </row>
    <row r="149" spans="1:19" ht="15.75" customHeight="1" x14ac:dyDescent="0.2">
      <c r="A149" s="1">
        <v>1939</v>
      </c>
      <c r="B149" s="1"/>
      <c r="C149" s="1"/>
      <c r="D149" s="1">
        <v>14</v>
      </c>
      <c r="E149" s="1">
        <v>0.9859154929577465</v>
      </c>
      <c r="F149" s="1">
        <v>0.19868664264484148</v>
      </c>
      <c r="G149" s="1">
        <v>0.21581073753976776</v>
      </c>
      <c r="H149" s="1">
        <v>3.9385509389936901E-2</v>
      </c>
      <c r="I149" s="1">
        <v>5.4233873809793165E-2</v>
      </c>
      <c r="J149" s="1">
        <v>2926.8881283915348</v>
      </c>
      <c r="K149" s="1">
        <v>1892.3823687654008</v>
      </c>
      <c r="L149" s="2">
        <f>RATE(10,,J139,-'Real Returns 1792-2025'!$J149)</f>
        <v>-1.2303761217175446E-2</v>
      </c>
      <c r="M149" s="2">
        <f>RATE(10,,K139,-'Real Returns 1792-2025'!$K149)</f>
        <v>6.4322121688183936E-2</v>
      </c>
      <c r="N149" s="2">
        <f>RATE(30,,J119,-'Real Returns 1792-2025'!$J149)</f>
        <v>4.5559702691011603E-2</v>
      </c>
      <c r="O149" s="2">
        <f>RATE(30,,K119,-'Real Returns 1792-2025'!$K149)</f>
        <v>2.9873397347587805E-2</v>
      </c>
      <c r="P149" s="2">
        <f>RATE(50,,J99,-'Real Returns 1792-2025'!$J149)</f>
        <v>5.6143624548410216E-2</v>
      </c>
      <c r="Q149" s="2">
        <f>RATE(50,,K99,-'Real Returns 1792-2025'!$K149)</f>
        <v>3.8543147460413561E-2</v>
      </c>
      <c r="R149" s="2">
        <f>RATE(100,,J49,-'Real Returns 1792-2025'!$J149)</f>
        <v>5.6137339865509998E-2</v>
      </c>
      <c r="S149" s="2">
        <f>RATE(100,,K49,-'Real Returns 1792-2025'!$K149)</f>
        <v>5.2112025154659652E-2</v>
      </c>
    </row>
    <row r="150" spans="1:19" ht="15.75" customHeight="1" x14ac:dyDescent="0.2">
      <c r="A150" s="1">
        <v>1940</v>
      </c>
      <c r="B150" s="1"/>
      <c r="C150" s="1"/>
      <c r="D150" s="1">
        <v>13.9</v>
      </c>
      <c r="E150" s="1">
        <v>0.99285714285714288</v>
      </c>
      <c r="F150" s="1">
        <v>5.7633490693985268E-2</v>
      </c>
      <c r="G150" s="1">
        <v>6.5242364727754909E-2</v>
      </c>
      <c r="H150" s="1">
        <v>2.4838895239707171E-2</v>
      </c>
      <c r="I150" s="1">
        <v>3.2211836932079185E-2</v>
      </c>
      <c r="J150" s="1">
        <v>3117.8452311813912</v>
      </c>
      <c r="K150" s="1">
        <v>1953.3394810412135</v>
      </c>
      <c r="L150" s="2">
        <f>RATE(10,,J140,-'Real Returns 1792-2025'!$J150)</f>
        <v>9.9300019978371453E-3</v>
      </c>
      <c r="M150" s="2">
        <f>RATE(10,,K140,-'Real Returns 1792-2025'!$K150)</f>
        <v>6.3168190018607698E-2</v>
      </c>
      <c r="N150" s="2">
        <f>RATE(30,,J120,-'Real Returns 1792-2025'!$J150)</f>
        <v>4.2860138417864638E-2</v>
      </c>
      <c r="O150" s="2">
        <f>RATE(30,,K120,-'Real Returns 1792-2025'!$K150)</f>
        <v>3.0361277454455916E-2</v>
      </c>
      <c r="P150" s="2">
        <f>RATE(50,,J100,-'Real Returns 1792-2025'!$J150)</f>
        <v>5.5384184078318514E-2</v>
      </c>
      <c r="Q150" s="2">
        <f>RATE(50,,K100,-'Real Returns 1792-2025'!$K150)</f>
        <v>3.7838126203884999E-2</v>
      </c>
      <c r="R150" s="2">
        <f>RATE(100,,J50,-'Real Returns 1792-2025'!$J150)</f>
        <v>5.8193706021258416E-2</v>
      </c>
      <c r="S150" s="2">
        <f>RATE(100,,K50,-'Real Returns 1792-2025'!$K150)</f>
        <v>5.2760666074793315E-2</v>
      </c>
    </row>
    <row r="151" spans="1:19" ht="15.75" customHeight="1" x14ac:dyDescent="0.2">
      <c r="A151" s="1">
        <v>1941</v>
      </c>
      <c r="B151" s="1"/>
      <c r="C151" s="1"/>
      <c r="D151" s="1">
        <v>14.1</v>
      </c>
      <c r="E151" s="1">
        <v>1.014388489208633</v>
      </c>
      <c r="F151" s="1">
        <v>-9.1229080220510239E-2</v>
      </c>
      <c r="G151" s="1">
        <v>-0.10411944787695682</v>
      </c>
      <c r="H151" s="1">
        <v>5.2648515260004691E-2</v>
      </c>
      <c r="I151" s="1">
        <v>3.7717330646387603E-2</v>
      </c>
      <c r="J151" s="1">
        <v>2793.2169071449821</v>
      </c>
      <c r="K151" s="1">
        <v>2027.014232112288</v>
      </c>
      <c r="L151" s="2">
        <f>RATE(10,,J141,-'Real Returns 1792-2025'!$J151)</f>
        <v>2.5532186346165192E-2</v>
      </c>
      <c r="M151" s="2">
        <f>RATE(10,,K141,-'Real Returns 1792-2025'!$K151)</f>
        <v>5.234928594980625E-2</v>
      </c>
      <c r="N151" s="2">
        <f>RATE(30,,J121,-'Real Returns 1792-2025'!$J151)</f>
        <v>4.1133122311276957E-2</v>
      </c>
      <c r="O151" s="2">
        <f>RATE(30,,K121,-'Real Returns 1792-2025'!$K151)</f>
        <v>3.1320602880885416E-2</v>
      </c>
      <c r="P151" s="2">
        <f>RATE(50,,J101,-'Real Returns 1792-2025'!$J151)</f>
        <v>5.4084214453758724E-2</v>
      </c>
      <c r="Q151" s="2">
        <f>RATE(50,,K101,-'Real Returns 1792-2025'!$K151)</f>
        <v>3.8078201514885446E-2</v>
      </c>
      <c r="R151" s="2">
        <f>RATE(100,,J51,-'Real Returns 1792-2025'!$J151)</f>
        <v>5.7183670141294933E-2</v>
      </c>
      <c r="S151" s="2">
        <f>RATE(100,,K51,-'Real Returns 1792-2025'!$K151)</f>
        <v>5.2345837713735563E-2</v>
      </c>
    </row>
    <row r="152" spans="1:19" ht="15.75" customHeight="1" x14ac:dyDescent="0.2">
      <c r="A152" s="1">
        <v>1942</v>
      </c>
      <c r="B152" s="1"/>
      <c r="C152" s="1"/>
      <c r="D152" s="1">
        <v>15.7</v>
      </c>
      <c r="E152" s="1">
        <v>1.1134751773049645</v>
      </c>
      <c r="F152" s="1">
        <v>-5.3279206619207264E-2</v>
      </c>
      <c r="G152" s="1">
        <v>-0.14976030658158102</v>
      </c>
      <c r="H152" s="1">
        <v>3.524916818116175E-2</v>
      </c>
      <c r="I152" s="1">
        <v>-7.0253931760867472E-2</v>
      </c>
      <c r="J152" s="1">
        <v>2374.9038867820941</v>
      </c>
      <c r="K152" s="1">
        <v>1884.6085125711641</v>
      </c>
      <c r="L152" s="2">
        <f>RATE(10,,J142,-'Real Returns 1792-2025'!$J152)</f>
        <v>6.6413283829411029E-2</v>
      </c>
      <c r="M152" s="2">
        <f>RATE(10,,K142,-'Real Returns 1792-2025'!$K152)</f>
        <v>5.4835280584833231E-2</v>
      </c>
      <c r="N152" s="2">
        <f>RATE(30,,J122,-'Real Returns 1792-2025'!$J152)</f>
        <v>3.4678734232739969E-2</v>
      </c>
      <c r="O152" s="2">
        <f>RATE(30,,K122,-'Real Returns 1792-2025'!$K152)</f>
        <v>2.7722287449338193E-2</v>
      </c>
      <c r="P152" s="2">
        <f>RATE(50,,J102,-'Real Returns 1792-2025'!$J152)</f>
        <v>4.7509332471840207E-2</v>
      </c>
      <c r="Q152" s="2">
        <f>RATE(50,,K102,-'Real Returns 1792-2025'!$K152)</f>
        <v>3.5488374778993817E-2</v>
      </c>
      <c r="R152" s="2">
        <f>RATE(100,,J52,-'Real Returns 1792-2025'!$J152)</f>
        <v>5.8910270305842262E-2</v>
      </c>
      <c r="S152" s="2">
        <f>RATE(100,,K52,-'Real Returns 1792-2025'!$K152)</f>
        <v>5.4009868926283192E-2</v>
      </c>
    </row>
    <row r="153" spans="1:19" ht="15.75" customHeight="1" x14ac:dyDescent="0.2">
      <c r="A153" s="1">
        <v>1943</v>
      </c>
      <c r="B153" s="1"/>
      <c r="C153" s="1"/>
      <c r="D153" s="1">
        <v>16.899999999999999</v>
      </c>
      <c r="E153" s="1">
        <v>1.0764331210191083</v>
      </c>
      <c r="F153" s="1">
        <v>0.24172317335976046</v>
      </c>
      <c r="G153" s="1">
        <v>0.15355348057681883</v>
      </c>
      <c r="H153" s="1">
        <v>5.1567750076631169E-2</v>
      </c>
      <c r="I153" s="1">
        <v>-2.3099782473188779E-2</v>
      </c>
      <c r="J153" s="1">
        <v>2739.5786446328998</v>
      </c>
      <c r="K153" s="1">
        <v>1841.0744658836504</v>
      </c>
      <c r="L153" s="2">
        <f>RATE(10,,J143,-'Real Returns 1792-2025'!$J153)</f>
        <v>7.7372619901783013E-2</v>
      </c>
      <c r="M153" s="2">
        <f>RATE(10,,K143,-'Real Returns 1792-2025'!$K153)</f>
        <v>3.4717060177360454E-2</v>
      </c>
      <c r="N153" s="2">
        <f>RATE(30,,J123,-'Real Returns 1792-2025'!$J153)</f>
        <v>3.7965978154626122E-2</v>
      </c>
      <c r="O153" s="2">
        <f>RATE(30,,K123,-'Real Returns 1792-2025'!$K153)</f>
        <v>2.6728144350507212E-2</v>
      </c>
      <c r="P153" s="2">
        <f>RATE(50,,J103,-'Real Returns 1792-2025'!$J153)</f>
        <v>4.9300266981138971E-2</v>
      </c>
      <c r="Q153" s="2">
        <f>RATE(50,,K103,-'Real Returns 1792-2025'!$K153)</f>
        <v>3.4016857392669436E-2</v>
      </c>
      <c r="R153" s="2">
        <f>RATE(100,,J53,-'Real Returns 1792-2025'!$J153)</f>
        <v>6.0149076481794586E-2</v>
      </c>
      <c r="S153" s="2">
        <f>RATE(100,,K53,-'Real Returns 1792-2025'!$K153)</f>
        <v>5.3657915919483948E-2</v>
      </c>
    </row>
    <row r="154" spans="1:19" ht="15.75" customHeight="1" x14ac:dyDescent="0.2">
      <c r="A154" s="1">
        <v>1944</v>
      </c>
      <c r="B154" s="1"/>
      <c r="C154" s="1"/>
      <c r="D154" s="1">
        <v>17.399999999999999</v>
      </c>
      <c r="E154" s="1">
        <v>1.029585798816568</v>
      </c>
      <c r="F154" s="1">
        <v>0.21369385283444653</v>
      </c>
      <c r="G154" s="1">
        <v>0.17881759269552577</v>
      </c>
      <c r="H154" s="1">
        <v>7.8290594535416647E-2</v>
      </c>
      <c r="I154" s="1">
        <v>4.7305232623479521E-2</v>
      </c>
      <c r="J154" s="1">
        <v>3229.463502866226</v>
      </c>
      <c r="K154" s="1">
        <v>1928.1669217694248</v>
      </c>
      <c r="L154" s="2">
        <f>RATE(10,,J144,-'Real Returns 1792-2025'!$J154)</f>
        <v>3.763629430235186E-2</v>
      </c>
      <c r="M154" s="2">
        <f>RATE(10,,K144,-'Real Returns 1792-2025'!$K154)</f>
        <v>2.7071312948835025E-2</v>
      </c>
      <c r="N154" s="2">
        <f>RATE(30,,J124,-'Real Returns 1792-2025'!$J154)</f>
        <v>4.6124965705409977E-2</v>
      </c>
      <c r="O154" s="2">
        <f>RATE(30,,K124,-'Real Returns 1792-2025'!$K154)</f>
        <v>2.8662727061648165E-2</v>
      </c>
      <c r="P154" s="2">
        <f>RATE(50,,J104,-'Real Returns 1792-2025'!$J154)</f>
        <v>5.6480557054165687E-2</v>
      </c>
      <c r="Q154" s="2">
        <f>RATE(50,,K104,-'Real Returns 1792-2025'!$K154)</f>
        <v>3.3437819962133311E-2</v>
      </c>
      <c r="R154" s="2">
        <f>RATE(100,,J54,-'Real Returns 1792-2025'!$J154)</f>
        <v>5.7993998544471105E-2</v>
      </c>
      <c r="S154" s="2">
        <f>RATE(100,,K54,-'Real Returns 1792-2025'!$K154)</f>
        <v>4.942260250665087E-2</v>
      </c>
    </row>
    <row r="155" spans="1:19" ht="15.75" customHeight="1" x14ac:dyDescent="0.2">
      <c r="A155" s="1">
        <v>1945</v>
      </c>
      <c r="B155" s="1"/>
      <c r="C155" s="1"/>
      <c r="D155" s="1">
        <v>17.8</v>
      </c>
      <c r="E155" s="1">
        <v>1.0229885057471266</v>
      </c>
      <c r="F155" s="1">
        <v>0.21624745104351106</v>
      </c>
      <c r="G155" s="1">
        <v>0.18891604764927461</v>
      </c>
      <c r="H155" s="1">
        <v>6.8055486794563524E-2</v>
      </c>
      <c r="I155" s="1">
        <v>4.4054239900303438E-2</v>
      </c>
      <c r="J155" s="1">
        <v>3839.560983855295</v>
      </c>
      <c r="K155" s="1">
        <v>2013.1108499088846</v>
      </c>
      <c r="L155" s="2">
        <f>RATE(10,,J145,-'Real Returns 1792-2025'!$J155)</f>
        <v>7.1902612084040349E-2</v>
      </c>
      <c r="M155" s="2">
        <f>RATE(10,,K145,-'Real Returns 1792-2025'!$K155)</f>
        <v>1.7542630838338829E-2</v>
      </c>
      <c r="N155" s="2">
        <f>RATE(30,,J125,-'Real Returns 1792-2025'!$J155)</f>
        <v>5.4613448265265048E-2</v>
      </c>
      <c r="O155" s="2">
        <f>RATE(30,,K125,-'Real Returns 1792-2025'!$K155)</f>
        <v>2.999843657423925E-2</v>
      </c>
      <c r="P155" s="2">
        <f>RATE(50,,J105,-'Real Returns 1792-2025'!$J155)</f>
        <v>5.8857839941828763E-2</v>
      </c>
      <c r="Q155" s="2">
        <f>RATE(50,,K105,-'Real Returns 1792-2025'!$K155)</f>
        <v>3.2319603430923133E-2</v>
      </c>
      <c r="R155" s="2">
        <f>RATE(100,,J55,-'Real Returns 1792-2025'!$J155)</f>
        <v>5.8947200135881936E-2</v>
      </c>
      <c r="S155" s="2">
        <f>RATE(100,,K55,-'Real Returns 1792-2025'!$K155)</f>
        <v>4.9333232048452469E-2</v>
      </c>
    </row>
    <row r="156" spans="1:19" ht="15.75" customHeight="1" x14ac:dyDescent="0.2">
      <c r="A156" s="1">
        <v>1946</v>
      </c>
      <c r="B156" s="1"/>
      <c r="C156" s="1"/>
      <c r="D156" s="1">
        <v>18.2</v>
      </c>
      <c r="E156" s="1">
        <v>1.0224719101123594</v>
      </c>
      <c r="F156" s="1">
        <v>0.44945618386830466</v>
      </c>
      <c r="G156" s="1">
        <v>0.4176000040030674</v>
      </c>
      <c r="H156" s="1">
        <v>6.3903357295712837E-2</v>
      </c>
      <c r="I156" s="1">
        <v>4.0520865926576555E-2</v>
      </c>
      <c r="J156" s="1">
        <v>5442.961666083288</v>
      </c>
      <c r="K156" s="1">
        <v>2094.6838447533792</v>
      </c>
      <c r="L156" s="2">
        <f>RATE(10,,J146,-'Real Returns 1792-2025'!$J156)</f>
        <v>5.993017659567601E-2</v>
      </c>
      <c r="M156" s="2">
        <f>RATE(10,,K146,-'Real Returns 1792-2025'!$K156)</f>
        <v>1.4367655974333045E-2</v>
      </c>
      <c r="N156" s="2">
        <f>RATE(30,,J126,-'Real Returns 1792-2025'!$J156)</f>
        <v>5.8306198962939731E-2</v>
      </c>
      <c r="O156" s="2">
        <f>RATE(30,,K126,-'Real Returns 1792-2025'!$K156)</f>
        <v>2.9811211355126068E-2</v>
      </c>
      <c r="P156" s="2">
        <f>RATE(50,,J106,-'Real Returns 1792-2025'!$J156)</f>
        <v>6.4902447147761555E-2</v>
      </c>
      <c r="Q156" s="2">
        <f>RATE(50,,K106,-'Real Returns 1792-2025'!$K156)</f>
        <v>3.2200211251167961E-2</v>
      </c>
      <c r="R156" s="2">
        <f>RATE(100,,J56,-'Real Returns 1792-2025'!$J156)</f>
        <v>6.2121425217679715E-2</v>
      </c>
      <c r="S156" s="2">
        <f>RATE(100,,K56,-'Real Returns 1792-2025'!$K156)</f>
        <v>4.9666828051530103E-2</v>
      </c>
    </row>
    <row r="157" spans="1:19" ht="15.75" customHeight="1" x14ac:dyDescent="0.2">
      <c r="A157" s="1">
        <v>1947</v>
      </c>
      <c r="B157" s="1"/>
      <c r="C157" s="1"/>
      <c r="D157" s="1">
        <v>21.5</v>
      </c>
      <c r="E157" s="1">
        <v>1.1813186813186813</v>
      </c>
      <c r="F157" s="1">
        <v>-0.10849155694315926</v>
      </c>
      <c r="G157" s="1">
        <v>-0.24532773657513951</v>
      </c>
      <c r="H157" s="1">
        <v>-3.9492314979867604E-3</v>
      </c>
      <c r="I157" s="1">
        <v>-0.15683144247736558</v>
      </c>
      <c r="J157" s="1">
        <v>4107.6522002778247</v>
      </c>
      <c r="K157" s="1">
        <v>1766.1715558466726</v>
      </c>
      <c r="L157" s="2">
        <f>RATE(10,,J147,-'Real Returns 1792-2025'!$J157)</f>
        <v>7.6872213608350712E-3</v>
      </c>
      <c r="M157" s="2">
        <f>RATE(10,,K147,-'Real Returns 1792-2025'!$K157)</f>
        <v>-9.3387838659642133E-3</v>
      </c>
      <c r="N157" s="2">
        <f>RATE(30,,J127,-'Real Returns 1792-2025'!$J157)</f>
        <v>4.9461507829118088E-2</v>
      </c>
      <c r="O157" s="2">
        <f>RATE(30,,K127,-'Real Returns 1792-2025'!$K157)</f>
        <v>2.6019366531500304E-2</v>
      </c>
      <c r="P157" s="2">
        <f>RATE(50,,J107,-'Real Returns 1792-2025'!$J157)</f>
        <v>5.8683071787432498E-2</v>
      </c>
      <c r="Q157" s="2">
        <f>RATE(50,,K107,-'Real Returns 1792-2025'!$K157)</f>
        <v>2.7375130469615941E-2</v>
      </c>
      <c r="R157" s="2">
        <f>RATE(100,,J57,-'Real Returns 1792-2025'!$J157)</f>
        <v>5.9121088361637784E-2</v>
      </c>
      <c r="S157" s="2">
        <f>RATE(100,,K57,-'Real Returns 1792-2025'!$K157)</f>
        <v>4.7496419513627645E-2</v>
      </c>
    </row>
    <row r="158" spans="1:19" ht="15.75" customHeight="1" x14ac:dyDescent="0.2">
      <c r="A158" s="1">
        <v>1948</v>
      </c>
      <c r="B158" s="1"/>
      <c r="C158" s="1"/>
      <c r="D158" s="1">
        <v>23.7</v>
      </c>
      <c r="E158" s="1">
        <v>1.1023255813953488</v>
      </c>
      <c r="F158" s="1">
        <v>-1.9059235887106896E-2</v>
      </c>
      <c r="G158" s="1">
        <v>-0.11011702833640491</v>
      </c>
      <c r="H158" s="1">
        <v>-5.7262778799402003E-2</v>
      </c>
      <c r="I158" s="1">
        <v>-0.14477425080958406</v>
      </c>
      <c r="J158" s="1">
        <v>3655.3297465437354</v>
      </c>
      <c r="K158" s="1">
        <v>1510.4753920477731</v>
      </c>
      <c r="L158" s="2">
        <f>RATE(10,,J148,-'Real Returns 1792-2025'!$J158)</f>
        <v>4.2650224825676375E-2</v>
      </c>
      <c r="M158" s="2">
        <f>RATE(10,,K148,-'Real Returns 1792-2025'!$K158)</f>
        <v>-1.7111683285096074E-2</v>
      </c>
      <c r="N158" s="2">
        <f>RATE(30,,J128,-'Real Returns 1792-2025'!$J158)</f>
        <v>5.8373947242715322E-2</v>
      </c>
      <c r="O158" s="2">
        <f>RATE(30,,K128,-'Real Returns 1792-2025'!$K158)</f>
        <v>3.0227922038817967E-2</v>
      </c>
      <c r="P158" s="2">
        <f>RATE(50,,J108,-'Real Returns 1792-2025'!$J158)</f>
        <v>5.21905121414327E-2</v>
      </c>
      <c r="Q158" s="2">
        <f>RATE(50,,K108,-'Real Returns 1792-2025'!$K158)</f>
        <v>2.1910522822966245E-2</v>
      </c>
      <c r="R158" s="2">
        <f>RATE(100,,J58,-'Real Returns 1792-2025'!$J158)</f>
        <v>5.7502772374869428E-2</v>
      </c>
      <c r="S158" s="2">
        <f>RATE(100,,K58,-'Real Returns 1792-2025'!$K158)</f>
        <v>4.5682226525969677E-2</v>
      </c>
    </row>
    <row r="159" spans="1:19" ht="15.75" customHeight="1" x14ac:dyDescent="0.2">
      <c r="A159" s="1">
        <v>1949</v>
      </c>
      <c r="B159" s="1"/>
      <c r="C159" s="1"/>
      <c r="D159" s="1">
        <v>24</v>
      </c>
      <c r="E159" s="1">
        <v>1.0126582278481013</v>
      </c>
      <c r="F159" s="1">
        <v>6.4818135771229857E-2</v>
      </c>
      <c r="G159" s="1">
        <v>5.1507909074089309E-2</v>
      </c>
      <c r="H159" s="1">
        <v>6.0414429412744441E-2</v>
      </c>
      <c r="I159" s="1">
        <v>4.7159249045085172E-2</v>
      </c>
      <c r="J159" s="1">
        <v>3843.608138764524</v>
      </c>
      <c r="K159" s="1">
        <v>1581.7082772378267</v>
      </c>
      <c r="L159" s="2">
        <f>RATE(10,,J149,-'Real Returns 1792-2025'!$J159)</f>
        <v>2.7621774659751522E-2</v>
      </c>
      <c r="M159" s="2">
        <f>RATE(10,,K149,-'Real Returns 1792-2025'!$K159)</f>
        <v>-1.7773268375233169E-2</v>
      </c>
      <c r="N159" s="2">
        <f>RATE(30,,J129,-'Real Returns 1792-2025'!$J159)</f>
        <v>6.0427688858228419E-2</v>
      </c>
      <c r="O159" s="2">
        <f>RATE(30,,K129,-'Real Returns 1792-2025'!$K159)</f>
        <v>3.4844570674156895E-2</v>
      </c>
      <c r="P159" s="2">
        <f>RATE(50,,J109,-'Real Returns 1792-2025'!$J159)</f>
        <v>4.7766815020462046E-2</v>
      </c>
      <c r="Q159" s="2">
        <f>RATE(50,,K109,-'Real Returns 1792-2025'!$K159)</f>
        <v>2.0668297381472415E-2</v>
      </c>
      <c r="R159" s="2">
        <f>RATE(100,,J59,-'Real Returns 1792-2025'!$J159)</f>
        <v>5.7684648706912749E-2</v>
      </c>
      <c r="S159" s="2">
        <f>RATE(100,,K59,-'Real Returns 1792-2025'!$K159)</f>
        <v>4.3761567517181861E-2</v>
      </c>
    </row>
    <row r="160" spans="1:19" ht="15.75" customHeight="1" x14ac:dyDescent="0.2">
      <c r="A160" s="1">
        <v>1950</v>
      </c>
      <c r="B160" s="1"/>
      <c r="C160" s="1"/>
      <c r="D160" s="1">
        <v>23.5</v>
      </c>
      <c r="E160" s="1">
        <v>0.97916666666666663</v>
      </c>
      <c r="F160" s="1">
        <v>0.21868339329868736</v>
      </c>
      <c r="G160" s="1">
        <v>0.2446128271986594</v>
      </c>
      <c r="H160" s="1">
        <v>6.690141383534387E-2</v>
      </c>
      <c r="I160" s="1">
        <v>8.9601443916947021E-2</v>
      </c>
      <c r="J160" s="1">
        <v>4783.8039922314911</v>
      </c>
      <c r="K160" s="1">
        <v>1723.4316227337226</v>
      </c>
      <c r="L160" s="2">
        <f>RATE(10,,J150,-'Real Returns 1792-2025'!$J160)</f>
        <v>4.3738930073538101E-2</v>
      </c>
      <c r="M160" s="2">
        <f>RATE(10,,K150,-'Real Returns 1792-2025'!$K160)</f>
        <v>-1.2444225160020434E-2</v>
      </c>
      <c r="N160" s="2">
        <f>RATE(30,,J130,-'Real Returns 1792-2025'!$J160)</f>
        <v>6.756257415666693E-2</v>
      </c>
      <c r="O160" s="2">
        <f>RATE(30,,K130,-'Real Returns 1792-2025'!$K160)</f>
        <v>4.4131575723991748E-2</v>
      </c>
      <c r="P160" s="2">
        <f>RATE(50,,J110,-'Real Returns 1792-2025'!$J160)</f>
        <v>5.1656394908198205E-2</v>
      </c>
      <c r="Q160" s="2">
        <f>RATE(50,,K110,-'Real Returns 1792-2025'!$K160)</f>
        <v>2.1961439466272284E-2</v>
      </c>
      <c r="R160" s="2">
        <f>RATE(100,,J60,-'Real Returns 1792-2025'!$J160)</f>
        <v>5.9633210225138317E-2</v>
      </c>
      <c r="S160" s="2">
        <f>RATE(100,,K60,-'Real Returns 1792-2025'!$K160)</f>
        <v>4.3205196719036575E-2</v>
      </c>
    </row>
    <row r="161" spans="1:19" ht="15.75" customHeight="1" x14ac:dyDescent="0.2">
      <c r="A161" s="1">
        <v>1951</v>
      </c>
      <c r="B161" s="1"/>
      <c r="C161" s="1"/>
      <c r="D161" s="1">
        <v>25.4</v>
      </c>
      <c r="E161" s="1">
        <v>1.0808510638297872</v>
      </c>
      <c r="F161" s="1">
        <v>0.357257661705221</v>
      </c>
      <c r="G161" s="1">
        <v>0.25573051378238953</v>
      </c>
      <c r="H161" s="1">
        <v>3.4265593029000563E-2</v>
      </c>
      <c r="I161" s="1">
        <v>-4.3100730858995573E-2</v>
      </c>
      <c r="J161" s="1">
        <v>6007.1686449990966</v>
      </c>
      <c r="K161" s="1">
        <v>1649.1504602083944</v>
      </c>
      <c r="L161" s="2">
        <f>RATE(10,,J151,-'Real Returns 1792-2025'!$J161)</f>
        <v>7.9584190849052674E-2</v>
      </c>
      <c r="M161" s="2">
        <f>RATE(10,,K151,-'Real Returns 1792-2025'!$K161)</f>
        <v>-2.0419010614235945E-2</v>
      </c>
      <c r="N161" s="2">
        <f>RATE(30,,J131,-'Real Returns 1792-2025'!$J161)</f>
        <v>8.0663154227110026E-2</v>
      </c>
      <c r="O161" s="2">
        <f>RATE(30,,K131,-'Real Returns 1792-2025'!$K161)</f>
        <v>4.0475540144345179E-2</v>
      </c>
      <c r="P161" s="2">
        <f>RATE(50,,J111,-'Real Returns 1792-2025'!$J161)</f>
        <v>5.2751596561300511E-2</v>
      </c>
      <c r="Q161" s="2">
        <f>RATE(50,,K111,-'Real Returns 1792-2025'!$K161)</f>
        <v>1.98275789337506E-2</v>
      </c>
      <c r="R161" s="2">
        <f>RATE(100,,J61,-'Real Returns 1792-2025'!$J161)</f>
        <v>5.993983066342299E-2</v>
      </c>
      <c r="S161" s="2">
        <f>RATE(100,,K61,-'Real Returns 1792-2025'!$K161)</f>
        <v>4.1658550412344425E-2</v>
      </c>
    </row>
    <row r="162" spans="1:19" ht="15.75" customHeight="1" x14ac:dyDescent="0.2">
      <c r="A162" s="1">
        <v>1952</v>
      </c>
      <c r="B162" s="1"/>
      <c r="C162" s="1"/>
      <c r="D162" s="1">
        <v>26.5</v>
      </c>
      <c r="E162" s="1">
        <v>1.0433070866141734</v>
      </c>
      <c r="F162" s="1">
        <v>0.16176720234264064</v>
      </c>
      <c r="G162" s="1">
        <v>0.11354290337747419</v>
      </c>
      <c r="H162" s="1">
        <v>-2.9940120050474195E-2</v>
      </c>
      <c r="I162" s="1">
        <v>-7.0206756576681073E-2</v>
      </c>
      <c r="J162" s="1">
        <v>6689.2400140304217</v>
      </c>
      <c r="K162" s="1">
        <v>1533.3689552902222</v>
      </c>
      <c r="L162" s="2">
        <f>RATE(10,,J152,-'Real Returns 1792-2025'!$J162)</f>
        <v>0.10910604939921242</v>
      </c>
      <c r="M162" s="2">
        <f>RATE(10,,K152,-'Real Returns 1792-2025'!$K162)</f>
        <v>-2.0414040347616128E-2</v>
      </c>
      <c r="N162" s="2">
        <f>RATE(30,,J132,-'Real Returns 1792-2025'!$J162)</f>
        <v>7.7127028021226993E-2</v>
      </c>
      <c r="O162" s="2">
        <f>RATE(30,,K132,-'Real Returns 1792-2025'!$K162)</f>
        <v>2.8697361429230052E-2</v>
      </c>
      <c r="P162" s="2">
        <f>RATE(50,,J112,-'Real Returns 1792-2025'!$J162)</f>
        <v>5.1569209027934874E-2</v>
      </c>
      <c r="Q162" s="2">
        <f>RATE(50,,K112,-'Real Returns 1792-2025'!$K162)</f>
        <v>1.7541496359584151E-2</v>
      </c>
      <c r="R162" s="2">
        <f>RATE(100,,J62,-'Real Returns 1792-2025'!$J162)</f>
        <v>6.1404975781815564E-2</v>
      </c>
      <c r="S162" s="2">
        <f>RATE(100,,K62,-'Real Returns 1792-2025'!$K162)</f>
        <v>4.0443194831317697E-2</v>
      </c>
    </row>
    <row r="163" spans="1:19" ht="15.75" customHeight="1" x14ac:dyDescent="0.2">
      <c r="A163" s="1">
        <v>1953</v>
      </c>
      <c r="B163" s="1"/>
      <c r="C163" s="1"/>
      <c r="D163" s="1">
        <v>26.6</v>
      </c>
      <c r="E163" s="1">
        <v>1.0037735849056604</v>
      </c>
      <c r="F163" s="1">
        <v>0.11254396222416285</v>
      </c>
      <c r="G163" s="1">
        <v>0.10836146612557584</v>
      </c>
      <c r="H163" s="1">
        <v>1.9939928577930477E-2</v>
      </c>
      <c r="I163" s="1">
        <v>1.6105567944178834E-2</v>
      </c>
      <c r="J163" s="1">
        <v>7414.0958692166259</v>
      </c>
      <c r="K163" s="1">
        <v>1558.0647331831433</v>
      </c>
      <c r="L163" s="2">
        <f>RATE(10,,J153,-'Real Returns 1792-2025'!$J163)</f>
        <v>0.1046824196431872</v>
      </c>
      <c r="M163" s="2">
        <f>RATE(10,,K153,-'Real Returns 1792-2025'!$K163)</f>
        <v>-1.6551970998294738E-2</v>
      </c>
      <c r="N163" s="2">
        <f>RATE(30,,J133,-'Real Returns 1792-2025'!$J163)</f>
        <v>7.1398719740572256E-2</v>
      </c>
      <c r="O163" s="2">
        <f>RATE(30,,K133,-'Real Returns 1792-2025'!$K163)</f>
        <v>2.6357344075331725E-2</v>
      </c>
      <c r="P163" s="2">
        <f>RATE(50,,J113,-'Real Returns 1792-2025'!$J163)</f>
        <v>5.2420677934980633E-2</v>
      </c>
      <c r="Q163" s="2">
        <f>RATE(50,,K113,-'Real Returns 1792-2025'!$K163)</f>
        <v>1.781605385138493E-2</v>
      </c>
      <c r="R163" s="2">
        <f>RATE(100,,J63,-'Real Returns 1792-2025'!$J163)</f>
        <v>6.0648786518605148E-2</v>
      </c>
      <c r="S163" s="2">
        <f>RATE(100,,K63,-'Real Returns 1792-2025'!$K163)</f>
        <v>3.9542025647223471E-2</v>
      </c>
    </row>
    <row r="164" spans="1:19" ht="15.75" customHeight="1" x14ac:dyDescent="0.2">
      <c r="A164" s="1">
        <v>1954</v>
      </c>
      <c r="B164" s="1"/>
      <c r="C164" s="1"/>
      <c r="D164" s="1">
        <v>26.9</v>
      </c>
      <c r="E164" s="1">
        <v>1.0112781954887218</v>
      </c>
      <c r="F164" s="1">
        <v>5.8507173075130536E-2</v>
      </c>
      <c r="G164" s="1">
        <v>4.670226036425551E-2</v>
      </c>
      <c r="H164" s="1">
        <v>5.1182448186619878E-2</v>
      </c>
      <c r="I164" s="1">
        <v>3.9459223857401193E-2</v>
      </c>
      <c r="J164" s="1">
        <v>7760.3509048663318</v>
      </c>
      <c r="K164" s="1">
        <v>1619.544758274139</v>
      </c>
      <c r="L164" s="2">
        <f>RATE(10,,J154,-'Real Returns 1792-2025'!$J164)</f>
        <v>9.1629083787859458E-2</v>
      </c>
      <c r="M164" s="2">
        <f>RATE(10,,K154,-'Real Returns 1792-2025'!$K164)</f>
        <v>-1.729122814896214E-2</v>
      </c>
      <c r="N164" s="2">
        <f>RATE(30,,J134,-'Real Returns 1792-2025'!$J164)</f>
        <v>7.2177505523965541E-2</v>
      </c>
      <c r="O164" s="2">
        <f>RATE(30,,K134,-'Real Returns 1792-2025'!$K164)</f>
        <v>2.736505618556347E-2</v>
      </c>
      <c r="P164" s="2">
        <f>RATE(50,,J114,-'Real Returns 1792-2025'!$J164)</f>
        <v>5.7725067162532916E-2</v>
      </c>
      <c r="Q164" s="2">
        <f>RATE(50,,K114,-'Real Returns 1792-2025'!$K164)</f>
        <v>1.8778658517272794E-2</v>
      </c>
      <c r="R164" s="2">
        <f>RATE(100,,J64,-'Real Returns 1792-2025'!$J164)</f>
        <v>6.2649279713715839E-2</v>
      </c>
      <c r="S164" s="2">
        <f>RATE(100,,K64,-'Real Returns 1792-2025'!$K164)</f>
        <v>3.997843457346268E-2</v>
      </c>
    </row>
    <row r="165" spans="1:19" ht="15.75" customHeight="1" x14ac:dyDescent="0.2">
      <c r="A165" s="1">
        <v>1955</v>
      </c>
      <c r="B165" s="1"/>
      <c r="C165" s="1"/>
      <c r="D165" s="1">
        <v>26.7</v>
      </c>
      <c r="E165" s="1">
        <v>0.99256505576208176</v>
      </c>
      <c r="F165" s="1">
        <v>0.43856360772747349</v>
      </c>
      <c r="G165" s="1">
        <v>0.44933936508872807</v>
      </c>
      <c r="H165" s="1">
        <v>2.6601335900541034E-2</v>
      </c>
      <c r="I165" s="1">
        <v>3.4291233547736111E-2</v>
      </c>
      <c r="J165" s="1">
        <v>11247.382053324705</v>
      </c>
      <c r="K165" s="1">
        <v>1675.0809458211293</v>
      </c>
      <c r="L165" s="2">
        <f>RATE(10,,J155,-'Real Returns 1792-2025'!$J165)</f>
        <v>0.11346607051320008</v>
      </c>
      <c r="M165" s="2">
        <f>RATE(10,,K155,-'Real Returns 1792-2025'!$K165)</f>
        <v>-1.8214054229463077E-2</v>
      </c>
      <c r="N165" s="2">
        <f>RATE(30,,J135,-'Real Returns 1792-2025'!$J165)</f>
        <v>7.6944960885107508E-2</v>
      </c>
      <c r="O165" s="2">
        <f>RATE(30,,K135,-'Real Returns 1792-2025'!$K165)</f>
        <v>2.5744203026963754E-2</v>
      </c>
      <c r="P165" s="2">
        <f>RATE(50,,J115,-'Real Returns 1792-2025'!$J165)</f>
        <v>5.9779305489906273E-2</v>
      </c>
      <c r="Q165" s="2">
        <f>RATE(50,,K115,-'Real Returns 1792-2025'!$K165)</f>
        <v>1.7143200380951476E-2</v>
      </c>
      <c r="R165" s="2">
        <f>RATE(100,,J65,-'Real Returns 1792-2025'!$J165)</f>
        <v>6.8467892532323563E-2</v>
      </c>
      <c r="S165" s="2">
        <f>RATE(100,,K65,-'Real Returns 1792-2025'!$K165)</f>
        <v>4.1070367570392251E-2</v>
      </c>
    </row>
    <row r="166" spans="1:19" ht="15.75" customHeight="1" x14ac:dyDescent="0.2">
      <c r="A166" s="1">
        <v>1956</v>
      </c>
      <c r="B166" s="1"/>
      <c r="C166" s="1"/>
      <c r="D166" s="1">
        <v>26.8</v>
      </c>
      <c r="E166" s="1">
        <v>1.0037453183520599</v>
      </c>
      <c r="F166" s="1">
        <v>0.21059143745537012</v>
      </c>
      <c r="G166" s="1">
        <v>0.20607430522605896</v>
      </c>
      <c r="H166" s="1">
        <v>1.9053253342703469E-2</v>
      </c>
      <c r="I166" s="1">
        <v>1.5250815830230691E-2</v>
      </c>
      <c r="J166" s="1">
        <v>13565.178495575639</v>
      </c>
      <c r="K166" s="1">
        <v>1700.627296826576</v>
      </c>
      <c r="L166" s="2">
        <f>RATE(10,,J156,-'Real Returns 1792-2025'!$J166)</f>
        <v>9.561765944599411E-2</v>
      </c>
      <c r="M166" s="2">
        <f>RATE(10,,K156,-'Real Returns 1792-2025'!$K166)</f>
        <v>-2.0624881760888829E-2</v>
      </c>
      <c r="N166" s="2">
        <f>RATE(30,,J136,-'Real Returns 1792-2025'!$J166)</f>
        <v>7.6659720803444784E-2</v>
      </c>
      <c r="O166" s="2">
        <f>RATE(30,,K136,-'Real Returns 1792-2025'!$K166)</f>
        <v>2.4772393845321612E-2</v>
      </c>
      <c r="P166" s="2">
        <f>RATE(50,,J116,-'Real Returns 1792-2025'!$J166)</f>
        <v>5.9693674803384729E-2</v>
      </c>
      <c r="Q166" s="2">
        <f>RATE(50,,K116,-'Real Returns 1792-2025'!$K166)</f>
        <v>1.6751946395476659E-2</v>
      </c>
      <c r="R166" s="2">
        <f>RATE(100,,J66,-'Real Returns 1792-2025'!$J166)</f>
        <v>7.0711103144124862E-2</v>
      </c>
      <c r="S166" s="2">
        <f>RATE(100,,K66,-'Real Returns 1792-2025'!$K166)</f>
        <v>4.0371302819307051E-2</v>
      </c>
    </row>
    <row r="167" spans="1:19" ht="15.75" customHeight="1" x14ac:dyDescent="0.2">
      <c r="A167" s="1">
        <v>1957</v>
      </c>
      <c r="B167" s="1"/>
      <c r="C167" s="1"/>
      <c r="D167" s="1">
        <v>27.6</v>
      </c>
      <c r="E167" s="1">
        <v>1.0298507462686568</v>
      </c>
      <c r="F167" s="1">
        <v>8.1347960697562227E-2</v>
      </c>
      <c r="G167" s="1">
        <v>5.0004541546908143E-2</v>
      </c>
      <c r="H167" s="1">
        <v>-7.0024830877367328E-2</v>
      </c>
      <c r="I167" s="1">
        <v>-9.6980632880921958E-2</v>
      </c>
      <c r="J167" s="1">
        <v>14243.499027248876</v>
      </c>
      <c r="K167" s="1">
        <v>1535.6993852857631</v>
      </c>
      <c r="L167" s="2">
        <f>RATE(10,,J157,-'Real Returns 1792-2025'!$J167)</f>
        <v>0.13240636715998588</v>
      </c>
      <c r="M167" s="2">
        <f>RATE(10,,K157,-'Real Returns 1792-2025'!$K167)</f>
        <v>-1.3885528077492229E-2</v>
      </c>
      <c r="N167" s="2">
        <f>RATE(30,,J137,-'Real Returns 1792-2025'!$J167)</f>
        <v>7.4165388390129899E-2</v>
      </c>
      <c r="O167" s="2">
        <f>RATE(30,,K137,-'Real Returns 1792-2025'!$K167)</f>
        <v>1.7664689703780951E-2</v>
      </c>
      <c r="P167" s="2">
        <f>RATE(50,,J117,-'Real Returns 1792-2025'!$J167)</f>
        <v>6.1300748843720207E-2</v>
      </c>
      <c r="Q167" s="2">
        <f>RATE(50,,K117,-'Real Returns 1792-2025'!$K167)</f>
        <v>1.522627813958745E-2</v>
      </c>
      <c r="R167" s="2">
        <f>RATE(100,,J67,-'Real Returns 1792-2025'!$J167)</f>
        <v>6.9896291333971988E-2</v>
      </c>
      <c r="S167" s="2">
        <f>RATE(100,,K67,-'Real Returns 1792-2025'!$K167)</f>
        <v>3.8562390276771809E-2</v>
      </c>
    </row>
    <row r="168" spans="1:19" ht="15.75" customHeight="1" x14ac:dyDescent="0.2">
      <c r="A168" s="1">
        <v>1958</v>
      </c>
      <c r="B168" s="1"/>
      <c r="C168" s="1"/>
      <c r="D168" s="1">
        <v>28.6</v>
      </c>
      <c r="E168" s="1">
        <v>1.036231884057971</v>
      </c>
      <c r="F168" s="1">
        <v>-2.7791035099625216E-2</v>
      </c>
      <c r="G168" s="1">
        <v>-6.1784355550687176E-2</v>
      </c>
      <c r="H168" s="1">
        <v>5.2854023677509021E-2</v>
      </c>
      <c r="I168" s="1">
        <v>1.6040945926547145E-2</v>
      </c>
      <c r="J168" s="1">
        <v>13363.473619063465</v>
      </c>
      <c r="K168" s="1">
        <v>1560.3334560845637</v>
      </c>
      <c r="L168" s="2">
        <f>RATE(10,,J158,-'Real Returns 1792-2025'!$J168)</f>
        <v>0.13841151505857774</v>
      </c>
      <c r="M168" s="2">
        <f>RATE(10,,K158,-'Real Returns 1792-2025'!$K168)</f>
        <v>3.2527910676112678E-3</v>
      </c>
      <c r="N168" s="2">
        <f>RATE(30,,J138,-'Real Returns 1792-2025'!$J168)</f>
        <v>6.157451820487931E-2</v>
      </c>
      <c r="O168" s="2">
        <f>RATE(30,,K138,-'Real Returns 1792-2025'!$K168)</f>
        <v>1.505548811737655E-2</v>
      </c>
      <c r="P168" s="2">
        <f>RATE(50,,J118,-'Real Returns 1792-2025'!$J168)</f>
        <v>6.6137183500031907E-2</v>
      </c>
      <c r="Q168" s="2">
        <f>RATE(50,,K118,-'Real Returns 1792-2025'!$K168)</f>
        <v>1.6588993665680517E-2</v>
      </c>
      <c r="R168" s="2">
        <f>RATE(100,,J68,-'Real Returns 1792-2025'!$J168)</f>
        <v>7.0645541222115554E-2</v>
      </c>
      <c r="S168" s="2">
        <f>RATE(100,,K68,-'Real Returns 1792-2025'!$K168)</f>
        <v>3.8166249827770213E-2</v>
      </c>
    </row>
    <row r="169" spans="1:19" ht="15.75" customHeight="1" x14ac:dyDescent="0.2">
      <c r="A169" s="1">
        <v>1959</v>
      </c>
      <c r="B169" s="1"/>
      <c r="C169" s="1"/>
      <c r="D169" s="1">
        <v>29</v>
      </c>
      <c r="E169" s="1">
        <v>1.013986013986014</v>
      </c>
      <c r="F169" s="1">
        <v>0.39192879866096408</v>
      </c>
      <c r="G169" s="1">
        <v>0.37272978074839913</v>
      </c>
      <c r="H169" s="1">
        <v>-4.5886409905742442E-2</v>
      </c>
      <c r="I169" s="1">
        <v>-5.9046597355318364E-2</v>
      </c>
      <c r="J169" s="1">
        <v>18344.438211134006</v>
      </c>
      <c r="K169" s="1">
        <v>1468.2010747631061</v>
      </c>
      <c r="L169" s="2">
        <f>RATE(10,,J159,-'Real Returns 1792-2025'!$J169)</f>
        <v>0.1691669526015831</v>
      </c>
      <c r="M169" s="2">
        <f>RATE(10,,K159,-'Real Returns 1792-2025'!$K169)</f>
        <v>-7.4190974493292252E-3</v>
      </c>
      <c r="N169" s="2">
        <f>RATE(30,,J139,-'Real Returns 1792-2025'!$J169)</f>
        <v>5.8711774399596038E-2</v>
      </c>
      <c r="O169" s="2">
        <f>RATE(30,,K139,-'Real Returns 1792-2025'!$K169)</f>
        <v>1.2395605001546833E-2</v>
      </c>
      <c r="P169" s="2">
        <f>RATE(50,,J119,-'Real Returns 1792-2025'!$J169)</f>
        <v>6.5494636295381339E-2</v>
      </c>
      <c r="Q169" s="2">
        <f>RATE(50,,K119,-'Real Returns 1792-2025'!$K169)</f>
        <v>1.2665085982154357E-2</v>
      </c>
      <c r="R169" s="2">
        <f>RATE(100,,J69,-'Real Returns 1792-2025'!$J169)</f>
        <v>7.2670889066465696E-2</v>
      </c>
      <c r="S169" s="2">
        <f>RATE(100,,K69,-'Real Returns 1792-2025'!$K169)</f>
        <v>3.6213190281087583E-2</v>
      </c>
    </row>
    <row r="170" spans="1:19" ht="15.75" customHeight="1" x14ac:dyDescent="0.2">
      <c r="A170" s="1">
        <v>1960</v>
      </c>
      <c r="B170" s="1"/>
      <c r="C170" s="1"/>
      <c r="D170" s="1">
        <v>29.3</v>
      </c>
      <c r="E170" s="1">
        <v>1.010344827586207</v>
      </c>
      <c r="F170" s="1">
        <v>4.2334977909538551E-2</v>
      </c>
      <c r="G170" s="1">
        <v>3.1662606122068837E-2</v>
      </c>
      <c r="H170" s="1">
        <v>-2.0839426003227079E-2</v>
      </c>
      <c r="I170" s="1">
        <v>-3.0864960890566229E-2</v>
      </c>
      <c r="J170" s="1">
        <v>18925.27093274377</v>
      </c>
      <c r="K170" s="1">
        <v>1422.8851060110555</v>
      </c>
      <c r="L170" s="2">
        <f>RATE(10,,J160,-'Real Returns 1792-2025'!$J170)</f>
        <v>0.14743177644477359</v>
      </c>
      <c r="M170" s="2">
        <f>RATE(10,,K160,-'Real Returns 1792-2025'!$K170)</f>
        <v>-1.8980641084467162E-2</v>
      </c>
      <c r="N170" s="2">
        <f>RATE(30,,J140,-'Real Returns 1792-2025'!$J170)</f>
        <v>6.5458838450514131E-2</v>
      </c>
      <c r="O170" s="2">
        <f>RATE(30,,K140,-'Real Returns 1792-2025'!$K170)</f>
        <v>9.9047034598773731E-3</v>
      </c>
      <c r="P170" s="2">
        <f>RATE(50,,J120,-'Real Returns 1792-2025'!$J170)</f>
        <v>6.3161868140252E-2</v>
      </c>
      <c r="Q170" s="2">
        <f>RATE(50,,K120,-'Real Returns 1792-2025'!$K170)</f>
        <v>1.1676261102698576E-2</v>
      </c>
      <c r="R170" s="2">
        <f>RATE(100,,J70,-'Real Returns 1792-2025'!$J170)</f>
        <v>7.2966303540903374E-2</v>
      </c>
      <c r="S170" s="2">
        <f>RATE(100,,K70,-'Real Returns 1792-2025'!$K170)</f>
        <v>3.5463290935067546E-2</v>
      </c>
    </row>
    <row r="171" spans="1:19" ht="15.75" customHeight="1" x14ac:dyDescent="0.2">
      <c r="A171" s="1">
        <v>1961</v>
      </c>
      <c r="B171" s="1"/>
      <c r="C171" s="1"/>
      <c r="D171" s="1">
        <v>29.8</v>
      </c>
      <c r="E171" s="1">
        <v>1.0170648464163823</v>
      </c>
      <c r="F171" s="1">
        <v>0.15320594072963578</v>
      </c>
      <c r="G171" s="1">
        <v>0.13385684776437334</v>
      </c>
      <c r="H171" s="1">
        <v>9.3588218101280152E-2</v>
      </c>
      <c r="I171" s="1">
        <v>7.5239422495553931E-2</v>
      </c>
      <c r="J171" s="1">
        <v>21458.548042887571</v>
      </c>
      <c r="K171" s="1">
        <v>1529.9421596648524</v>
      </c>
      <c r="L171" s="2">
        <f>RATE(10,,J161,-'Real Returns 1792-2025'!$J171)</f>
        <v>0.13577695045815466</v>
      </c>
      <c r="M171" s="2">
        <f>RATE(10,,K161,-'Real Returns 1792-2025'!$K171)</f>
        <v>-7.4749577143085914E-3</v>
      </c>
      <c r="N171" s="2">
        <f>RATE(30,,J141,-'Real Returns 1792-2025'!$J171)</f>
        <v>7.9359920302875947E-2</v>
      </c>
      <c r="O171" s="2">
        <f>RATE(30,,K141,-'Real Returns 1792-2025'!$K171)</f>
        <v>7.659748343131486E-3</v>
      </c>
      <c r="P171" s="2">
        <f>RATE(50,,J121,-'Real Returns 1792-2025'!$J171)</f>
        <v>6.7121011848642609E-2</v>
      </c>
      <c r="Q171" s="2">
        <f>RATE(50,,K121,-'Real Returns 1792-2025'!$K171)</f>
        <v>1.2960663343912575E-2</v>
      </c>
      <c r="R171" s="2">
        <f>RATE(100,,J71,-'Real Returns 1792-2025'!$J171)</f>
        <v>7.2857239518459585E-2</v>
      </c>
      <c r="S171" s="2">
        <f>RATE(100,,K71,-'Real Returns 1792-2025'!$K171)</f>
        <v>3.6290111779142653E-2</v>
      </c>
    </row>
    <row r="172" spans="1:19" ht="15.75" customHeight="1" x14ac:dyDescent="0.2">
      <c r="A172" s="1">
        <v>1962</v>
      </c>
      <c r="B172" s="1"/>
      <c r="C172" s="1"/>
      <c r="D172" s="1">
        <v>30</v>
      </c>
      <c r="E172" s="1">
        <v>1.006711409395973</v>
      </c>
      <c r="F172" s="1">
        <v>0.15015804187994242</v>
      </c>
      <c r="G172" s="1">
        <v>0.14249032160074293</v>
      </c>
      <c r="H172" s="1">
        <v>2.6662209543393933E-2</v>
      </c>
      <c r="I172" s="1">
        <v>1.9817794813104861E-2</v>
      </c>
      <c r="J172" s="1">
        <v>24516.183454603615</v>
      </c>
      <c r="K172" s="1">
        <v>1560.2622394610089</v>
      </c>
      <c r="L172" s="2">
        <f>RATE(10,,J162,-'Real Returns 1792-2025'!$J172)</f>
        <v>0.13869551044664127</v>
      </c>
      <c r="M172" s="2">
        <f>RATE(10,,K162,-'Real Returns 1792-2025'!$K172)</f>
        <v>1.7401786650683162E-3</v>
      </c>
      <c r="N172" s="2">
        <f>RATE(30,,J142,-'Real Returns 1792-2025'!$J172)</f>
        <v>0.10433815215021479</v>
      </c>
      <c r="O172" s="2">
        <f>RATE(30,,K142,-'Real Returns 1792-2025'!$K172)</f>
        <v>1.1565705560530999E-2</v>
      </c>
      <c r="P172" s="2">
        <f>RATE(50,,J122,-'Real Returns 1792-2025'!$J172)</f>
        <v>6.9447452658267739E-2</v>
      </c>
      <c r="Q172" s="2">
        <f>RATE(50,,K122,-'Real Returns 1792-2025'!$K172)</f>
        <v>1.2709756238337928E-2</v>
      </c>
      <c r="R172" s="2">
        <f>RATE(100,,J72,-'Real Returns 1792-2025'!$J172)</f>
        <v>7.4879804570815625E-2</v>
      </c>
      <c r="S172" s="2">
        <f>RATE(100,,K72,-'Real Returns 1792-2025'!$K172)</f>
        <v>3.6915027807715182E-2</v>
      </c>
    </row>
    <row r="173" spans="1:19" ht="15.75" customHeight="1" x14ac:dyDescent="0.2">
      <c r="A173" s="1">
        <v>1963</v>
      </c>
      <c r="B173" s="1"/>
      <c r="C173" s="1"/>
      <c r="D173" s="1">
        <v>30.4</v>
      </c>
      <c r="E173" s="1">
        <v>1.0133333333333332</v>
      </c>
      <c r="F173" s="1">
        <v>-2.124128831734895E-2</v>
      </c>
      <c r="G173" s="1">
        <v>-3.4119692418436376E-2</v>
      </c>
      <c r="H173" s="1">
        <v>8.0987698925670371E-2</v>
      </c>
      <c r="I173" s="1">
        <v>6.6764176571385336E-2</v>
      </c>
      <c r="J173" s="1">
        <v>23679.698815858581</v>
      </c>
      <c r="K173" s="1">
        <v>1664.4318631140488</v>
      </c>
      <c r="L173" s="2">
        <f>RATE(10,,J163,-'Real Returns 1792-2025'!$J173)</f>
        <v>0.12313457692459877</v>
      </c>
      <c r="M173" s="2">
        <f>RATE(10,,K163,-'Real Returns 1792-2025'!$K173)</f>
        <v>6.6257886938517864E-3</v>
      </c>
      <c r="N173" s="2">
        <f>RATE(30,,J143,-'Real Returns 1792-2025'!$J173)</f>
        <v>0.1015690486689316</v>
      </c>
      <c r="O173" s="2">
        <f>RATE(30,,K143,-'Real Returns 1792-2025'!$K173)</f>
        <v>8.0460188606205178E-3</v>
      </c>
      <c r="P173" s="2">
        <f>RATE(50,,J123,-'Real Returns 1792-2025'!$J173)</f>
        <v>6.7686420811365638E-2</v>
      </c>
      <c r="Q173" s="2">
        <f>RATE(50,,K123,-'Real Returns 1792-2025'!$K173)</f>
        <v>1.390478692830327E-2</v>
      </c>
      <c r="R173" s="2">
        <f>RATE(100,,J73,-'Real Returns 1792-2025'!$J173)</f>
        <v>7.0712550278617073E-2</v>
      </c>
      <c r="S173" s="2">
        <f>RATE(100,,K73,-'Real Returns 1792-2025'!$K173)</f>
        <v>3.7572979031328446E-2</v>
      </c>
    </row>
    <row r="174" spans="1:19" ht="15.75" customHeight="1" x14ac:dyDescent="0.2">
      <c r="A174" s="1">
        <v>1964</v>
      </c>
      <c r="B174" s="1"/>
      <c r="C174" s="1"/>
      <c r="D174" s="1">
        <v>30.9</v>
      </c>
      <c r="E174" s="1">
        <v>1.0164473684210527</v>
      </c>
      <c r="F174" s="1">
        <v>0.17892747459142089</v>
      </c>
      <c r="G174" s="1">
        <v>0.15985097823880889</v>
      </c>
      <c r="H174" s="1">
        <v>1.828967152270855E-2</v>
      </c>
      <c r="I174" s="1">
        <v>1.8124923718556563E-3</v>
      </c>
      <c r="J174" s="1">
        <v>27464.921835973939</v>
      </c>
      <c r="K174" s="1">
        <v>1667.4486331694166</v>
      </c>
      <c r="L174" s="2">
        <f>RATE(10,,J164,-'Real Returns 1792-2025'!$J174)</f>
        <v>0.13472258981204616</v>
      </c>
      <c r="M174" s="2">
        <f>RATE(10,,K164,-'Real Returns 1792-2025'!$K174)</f>
        <v>2.9192123557432552E-3</v>
      </c>
      <c r="N174" s="2">
        <f>RATE(30,,J144,-'Real Returns 1792-2025'!$J174)</f>
        <v>8.7268111767438941E-2</v>
      </c>
      <c r="O174" s="2">
        <f>RATE(30,,K144,-'Real Returns 1792-2025'!$K174)</f>
        <v>4.0695445346704429E-3</v>
      </c>
      <c r="P174" s="2">
        <f>RATE(50,,J124,-'Real Returns 1792-2025'!$J174)</f>
        <v>7.2366157397090888E-2</v>
      </c>
      <c r="Q174" s="2">
        <f>RATE(50,,K124,-'Real Returns 1792-2025'!$K174)</f>
        <v>1.4149448826662653E-2</v>
      </c>
      <c r="R174" s="2">
        <f>RATE(100,,J74,-'Real Returns 1792-2025'!$J174)</f>
        <v>7.2139465638280095E-2</v>
      </c>
      <c r="S174" s="2">
        <f>RATE(100,,K74,-'Real Returns 1792-2025'!$K174)</f>
        <v>3.9112818737744914E-2</v>
      </c>
    </row>
    <row r="175" spans="1:19" ht="15.75" customHeight="1" x14ac:dyDescent="0.2">
      <c r="A175" s="1">
        <v>1965</v>
      </c>
      <c r="B175" s="1"/>
      <c r="C175" s="1"/>
      <c r="D175" s="1">
        <v>31.2</v>
      </c>
      <c r="E175" s="1">
        <v>1.0097087378640777</v>
      </c>
      <c r="F175" s="1">
        <v>0.17761291960662828</v>
      </c>
      <c r="G175" s="1">
        <v>0.16628971845656459</v>
      </c>
      <c r="H175" s="1">
        <v>3.4870477402537459E-2</v>
      </c>
      <c r="I175" s="1">
        <v>2.4919799735205306E-2</v>
      </c>
      <c r="J175" s="1">
        <v>32032.055955509597</v>
      </c>
      <c r="K175" s="1">
        <v>1709.0011191767403</v>
      </c>
      <c r="L175" s="2">
        <f>RATE(10,,J165,-'Real Returns 1792-2025'!$J175)</f>
        <v>0.11033322778069971</v>
      </c>
      <c r="M175" s="2">
        <f>RATE(10,,K165,-'Real Returns 1792-2025'!$K175)</f>
        <v>2.0067677719433161E-3</v>
      </c>
      <c r="N175" s="2">
        <f>RATE(30,,J145,-'Real Returns 1792-2025'!$J175)</f>
        <v>9.8403440514712781E-2</v>
      </c>
      <c r="O175" s="2">
        <f>RATE(30,,K145,-'Real Returns 1792-2025'!$K175)</f>
        <v>3.3783030736434042E-4</v>
      </c>
      <c r="P175" s="2">
        <f>RATE(50,,J125,-'Real Returns 1792-2025'!$J175)</f>
        <v>7.7164539600174248E-2</v>
      </c>
      <c r="Q175" s="2">
        <f>RATE(50,,K125,-'Real Returns 1792-2025'!$K175)</f>
        <v>1.4563963465620725E-2</v>
      </c>
      <c r="R175" s="2">
        <f>RATE(100,,J75,-'Real Returns 1792-2025'!$J175)</f>
        <v>7.452093699155056E-2</v>
      </c>
      <c r="S175" s="2">
        <f>RATE(100,,K75,-'Real Returns 1792-2025'!$K175)</f>
        <v>3.9977987989148631E-2</v>
      </c>
    </row>
    <row r="176" spans="1:19" ht="15.75" customHeight="1" x14ac:dyDescent="0.2">
      <c r="A176" s="1">
        <v>1966</v>
      </c>
      <c r="B176" s="1"/>
      <c r="C176" s="1"/>
      <c r="D176" s="1">
        <v>31.8</v>
      </c>
      <c r="E176" s="1">
        <v>1.0192307692307694</v>
      </c>
      <c r="F176" s="1">
        <v>0.1146482740397905</v>
      </c>
      <c r="G176" s="1">
        <v>9.3617174529605718E-2</v>
      </c>
      <c r="H176" s="1">
        <v>-7.8392322701923423E-3</v>
      </c>
      <c r="I176" s="1">
        <v>-2.655924675566057E-2</v>
      </c>
      <c r="J176" s="1">
        <v>35030.806528438632</v>
      </c>
      <c r="K176" s="1">
        <v>1663.6113367468251</v>
      </c>
      <c r="L176" s="2">
        <f>RATE(10,,J166,-'Real Returns 1792-2025'!$J176)</f>
        <v>9.9518300910836924E-2</v>
      </c>
      <c r="M176" s="2">
        <f>RATE(10,,K166,-'Real Returns 1792-2025'!$K176)</f>
        <v>-2.1982241269549274E-3</v>
      </c>
      <c r="N176" s="2">
        <f>RATE(30,,J146,-'Real Returns 1792-2025'!$J176)</f>
        <v>8.4874699235010551E-2</v>
      </c>
      <c r="O176" s="2">
        <f>RATE(30,,K146,-'Real Returns 1792-2025'!$K176)</f>
        <v>-2.920982139971314E-3</v>
      </c>
      <c r="P176" s="2">
        <f>RATE(50,,J126,-'Real Returns 1792-2025'!$J176)</f>
        <v>7.3838823105483703E-2</v>
      </c>
      <c r="Q176" s="2">
        <f>RATE(50,,K126,-'Real Returns 1792-2025'!$K176)</f>
        <v>1.3102150243761117E-2</v>
      </c>
      <c r="R176" s="2">
        <f>RATE(100,,J76,-'Real Returns 1792-2025'!$J176)</f>
        <v>7.5086449057128454E-2</v>
      </c>
      <c r="S176" s="2">
        <f>RATE(100,,K76,-'Real Returns 1792-2025'!$K176)</f>
        <v>3.9585277161364549E-2</v>
      </c>
    </row>
    <row r="177" spans="1:19" ht="15.75" customHeight="1" x14ac:dyDescent="0.2">
      <c r="A177" s="1">
        <v>1967</v>
      </c>
      <c r="B177" s="1"/>
      <c r="C177" s="1"/>
      <c r="D177" s="1">
        <v>32.9</v>
      </c>
      <c r="E177" s="1">
        <v>1.0345911949685533</v>
      </c>
      <c r="F177" s="1">
        <v>-2.066280233339679E-2</v>
      </c>
      <c r="G177" s="1">
        <v>-5.3406599215866657E-2</v>
      </c>
      <c r="H177" s="1">
        <v>1.5878227908628251E-2</v>
      </c>
      <c r="I177" s="1">
        <v>-1.8087305547283217E-2</v>
      </c>
      <c r="J177" s="1">
        <v>33159.930283965747</v>
      </c>
      <c r="K177" s="1">
        <v>1633.521090187161</v>
      </c>
      <c r="L177" s="2">
        <f>RATE(10,,J167,-'Real Returns 1792-2025'!$J177)</f>
        <v>8.8177374723450191E-2</v>
      </c>
      <c r="M177" s="2">
        <f>RATE(10,,K167,-'Real Returns 1792-2025'!$K177)</f>
        <v>6.1943018451821345E-3</v>
      </c>
      <c r="N177" s="2">
        <f>RATE(30,,J147,-'Real Returns 1792-2025'!$J177)</f>
        <v>7.4836935164957916E-2</v>
      </c>
      <c r="O177" s="2">
        <f>RATE(30,,K147,-'Real Returns 1792-2025'!$K177)</f>
        <v>-5.7137147962232617E-3</v>
      </c>
      <c r="P177" s="2">
        <f>RATE(50,,J127,-'Real Returns 1792-2025'!$J177)</f>
        <v>7.3297968588897408E-2</v>
      </c>
      <c r="Q177" s="2">
        <f>RATE(50,,K127,-'Real Returns 1792-2025'!$K177)</f>
        <v>1.3946807631108222E-2</v>
      </c>
      <c r="R177" s="2">
        <f>RATE(100,,J77,-'Real Returns 1792-2025'!$J177)</f>
        <v>7.3404242051862453E-2</v>
      </c>
      <c r="S177" s="2">
        <f>RATE(100,,K77,-'Real Returns 1792-2025'!$K177)</f>
        <v>3.790974421813726E-2</v>
      </c>
    </row>
    <row r="178" spans="1:19" ht="15.75" customHeight="1" x14ac:dyDescent="0.2">
      <c r="A178" s="1">
        <v>1968</v>
      </c>
      <c r="B178" s="1"/>
      <c r="C178" s="1"/>
      <c r="D178" s="1">
        <v>34.1</v>
      </c>
      <c r="E178" s="1">
        <v>1.0364741641337387</v>
      </c>
      <c r="F178" s="1">
        <v>0.14133886462031708</v>
      </c>
      <c r="G178" s="1">
        <v>0.10117444709702128</v>
      </c>
      <c r="H178" s="1">
        <v>-8.1190600581872219E-2</v>
      </c>
      <c r="I178" s="1">
        <v>-0.11352406918309677</v>
      </c>
      <c r="J178" s="1">
        <v>36514.867896221753</v>
      </c>
      <c r="K178" s="1">
        <v>1448.077128932706</v>
      </c>
      <c r="L178" s="2">
        <f>RATE(10,,J168,-'Real Returns 1792-2025'!$J178)</f>
        <v>0.10574513513828374</v>
      </c>
      <c r="M178" s="2">
        <f>RATE(10,,K168,-'Real Returns 1792-2025'!$K178)</f>
        <v>-7.4384958200363026E-3</v>
      </c>
      <c r="N178" s="2">
        <f>RATE(30,,J148,-'Real Returns 1792-2025'!$J178)</f>
        <v>9.4874445766663887E-2</v>
      </c>
      <c r="O178" s="2">
        <f>RATE(30,,K148,-'Real Returns 1792-2025'!$K178)</f>
        <v>-7.1339540853574716E-3</v>
      </c>
      <c r="P178" s="2">
        <f>RATE(50,,J128,-'Real Returns 1792-2025'!$J178)</f>
        <v>8.3363870225418621E-2</v>
      </c>
      <c r="Q178" s="2">
        <f>RATE(50,,K128,-'Real Returns 1792-2025'!$K178)</f>
        <v>1.7170018238957859E-2</v>
      </c>
      <c r="R178" s="2">
        <f>RATE(100,,J78,-'Real Returns 1792-2025'!$J178)</f>
        <v>7.2719792818432993E-2</v>
      </c>
      <c r="S178" s="2">
        <f>RATE(100,,K78,-'Real Returns 1792-2025'!$K178)</f>
        <v>3.5235579463096849E-2</v>
      </c>
    </row>
    <row r="179" spans="1:19" ht="15.75" customHeight="1" x14ac:dyDescent="0.2">
      <c r="A179" s="1">
        <v>1969</v>
      </c>
      <c r="B179" s="1"/>
      <c r="C179" s="1"/>
      <c r="D179" s="1">
        <v>35.6</v>
      </c>
      <c r="E179" s="1">
        <v>1.0439882697947214</v>
      </c>
      <c r="F179" s="1">
        <v>0.17678059629019005</v>
      </c>
      <c r="G179" s="1">
        <v>0.12719714419931138</v>
      </c>
      <c r="H179" s="1">
        <v>-3.5220481834665751E-3</v>
      </c>
      <c r="I179" s="1">
        <v>-4.5508478737533942E-2</v>
      </c>
      <c r="J179" s="1">
        <v>41159.454813436278</v>
      </c>
      <c r="K179" s="1">
        <v>1382.1773417003628</v>
      </c>
      <c r="L179" s="2">
        <f>RATE(10,,J169,-'Real Returns 1792-2025'!$J179)</f>
        <v>8.4167838019794133E-2</v>
      </c>
      <c r="M179" s="2">
        <f>RATE(10,,K169,-'Real Returns 1792-2025'!$K179)</f>
        <v>-6.0195945139180813E-3</v>
      </c>
      <c r="N179" s="2">
        <f>RATE(30,,J149,-'Real Returns 1792-2025'!$J179)</f>
        <v>9.2116033320763485E-2</v>
      </c>
      <c r="O179" s="2">
        <f>RATE(30,,K149,-'Real Returns 1792-2025'!$K179)</f>
        <v>-1.0417904047887762E-2</v>
      </c>
      <c r="P179" s="2">
        <f>RATE(50,,J129,-'Real Returns 1792-2025'!$J179)</f>
        <v>8.6133591622736844E-2</v>
      </c>
      <c r="Q179" s="2">
        <f>RATE(50,,K129,-'Real Returns 1792-2025'!$K179)</f>
        <v>1.8014169589116367E-2</v>
      </c>
      <c r="R179" s="2">
        <f>RATE(100,,J79,-'Real Returns 1792-2025'!$J179)</f>
        <v>7.1438450893982416E-2</v>
      </c>
      <c r="S179" s="2">
        <f>RATE(100,,K79,-'Real Returns 1792-2025'!$K179)</f>
        <v>3.3684831416889237E-2</v>
      </c>
    </row>
    <row r="180" spans="1:19" ht="15.75" customHeight="1" x14ac:dyDescent="0.2">
      <c r="A180" s="1">
        <v>1970</v>
      </c>
      <c r="B180" s="1"/>
      <c r="C180" s="1"/>
      <c r="D180" s="1">
        <v>37.799999999999997</v>
      </c>
      <c r="E180" s="1">
        <v>1.0617977528089886</v>
      </c>
      <c r="F180" s="1">
        <v>-0.16809382078483237</v>
      </c>
      <c r="G180" s="1">
        <v>-0.21651164073915419</v>
      </c>
      <c r="H180" s="1">
        <v>-9.0500000000000025E-2</v>
      </c>
      <c r="I180" s="1">
        <v>-0.14343386243386236</v>
      </c>
      <c r="J180" s="1">
        <v>32247.953719850113</v>
      </c>
      <c r="K180" s="1">
        <v>1183.9263070117115</v>
      </c>
      <c r="L180" s="2">
        <f>RATE(10,,J170,-'Real Returns 1792-2025'!$J180)</f>
        <v>5.4741430729842749E-2</v>
      </c>
      <c r="M180" s="2">
        <f>RATE(10,,K170,-'Real Returns 1792-2025'!$K180)</f>
        <v>-1.82170544796968E-2</v>
      </c>
      <c r="N180" s="2">
        <f>RATE(30,,J150,-'Real Returns 1792-2025'!$J180)</f>
        <v>8.098977734752974E-2</v>
      </c>
      <c r="O180" s="2">
        <f>RATE(30,,K150,-'Real Returns 1792-2025'!$K180)</f>
        <v>-1.6551630224189113E-2</v>
      </c>
      <c r="P180" s="2">
        <f>RATE(50,,J130,-'Real Returns 1792-2025'!$J180)</f>
        <v>8.0464693176602986E-2</v>
      </c>
      <c r="Q180" s="2">
        <f>RATE(50,,K130,-'Real Returns 1792-2025'!$K180)</f>
        <v>1.8572038691704835E-2</v>
      </c>
      <c r="R180" s="2">
        <f>RATE(100,,J80,-'Real Returns 1792-2025'!$J180)</f>
        <v>6.8120080777465064E-2</v>
      </c>
      <c r="S180" s="2">
        <f>RATE(100,,K80,-'Real Returns 1792-2025'!$K180)</f>
        <v>3.0887839170242414E-2</v>
      </c>
    </row>
    <row r="181" spans="1:19" ht="15.75" customHeight="1" x14ac:dyDescent="0.2">
      <c r="A181" s="1">
        <v>1971</v>
      </c>
      <c r="B181" s="1"/>
      <c r="C181" s="1"/>
      <c r="D181" s="1">
        <v>39.799999999999997</v>
      </c>
      <c r="E181" s="1">
        <v>1.052910052910053</v>
      </c>
      <c r="F181" s="1">
        <v>0.1360173653048371</v>
      </c>
      <c r="G181" s="1">
        <v>7.8931065540774892E-2</v>
      </c>
      <c r="H181" s="1">
        <v>0.21360000000000001</v>
      </c>
      <c r="I181" s="1">
        <v>0.15261507537688423</v>
      </c>
      <c r="J181" s="1">
        <v>34793.319068467477</v>
      </c>
      <c r="K181" s="1">
        <v>1364.6113095969802</v>
      </c>
      <c r="L181" s="2">
        <f>RATE(10,,J171,-'Real Returns 1792-2025'!$J181)</f>
        <v>4.9517181360853202E-2</v>
      </c>
      <c r="M181" s="2">
        <f>RATE(10,,K171,-'Real Returns 1792-2025'!$K181)</f>
        <v>-1.1370886907187443E-2</v>
      </c>
      <c r="N181" s="2">
        <f>RATE(30,,J151,-'Real Returns 1792-2025'!$J181)</f>
        <v>8.7709796199923681E-2</v>
      </c>
      <c r="O181" s="2">
        <f>RATE(30,,K151,-'Real Returns 1792-2025'!$K181)</f>
        <v>-1.3103204175411087E-2</v>
      </c>
      <c r="P181" s="2">
        <f>RATE(50,,J131,-'Real Returns 1792-2025'!$J181)</f>
        <v>8.5102407986375792E-2</v>
      </c>
      <c r="Q181" s="2">
        <f>RATE(50,,K131,-'Real Returns 1792-2025'!$K181)</f>
        <v>2.0220624341422595E-2</v>
      </c>
      <c r="R181" s="2">
        <f>RATE(100,,J81,-'Real Returns 1792-2025'!$J181)</f>
        <v>6.8219644740640822E-2</v>
      </c>
      <c r="S181" s="2">
        <f>RATE(100,,K81,-'Real Returns 1792-2025'!$K181)</f>
        <v>3.1158726574577991E-2</v>
      </c>
    </row>
    <row r="182" spans="1:19" ht="15.75" customHeight="1" x14ac:dyDescent="0.2">
      <c r="A182" s="1">
        <v>1972</v>
      </c>
      <c r="B182" s="1"/>
      <c r="C182" s="1"/>
      <c r="D182" s="1">
        <v>41.1</v>
      </c>
      <c r="E182" s="1">
        <v>1.0326633165829147</v>
      </c>
      <c r="F182" s="1">
        <v>0.13587075599051235</v>
      </c>
      <c r="G182" s="1">
        <v>9.9942970521226027E-2</v>
      </c>
      <c r="H182" s="1">
        <v>6.2300000000000022E-2</v>
      </c>
      <c r="I182" s="1">
        <v>2.8699270072992666E-2</v>
      </c>
      <c r="J182" s="1">
        <v>38270.666730462937</v>
      </c>
      <c r="K182" s="1">
        <v>1403.7746581157642</v>
      </c>
      <c r="L182" s="2">
        <f>RATE(10,,J172,-'Real Returns 1792-2025'!$J182)</f>
        <v>4.5541598504174843E-2</v>
      </c>
      <c r="M182" s="2">
        <f>RATE(10,,K172,-'Real Returns 1792-2025'!$K182)</f>
        <v>-1.0513256950444768E-2</v>
      </c>
      <c r="N182" s="2">
        <f>RATE(30,,J152,-'Real Returns 1792-2025'!$J182)</f>
        <v>9.7085983095826014E-2</v>
      </c>
      <c r="O182" s="2">
        <f>RATE(30,,K152,-'Real Returns 1792-2025'!$K182)</f>
        <v>-9.7704664890691049E-3</v>
      </c>
      <c r="P182" s="2">
        <f>RATE(50,,J132,-'Real Returns 1792-2025'!$J182)</f>
        <v>8.2704493397834714E-2</v>
      </c>
      <c r="Q182" s="2">
        <f>RATE(50,,K132,-'Real Returns 1792-2025'!$K182)</f>
        <v>1.532619317185681E-2</v>
      </c>
      <c r="R182" s="2">
        <f>RATE(100,,J82,-'Real Returns 1792-2025'!$J182)</f>
        <v>6.7244023230754596E-2</v>
      </c>
      <c r="S182" s="2">
        <f>RATE(100,,K82,-'Real Returns 1792-2025'!$K182)</f>
        <v>3.0284568771946744E-2</v>
      </c>
    </row>
    <row r="183" spans="1:19" ht="15.75" customHeight="1" x14ac:dyDescent="0.2">
      <c r="A183" s="1">
        <v>1973</v>
      </c>
      <c r="B183" s="1"/>
      <c r="C183" s="1"/>
      <c r="D183" s="1">
        <v>42.6</v>
      </c>
      <c r="E183" s="1">
        <v>1.0364963503649636</v>
      </c>
      <c r="F183" s="1">
        <v>0.10969561642691605</v>
      </c>
      <c r="G183" s="1">
        <v>7.0621827116108982E-2</v>
      </c>
      <c r="H183" s="1">
        <v>6.349999999999989E-2</v>
      </c>
      <c r="I183" s="1">
        <v>2.605281690140826E-2</v>
      </c>
      <c r="J183" s="1">
        <v>40973.411139919917</v>
      </c>
      <c r="K183" s="1">
        <v>1440.3469422544911</v>
      </c>
      <c r="L183" s="2">
        <f>RATE(10,,J173,-'Real Returns 1792-2025'!$J183)</f>
        <v>5.6361573317587711E-2</v>
      </c>
      <c r="M183" s="2">
        <f>RATE(10,,K173,-'Real Returns 1792-2025'!$K183)</f>
        <v>-1.4355939061148914E-2</v>
      </c>
      <c r="N183" s="2">
        <f>RATE(30,,J153,-'Real Returns 1792-2025'!$J183)</f>
        <v>9.4361010203734483E-2</v>
      </c>
      <c r="O183" s="2">
        <f>RATE(30,,K153,-'Real Returns 1792-2025'!$K183)</f>
        <v>-8.1487948718699729E-3</v>
      </c>
      <c r="P183" s="2">
        <f>RATE(50,,J133,-'Real Returns 1792-2025'!$J183)</f>
        <v>7.8498517180321581E-2</v>
      </c>
      <c r="Q183" s="2">
        <f>RATE(50,,K133,-'Real Returns 1792-2025'!$K183)</f>
        <v>1.413737595057607E-2</v>
      </c>
      <c r="R183" s="2">
        <f>RATE(100,,J83,-'Real Returns 1792-2025'!$J183)</f>
        <v>6.6301469698938062E-2</v>
      </c>
      <c r="S183" s="2">
        <f>RATE(100,,K83,-'Real Returns 1792-2025'!$K183)</f>
        <v>2.9786761580783295E-2</v>
      </c>
    </row>
    <row r="184" spans="1:19" ht="15.75" customHeight="1" x14ac:dyDescent="0.2">
      <c r="A184" s="1">
        <v>1974</v>
      </c>
      <c r="B184" s="1"/>
      <c r="C184" s="1"/>
      <c r="D184" s="1">
        <v>46.6</v>
      </c>
      <c r="E184" s="1">
        <v>1.0938967136150235</v>
      </c>
      <c r="F184" s="1">
        <v>-0.16086714389606593</v>
      </c>
      <c r="G184" s="1">
        <v>-0.23289571523545938</v>
      </c>
      <c r="H184" s="1">
        <v>1.089999999999991E-2</v>
      </c>
      <c r="I184" s="1">
        <v>-7.5872532188841268E-2</v>
      </c>
      <c r="J184" s="1">
        <v>31430.879246851728</v>
      </c>
      <c r="K184" s="1">
        <v>1331.0641725151881</v>
      </c>
      <c r="L184" s="2">
        <f>RATE(10,,J174,-'Real Returns 1792-2025'!$J184)</f>
        <v>1.3579495494436804E-2</v>
      </c>
      <c r="M184" s="2">
        <f>RATE(10,,K174,-'Real Returns 1792-2025'!$K184)</f>
        <v>-2.2279653550090702E-2</v>
      </c>
      <c r="N184" s="2">
        <f>RATE(30,,J154,-'Real Returns 1792-2025'!$J184)</f>
        <v>7.8799835714062585E-2</v>
      </c>
      <c r="O184" s="2">
        <f>RATE(30,,K154,-'Real Returns 1792-2025'!$K184)</f>
        <v>-1.2277048417328797E-2</v>
      </c>
      <c r="P184" s="2">
        <f>RATE(50,,J134,-'Real Returns 1792-2025'!$J184)</f>
        <v>7.2283240804327076E-2</v>
      </c>
      <c r="Q184" s="2">
        <f>RATE(50,,K134,-'Real Returns 1792-2025'!$K184)</f>
        <v>1.2350716934739922E-2</v>
      </c>
      <c r="R184" s="2">
        <f>RATE(100,,J84,-'Real Returns 1792-2025'!$J184)</f>
        <v>6.3672977214212598E-2</v>
      </c>
      <c r="S184" s="2">
        <f>RATE(100,,K84,-'Real Returns 1792-2025'!$K184)</f>
        <v>2.7923439885496174E-2</v>
      </c>
    </row>
    <row r="185" spans="1:19" ht="15.75" customHeight="1" x14ac:dyDescent="0.2">
      <c r="A185" s="1">
        <v>1975</v>
      </c>
      <c r="B185" s="1"/>
      <c r="C185" s="1"/>
      <c r="D185" s="1">
        <v>52.1</v>
      </c>
      <c r="E185" s="1">
        <v>1.1180257510729614</v>
      </c>
      <c r="F185" s="1">
        <v>-0.18098829606054789</v>
      </c>
      <c r="G185" s="1">
        <v>-0.26744826480655537</v>
      </c>
      <c r="H185" s="1">
        <v>3.2630626060850876E-2</v>
      </c>
      <c r="I185" s="1">
        <v>-7.6380284559776412E-2</v>
      </c>
      <c r="J185" s="1">
        <v>23024.745130936863</v>
      </c>
      <c r="K185" s="1">
        <v>1229.3971122511548</v>
      </c>
      <c r="L185" s="2">
        <f>RATE(10,,J175,-'Real Returns 1792-2025'!$J185)</f>
        <v>-3.2477659815280016E-2</v>
      </c>
      <c r="M185" s="2">
        <f>RATE(10,,K175,-'Real Returns 1792-2025'!$K185)</f>
        <v>-3.2401950674674419E-2</v>
      </c>
      <c r="N185" s="2">
        <f>RATE(30,,J155,-'Real Returns 1792-2025'!$J185)</f>
        <v>6.1525526376834498E-2</v>
      </c>
      <c r="O185" s="2">
        <f>RATE(30,,K155,-'Real Returns 1792-2025'!$K185)</f>
        <v>-1.6304201100873161E-2</v>
      </c>
      <c r="P185" s="2">
        <f>RATE(50,,J135,-'Real Returns 1792-2025'!$J185)</f>
        <v>6.0569107604436866E-2</v>
      </c>
      <c r="Q185" s="2">
        <f>RATE(50,,K135,-'Real Returns 1792-2025'!$K185)</f>
        <v>9.1054937262455143E-3</v>
      </c>
      <c r="R185" s="2">
        <f>RATE(100,,J85,-'Real Returns 1792-2025'!$J185)</f>
        <v>5.9493674406572994E-2</v>
      </c>
      <c r="S185" s="2">
        <f>RATE(100,,K85,-'Real Returns 1792-2025'!$K185)</f>
        <v>2.5670695610228868E-2</v>
      </c>
    </row>
    <row r="186" spans="1:19" ht="15.75" customHeight="1" x14ac:dyDescent="0.2">
      <c r="A186" s="1">
        <v>1976</v>
      </c>
      <c r="B186" s="1"/>
      <c r="C186" s="1"/>
      <c r="D186" s="1">
        <v>55.6</v>
      </c>
      <c r="E186" s="1">
        <v>1.0671785028790788</v>
      </c>
      <c r="F186" s="1">
        <v>0.35482481377256203</v>
      </c>
      <c r="G186" s="1">
        <v>0.26953907909263441</v>
      </c>
      <c r="H186" s="1">
        <v>0.10229868201864245</v>
      </c>
      <c r="I186" s="1">
        <v>3.29093764958861E-2</v>
      </c>
      <c r="J186" s="1">
        <v>29230.813729872203</v>
      </c>
      <c r="K186" s="1">
        <v>1269.8558046811831</v>
      </c>
      <c r="L186" s="2">
        <f>RATE(10,,J176,-'Real Returns 1792-2025'!$J186)</f>
        <v>-1.7937615192520451E-2</v>
      </c>
      <c r="M186" s="2">
        <f>RATE(10,,K176,-'Real Returns 1792-2025'!$K186)</f>
        <v>-2.664726454921169E-2</v>
      </c>
      <c r="N186" s="2">
        <f>RATE(30,,J156,-'Real Returns 1792-2025'!$J186)</f>
        <v>5.7629414997242605E-2</v>
      </c>
      <c r="O186" s="2">
        <f>RATE(30,,K156,-'Real Returns 1792-2025'!$K186)</f>
        <v>-1.6544913569356834E-2</v>
      </c>
      <c r="P186" s="2">
        <f>RATE(50,,J136,-'Real Returns 1792-2025'!$J186)</f>
        <v>6.1488729548678608E-2</v>
      </c>
      <c r="Q186" s="2">
        <f>RATE(50,,K136,-'Real Returns 1792-2025'!$K186)</f>
        <v>8.8796354800650019E-3</v>
      </c>
      <c r="R186" s="2">
        <f>RATE(100,,J86,-'Real Returns 1792-2025'!$J186)</f>
        <v>6.108886580800231E-2</v>
      </c>
      <c r="S186" s="2">
        <f>RATE(100,,K86,-'Real Returns 1792-2025'!$K186)</f>
        <v>2.4723360921241309E-2</v>
      </c>
    </row>
    <row r="187" spans="1:19" ht="15.75" customHeight="1" x14ac:dyDescent="0.2">
      <c r="A187" s="1">
        <v>1977</v>
      </c>
      <c r="B187" s="1"/>
      <c r="C187" s="1"/>
      <c r="D187" s="1">
        <v>58.5</v>
      </c>
      <c r="E187" s="1">
        <v>1.0521582733812949</v>
      </c>
      <c r="F187" s="1">
        <v>8.5019985883252769E-2</v>
      </c>
      <c r="G187" s="1">
        <v>3.1232670343741109E-2</v>
      </c>
      <c r="H187" s="1">
        <v>0.12928807653275642</v>
      </c>
      <c r="I187" s="1">
        <v>7.3306274448226683E-2</v>
      </c>
      <c r="J187" s="1">
        <v>30143.770098976602</v>
      </c>
      <c r="K187" s="1">
        <v>1362.9442028088156</v>
      </c>
      <c r="L187" s="2">
        <f>RATE(10,,J177,-'Real Returns 1792-2025'!$J187)</f>
        <v>-9.4910684043178293E-3</v>
      </c>
      <c r="M187" s="2">
        <f>RATE(10,,K177,-'Real Returns 1792-2025'!$K187)</f>
        <v>-1.7946081015157576E-2</v>
      </c>
      <c r="N187" s="2">
        <f>RATE(30,,J157,-'Real Returns 1792-2025'!$J187)</f>
        <v>6.8694227278107256E-2</v>
      </c>
      <c r="O187" s="2">
        <f>RATE(30,,K157,-'Real Returns 1792-2025'!$K187)</f>
        <v>-8.6016927973789296E-3</v>
      </c>
      <c r="P187" s="2">
        <f>RATE(50,,J137,-'Real Returns 1792-2025'!$J187)</f>
        <v>5.9630158153499591E-2</v>
      </c>
      <c r="Q187" s="2">
        <f>RATE(50,,K137,-'Real Returns 1792-2025'!$K187)</f>
        <v>8.1525683675136851E-3</v>
      </c>
      <c r="R187" s="2">
        <f>RATE(100,,J87,-'Real Returns 1792-2025'!$J187)</f>
        <v>6.2468527785590665E-2</v>
      </c>
      <c r="S187" s="2">
        <f>RATE(100,,K87,-'Real Returns 1792-2025'!$K187)</f>
        <v>2.4665876636031713E-2</v>
      </c>
    </row>
    <row r="188" spans="1:19" ht="15.75" customHeight="1" x14ac:dyDescent="0.2">
      <c r="A188" s="1">
        <v>1978</v>
      </c>
      <c r="B188" s="1"/>
      <c r="C188" s="1"/>
      <c r="D188" s="1">
        <v>62.5</v>
      </c>
      <c r="E188" s="1">
        <v>1.0683760683760684</v>
      </c>
      <c r="F188" s="1">
        <v>-4.8697843326145351E-2</v>
      </c>
      <c r="G188" s="1">
        <v>-0.10958118135327199</v>
      </c>
      <c r="H188" s="1">
        <v>3.9543789748281544E-2</v>
      </c>
      <c r="I188" s="1">
        <v>-2.6987012795608445E-2</v>
      </c>
      <c r="J188" s="1">
        <v>26840.58016108931</v>
      </c>
      <c r="K188" s="1">
        <v>1326.1624101679138</v>
      </c>
      <c r="L188" s="2">
        <f>RATE(10,,J178,-'Real Returns 1792-2025'!$J188)</f>
        <v>-3.0311563908482463E-2</v>
      </c>
      <c r="M188" s="2">
        <f>RATE(10,,K178,-'Real Returns 1792-2025'!$K188)</f>
        <v>-8.7561588664380637E-3</v>
      </c>
      <c r="N188" s="2">
        <f>RATE(30,,J158,-'Real Returns 1792-2025'!$J188)</f>
        <v>6.8715671670042139E-2</v>
      </c>
      <c r="O188" s="2">
        <f>RATE(30,,K158,-'Real Returns 1792-2025'!$K188)</f>
        <v>-4.3284406779784028E-3</v>
      </c>
      <c r="P188" s="2">
        <f>RATE(50,,J138,-'Real Returns 1792-2025'!$J188)</f>
        <v>5.1060564851030846E-2</v>
      </c>
      <c r="Q188" s="2">
        <f>RATE(50,,K138,-'Real Returns 1792-2025'!$K188)</f>
        <v>5.7301184036854013E-3</v>
      </c>
      <c r="R188" s="2">
        <f>RATE(100,,J88,-'Real Returns 1792-2025'!$J188)</f>
        <v>6.094017826332223E-2</v>
      </c>
      <c r="S188" s="2">
        <f>RATE(100,,K88,-'Real Returns 1792-2025'!$K188)</f>
        <v>2.3577292646062526E-2</v>
      </c>
    </row>
    <row r="189" spans="1:19" ht="15.75" customHeight="1" x14ac:dyDescent="0.2">
      <c r="A189" s="1">
        <v>1979</v>
      </c>
      <c r="B189" s="1"/>
      <c r="C189" s="1"/>
      <c r="D189" s="1">
        <v>68.3</v>
      </c>
      <c r="E189" s="1">
        <v>1.0928</v>
      </c>
      <c r="F189" s="1">
        <v>0.20578177688836674</v>
      </c>
      <c r="G189" s="1">
        <v>0.10338742394616274</v>
      </c>
      <c r="H189" s="1">
        <v>2.6822208994402796E-2</v>
      </c>
      <c r="I189" s="1">
        <v>-6.0374991769397091E-2</v>
      </c>
      <c r="J189" s="1">
        <v>29615.558601164816</v>
      </c>
      <c r="K189" s="1">
        <v>1246.0953655691421</v>
      </c>
      <c r="L189" s="2">
        <f>RATE(10,,J179,-'Real Returns 1792-2025'!$J189)</f>
        <v>-3.2379565157734387E-2</v>
      </c>
      <c r="M189" s="2">
        <f>RATE(10,,K179,-'Real Returns 1792-2025'!$K189)</f>
        <v>-1.0310982047178395E-2</v>
      </c>
      <c r="N189" s="2">
        <f>RATE(30,,J159,-'Real Returns 1792-2025'!$J189)</f>
        <v>7.0432683200386495E-2</v>
      </c>
      <c r="O189" s="2">
        <f>RATE(30,,K159,-'Real Returns 1792-2025'!$K189)</f>
        <v>-7.9181680450872618E-3</v>
      </c>
      <c r="P189" s="2">
        <f>RATE(50,,J139,-'Real Returns 1792-2025'!$J189)</f>
        <v>4.4785065671320179E-2</v>
      </c>
      <c r="Q189" s="2">
        <f>RATE(50,,K139,-'Real Returns 1792-2025'!$K189)</f>
        <v>4.1196488684998979E-3</v>
      </c>
      <c r="R189" s="2">
        <f>RATE(100,,J89,-'Real Returns 1792-2025'!$J189)</f>
        <v>6.0263286028929754E-2</v>
      </c>
      <c r="S189" s="2">
        <f>RATE(100,,K89,-'Real Returns 1792-2025'!$K189)</f>
        <v>2.1941389542419348E-2</v>
      </c>
    </row>
    <row r="190" spans="1:19" ht="15.75" customHeight="1" x14ac:dyDescent="0.2">
      <c r="A190" s="1">
        <v>1980</v>
      </c>
      <c r="B190" s="1"/>
      <c r="C190" s="1"/>
      <c r="D190" s="1">
        <v>77.8</v>
      </c>
      <c r="E190" s="1">
        <v>1.1390922401171304</v>
      </c>
      <c r="F190" s="1">
        <v>0.26320327230013496</v>
      </c>
      <c r="G190" s="1">
        <v>0.10895608609382013</v>
      </c>
      <c r="H190" s="1">
        <v>-0.11998707843768541</v>
      </c>
      <c r="I190" s="1">
        <v>-0.2274436691168884</v>
      </c>
      <c r="J190" s="1">
        <v>32842.353953829901</v>
      </c>
      <c r="K190" s="1">
        <v>962.67886355454607</v>
      </c>
      <c r="L190" s="2">
        <f>RATE(10,,J180,-'Real Returns 1792-2025'!$J190)</f>
        <v>1.8281060326306652E-3</v>
      </c>
      <c r="M190" s="2">
        <f>RATE(10,,K180,-'Real Returns 1792-2025'!$K190)</f>
        <v>-2.0474657623963801E-2</v>
      </c>
      <c r="N190" s="2">
        <f>RATE(30,,J160,-'Real Returns 1792-2025'!$J190)</f>
        <v>6.6322803280491824E-2</v>
      </c>
      <c r="O190" s="2">
        <f>RATE(30,,K160,-'Real Returns 1792-2025'!$K190)</f>
        <v>-1.922456600273938E-2</v>
      </c>
      <c r="P190" s="2">
        <f>RATE(50,,J140,-'Real Returns 1792-2025'!$J190)</f>
        <v>5.0291496426497648E-2</v>
      </c>
      <c r="Q190" s="2">
        <f>RATE(50,,K140,-'Real Returns 1792-2025'!$K190)</f>
        <v>-1.899049944589253E-3</v>
      </c>
      <c r="R190" s="2">
        <f>RATE(100,,J90,-'Real Returns 1792-2025'!$J190)</f>
        <v>5.7503524775594582E-2</v>
      </c>
      <c r="S190" s="2">
        <f>RATE(100,,K90,-'Real Returns 1792-2025'!$K190)</f>
        <v>1.8597462533612736E-2</v>
      </c>
    </row>
    <row r="191" spans="1:19" ht="15.75" customHeight="1" x14ac:dyDescent="0.2">
      <c r="A191" s="1">
        <v>1981</v>
      </c>
      <c r="B191" s="1"/>
      <c r="C191" s="1"/>
      <c r="D191" s="1">
        <v>87</v>
      </c>
      <c r="E191" s="1">
        <v>1.1182519280205656</v>
      </c>
      <c r="F191" s="1">
        <v>0.20023816683736961</v>
      </c>
      <c r="G191" s="1">
        <v>7.3316429654567195E-2</v>
      </c>
      <c r="H191" s="1">
        <v>2.5968026002724853E-2</v>
      </c>
      <c r="I191" s="1">
        <v>-8.2525144563080577E-2</v>
      </c>
      <c r="J191" s="1">
        <v>35250.238087176265</v>
      </c>
      <c r="K191" s="1">
        <v>883.23365117188507</v>
      </c>
      <c r="L191" s="2">
        <f>RATE(10,,J181,-'Real Returns 1792-2025'!$J191)</f>
        <v>1.3055410700319743E-3</v>
      </c>
      <c r="M191" s="2">
        <f>RATE(10,,K181,-'Real Returns 1792-2025'!$K191)</f>
        <v>-4.2570809936254575E-2</v>
      </c>
      <c r="N191" s="2">
        <f>RATE(30,,J161,-'Real Returns 1792-2025'!$J191)</f>
        <v>6.0758224389178259E-2</v>
      </c>
      <c r="O191" s="2">
        <f>RATE(30,,K161,-'Real Returns 1792-2025'!$K191)</f>
        <v>-2.059907264060673E-2</v>
      </c>
      <c r="P191" s="2">
        <f>RATE(50,,J141,-'Real Returns 1792-2025'!$J191)</f>
        <v>5.7331100749322822E-2</v>
      </c>
      <c r="Q191" s="2">
        <f>RATE(50,,K141,-'Real Returns 1792-2025'!$K191)</f>
        <v>-6.3890743262199796E-3</v>
      </c>
      <c r="R191" s="2">
        <f>RATE(100,,J91,-'Real Returns 1792-2025'!$J191)</f>
        <v>5.5948368800628506E-2</v>
      </c>
      <c r="S191" s="2">
        <f>RATE(100,,K91,-'Real Returns 1792-2025'!$K191)</f>
        <v>1.6677112797439837E-2</v>
      </c>
    </row>
    <row r="192" spans="1:19" ht="15.75" customHeight="1" x14ac:dyDescent="0.2">
      <c r="A192" s="1">
        <v>1982</v>
      </c>
      <c r="B192" s="1"/>
      <c r="C192" s="1"/>
      <c r="D192" s="1">
        <v>94.3</v>
      </c>
      <c r="E192" s="1">
        <v>1.0839080459770114</v>
      </c>
      <c r="F192" s="1">
        <v>-2.5987969400529942E-2</v>
      </c>
      <c r="G192" s="1">
        <v>-0.10138868863039341</v>
      </c>
      <c r="H192" s="1">
        <v>-1.226186771601212E-2</v>
      </c>
      <c r="I192" s="1">
        <v>-8.8725158974475526E-2</v>
      </c>
      <c r="J192" s="1">
        <v>31676.262673608315</v>
      </c>
      <c r="K192" s="1">
        <v>804.86860506005314</v>
      </c>
      <c r="L192" s="2">
        <f>RATE(10,,J182,-'Real Returns 1792-2025'!$J192)</f>
        <v>-1.8733910641214026E-2</v>
      </c>
      <c r="M192" s="2">
        <f>RATE(10,,K182,-'Real Returns 1792-2025'!$K192)</f>
        <v>-5.4105372090264746E-2</v>
      </c>
      <c r="N192" s="2">
        <f>RATE(30,,J162,-'Real Returns 1792-2025'!$J192)</f>
        <v>5.3202557953214644E-2</v>
      </c>
      <c r="O192" s="2">
        <f>RATE(30,,K162,-'Real Returns 1792-2025'!$K192)</f>
        <v>-2.1255628917577086E-2</v>
      </c>
      <c r="P192" s="2">
        <f>RATE(50,,J142,-'Real Returns 1792-2025'!$J192)</f>
        <v>6.6809482180387944E-2</v>
      </c>
      <c r="Q192" s="2">
        <f>RATE(50,,K142,-'Real Returns 1792-2025'!$K192)</f>
        <v>-6.318953433490408E-3</v>
      </c>
      <c r="R192" s="2">
        <f>RATE(100,,J92,-'Real Returns 1792-2025'!$J192)</f>
        <v>5.4763367626508956E-2</v>
      </c>
      <c r="S192" s="2">
        <f>RATE(100,,K92,-'Real Returns 1792-2025'!$K192)</f>
        <v>1.5147549885746672E-2</v>
      </c>
    </row>
    <row r="193" spans="1:19" ht="15.75" customHeight="1" x14ac:dyDescent="0.2">
      <c r="A193" s="1">
        <v>1983</v>
      </c>
      <c r="B193" s="1"/>
      <c r="C193" s="1"/>
      <c r="D193" s="1">
        <v>97.8</v>
      </c>
      <c r="E193" s="1">
        <v>1.0371155885471899</v>
      </c>
      <c r="F193" s="1">
        <v>0.28838305088810134</v>
      </c>
      <c r="G193" s="1">
        <v>0.24227527299333285</v>
      </c>
      <c r="H193" s="1">
        <v>0.43067386733217439</v>
      </c>
      <c r="I193" s="1">
        <v>0.37947388230494927</v>
      </c>
      <c r="J193" s="1">
        <v>39350.637860265291</v>
      </c>
      <c r="K193" s="1">
        <v>1110.2952193675605</v>
      </c>
      <c r="L193" s="2">
        <f>RATE(10,,J183,-'Real Returns 1792-2025'!$J193)</f>
        <v>-4.0329619673769032E-3</v>
      </c>
      <c r="M193" s="2">
        <f>RATE(10,,K183,-'Real Returns 1792-2025'!$K193)</f>
        <v>-2.5690055056871816E-2</v>
      </c>
      <c r="N193" s="2">
        <f>RATE(30,,J163,-'Real Returns 1792-2025'!$J193)</f>
        <v>5.7214520274050898E-2</v>
      </c>
      <c r="O193" s="2">
        <f>RATE(30,,K163,-'Real Returns 1792-2025'!$K193)</f>
        <v>-1.123041448417149E-2</v>
      </c>
      <c r="P193" s="2">
        <f>RATE(50,,J143,-'Real Returns 1792-2025'!$J193)</f>
        <v>7.0578572899221675E-2</v>
      </c>
      <c r="Q193" s="2">
        <f>RATE(50,,K143,-'Real Returns 1792-2025'!$K193)</f>
        <v>-3.2834622355655371E-3</v>
      </c>
      <c r="R193" s="2">
        <f>RATE(100,,J93,-'Real Returns 1792-2025'!$J193)</f>
        <v>5.6723315246255776E-2</v>
      </c>
      <c r="S193" s="2">
        <f>RATE(100,,K93,-'Real Returns 1792-2025'!$K193)</f>
        <v>1.7829738806875984E-2</v>
      </c>
    </row>
    <row r="194" spans="1:19" ht="15.75" customHeight="1" x14ac:dyDescent="0.2">
      <c r="A194" s="1">
        <v>1984</v>
      </c>
      <c r="B194" s="1"/>
      <c r="C194" s="1"/>
      <c r="D194" s="1">
        <v>101.9</v>
      </c>
      <c r="E194" s="1">
        <v>1.0419222903885481</v>
      </c>
      <c r="F194" s="1">
        <v>0.16184472388599125</v>
      </c>
      <c r="G194" s="1">
        <v>0.11509729142345382</v>
      </c>
      <c r="H194" s="1">
        <v>0.10163090999757141</v>
      </c>
      <c r="I194" s="1">
        <v>5.7306211950564068E-2</v>
      </c>
      <c r="J194" s="1">
        <v>43879.789693767038</v>
      </c>
      <c r="K194" s="1">
        <v>1173.922032536336</v>
      </c>
      <c r="L194" s="2">
        <f>RATE(10,,J184,-'Real Returns 1792-2025'!$J194)</f>
        <v>3.3929199955707458E-2</v>
      </c>
      <c r="M194" s="2">
        <f>RATE(10,,K184,-'Real Returns 1792-2025'!$K194)</f>
        <v>-1.248426135147567E-2</v>
      </c>
      <c r="N194" s="2">
        <f>RATE(30,,J164,-'Real Returns 1792-2025'!$J194)</f>
        <v>5.9447497000766007E-2</v>
      </c>
      <c r="O194" s="2">
        <f>RATE(30,,K164,-'Real Returns 1792-2025'!$K194)</f>
        <v>-1.0669169282378486E-2</v>
      </c>
      <c r="P194" s="2">
        <f>RATE(50,,J144,-'Real Returns 1792-2025'!$J194)</f>
        <v>6.1381989718315447E-2</v>
      </c>
      <c r="Q194" s="2">
        <f>RATE(50,,K144,-'Real Returns 1792-2025'!$K194)</f>
        <v>-4.5716340462937221E-3</v>
      </c>
      <c r="R194" s="2">
        <f>RATE(100,,J94,-'Real Returns 1792-2025'!$J194)</f>
        <v>5.8602259919745429E-2</v>
      </c>
      <c r="S194" s="2">
        <f>RATE(100,,K94,-'Real Returns 1792-2025'!$K194)</f>
        <v>1.7568102083964351E-2</v>
      </c>
    </row>
    <row r="195" spans="1:19" ht="15.75" customHeight="1" x14ac:dyDescent="0.2">
      <c r="A195" s="1">
        <v>1985</v>
      </c>
      <c r="B195" s="1"/>
      <c r="C195" s="1"/>
      <c r="D195" s="1">
        <v>105.5</v>
      </c>
      <c r="E195" s="1">
        <v>1.0353287536800784</v>
      </c>
      <c r="F195" s="1">
        <v>0.13485850988348314</v>
      </c>
      <c r="G195" s="1">
        <v>9.6133480162340801E-2</v>
      </c>
      <c r="H195" s="1">
        <v>0.17485991065596651</v>
      </c>
      <c r="I195" s="1">
        <v>0.13476990422599999</v>
      </c>
      <c r="J195" s="1">
        <v>48098.106585820475</v>
      </c>
      <c r="K195" s="1">
        <v>1332.1313924300493</v>
      </c>
      <c r="L195" s="2">
        <f>RATE(10,,J185,-'Real Returns 1792-2025'!$J195)</f>
        <v>7.6448643686403028E-2</v>
      </c>
      <c r="M195" s="2">
        <f>RATE(10,,K185,-'Real Returns 1792-2025'!$K195)</f>
        <v>8.0579230726941023E-3</v>
      </c>
      <c r="N195" s="2">
        <f>RATE(30,,J165,-'Real Returns 1792-2025'!$J195)</f>
        <v>4.9629152722526271E-2</v>
      </c>
      <c r="O195" s="2">
        <f>RATE(30,,K165,-'Real Returns 1792-2025'!$K195)</f>
        <v>-7.6069621516643851E-3</v>
      </c>
      <c r="P195" s="2">
        <f>RATE(50,,J145,-'Real Returns 1792-2025'!$J195)</f>
        <v>6.656663590661735E-2</v>
      </c>
      <c r="Q195" s="2">
        <f>RATE(50,,K145,-'Real Returns 1792-2025'!$K195)</f>
        <v>-4.7685074179815339E-3</v>
      </c>
      <c r="R195" s="2">
        <f>RATE(100,,J95,-'Real Returns 1792-2025'!$J195)</f>
        <v>6.0914186272522396E-2</v>
      </c>
      <c r="S195" s="2">
        <f>RATE(100,,K95,-'Real Returns 1792-2025'!$K195)</f>
        <v>1.8176939207212479E-2</v>
      </c>
    </row>
    <row r="196" spans="1:19" ht="15.75" customHeight="1" x14ac:dyDescent="0.2">
      <c r="A196" s="1">
        <v>1986</v>
      </c>
      <c r="B196" s="1"/>
      <c r="C196" s="1"/>
      <c r="D196" s="1">
        <v>109.6</v>
      </c>
      <c r="E196" s="1">
        <v>1.038862559241706</v>
      </c>
      <c r="F196" s="1">
        <v>0.22225885408169233</v>
      </c>
      <c r="G196" s="1">
        <v>0.17653566702206724</v>
      </c>
      <c r="H196" s="1">
        <v>0.2656300125037816</v>
      </c>
      <c r="I196" s="1">
        <v>0.21828436422581188</v>
      </c>
      <c r="J196" s="1">
        <v>56589.137914446779</v>
      </c>
      <c r="K196" s="1">
        <v>1622.9148464918883</v>
      </c>
      <c r="L196" s="2">
        <f>RATE(10,,J186,-'Real Returns 1792-2025'!$J196)</f>
        <v>6.8290133211900667E-2</v>
      </c>
      <c r="M196" s="2">
        <f>RATE(10,,K186,-'Real Returns 1792-2025'!$K196)</f>
        <v>2.4835433074932783E-2</v>
      </c>
      <c r="N196" s="2">
        <f>RATE(30,,J166,-'Real Returns 1792-2025'!$J196)</f>
        <v>4.8761941436549772E-2</v>
      </c>
      <c r="O196" s="2">
        <f>RATE(30,,K166,-'Real Returns 1792-2025'!$K196)</f>
        <v>-1.5578972399100555E-3</v>
      </c>
      <c r="P196" s="2">
        <f>RATE(50,,J146,-'Real Returns 1792-2025'!$J196)</f>
        <v>6.0213689181320029E-2</v>
      </c>
      <c r="Q196" s="2">
        <f>RATE(50,,K146,-'Real Returns 1792-2025'!$K196)</f>
        <v>-2.2479619215640626E-3</v>
      </c>
      <c r="R196" s="2">
        <f>RATE(100,,J96,-'Real Returns 1792-2025'!$J196)</f>
        <v>5.9761704356875923E-2</v>
      </c>
      <c r="S196" s="2">
        <f>RATE(100,,K96,-'Real Returns 1792-2025'!$K196)</f>
        <v>1.9247919515508284E-2</v>
      </c>
    </row>
    <row r="197" spans="1:19" ht="15.75" customHeight="1" x14ac:dyDescent="0.2">
      <c r="A197" s="1">
        <v>1987</v>
      </c>
      <c r="B197" s="1"/>
      <c r="C197" s="1"/>
      <c r="D197" s="1">
        <v>111.2</v>
      </c>
      <c r="E197" s="1">
        <v>1.0145985401459854</v>
      </c>
      <c r="F197" s="1">
        <v>0.29141553092467709</v>
      </c>
      <c r="G197" s="1">
        <v>0.27283401249410622</v>
      </c>
      <c r="H197" s="1">
        <v>0.21887688157498841</v>
      </c>
      <c r="I197" s="1">
        <v>0.20133908471779427</v>
      </c>
      <c r="J197" s="1">
        <v>72028.579475227656</v>
      </c>
      <c r="K197" s="1">
        <v>1949.6710362594847</v>
      </c>
      <c r="L197" s="2">
        <f>RATE(10,,J187,-'Real Returns 1792-2025'!$J197)</f>
        <v>9.1015016332560733E-2</v>
      </c>
      <c r="M197" s="2">
        <f>RATE(10,,K187,-'Real Returns 1792-2025'!$K197)</f>
        <v>3.6449929472105118E-2</v>
      </c>
      <c r="N197" s="2">
        <f>RATE(30,,J167,-'Real Returns 1792-2025'!$J197)</f>
        <v>5.5511425294157514E-2</v>
      </c>
      <c r="O197" s="2">
        <f>RATE(30,,K167,-'Real Returns 1792-2025'!$K197)</f>
        <v>7.9875568761826193E-3</v>
      </c>
      <c r="P197" s="2">
        <f>RATE(50,,J147,-'Real Returns 1792-2025'!$J197)</f>
        <v>6.0579855561588722E-2</v>
      </c>
      <c r="Q197" s="2">
        <f>RATE(50,,K147,-'Real Returns 1792-2025'!$K197)</f>
        <v>1.0040065326274614E-4</v>
      </c>
      <c r="R197" s="2">
        <f>RATE(100,,J97,-'Real Returns 1792-2025'!$J197)</f>
        <v>6.1222126164142181E-2</v>
      </c>
      <c r="S197" s="2">
        <f>RATE(100,,K97,-'Real Returns 1792-2025'!$K197)</f>
        <v>2.0559847500624565E-2</v>
      </c>
    </row>
    <row r="198" spans="1:19" ht="15.75" customHeight="1" x14ac:dyDescent="0.2">
      <c r="A198" s="1">
        <v>1988</v>
      </c>
      <c r="B198" s="1"/>
      <c r="C198" s="1"/>
      <c r="D198" s="1">
        <v>115.7</v>
      </c>
      <c r="E198" s="1">
        <v>1.0404676258992807</v>
      </c>
      <c r="F198" s="1">
        <v>-5.7143567221402458E-2</v>
      </c>
      <c r="G198" s="1">
        <v>-9.3814733578392095E-2</v>
      </c>
      <c r="H198" s="1">
        <v>2.6708833736575288E-2</v>
      </c>
      <c r="I198" s="1">
        <v>-1.3223661957587174E-2</v>
      </c>
      <c r="J198" s="1">
        <v>65271.237481729135</v>
      </c>
      <c r="K198" s="1">
        <v>1923.8892455474906</v>
      </c>
      <c r="L198" s="2">
        <f>RATE(10,,J188,-'Real Returns 1792-2025'!$J198)</f>
        <v>9.2931629801092555E-2</v>
      </c>
      <c r="M198" s="2">
        <f>RATE(10,,K188,-'Real Returns 1792-2025'!$K198)</f>
        <v>3.7906747459140966E-2</v>
      </c>
      <c r="N198" s="2">
        <f>RATE(30,,J168,-'Real Returns 1792-2025'!$J198)</f>
        <v>5.4289989403286922E-2</v>
      </c>
      <c r="O198" s="2">
        <f>RATE(30,,K168,-'Real Returns 1792-2025'!$K198)</f>
        <v>7.0060695929691913E-3</v>
      </c>
      <c r="P198" s="2">
        <f>RATE(50,,J148,-'Real Returns 1792-2025'!$J198)</f>
        <v>6.8227204564705823E-2</v>
      </c>
      <c r="Q198" s="2">
        <f>RATE(50,,K148,-'Real Returns 1792-2025'!$K198)</f>
        <v>1.3874927826759899E-3</v>
      </c>
      <c r="R198" s="2">
        <f>RATE(100,,J98,-'Real Returns 1792-2025'!$J198)</f>
        <v>6.0466574726361424E-2</v>
      </c>
      <c r="S198" s="2">
        <f>RATE(100,,K98,-'Real Returns 1792-2025'!$K198)</f>
        <v>2.0079478766608417E-2</v>
      </c>
    </row>
    <row r="199" spans="1:19" ht="15.75" customHeight="1" x14ac:dyDescent="0.2">
      <c r="A199" s="1">
        <v>1989</v>
      </c>
      <c r="B199" s="1"/>
      <c r="C199" s="1"/>
      <c r="D199" s="1">
        <v>121.1</v>
      </c>
      <c r="E199" s="1">
        <v>1.0466724286949005</v>
      </c>
      <c r="F199" s="1">
        <v>0.19944133099424288</v>
      </c>
      <c r="G199" s="1">
        <v>0.14595674645775314</v>
      </c>
      <c r="H199" s="1">
        <v>7.3883656800213027E-2</v>
      </c>
      <c r="I199" s="1">
        <v>2.5997845514324158E-2</v>
      </c>
      <c r="J199" s="1">
        <v>74798.014941833666</v>
      </c>
      <c r="K199" s="1">
        <v>1973.906220939904</v>
      </c>
      <c r="L199" s="2">
        <f>RATE(10,,J189,-'Real Returns 1792-2025'!$J199)</f>
        <v>9.7076757782356374E-2</v>
      </c>
      <c r="M199" s="2">
        <f>RATE(10,,K189,-'Real Returns 1792-2025'!$K199)</f>
        <v>4.7074356294295162E-2</v>
      </c>
      <c r="N199" s="2">
        <f>RATE(30,,J169,-'Real Returns 1792-2025'!$J199)</f>
        <v>4.7963576891836557E-2</v>
      </c>
      <c r="O199" s="2">
        <f>RATE(30,,K169,-'Real Returns 1792-2025'!$K199)</f>
        <v>9.9147129540513891E-3</v>
      </c>
      <c r="P199" s="2">
        <f>RATE(50,,J149,-'Real Returns 1792-2025'!$J199)</f>
        <v>6.6963785440129819E-2</v>
      </c>
      <c r="Q199" s="2">
        <f>RATE(50,,K149,-'Real Returns 1792-2025'!$K199)</f>
        <v>8.4391359272668214E-4</v>
      </c>
      <c r="R199" s="2">
        <f>RATE(100,,J99,-'Real Returns 1792-2025'!$J199)</f>
        <v>6.1539918993455553E-2</v>
      </c>
      <c r="S199" s="2">
        <f>RATE(100,,K99,-'Real Returns 1792-2025'!$K199)</f>
        <v>1.9519292676302074E-2</v>
      </c>
    </row>
    <row r="200" spans="1:19" ht="15.75" customHeight="1" x14ac:dyDescent="0.2">
      <c r="A200" s="1">
        <v>1990</v>
      </c>
      <c r="B200" s="1"/>
      <c r="C200" s="1"/>
      <c r="D200" s="1">
        <v>127.4</v>
      </c>
      <c r="E200" s="1">
        <v>1.0520231213872833</v>
      </c>
      <c r="F200" s="1">
        <v>0.12021571403874187</v>
      </c>
      <c r="G200" s="1">
        <v>6.4820431476386497E-2</v>
      </c>
      <c r="H200" s="1">
        <v>0.11753915278552163</v>
      </c>
      <c r="I200" s="1">
        <v>6.2276227647775961E-2</v>
      </c>
      <c r="J200" s="1">
        <v>79646.454543940534</v>
      </c>
      <c r="K200" s="1">
        <v>2096.8336541105186</v>
      </c>
      <c r="L200" s="2">
        <f>RATE(10,,J190,-'Real Returns 1792-2025'!$J200)</f>
        <v>9.2630242618488665E-2</v>
      </c>
      <c r="M200" s="2">
        <f>RATE(10,,K190,-'Real Returns 1792-2025'!$K200)</f>
        <v>8.0956591627223171E-2</v>
      </c>
      <c r="N200" s="2">
        <f>RATE(30,,J170,-'Real Returns 1792-2025'!$J200)</f>
        <v>4.9069219662112418E-2</v>
      </c>
      <c r="O200" s="2">
        <f>RATE(30,,K170,-'Real Returns 1792-2025'!$K200)</f>
        <v>1.3008613574669262E-2</v>
      </c>
      <c r="P200" s="2">
        <f>RATE(50,,J150,-'Real Returns 1792-2025'!$J200)</f>
        <v>6.6955331497414755E-2</v>
      </c>
      <c r="Q200" s="2">
        <f>RATE(50,,K150,-'Real Returns 1792-2025'!$K200)</f>
        <v>1.4187647140494867E-3</v>
      </c>
      <c r="R200" s="2">
        <f>RATE(100,,J100,-'Real Returns 1792-2025'!$J200)</f>
        <v>6.1153985989033453E-2</v>
      </c>
      <c r="S200" s="2">
        <f>RATE(100,,K100,-'Real Returns 1792-2025'!$K200)</f>
        <v>1.9465827929624806E-2</v>
      </c>
    </row>
    <row r="201" spans="1:19" ht="15.75" customHeight="1" x14ac:dyDescent="0.2">
      <c r="A201" s="1">
        <v>1991</v>
      </c>
      <c r="B201" s="1"/>
      <c r="C201" s="1"/>
      <c r="D201" s="1">
        <v>134.6</v>
      </c>
      <c r="E201" s="1">
        <v>1.0565149136577707</v>
      </c>
      <c r="F201" s="1">
        <v>5.9537297604769446E-2</v>
      </c>
      <c r="G201" s="1">
        <v>2.860711105851621E-3</v>
      </c>
      <c r="H201" s="1">
        <v>0.10494929064451952</v>
      </c>
      <c r="I201" s="1">
        <v>4.5843533641246603E-2</v>
      </c>
      <c r="J201" s="1">
        <v>79874.300040996095</v>
      </c>
      <c r="K201" s="1">
        <v>2192.9599182728321</v>
      </c>
      <c r="L201" s="2">
        <f>RATE(10,,J191,-'Real Returns 1792-2025'!$J201)</f>
        <v>8.5236772404853042E-2</v>
      </c>
      <c r="M201" s="2">
        <f>RATE(10,,K191,-'Real Returns 1792-2025'!$K201)</f>
        <v>9.5205229044231454E-2</v>
      </c>
      <c r="N201" s="2">
        <f>RATE(30,,J171,-'Real Returns 1792-2025'!$J201)</f>
        <v>4.4784909266117133E-2</v>
      </c>
      <c r="O201" s="2">
        <f>RATE(30,,K171,-'Real Returns 1792-2025'!$K201)</f>
        <v>1.207303987862245E-2</v>
      </c>
      <c r="P201" s="2">
        <f>RATE(50,,J151,-'Real Returns 1792-2025'!$J201)</f>
        <v>6.9365202887231803E-2</v>
      </c>
      <c r="Q201" s="2">
        <f>RATE(50,,K151,-'Real Returns 1792-2025'!$K201)</f>
        <v>1.5750050883724304E-3</v>
      </c>
      <c r="R201" s="2">
        <f>RATE(100,,J101,-'Real Returns 1792-2025'!$J201)</f>
        <v>6.1697216653398258E-2</v>
      </c>
      <c r="S201" s="2">
        <f>RATE(100,,K101,-'Real Returns 1792-2025'!$K201)</f>
        <v>1.9663267929367609E-2</v>
      </c>
    </row>
    <row r="202" spans="1:19" ht="15.75" customHeight="1" x14ac:dyDescent="0.2">
      <c r="A202" s="1">
        <v>1992</v>
      </c>
      <c r="B202" s="1"/>
      <c r="C202" s="1"/>
      <c r="D202" s="1">
        <v>138.1</v>
      </c>
      <c r="E202" s="1">
        <v>1.026002971768202</v>
      </c>
      <c r="F202" s="1">
        <v>0.27243226031603074</v>
      </c>
      <c r="G202" s="1">
        <v>0.24018379607920171</v>
      </c>
      <c r="H202" s="1">
        <v>0.1607378092731131</v>
      </c>
      <c r="I202" s="1">
        <v>0.13132012402723414</v>
      </c>
      <c r="J202" s="1">
        <v>99058.812634011672</v>
      </c>
      <c r="K202" s="1">
        <v>2480.9396867271735</v>
      </c>
      <c r="L202" s="2">
        <f>RATE(10,,J192,-'Real Returns 1792-2025'!$J202)</f>
        <v>0.1207685050125868</v>
      </c>
      <c r="M202" s="2">
        <f>RATE(10,,K192,-'Real Returns 1792-2025'!$K202)</f>
        <v>0.11915212042501028</v>
      </c>
      <c r="N202" s="2">
        <f>RATE(30,,J172,-'Real Returns 1792-2025'!$J202)</f>
        <v>4.7646279889313019E-2</v>
      </c>
      <c r="O202" s="2">
        <f>RATE(30,,K172,-'Real Returns 1792-2025'!$K202)</f>
        <v>1.5579564964137477E-2</v>
      </c>
      <c r="P202" s="2">
        <f>RATE(50,,J152,-'Real Returns 1792-2025'!$J202)</f>
        <v>7.7469391310935151E-2</v>
      </c>
      <c r="Q202" s="2">
        <f>RATE(50,,K152,-'Real Returns 1792-2025'!$K202)</f>
        <v>5.5134892578245576E-3</v>
      </c>
      <c r="R202" s="2">
        <f>RATE(100,,J102,-'Real Returns 1792-2025'!$J202)</f>
        <v>6.2383754982508741E-2</v>
      </c>
      <c r="S202" s="2">
        <f>RATE(100,,K102,-'Real Returns 1792-2025'!$K202)</f>
        <v>2.0390870602893123E-2</v>
      </c>
    </row>
    <row r="203" spans="1:19" ht="15.75" customHeight="1" x14ac:dyDescent="0.2">
      <c r="A203" s="1">
        <v>1993</v>
      </c>
      <c r="B203" s="1"/>
      <c r="C203" s="1"/>
      <c r="D203" s="1">
        <v>142.6</v>
      </c>
      <c r="E203" s="1">
        <v>1.0325850832729906</v>
      </c>
      <c r="F203" s="1">
        <v>0.10576046290135599</v>
      </c>
      <c r="G203" s="1">
        <v>7.086619864430066E-2</v>
      </c>
      <c r="H203" s="1">
        <v>0.14102238302866343</v>
      </c>
      <c r="I203" s="1">
        <v>0.10501536533140543</v>
      </c>
      <c r="J203" s="1">
        <v>106078.7341276021</v>
      </c>
      <c r="K203" s="1">
        <v>2741.4764742940101</v>
      </c>
      <c r="L203" s="2">
        <f>RATE(10,,J193,-'Real Returns 1792-2025'!$J203)</f>
        <v>0.10425062871433385</v>
      </c>
      <c r="M203" s="2">
        <f>RATE(10,,K193,-'Real Returns 1792-2025'!$K203)</f>
        <v>9.4597886752574856E-2</v>
      </c>
      <c r="N203" s="2">
        <f>RATE(30,,J173,-'Real Returns 1792-2025'!$J203)</f>
        <v>5.1255800568892951E-2</v>
      </c>
      <c r="O203" s="2">
        <f>RATE(30,,K173,-'Real Returns 1792-2025'!$K203)</f>
        <v>1.6772870980784945E-2</v>
      </c>
      <c r="P203" s="2">
        <f>RATE(50,,J153,-'Real Returns 1792-2025'!$J203)</f>
        <v>7.5867754319597719E-2</v>
      </c>
      <c r="Q203" s="2">
        <f>RATE(50,,K153,-'Real Returns 1792-2025'!$K203)</f>
        <v>7.9947342621128469E-3</v>
      </c>
      <c r="R203" s="2">
        <f>RATE(100,,J103,-'Real Returns 1792-2025'!$J203)</f>
        <v>6.2500974984922894E-2</v>
      </c>
      <c r="S203" s="2">
        <f>RATE(100,,K103,-'Real Returns 1792-2025'!$K203)</f>
        <v>2.0922890031330497E-2</v>
      </c>
    </row>
    <row r="204" spans="1:19" ht="15.75" customHeight="1" x14ac:dyDescent="0.2">
      <c r="A204" s="1">
        <v>1994</v>
      </c>
      <c r="B204" s="1"/>
      <c r="C204" s="1"/>
      <c r="D204" s="1">
        <v>146.19999999999999</v>
      </c>
      <c r="E204" s="1">
        <v>1.0252454417952315</v>
      </c>
      <c r="F204" s="1">
        <v>0.13663930470808072</v>
      </c>
      <c r="G204" s="1">
        <v>0.10865092237600749</v>
      </c>
      <c r="H204" s="1">
        <v>0.12654966907576459</v>
      </c>
      <c r="I204" s="1">
        <v>9.8809731943940049E-2</v>
      </c>
      <c r="J204" s="1">
        <v>117604.28643504533</v>
      </c>
      <c r="K204" s="1">
        <v>3012.3610298496192</v>
      </c>
      <c r="L204" s="2">
        <f>RATE(10,,J194,-'Real Returns 1792-2025'!$J204)</f>
        <v>0.10361059547505323</v>
      </c>
      <c r="M204" s="2">
        <f>RATE(10,,K194,-'Real Returns 1792-2025'!$K204)</f>
        <v>9.8820559487636475E-2</v>
      </c>
      <c r="N204" s="2">
        <f>RATE(30,,J174,-'Real Returns 1792-2025'!$J204)</f>
        <v>4.9674933164110986E-2</v>
      </c>
      <c r="O204" s="2">
        <f>RATE(30,,K174,-'Real Returns 1792-2025'!$K204)</f>
        <v>1.9909926215378824E-2</v>
      </c>
      <c r="P204" s="2">
        <f>RATE(50,,J154,-'Real Returns 1792-2025'!$J204)</f>
        <v>7.4548087181688052E-2</v>
      </c>
      <c r="Q204" s="2">
        <f>RATE(50,,K154,-'Real Returns 1792-2025'!$K204)</f>
        <v>8.9630173545385845E-3</v>
      </c>
      <c r="R204" s="2">
        <f>RATE(100,,J104,-'Real Returns 1792-2025'!$J204)</f>
        <v>6.5476025881013519E-2</v>
      </c>
      <c r="S204" s="2">
        <f>RATE(100,,K104,-'Real Returns 1792-2025'!$K204)</f>
        <v>2.1127093498683597E-2</v>
      </c>
    </row>
    <row r="205" spans="1:19" ht="15.75" customHeight="1" x14ac:dyDescent="0.2">
      <c r="A205" s="1">
        <v>1995</v>
      </c>
      <c r="B205" s="1"/>
      <c r="C205" s="1"/>
      <c r="D205" s="1">
        <v>150.30000000000001</v>
      </c>
      <c r="E205" s="1">
        <v>1.0280437756497949</v>
      </c>
      <c r="F205" s="1">
        <v>-1.8229315708267024E-2</v>
      </c>
      <c r="G205" s="1">
        <v>-4.5010818074175951E-2</v>
      </c>
      <c r="H205" s="1">
        <v>-5.2622554557625656E-2</v>
      </c>
      <c r="I205" s="1">
        <v>-7.8465851472554138E-2</v>
      </c>
      <c r="J205" s="1">
        <v>112310.82129357423</v>
      </c>
      <c r="K205" s="1">
        <v>2775.9935566997287</v>
      </c>
      <c r="L205" s="2">
        <f>RATE(10,,J195,-'Real Returns 1792-2025'!$J205)</f>
        <v>8.8502328145559875E-2</v>
      </c>
      <c r="M205" s="2">
        <f>RATE(10,,K195,-'Real Returns 1792-2025'!$K205)</f>
        <v>7.6185506978670062E-2</v>
      </c>
      <c r="N205" s="2">
        <f>RATE(30,,J175,-'Real Returns 1792-2025'!$J205)</f>
        <v>4.27044482820257E-2</v>
      </c>
      <c r="O205" s="2">
        <f>RATE(30,,K175,-'Real Returns 1792-2025'!$K205)</f>
        <v>1.6301430535305569E-2</v>
      </c>
      <c r="P205" s="2">
        <f>RATE(50,,J155,-'Real Returns 1792-2025'!$J205)</f>
        <v>6.9849777432751892E-2</v>
      </c>
      <c r="Q205" s="2">
        <f>RATE(50,,K155,-'Real Returns 1792-2025'!$K205)</f>
        <v>6.4472447697292868E-3</v>
      </c>
      <c r="R205" s="2">
        <f>RATE(100,,J105,-'Real Returns 1792-2025'!$J205)</f>
        <v>6.4339618916203767E-2</v>
      </c>
      <c r="S205" s="2">
        <f>RATE(100,,K105,-'Real Returns 1792-2025'!$K205)</f>
        <v>1.9301339444911112E-2</v>
      </c>
    </row>
    <row r="206" spans="1:19" ht="15.75" customHeight="1" x14ac:dyDescent="0.2">
      <c r="A206" s="1">
        <v>1996</v>
      </c>
      <c r="B206" s="1"/>
      <c r="C206" s="1"/>
      <c r="D206" s="1">
        <v>154.4</v>
      </c>
      <c r="E206" s="1">
        <v>1.0272787757817698</v>
      </c>
      <c r="F206" s="1">
        <v>0.36711591652076336</v>
      </c>
      <c r="G206" s="1">
        <v>0.33081296796030268</v>
      </c>
      <c r="H206" s="1">
        <v>0.24202731469290795</v>
      </c>
      <c r="I206" s="1">
        <v>0.20904601941932688</v>
      </c>
      <c r="J206" s="1">
        <v>149464.69741976069</v>
      </c>
      <c r="K206" s="1">
        <v>3356.3039596615067</v>
      </c>
      <c r="L206" s="2">
        <f>RATE(10,,J196,-'Real Returns 1792-2025'!$J206)</f>
        <v>0.10199736212644862</v>
      </c>
      <c r="M206" s="2">
        <f>RATE(10,,K196,-'Real Returns 1792-2025'!$K206)</f>
        <v>7.536662893676957E-2</v>
      </c>
      <c r="N206" s="2">
        <f>RATE(30,,J176,-'Real Returns 1792-2025'!$J206)</f>
        <v>4.9549557092435963E-2</v>
      </c>
      <c r="O206" s="2">
        <f>RATE(30,,K176,-'Real Returns 1792-2025'!$K206)</f>
        <v>2.3670796465194658E-2</v>
      </c>
      <c r="P206" s="2">
        <f>RATE(50,,J156,-'Real Returns 1792-2025'!$J206)</f>
        <v>6.8498869565996434E-2</v>
      </c>
      <c r="Q206" s="2">
        <f>RATE(50,,K156,-'Real Returns 1792-2025'!$K206)</f>
        <v>9.4733452194154938E-3</v>
      </c>
      <c r="R206" s="2">
        <f>RATE(100,,J106,-'Real Returns 1792-2025'!$J206)</f>
        <v>6.6699142671185194E-2</v>
      </c>
      <c r="S206" s="2">
        <f>RATE(100,,K106,-'Real Returns 1792-2025'!$K206)</f>
        <v>2.0773530312806703E-2</v>
      </c>
    </row>
    <row r="207" spans="1:19" ht="15.75" customHeight="1" x14ac:dyDescent="0.2">
      <c r="A207" s="1">
        <v>1997</v>
      </c>
      <c r="B207" s="1"/>
      <c r="C207" s="1"/>
      <c r="D207" s="1">
        <v>159.1</v>
      </c>
      <c r="E207" s="1">
        <v>1.0304404145077719</v>
      </c>
      <c r="F207" s="1">
        <v>0.24162338822670937</v>
      </c>
      <c r="G207" s="1">
        <v>0.20494438178632279</v>
      </c>
      <c r="H207" s="1">
        <v>9.7627585374375769E-3</v>
      </c>
      <c r="I207" s="1">
        <v>-2.0066813839218267E-2</v>
      </c>
      <c r="J207" s="1">
        <v>180096.64743133335</v>
      </c>
      <c r="K207" s="1">
        <v>3288.9536329151483</v>
      </c>
      <c r="L207" s="2">
        <f>RATE(10,,J197,-'Real Returns 1792-2025'!$J207)</f>
        <v>9.5973561981866018E-2</v>
      </c>
      <c r="M207" s="2">
        <f>RATE(10,,K197,-'Real Returns 1792-2025'!$K207)</f>
        <v>5.3682194123027521E-2</v>
      </c>
      <c r="N207" s="2">
        <f>RATE(30,,J177,-'Real Returns 1792-2025'!$J207)</f>
        <v>5.8026147242571033E-2</v>
      </c>
      <c r="O207" s="2">
        <f>RATE(30,,K177,-'Real Returns 1792-2025'!$K207)</f>
        <v>2.3601939633799675E-2</v>
      </c>
      <c r="P207" s="2">
        <f>RATE(50,,J157,-'Real Returns 1792-2025'!$J207)</f>
        <v>7.8544924130439051E-2</v>
      </c>
      <c r="Q207" s="2">
        <f>RATE(50,,K157,-'Real Returns 1792-2025'!$K207)</f>
        <v>1.2512741954287292E-2</v>
      </c>
      <c r="R207" s="2">
        <f>RATE(100,,J107,-'Real Returns 1792-2025'!$J207)</f>
        <v>6.856785153735459E-2</v>
      </c>
      <c r="S207" s="2">
        <f>RATE(100,,K107,-'Real Returns 1792-2025'!$K207)</f>
        <v>1.991686443917311E-2</v>
      </c>
    </row>
    <row r="208" spans="1:19" ht="15.75" customHeight="1" x14ac:dyDescent="0.2">
      <c r="A208" s="1">
        <v>1998</v>
      </c>
      <c r="B208" s="1"/>
      <c r="C208" s="1"/>
      <c r="D208" s="1">
        <v>161.6</v>
      </c>
      <c r="E208" s="1">
        <v>1.0157133878064111</v>
      </c>
      <c r="F208" s="1">
        <v>0.24292980105531004</v>
      </c>
      <c r="G208" s="1">
        <v>0.22370130784591469</v>
      </c>
      <c r="H208" s="1">
        <v>0.14818319980559314</v>
      </c>
      <c r="I208" s="1">
        <v>0.13042046466008572</v>
      </c>
      <c r="J208" s="1">
        <v>220384.50300038719</v>
      </c>
      <c r="K208" s="1">
        <v>3717.9004939654192</v>
      </c>
      <c r="L208" s="2">
        <f>RATE(10,,J198,-'Real Returns 1792-2025'!$J208)</f>
        <v>0.12939515570681678</v>
      </c>
      <c r="M208" s="2">
        <f>RATE(10,,K198,-'Real Returns 1792-2025'!$K208)</f>
        <v>6.8099642035387209E-2</v>
      </c>
      <c r="N208" s="2">
        <f>RATE(30,,J178,-'Real Returns 1792-2025'!$J208)</f>
        <v>6.1753522826289653E-2</v>
      </c>
      <c r="O208" s="2">
        <f>RATE(30,,K178,-'Real Returns 1792-2025'!$K208)</f>
        <v>3.1929914287594847E-2</v>
      </c>
      <c r="P208" s="2">
        <f>RATE(50,,J158,-'Real Returns 1792-2025'!$J208)</f>
        <v>8.5438170332031577E-2</v>
      </c>
      <c r="Q208" s="2">
        <f>RATE(50,,K158,-'Real Returns 1792-2025'!$K208)</f>
        <v>1.8177937288109847E-2</v>
      </c>
      <c r="R208" s="2">
        <f>RATE(100,,J108,-'Real Returns 1792-2025'!$J208)</f>
        <v>6.8685053858020109E-2</v>
      </c>
      <c r="S208" s="2">
        <f>RATE(100,,K108,-'Real Returns 1792-2025'!$K208)</f>
        <v>2.0042522751322386E-2</v>
      </c>
    </row>
    <row r="209" spans="1:19" ht="15.75" customHeight="1" x14ac:dyDescent="0.2">
      <c r="A209" s="1">
        <v>1999</v>
      </c>
      <c r="B209" s="1"/>
      <c r="C209" s="1"/>
      <c r="D209" s="1">
        <v>164.3</v>
      </c>
      <c r="E209" s="1">
        <v>1.0167079207920793</v>
      </c>
      <c r="F209" s="1">
        <v>0.2639241593021795</v>
      </c>
      <c r="G209" s="1">
        <v>0.24315364664170547</v>
      </c>
      <c r="H209" s="1">
        <v>0.10602601792037714</v>
      </c>
      <c r="I209" s="1">
        <v>8.7850301253395768E-2</v>
      </c>
      <c r="J209" s="1">
        <v>273971.79856825119</v>
      </c>
      <c r="K209" s="1">
        <v>4044.51917239043</v>
      </c>
      <c r="L209" s="2">
        <f>RATE(10,,J199,-'Real Returns 1792-2025'!$J209)</f>
        <v>0.13862726460345703</v>
      </c>
      <c r="M209" s="2">
        <f>RATE(10,,K199,-'Real Returns 1792-2025'!$K209)</f>
        <v>7.4370409153438288E-2</v>
      </c>
      <c r="N209" s="2">
        <f>RATE(30,,J179,-'Real Returns 1792-2025'!$J209)</f>
        <v>6.5224651217974855E-2</v>
      </c>
      <c r="O209" s="2">
        <f>RATE(30,,K179,-'Real Returns 1792-2025'!$K209)</f>
        <v>3.6438262626545592E-2</v>
      </c>
      <c r="P209" s="2">
        <f>RATE(50,,J159,-'Real Returns 1792-2025'!$J209)</f>
        <v>8.9078877682734883E-2</v>
      </c>
      <c r="Q209" s="2">
        <f>RATE(50,,K159,-'Real Returns 1792-2025'!$K209)</f>
        <v>1.8954543642170189E-2</v>
      </c>
      <c r="R209" s="2">
        <f>RATE(100,,J109,-'Real Returns 1792-2025'!$J209)</f>
        <v>6.8223154109443282E-2</v>
      </c>
      <c r="S209" s="2">
        <f>RATE(100,,K109,-'Real Returns 1792-2025'!$K209)</f>
        <v>1.9811060524449777E-2</v>
      </c>
    </row>
    <row r="210" spans="1:19" ht="15.75" customHeight="1" x14ac:dyDescent="0.2">
      <c r="A210" s="1">
        <v>2000</v>
      </c>
      <c r="B210" s="1"/>
      <c r="C210" s="1"/>
      <c r="D210" s="1">
        <v>168.8</v>
      </c>
      <c r="E210" s="1">
        <v>1.0273889227023738</v>
      </c>
      <c r="F210" s="1">
        <v>0.1584972035565182</v>
      </c>
      <c r="G210" s="1">
        <v>0.12761309564180046</v>
      </c>
      <c r="H210" s="1">
        <v>-8.7707255937893858E-2</v>
      </c>
      <c r="I210" s="1">
        <v>-0.11202785634239321</v>
      </c>
      <c r="J210" s="1">
        <v>308934.18790209753</v>
      </c>
      <c r="K210" s="1">
        <v>3591.42035957182</v>
      </c>
      <c r="L210" s="2">
        <f>RATE(10,,J200,-'Real Returns 1792-2025'!$J210)</f>
        <v>0.14516997384962019</v>
      </c>
      <c r="M210" s="2">
        <f>RATE(10,,K200,-'Real Returns 1792-2025'!$K210)</f>
        <v>5.5286120523646766E-2</v>
      </c>
      <c r="N210" s="2">
        <f>RATE(30,,J180,-'Real Returns 1792-2025'!$J210)</f>
        <v>7.8231777118767998E-2</v>
      </c>
      <c r="O210" s="2">
        <f>RATE(30,,K180,-'Real Returns 1792-2025'!$K210)</f>
        <v>3.7683040830861353E-2</v>
      </c>
      <c r="P210" s="2">
        <f>RATE(50,,J160,-'Real Returns 1792-2025'!$J210)</f>
        <v>8.6930691151268849E-2</v>
      </c>
      <c r="Q210" s="2">
        <f>RATE(50,,K160,-'Real Returns 1792-2025'!$K210)</f>
        <v>1.4792955237088052E-2</v>
      </c>
      <c r="R210" s="2">
        <f>RATE(100,,J110,-'Real Returns 1792-2025'!$J210)</f>
        <v>6.9148077756872844E-2</v>
      </c>
      <c r="S210" s="2">
        <f>RATE(100,,K110,-'Real Returns 1792-2025'!$K210)</f>
        <v>1.8370889850210365E-2</v>
      </c>
    </row>
    <row r="211" spans="1:19" ht="15.75" customHeight="1" x14ac:dyDescent="0.2">
      <c r="A211" s="1">
        <v>2001</v>
      </c>
      <c r="B211" s="1"/>
      <c r="C211" s="1"/>
      <c r="D211" s="1">
        <v>175.1</v>
      </c>
      <c r="E211" s="1">
        <v>1.0373222748815165</v>
      </c>
      <c r="F211" s="1">
        <v>-3.8326776197026291E-2</v>
      </c>
      <c r="G211" s="1">
        <v>-7.2927240560011541E-2</v>
      </c>
      <c r="H211" s="1">
        <v>0.17152033660365951</v>
      </c>
      <c r="I211" s="1">
        <v>0.12936969056937597</v>
      </c>
      <c r="J211" s="1">
        <v>286404.47006374947</v>
      </c>
      <c r="K211" s="1">
        <v>4056.0413001941833</v>
      </c>
      <c r="L211" s="2">
        <f>RATE(10,,J201,-'Real Returns 1792-2025'!$J211)</f>
        <v>0.13620650838141488</v>
      </c>
      <c r="M211" s="2">
        <f>RATE(10,,K201,-'Real Returns 1792-2025'!$K211)</f>
        <v>6.3425738390481906E-2</v>
      </c>
      <c r="N211" s="2">
        <f>RATE(30,,J181,-'Real Returns 1792-2025'!$J211)</f>
        <v>7.2793494045964011E-2</v>
      </c>
      <c r="O211" s="2">
        <f>RATE(30,,K181,-'Real Returns 1792-2025'!$K211)</f>
        <v>3.6978566748531866E-2</v>
      </c>
      <c r="P211" s="2">
        <f>RATE(50,,J161,-'Real Returns 1792-2025'!$J211)</f>
        <v>8.0354286341037084E-2</v>
      </c>
      <c r="Q211" s="2">
        <f>RATE(50,,K161,-'Real Returns 1792-2025'!$K211)</f>
        <v>1.8161900518143863E-2</v>
      </c>
      <c r="R211" s="2">
        <f>RATE(100,,J111,-'Real Returns 1792-2025'!$J211)</f>
        <v>6.6463642041944895E-2</v>
      </c>
      <c r="S211" s="2">
        <f>RATE(100,,K111,-'Real Returns 1792-2025'!$K211)</f>
        <v>1.8994399380029472E-2</v>
      </c>
    </row>
    <row r="212" spans="1:19" ht="15.75" customHeight="1" x14ac:dyDescent="0.2">
      <c r="A212" s="1">
        <v>2002</v>
      </c>
      <c r="B212" s="1"/>
      <c r="C212" s="1"/>
      <c r="D212" s="1">
        <v>177.1</v>
      </c>
      <c r="E212" s="1">
        <v>1.0114220445459736</v>
      </c>
      <c r="F212" s="1">
        <v>-0.16011617522976818</v>
      </c>
      <c r="G212" s="1">
        <v>-0.16960102926444043</v>
      </c>
      <c r="H212" s="1">
        <v>8.6821923410597579E-2</v>
      </c>
      <c r="I212" s="1">
        <v>7.454838390285512E-2</v>
      </c>
      <c r="J212" s="1">
        <v>237829.97715500093</v>
      </c>
      <c r="K212" s="1">
        <v>4358.4126241668946</v>
      </c>
      <c r="L212" s="2">
        <f>RATE(10,,J202,-'Real Returns 1792-2025'!$J212)</f>
        <v>9.1534200051453268E-2</v>
      </c>
      <c r="M212" s="2">
        <f>RATE(10,,K202,-'Real Returns 1792-2025'!$K212)</f>
        <v>5.7964788794201756E-2</v>
      </c>
      <c r="N212" s="2">
        <f>RATE(30,,J182,-'Real Returns 1792-2025'!$J212)</f>
        <v>6.278810621981265E-2</v>
      </c>
      <c r="O212" s="2">
        <f>RATE(30,,K182,-'Real Returns 1792-2025'!$K212)</f>
        <v>3.8486921601727911E-2</v>
      </c>
      <c r="P212" s="2">
        <f>RATE(50,,J162,-'Real Returns 1792-2025'!$J212)</f>
        <v>7.4033422647194355E-2</v>
      </c>
      <c r="Q212" s="2">
        <f>RATE(50,,K162,-'Real Returns 1792-2025'!$K212)</f>
        <v>2.111259613874961E-2</v>
      </c>
      <c r="R212" s="2">
        <f>RATE(100,,J112,-'Real Returns 1792-2025'!$J212)</f>
        <v>6.2741961495203044E-2</v>
      </c>
      <c r="S212" s="2">
        <f>RATE(100,,K112,-'Real Returns 1792-2025'!$K212)</f>
        <v>1.9325482378219492E-2</v>
      </c>
    </row>
    <row r="213" spans="1:19" ht="15.75" customHeight="1" x14ac:dyDescent="0.2">
      <c r="A213" s="1">
        <v>2003</v>
      </c>
      <c r="B213" s="1"/>
      <c r="C213" s="1"/>
      <c r="D213" s="1">
        <v>181.7</v>
      </c>
      <c r="E213" s="1">
        <v>1.025974025974026</v>
      </c>
      <c r="F213" s="1">
        <v>-0.21435897069266141</v>
      </c>
      <c r="G213" s="1">
        <v>-0.2342486170042396</v>
      </c>
      <c r="H213" s="1">
        <v>0.14569947243791526</v>
      </c>
      <c r="I213" s="1">
        <v>0.11669442250277817</v>
      </c>
      <c r="J213" s="1">
        <v>182118.63392429205</v>
      </c>
      <c r="K213" s="1">
        <v>4867.015068372868</v>
      </c>
      <c r="L213" s="2">
        <f>RATE(10,,J203,-'Real Returns 1792-2025'!$J213)</f>
        <v>5.5534920025182802E-2</v>
      </c>
      <c r="M213" s="2">
        <f>RATE(10,,K203,-'Real Returns 1792-2025'!$K213)</f>
        <v>5.9077683271976322E-2</v>
      </c>
      <c r="N213" s="2">
        <f>RATE(30,,J183,-'Real Returns 1792-2025'!$J213)</f>
        <v>5.098150974729266E-2</v>
      </c>
      <c r="O213" s="2">
        <f>RATE(30,,K183,-'Real Returns 1792-2025'!$K213)</f>
        <v>4.1421451595557685E-2</v>
      </c>
      <c r="P213" s="2">
        <f>RATE(50,,J163,-'Real Returns 1792-2025'!$J213)</f>
        <v>6.6119590306475406E-2</v>
      </c>
      <c r="Q213" s="2">
        <f>RATE(50,,K163,-'Real Returns 1792-2025'!$K213)</f>
        <v>2.3042189040424002E-2</v>
      </c>
      <c r="R213" s="2">
        <f>RATE(100,,J113,-'Real Returns 1792-2025'!$J213)</f>
        <v>5.9247988900664156E-2</v>
      </c>
      <c r="S213" s="2">
        <f>RATE(100,,K113,-'Real Returns 1792-2025'!$K213)</f>
        <v>2.0425775728835666E-2</v>
      </c>
    </row>
    <row r="214" spans="1:19" ht="15.75" customHeight="1" x14ac:dyDescent="0.2">
      <c r="A214" s="1">
        <v>2004</v>
      </c>
      <c r="B214" s="1"/>
      <c r="C214" s="1"/>
      <c r="D214" s="1">
        <v>185.2</v>
      </c>
      <c r="E214" s="1">
        <v>1.0192625206384149</v>
      </c>
      <c r="F214" s="1">
        <v>0.39461400283386916</v>
      </c>
      <c r="G214" s="1">
        <v>0.36825790666800229</v>
      </c>
      <c r="H214" s="1">
        <v>7.0164173615373082E-2</v>
      </c>
      <c r="I214" s="1">
        <v>4.993968869283627E-2</v>
      </c>
      <c r="J214" s="1">
        <v>249185.26081848808</v>
      </c>
      <c r="K214" s="1">
        <v>5110.0722857507526</v>
      </c>
      <c r="L214" s="2">
        <f>RATE(10,,J204,-'Real Returns 1792-2025'!$J214)</f>
        <v>7.7978055401617938E-2</v>
      </c>
      <c r="M214" s="2">
        <f>RATE(10,,K204,-'Real Returns 1792-2025'!$K214)</f>
        <v>5.4270373264703194E-2</v>
      </c>
      <c r="N214" s="2">
        <f>RATE(30,,J184,-'Real Returns 1792-2025'!$J214)</f>
        <v>7.1450702706407576E-2</v>
      </c>
      <c r="O214" s="2">
        <f>RATE(30,,K184,-'Real Returns 1792-2025'!$K214)</f>
        <v>4.5861721970272697E-2</v>
      </c>
      <c r="P214" s="2">
        <f>RATE(50,,J164,-'Real Returns 1792-2025'!$J214)</f>
        <v>7.1847056962223835E-2</v>
      </c>
      <c r="Q214" s="2">
        <f>RATE(50,,K164,-'Real Returns 1792-2025'!$K214)</f>
        <v>2.3247475321913756E-2</v>
      </c>
      <c r="R214" s="2">
        <f>RATE(100,,J114,-'Real Returns 1792-2025'!$J214)</f>
        <v>6.4762649755020107E-2</v>
      </c>
      <c r="S214" s="2">
        <f>RATE(100,,K114,-'Real Returns 1792-2025'!$K214)</f>
        <v>2.1010622001205112E-2</v>
      </c>
    </row>
    <row r="215" spans="1:19" ht="15.75" customHeight="1" x14ac:dyDescent="0.2">
      <c r="A215" s="1">
        <v>2005</v>
      </c>
      <c r="B215" s="1"/>
      <c r="C215" s="1"/>
      <c r="D215" s="1">
        <v>190.7</v>
      </c>
      <c r="E215" s="1">
        <v>1.0296976241900648</v>
      </c>
      <c r="F215" s="1">
        <v>7.5204069350363723E-2</v>
      </c>
      <c r="G215" s="1">
        <v>4.4193988692644792E-2</v>
      </c>
      <c r="H215" s="1">
        <v>9.6816828494801221E-2</v>
      </c>
      <c r="I215" s="1">
        <v>6.5183411836587268E-2</v>
      </c>
      <c r="J215" s="1">
        <v>260197.75141747409</v>
      </c>
      <c r="K215" s="1">
        <v>5443.1642320675746</v>
      </c>
      <c r="L215" s="2">
        <f>RATE(10,,J205,-'Real Returns 1792-2025'!$J215)</f>
        <v>8.7647569276004936E-2</v>
      </c>
      <c r="M215" s="2">
        <f>RATE(10,,K205,-'Real Returns 1792-2025'!$K215)</f>
        <v>6.9653947968473393E-2</v>
      </c>
      <c r="N215" s="2">
        <f>RATE(30,,J185,-'Real Returns 1792-2025'!$J215)</f>
        <v>8.418557214508253E-2</v>
      </c>
      <c r="O215" s="2">
        <f>RATE(30,,K185,-'Real Returns 1792-2025'!$K215)</f>
        <v>5.0844950354156468E-2</v>
      </c>
      <c r="P215" s="2">
        <f>RATE(50,,J165,-'Real Returns 1792-2025'!$J215)</f>
        <v>6.4841679731771767E-2</v>
      </c>
      <c r="Q215" s="2">
        <f>RATE(50,,K165,-'Real Returns 1792-2025'!$K215)</f>
        <v>2.384994853068096E-2</v>
      </c>
      <c r="R215" s="2">
        <f>RATE(100,,J115,-'Real Returns 1792-2025'!$J215)</f>
        <v>6.2307477053059931E-2</v>
      </c>
      <c r="S215" s="2">
        <f>RATE(100,,K115,-'Real Returns 1792-2025'!$K215)</f>
        <v>2.0491064810646234E-2</v>
      </c>
    </row>
    <row r="216" spans="1:19" ht="15.75" customHeight="1" x14ac:dyDescent="0.2">
      <c r="A216" s="1">
        <v>2006</v>
      </c>
      <c r="B216" s="1"/>
      <c r="C216" s="1"/>
      <c r="D216" s="1">
        <v>198.3</v>
      </c>
      <c r="E216" s="1">
        <v>1.0398531725222864</v>
      </c>
      <c r="F216" s="1">
        <v>0.14647577297234271</v>
      </c>
      <c r="G216" s="1">
        <v>0.10253620729110313</v>
      </c>
      <c r="H216" s="1">
        <v>2.0605827785711295E-2</v>
      </c>
      <c r="I216" s="1">
        <v>-1.8509675447629159E-2</v>
      </c>
      <c r="J216" s="1">
        <v>286877.44199349516</v>
      </c>
      <c r="K216" s="1">
        <v>5342.4130287238604</v>
      </c>
      <c r="L216" s="2">
        <f>RATE(10,,J206,-'Real Returns 1792-2025'!$J216)</f>
        <v>6.7371929532916083E-2</v>
      </c>
      <c r="M216" s="2">
        <f>RATE(10,,K206,-'Real Returns 1792-2025'!$K216)</f>
        <v>4.7581010946829691E-2</v>
      </c>
      <c r="N216" s="2">
        <f>RATE(30,,J186,-'Real Returns 1792-2025'!$J216)</f>
        <v>7.910039077644361E-2</v>
      </c>
      <c r="O216" s="2">
        <f>RATE(30,,K186,-'Real Returns 1792-2025'!$K216)</f>
        <v>4.9057843179039481E-2</v>
      </c>
      <c r="P216" s="2">
        <f>RATE(50,,J166,-'Real Returns 1792-2025'!$J216)</f>
        <v>6.2931843063518358E-2</v>
      </c>
      <c r="Q216" s="2">
        <f>RATE(50,,K166,-'Real Returns 1792-2025'!$K216)</f>
        <v>2.3157674850399827E-2</v>
      </c>
      <c r="R216" s="2">
        <f>RATE(100,,J116,-'Real Returns 1792-2025'!$J216)</f>
        <v>6.1311523937018622E-2</v>
      </c>
      <c r="S216" s="2">
        <f>RATE(100,,K116,-'Real Returns 1792-2025'!$K216)</f>
        <v>1.9949781790068569E-2</v>
      </c>
    </row>
    <row r="217" spans="1:19" ht="15.75" customHeight="1" x14ac:dyDescent="0.2">
      <c r="A217" s="1">
        <v>2007</v>
      </c>
      <c r="B217" s="1"/>
      <c r="C217" s="1"/>
      <c r="D217" s="1">
        <v>202.416</v>
      </c>
      <c r="E217" s="1">
        <v>1.0207564296520424</v>
      </c>
      <c r="F217" s="1">
        <v>0.13902899686103409</v>
      </c>
      <c r="G217" s="1">
        <v>0.11586757014041904</v>
      </c>
      <c r="H217" s="1">
        <v>3.6731953914201698E-2</v>
      </c>
      <c r="I217" s="1">
        <v>1.5650672185925085E-2</v>
      </c>
      <c r="J217" s="1">
        <v>320117.23412538046</v>
      </c>
      <c r="K217" s="1">
        <v>5426.0253837182327</v>
      </c>
      <c r="L217" s="2">
        <f>RATE(10,,J207,-'Real Returns 1792-2025'!$J217)</f>
        <v>5.9205781803927188E-2</v>
      </c>
      <c r="M217" s="2">
        <f>RATE(10,,K207,-'Real Returns 1792-2025'!$K217)</f>
        <v>5.1338108939511164E-2</v>
      </c>
      <c r="N217" s="2">
        <f>RATE(30,,J187,-'Real Returns 1792-2025'!$J217)</f>
        <v>8.1941342799733294E-2</v>
      </c>
      <c r="O217" s="2">
        <f>RATE(30,,K187,-'Real Returns 1792-2025'!$K217)</f>
        <v>4.7128848987350487E-2</v>
      </c>
      <c r="P217" s="2">
        <f>RATE(50,,J167,-'Real Returns 1792-2025'!$J217)</f>
        <v>6.4225956842684812E-2</v>
      </c>
      <c r="Q217" s="2">
        <f>RATE(50,,K167,-'Real Returns 1792-2025'!$K217)</f>
        <v>2.5565758460535475E-2</v>
      </c>
      <c r="R217" s="2">
        <f>RATE(100,,J117,-'Real Returns 1792-2025'!$J217)</f>
        <v>6.2762346404908256E-2</v>
      </c>
      <c r="S217" s="2">
        <f>RATE(100,,K117,-'Real Returns 1792-2025'!$K217)</f>
        <v>2.0382922215621917E-2</v>
      </c>
    </row>
    <row r="218" spans="1:19" ht="15.75" customHeight="1" x14ac:dyDescent="0.2">
      <c r="A218" s="1">
        <v>2008</v>
      </c>
      <c r="B218" s="1"/>
      <c r="C218" s="1"/>
      <c r="D218" s="1">
        <v>211.08</v>
      </c>
      <c r="E218" s="1">
        <v>1.0428029404790136</v>
      </c>
      <c r="F218" s="1">
        <v>-1.3155497277746453E-2</v>
      </c>
      <c r="G218" s="1">
        <v>-5.3661564984708754E-2</v>
      </c>
      <c r="H218" s="1">
        <v>3.2901829496061241E-2</v>
      </c>
      <c r="I218" s="1">
        <v>-9.4947094974667801E-3</v>
      </c>
      <c r="J218" s="1">
        <v>302939.24236363615</v>
      </c>
      <c r="K218" s="1">
        <v>5374.5068489739469</v>
      </c>
      <c r="L218" s="2">
        <f>RATE(10,,J208,-'Real Returns 1792-2025'!$J218)</f>
        <v>3.232738506434675E-2</v>
      </c>
      <c r="M218" s="2">
        <f>RATE(10,,K208,-'Real Returns 1792-2025'!$K218)</f>
        <v>3.7538176960251766E-2</v>
      </c>
      <c r="N218" s="2">
        <f>RATE(30,,J188,-'Real Returns 1792-2025'!$J218)</f>
        <v>8.4140215333752613E-2</v>
      </c>
      <c r="O218" s="2">
        <f>RATE(30,,K188,-'Real Returns 1792-2025'!$K218)</f>
        <v>4.7750950678095462E-2</v>
      </c>
      <c r="P218" s="2">
        <f>RATE(50,,J168,-'Real Returns 1792-2025'!$J218)</f>
        <v>6.4409454539645736E-2</v>
      </c>
      <c r="Q218" s="2">
        <f>RATE(50,,K168,-'Real Returns 1792-2025'!$K218)</f>
        <v>2.5043802034117567E-2</v>
      </c>
      <c r="R218" s="2">
        <f>RATE(100,,J118,-'Real Returns 1792-2025'!$J218)</f>
        <v>6.5272968752001073E-2</v>
      </c>
      <c r="S218" s="2">
        <f>RATE(100,,K118,-'Real Returns 1792-2025'!$K218)</f>
        <v>2.0807644550679193E-2</v>
      </c>
    </row>
    <row r="219" spans="1:19" ht="15.75" customHeight="1" x14ac:dyDescent="0.2">
      <c r="A219" s="1">
        <v>2009</v>
      </c>
      <c r="B219" s="1"/>
      <c r="C219" s="1"/>
      <c r="D219" s="1">
        <v>211.143</v>
      </c>
      <c r="E219" s="1">
        <v>1.0002984650369529</v>
      </c>
      <c r="F219" s="1">
        <v>-0.39217039841606882</v>
      </c>
      <c r="G219" s="1">
        <v>-0.39235176017042395</v>
      </c>
      <c r="H219" s="1">
        <v>-1.7031790790007384E-2</v>
      </c>
      <c r="I219" s="1">
        <v>-1.7325084894856846E-2</v>
      </c>
      <c r="J219" s="1">
        <v>184080.49739756883</v>
      </c>
      <c r="K219" s="1">
        <v>5281.3930615474837</v>
      </c>
      <c r="L219" s="2">
        <f>RATE(10,,J209,-'Real Returns 1792-2025'!$J219)</f>
        <v>-3.8984943726188541E-2</v>
      </c>
      <c r="M219" s="2">
        <f>RATE(10,,K209,-'Real Returns 1792-2025'!$K219)</f>
        <v>2.7041893935272506E-2</v>
      </c>
      <c r="N219" s="2">
        <f>RATE(30,,J189,-'Real Returns 1792-2025'!$J219)</f>
        <v>6.2795226233282306E-2</v>
      </c>
      <c r="O219" s="2">
        <f>RATE(30,,K189,-'Real Returns 1792-2025'!$K219)</f>
        <v>4.9316673162157605E-2</v>
      </c>
      <c r="P219" s="2">
        <f>RATE(50,,J169,-'Real Returns 1792-2025'!$J219)</f>
        <v>4.7201045804010994E-2</v>
      </c>
      <c r="Q219" s="2">
        <f>RATE(50,,K169,-'Real Returns 1792-2025'!$K219)</f>
        <v>2.5933613180003135E-2</v>
      </c>
      <c r="R219" s="2">
        <f>RATE(100,,J119,-'Real Returns 1792-2025'!$J219)</f>
        <v>5.6308239779982755E-2</v>
      </c>
      <c r="S219" s="2">
        <f>RATE(100,,K119,-'Real Returns 1792-2025'!$K219)</f>
        <v>1.9277759299647198E-2</v>
      </c>
    </row>
    <row r="220" spans="1:19" ht="15.75" customHeight="1" x14ac:dyDescent="0.2">
      <c r="A220" s="1">
        <v>2010</v>
      </c>
      <c r="B220" s="1"/>
      <c r="C220" s="1"/>
      <c r="D220" s="1">
        <v>216.68700000000001</v>
      </c>
      <c r="E220" s="1">
        <v>1.0262570864295761</v>
      </c>
      <c r="F220" s="1">
        <v>0.37022016090614707</v>
      </c>
      <c r="G220" s="1">
        <v>0.33516267904492025</v>
      </c>
      <c r="H220" s="1">
        <v>0.14900557415740034</v>
      </c>
      <c r="I220" s="1">
        <v>0.11960793192169339</v>
      </c>
      <c r="J220" s="1">
        <v>245777.41006525946</v>
      </c>
      <c r="K220" s="1">
        <v>5913.0895633047594</v>
      </c>
      <c r="L220" s="2">
        <f>RATE(10,,J210,-'Real Returns 1792-2025'!$J220)</f>
        <v>-2.2610657455776603E-2</v>
      </c>
      <c r="M220" s="2">
        <f>RATE(10,,K210,-'Real Returns 1792-2025'!$K220)</f>
        <v>5.1126104130944192E-2</v>
      </c>
      <c r="N220" s="2">
        <f>RATE(30,,J190,-'Real Returns 1792-2025'!$J220)</f>
        <v>6.9391980304522552E-2</v>
      </c>
      <c r="O220" s="2">
        <f>RATE(30,,K190,-'Real Returns 1792-2025'!$K220)</f>
        <v>6.2374816786071985E-2</v>
      </c>
      <c r="P220" s="2">
        <f>RATE(50,,J170,-'Real Returns 1792-2025'!$J220)</f>
        <v>5.2616072839671187E-2</v>
      </c>
      <c r="Q220" s="2">
        <f>RATE(50,,K170,-'Real Returns 1792-2025'!$K220)</f>
        <v>2.8899349085599029E-2</v>
      </c>
      <c r="R220" s="2">
        <f>RATE(100,,J120,-'Real Returns 1792-2025'!$J220)</f>
        <v>5.7875829402793635E-2</v>
      </c>
      <c r="S220" s="2">
        <f>RATE(100,,K120,-'Real Returns 1792-2025'!$K220)</f>
        <v>2.0251462402244465E-2</v>
      </c>
    </row>
    <row r="221" spans="1:19" ht="15.75" customHeight="1" x14ac:dyDescent="0.2">
      <c r="A221" s="1">
        <v>2011</v>
      </c>
      <c r="B221" s="1"/>
      <c r="C221" s="1"/>
      <c r="D221" s="1">
        <v>220.22300000000001</v>
      </c>
      <c r="E221" s="1">
        <v>1.0163184685744877</v>
      </c>
      <c r="F221" s="1">
        <v>0.24588655002189497</v>
      </c>
      <c r="G221" s="1">
        <v>0.22588203259693285</v>
      </c>
      <c r="H221" s="1">
        <v>9.1681835640687215E-2</v>
      </c>
      <c r="I221" s="1">
        <v>7.4153298790197164E-2</v>
      </c>
      <c r="J221" s="1">
        <v>301294.11101721012</v>
      </c>
      <c r="K221" s="1">
        <v>6351.564660465694</v>
      </c>
      <c r="L221" s="2">
        <f>RATE(10,,J211,-'Real Returns 1792-2025'!$J221)</f>
        <v>5.0810507754376752E-3</v>
      </c>
      <c r="M221" s="2">
        <f>RATE(10,,K211,-'Real Returns 1792-2025'!$K221)</f>
        <v>4.5870312472837571E-2</v>
      </c>
      <c r="N221" s="2">
        <f>RATE(30,,J191,-'Real Returns 1792-2025'!$J221)</f>
        <v>7.4140156643686853E-2</v>
      </c>
      <c r="O221" s="2">
        <f>RATE(30,,K191,-'Real Returns 1792-2025'!$K221)</f>
        <v>6.7972747565251901E-2</v>
      </c>
      <c r="P221" s="2">
        <f>RATE(50,,J171,-'Real Returns 1792-2025'!$J221)</f>
        <v>5.4260187105124064E-2</v>
      </c>
      <c r="Q221" s="2">
        <f>RATE(50,,K171,-'Real Returns 1792-2025'!$K221)</f>
        <v>2.8878552499406983E-2</v>
      </c>
      <c r="R221" s="2">
        <f>RATE(100,,J121,-'Real Returns 1792-2025'!$J221)</f>
        <v>6.0671107184200816E-2</v>
      </c>
      <c r="S221" s="2">
        <f>RATE(100,,K121,-'Real Returns 1792-2025'!$K221)</f>
        <v>2.0888584048290821E-2</v>
      </c>
    </row>
    <row r="222" spans="1:19" ht="15.75" customHeight="1" x14ac:dyDescent="0.2">
      <c r="A222" s="1">
        <v>2012</v>
      </c>
      <c r="B222" s="1"/>
      <c r="C222" s="1"/>
      <c r="D222" s="1">
        <v>226.66499999999999</v>
      </c>
      <c r="E222" s="1">
        <v>1.0292521671215085</v>
      </c>
      <c r="F222" s="1">
        <v>2.3218939444358933E-2</v>
      </c>
      <c r="G222" s="1">
        <v>-5.8617585368050396E-3</v>
      </c>
      <c r="H222" s="1">
        <v>0.22669838307506396</v>
      </c>
      <c r="I222" s="1">
        <v>0.19183463708971327</v>
      </c>
      <c r="J222" s="1">
        <v>299527.99768986588</v>
      </c>
      <c r="K222" s="1">
        <v>7570.0147620579783</v>
      </c>
      <c r="L222" s="2">
        <f>RATE(10,,J212,-'Real Returns 1792-2025'!$J222)</f>
        <v>2.3333244163560758E-2</v>
      </c>
      <c r="M222" s="2">
        <f>RATE(10,,K212,-'Real Returns 1792-2025'!$K222)</f>
        <v>5.6761148647739706E-2</v>
      </c>
      <c r="N222" s="2">
        <f>RATE(30,,J192,-'Real Returns 1792-2025'!$J222)</f>
        <v>7.7763445605825654E-2</v>
      </c>
      <c r="O222" s="2">
        <f>RATE(30,,K192,-'Real Returns 1792-2025'!$K222)</f>
        <v>7.7570577342452263E-2</v>
      </c>
      <c r="P222" s="2">
        <f>RATE(50,,J172,-'Real Returns 1792-2025'!$J222)</f>
        <v>5.1331534552603697E-2</v>
      </c>
      <c r="Q222" s="2">
        <f>RATE(50,,K172,-'Real Returns 1792-2025'!$K222)</f>
        <v>3.2090980077451682E-2</v>
      </c>
      <c r="R222" s="2">
        <f>RATE(100,,J122,-'Real Returns 1792-2025'!$J222)</f>
        <v>6.035080587821702E-2</v>
      </c>
      <c r="S222" s="2">
        <f>RATE(100,,K122,-'Real Returns 1792-2025'!$K222)</f>
        <v>2.2354441888928905E-2</v>
      </c>
    </row>
    <row r="223" spans="1:19" ht="15.75" customHeight="1" x14ac:dyDescent="0.2">
      <c r="A223" s="1">
        <v>2013</v>
      </c>
      <c r="B223" s="1"/>
      <c r="C223" s="1"/>
      <c r="D223" s="1">
        <v>230.28</v>
      </c>
      <c r="E223" s="1">
        <v>1.0159486466812255</v>
      </c>
      <c r="F223" s="1">
        <v>0.15775745499407878</v>
      </c>
      <c r="G223" s="1">
        <v>0.13958265388324165</v>
      </c>
      <c r="H223" s="1">
        <v>5.1664473971355651E-2</v>
      </c>
      <c r="I223" s="1">
        <v>3.5155150220242071E-2</v>
      </c>
      <c r="J223" s="1">
        <v>341336.91051975085</v>
      </c>
      <c r="K223" s="1">
        <v>7836.1397681875769</v>
      </c>
      <c r="L223" s="2">
        <f>RATE(10,,J213,-'Real Returns 1792-2025'!$J223)</f>
        <v>6.4836396173182778E-2</v>
      </c>
      <c r="M223" s="2">
        <f>RATE(10,,K213,-'Real Returns 1792-2025'!$K223)</f>
        <v>4.877891671510743E-2</v>
      </c>
      <c r="N223" s="2">
        <f>RATE(30,,J193,-'Real Returns 1792-2025'!$J223)</f>
        <v>7.4668161635674232E-2</v>
      </c>
      <c r="O223" s="2">
        <f>RATE(30,,K193,-'Real Returns 1792-2025'!$K223)</f>
        <v>6.7305604944530861E-2</v>
      </c>
      <c r="P223" s="2">
        <f>RATE(50,,J173,-'Real Returns 1792-2025'!$J223)</f>
        <v>5.4814622394088526E-2</v>
      </c>
      <c r="Q223" s="2">
        <f>RATE(50,,K173,-'Real Returns 1792-2025'!$K223)</f>
        <v>3.1470289479261677E-2</v>
      </c>
      <c r="R223" s="2">
        <f>RATE(100,,J123,-'Real Returns 1792-2025'!$J223)</f>
        <v>6.1231006333418027E-2</v>
      </c>
      <c r="S223" s="2">
        <f>RATE(100,,K123,-'Real Returns 1792-2025'!$K223)</f>
        <v>2.264982475801872E-2</v>
      </c>
    </row>
    <row r="224" spans="1:19" ht="15.75" customHeight="1" x14ac:dyDescent="0.2">
      <c r="A224" s="1">
        <v>2014</v>
      </c>
      <c r="B224" s="1"/>
      <c r="C224" s="1"/>
      <c r="D224" s="1">
        <v>233.916</v>
      </c>
      <c r="E224" s="1">
        <v>1.0157894736842106</v>
      </c>
      <c r="F224" s="1">
        <v>0.20058000942358589</v>
      </c>
      <c r="G224" s="1">
        <v>0.18191814399213113</v>
      </c>
      <c r="H224" s="1">
        <v>-8.9229072669816389E-3</v>
      </c>
      <c r="I224" s="1">
        <v>-2.4328250677339458E-2</v>
      </c>
      <c r="J224" s="1">
        <v>403432.28775751207</v>
      </c>
      <c r="K224" s="1">
        <v>7645.5001955644411</v>
      </c>
      <c r="L224" s="2">
        <f>RATE(10,,J214,-'Real Returns 1792-2025'!$J224)</f>
        <v>4.9360784602620757E-2</v>
      </c>
      <c r="M224" s="2">
        <f>RATE(10,,K214,-'Real Returns 1792-2025'!$K224)</f>
        <v>4.1113039859621468E-2</v>
      </c>
      <c r="N224" s="2">
        <f>RATE(30,,J194,-'Real Returns 1792-2025'!$J224)</f>
        <v>7.6754934045151324E-2</v>
      </c>
      <c r="O224" s="2">
        <f>RATE(30,,K194,-'Real Returns 1792-2025'!$K224)</f>
        <v>6.4450707592137849E-2</v>
      </c>
      <c r="P224" s="2">
        <f>RATE(50,,J174,-'Real Returns 1792-2025'!$J224)</f>
        <v>5.5212302004634471E-2</v>
      </c>
      <c r="Q224" s="2">
        <f>RATE(50,,K174,-'Real Returns 1792-2025'!$K224)</f>
        <v>3.0924993760049427E-2</v>
      </c>
      <c r="R224" s="2">
        <f>RATE(100,,J124,-'Real Returns 1792-2025'!$J224)</f>
        <v>6.3754652887050137E-2</v>
      </c>
      <c r="S224" s="2">
        <f>RATE(100,,K124,-'Real Returns 1792-2025'!$K224)</f>
        <v>2.2502818677476576E-2</v>
      </c>
    </row>
    <row r="225" spans="1:19" ht="15.75" customHeight="1" x14ac:dyDescent="0.2">
      <c r="A225" s="1">
        <v>2015</v>
      </c>
      <c r="B225" s="1"/>
      <c r="C225" s="1"/>
      <c r="D225" s="1">
        <v>233.70699999999999</v>
      </c>
      <c r="E225" s="1">
        <v>0.99910651686930352</v>
      </c>
      <c r="F225" s="1">
        <v>0.10830434019191082</v>
      </c>
      <c r="G225" s="1">
        <v>0.10929547698755715</v>
      </c>
      <c r="H225" s="1">
        <v>0.20314425527332758</v>
      </c>
      <c r="I225" s="1">
        <v>0.20422020571277577</v>
      </c>
      <c r="J225" s="1">
        <v>447525.61208015075</v>
      </c>
      <c r="K225" s="1">
        <v>9206.8658182796789</v>
      </c>
      <c r="L225" s="2">
        <f>RATE(10,,J215,-'Real Returns 1792-2025'!$J225)</f>
        <v>5.5726530638785986E-2</v>
      </c>
      <c r="M225" s="2">
        <f>RATE(10,,K215,-'Real Returns 1792-2025'!$K225)</f>
        <v>5.3964632258628346E-2</v>
      </c>
      <c r="N225" s="2">
        <f>RATE(30,,J195,-'Real Returns 1792-2025'!$J225)</f>
        <v>7.7183429161287093E-2</v>
      </c>
      <c r="O225" s="2">
        <f>RATE(30,,K195,-'Real Returns 1792-2025'!$K225)</f>
        <v>6.6560490474893291E-2</v>
      </c>
      <c r="P225" s="2">
        <f>RATE(50,,J175,-'Real Returns 1792-2025'!$J225)</f>
        <v>5.4155457782744512E-2</v>
      </c>
      <c r="Q225" s="2">
        <f>RATE(50,,K175,-'Real Returns 1792-2025'!$K225)</f>
        <v>3.4254428944105818E-2</v>
      </c>
      <c r="R225" s="2">
        <f>RATE(100,,J125,-'Real Returns 1792-2025'!$J225)</f>
        <v>6.5597897121402557E-2</v>
      </c>
      <c r="S225" s="2">
        <f>RATE(100,,K125,-'Real Returns 1792-2025'!$K225)</f>
        <v>2.4361885595765374E-2</v>
      </c>
    </row>
    <row r="226" spans="1:19" ht="15.75" customHeight="1" x14ac:dyDescent="0.2">
      <c r="A226" s="1">
        <v>2016</v>
      </c>
      <c r="B226" s="1"/>
      <c r="C226" s="1"/>
      <c r="D226" s="1">
        <v>236.916</v>
      </c>
      <c r="E226" s="1">
        <v>1.0137308681383099</v>
      </c>
      <c r="F226" s="1">
        <v>-4.704592835066157E-2</v>
      </c>
      <c r="G226" s="1">
        <v>-5.9953581763359409E-2</v>
      </c>
      <c r="H226" s="1">
        <v>-5.9782629879025384E-2</v>
      </c>
      <c r="I226" s="1">
        <v>-7.2517766132879968E-2</v>
      </c>
      <c r="J226" s="1">
        <v>420694.84870510595</v>
      </c>
      <c r="K226" s="1">
        <v>8539.2044760528661</v>
      </c>
      <c r="L226" s="2">
        <f>RATE(10,,J216,-'Real Returns 1792-2025'!$J226)</f>
        <v>3.9027589099144555E-2</v>
      </c>
      <c r="M226" s="2">
        <f>RATE(10,,K216,-'Real Returns 1792-2025'!$K226)</f>
        <v>4.8016198311006862E-2</v>
      </c>
      <c r="N226" s="2">
        <f>RATE(30,,J196,-'Real Returns 1792-2025'!$J226)</f>
        <v>6.915614695955366E-2</v>
      </c>
      <c r="O226" s="2">
        <f>RATE(30,,K196,-'Real Returns 1792-2025'!$K226)</f>
        <v>5.6908496783210763E-2</v>
      </c>
      <c r="P226" s="2">
        <f>RATE(50,,J176,-'Real Returns 1792-2025'!$J226)</f>
        <v>5.0970053029214792E-2</v>
      </c>
      <c r="Q226" s="2">
        <f>RATE(50,,K176,-'Real Returns 1792-2025'!$K226)</f>
        <v>3.3254512973881975E-2</v>
      </c>
      <c r="R226" s="2">
        <f>RATE(100,,J126,-'Real Returns 1792-2025'!$J226)</f>
        <v>6.2342903616341851E-2</v>
      </c>
      <c r="S226" s="2">
        <f>RATE(100,,K126,-'Real Returns 1792-2025'!$K226)</f>
        <v>2.3128715677074963E-2</v>
      </c>
    </row>
    <row r="227" spans="1:19" ht="15.75" customHeight="1" x14ac:dyDescent="0.2">
      <c r="A227" s="1">
        <v>2017</v>
      </c>
      <c r="B227" s="1"/>
      <c r="C227" s="1"/>
      <c r="D227" s="1">
        <v>242.839</v>
      </c>
      <c r="E227" s="1">
        <v>1.02500042209053</v>
      </c>
      <c r="F227" s="1">
        <v>0.22160152953166512</v>
      </c>
      <c r="G227" s="1">
        <v>0.19180587949433159</v>
      </c>
      <c r="H227" s="1">
        <v>5.7680873585996162E-2</v>
      </c>
      <c r="I227" s="1">
        <v>3.1883354183223744E-2</v>
      </c>
      <c r="J227" s="1">
        <v>501386.59415972355</v>
      </c>
      <c r="K227" s="1">
        <v>8811.4629568058299</v>
      </c>
      <c r="L227" s="2">
        <f>RATE(10,,J217,-'Real Returns 1792-2025'!$J227)</f>
        <v>4.5890856303677591E-2</v>
      </c>
      <c r="M227" s="2">
        <f>RATE(10,,K217,-'Real Returns 1792-2025'!$K227)</f>
        <v>4.96792685843103E-2</v>
      </c>
      <c r="N227" s="2">
        <f>RATE(30,,J197,-'Real Returns 1792-2025'!$J227)</f>
        <v>6.6814546676893252E-2</v>
      </c>
      <c r="O227" s="2">
        <f>RATE(30,,K197,-'Real Returns 1792-2025'!$K227)</f>
        <v>5.1565241946935174E-2</v>
      </c>
      <c r="P227" s="2">
        <f>RATE(50,,J177,-'Real Returns 1792-2025'!$J227)</f>
        <v>5.5823155010653679E-2</v>
      </c>
      <c r="Q227" s="2">
        <f>RATE(50,,K177,-'Real Returns 1792-2025'!$K227)</f>
        <v>3.4280806661804608E-2</v>
      </c>
      <c r="R227" s="2">
        <f>RATE(100,,J127,-'Real Returns 1792-2025'!$J227)</f>
        <v>6.4524704956186077E-2</v>
      </c>
      <c r="S227" s="2">
        <f>RATE(100,,K127,-'Real Returns 1792-2025'!$K227)</f>
        <v>2.4063338914533699E-2</v>
      </c>
    </row>
    <row r="228" spans="1:19" ht="15.75" customHeight="1" x14ac:dyDescent="0.2">
      <c r="A228" s="1">
        <v>2018</v>
      </c>
      <c r="B228" s="1"/>
      <c r="C228" s="1"/>
      <c r="D228" s="1">
        <v>247.86699999999999</v>
      </c>
      <c r="E228" s="1">
        <v>1.0207050762027516</v>
      </c>
      <c r="F228" s="1">
        <v>0.24016311565849247</v>
      </c>
      <c r="G228" s="1">
        <v>0.21500631727253983</v>
      </c>
      <c r="H228" s="1">
        <v>9.74648344132516E-2</v>
      </c>
      <c r="I228" s="1">
        <v>7.5202680970357427E-2</v>
      </c>
      <c r="J228" s="1">
        <v>609187.87929982727</v>
      </c>
      <c r="K228" s="1">
        <v>9474.1085944286206</v>
      </c>
      <c r="L228" s="2">
        <f>RATE(10,,J218,-'Real Returns 1792-2025'!$J228)</f>
        <v>7.2357446487603755E-2</v>
      </c>
      <c r="M228" s="2">
        <f>RATE(10,,K218,-'Real Returns 1792-2025'!$K228)</f>
        <v>5.8327238330599718E-2</v>
      </c>
      <c r="N228" s="2">
        <f>RATE(30,,J198,-'Real Returns 1792-2025'!$J228)</f>
        <v>7.7294179913099323E-2</v>
      </c>
      <c r="O228" s="2">
        <f>RATE(30,,K198,-'Real Returns 1792-2025'!$K228)</f>
        <v>5.4577763552951901E-2</v>
      </c>
      <c r="P228" s="2">
        <f>RATE(50,,J178,-'Real Returns 1792-2025'!$J228)</f>
        <v>5.7902468230188839E-2</v>
      </c>
      <c r="Q228" s="2">
        <f>RATE(50,,K178,-'Real Returns 1792-2025'!$K228)</f>
        <v>3.8281063492258863E-2</v>
      </c>
      <c r="R228" s="2">
        <f>RATE(100,,J128,-'Real Returns 1792-2025'!$J228)</f>
        <v>7.0557477346676681E-2</v>
      </c>
      <c r="S228" s="2">
        <f>RATE(100,,K128,-'Real Returns 1792-2025'!$K228)</f>
        <v>2.7671332814234041E-2</v>
      </c>
    </row>
    <row r="229" spans="1:19" ht="15.75" customHeight="1" x14ac:dyDescent="0.2">
      <c r="A229" s="1">
        <v>2019</v>
      </c>
      <c r="B229" s="1"/>
      <c r="C229" s="1"/>
      <c r="D229" s="1">
        <v>251.71199999999999</v>
      </c>
      <c r="E229" s="1">
        <v>1.0155123513819913</v>
      </c>
      <c r="F229" s="1">
        <v>-2.9243741608885987E-2</v>
      </c>
      <c r="G229" s="1">
        <v>-4.4072426032011891E-2</v>
      </c>
      <c r="H229" s="1">
        <v>3.4088914265142378E-3</v>
      </c>
      <c r="I229" s="1">
        <v>-1.1918574834669071E-2</v>
      </c>
      <c r="J229" s="1">
        <v>582339.49154978746</v>
      </c>
      <c r="K229" s="1">
        <v>9361.1907221541423</v>
      </c>
      <c r="L229" s="2">
        <f>RATE(10,,J219,-'Real Returns 1792-2025'!$J229)</f>
        <v>0.12206197848743676</v>
      </c>
      <c r="M229" s="2">
        <f>RATE(10,,K219,-'Real Returns 1792-2025'!$K229)</f>
        <v>5.8908075353364849E-2</v>
      </c>
      <c r="N229" s="2">
        <f>RATE(30,,J199,-'Real Returns 1792-2025'!$J229)</f>
        <v>7.0802900806194072E-2</v>
      </c>
      <c r="O229" s="2">
        <f>RATE(30,,K199,-'Real Returns 1792-2025'!$K229)</f>
        <v>5.3254894367013549E-2</v>
      </c>
      <c r="P229" s="2">
        <f>RATE(50,,J179,-'Real Returns 1792-2025'!$J229)</f>
        <v>5.4421208263923326E-2</v>
      </c>
      <c r="Q229" s="2">
        <f>RATE(50,,K179,-'Real Returns 1792-2025'!$K229)</f>
        <v>3.8999518960413919E-2</v>
      </c>
      <c r="R229" s="2">
        <f>RATE(100,,J129,-'Real Returns 1792-2025'!$J229)</f>
        <v>7.0159938520797605E-2</v>
      </c>
      <c r="S229" s="2">
        <f>RATE(100,,K129,-'Real Returns 1792-2025'!$K229)</f>
        <v>2.8453320524215824E-2</v>
      </c>
    </row>
    <row r="230" spans="1:19" ht="15.75" customHeight="1" x14ac:dyDescent="0.2">
      <c r="A230" s="1">
        <v>2020</v>
      </c>
      <c r="B230" s="1"/>
      <c r="C230" s="1"/>
      <c r="D230" s="1">
        <v>257.971</v>
      </c>
      <c r="E230" s="1">
        <v>1.0248657195525046</v>
      </c>
      <c r="F230" s="1">
        <v>0.20314710473443753</v>
      </c>
      <c r="G230" s="1">
        <v>0.17395584785466078</v>
      </c>
      <c r="H230" s="1">
        <v>0.23662630929759287</v>
      </c>
      <c r="I230" s="1">
        <v>0.20662276599274976</v>
      </c>
      <c r="J230" s="1">
        <v>683640.85154158284</v>
      </c>
      <c r="K230" s="1">
        <v>11295.425842151299</v>
      </c>
      <c r="L230" s="2">
        <f>RATE(10,,J220,-'Real Returns 1792-2025'!$J230)</f>
        <v>0.10771644772629367</v>
      </c>
      <c r="M230" s="2">
        <f>RATE(10,,K220,-'Real Returns 1792-2025'!$K230)</f>
        <v>6.6863396923449919E-2</v>
      </c>
      <c r="N230" s="2">
        <f>RATE(30,,J200,-'Real Returns 1792-2025'!$J230)</f>
        <v>7.4291283370987699E-2</v>
      </c>
      <c r="O230" s="2">
        <f>RATE(30,,K200,-'Real Returns 1792-2025'!$K230)</f>
        <v>5.7737628253876148E-2</v>
      </c>
      <c r="P230" s="2">
        <f>RATE(50,,J180,-'Real Returns 1792-2025'!$J230)</f>
        <v>6.2983484301702836E-2</v>
      </c>
      <c r="Q230" s="2">
        <f>RATE(50,,K180,-'Real Returns 1792-2025'!$K230)</f>
        <v>4.614421725565053E-2</v>
      </c>
      <c r="R230" s="2">
        <f>RATE(100,,J130,-'Real Returns 1792-2025'!$J230)</f>
        <v>7.1688445499826892E-2</v>
      </c>
      <c r="S230" s="2">
        <f>RATE(100,,K130,-'Real Returns 1792-2025'!$K230)</f>
        <v>3.2266074292474772E-2</v>
      </c>
    </row>
    <row r="231" spans="1:19" ht="15.75" customHeight="1" x14ac:dyDescent="0.2">
      <c r="A231" s="1">
        <v>2021</v>
      </c>
      <c r="B231" s="1"/>
      <c r="C231" s="1"/>
      <c r="D231" s="1">
        <v>261.58199999999999</v>
      </c>
      <c r="E231" s="1">
        <v>1.0139976974156009</v>
      </c>
      <c r="F231" s="1">
        <v>0.20696277508645222</v>
      </c>
      <c r="G231" s="1">
        <v>0.19030129768801829</v>
      </c>
      <c r="H231" s="1">
        <v>6.0319280871703462E-2</v>
      </c>
      <c r="I231" s="1">
        <v>4.5682138701264696E-2</v>
      </c>
      <c r="J231" s="1">
        <v>813738.5927424879</v>
      </c>
      <c r="K231" s="1">
        <v>11811.425052162303</v>
      </c>
      <c r="L231" s="2">
        <f>RATE(10,,J221,-'Real Returns 1792-2025'!$J231)</f>
        <v>0.10445856389252098</v>
      </c>
      <c r="M231" s="2">
        <f>RATE(10,,K221,-'Real Returns 1792-2025'!$K231)</f>
        <v>6.4001297318338937E-2</v>
      </c>
      <c r="N231" s="2">
        <f>RATE(30,,J201,-'Real Returns 1792-2025'!$J231)</f>
        <v>8.0444828084418815E-2</v>
      </c>
      <c r="O231" s="2">
        <f>RATE(30,,K201,-'Real Returns 1792-2025'!$K231)</f>
        <v>5.7732186833306158E-2</v>
      </c>
      <c r="P231" s="2">
        <f>RATE(50,,J181,-'Real Returns 1792-2025'!$J231)</f>
        <v>6.5073995142221411E-2</v>
      </c>
      <c r="Q231" s="2">
        <f>RATE(50,,K181,-'Real Returns 1792-2025'!$K231)</f>
        <v>4.4109065727762228E-2</v>
      </c>
      <c r="R231" s="2">
        <f>RATE(100,,J131,-'Real Returns 1792-2025'!$J231)</f>
        <v>7.5041560504752858E-2</v>
      </c>
      <c r="S231" s="2">
        <f>RATE(100,,K131,-'Real Returns 1792-2025'!$K231)</f>
        <v>3.2095733407139643E-2</v>
      </c>
    </row>
    <row r="232" spans="1:19" ht="15.75" customHeight="1" x14ac:dyDescent="0.2">
      <c r="A232" s="1">
        <v>2022</v>
      </c>
      <c r="B232" s="1"/>
      <c r="C232" s="1"/>
      <c r="D232" s="1">
        <v>281.14800000000002</v>
      </c>
      <c r="E232" s="1">
        <v>1.0747987246828912</v>
      </c>
      <c r="F232" s="1">
        <v>0.18450548544115408</v>
      </c>
      <c r="G232" s="1">
        <v>0.10207191192065368</v>
      </c>
      <c r="H232" s="1">
        <v>-3.9667688252602473E-2</v>
      </c>
      <c r="I232" s="1">
        <v>-0.10650032448565272</v>
      </c>
      <c r="J232" s="1">
        <v>896798.44670733577</v>
      </c>
      <c r="K232" s="1">
        <v>10553.504451469051</v>
      </c>
      <c r="L232" s="2">
        <f>RATE(10,,J222,-'Real Returns 1792-2025'!$J232)</f>
        <v>0.11590119434846485</v>
      </c>
      <c r="M232" s="2">
        <f>RATE(10,,K222,-'Real Returns 1792-2025'!$K232)</f>
        <v>3.3784454343198531E-2</v>
      </c>
      <c r="N232" s="2">
        <f>RATE(30,,J202,-'Real Returns 1792-2025'!$J232)</f>
        <v>7.6200999315481507E-2</v>
      </c>
      <c r="O232" s="2">
        <f>RATE(30,,K202,-'Real Returns 1792-2025'!$K232)</f>
        <v>4.944419528511379E-2</v>
      </c>
      <c r="P232" s="2">
        <f>RATE(50,,J182,-'Real Returns 1792-2025'!$J232)</f>
        <v>6.5115185139465653E-2</v>
      </c>
      <c r="Q232" s="2">
        <f>RATE(50,,K182,-'Real Returns 1792-2025'!$K232)</f>
        <v>4.1170815167807795E-2</v>
      </c>
      <c r="R232" s="2">
        <f>RATE(100,,J132,-'Real Returns 1792-2025'!$J232)</f>
        <v>7.387382728920526E-2</v>
      </c>
      <c r="S232" s="2">
        <f>RATE(100,,K132,-'Real Returns 1792-2025'!$K232)</f>
        <v>2.8167301661538507E-2</v>
      </c>
    </row>
    <row r="233" spans="1:19" ht="15.75" customHeight="1" x14ac:dyDescent="0.2">
      <c r="A233" s="1">
        <v>2023</v>
      </c>
      <c r="B233" s="1"/>
      <c r="C233" s="1"/>
      <c r="D233" s="1">
        <v>299.17</v>
      </c>
      <c r="E233" s="1">
        <v>1.0641014696885627</v>
      </c>
      <c r="F233" s="1">
        <v>-8.386141598114194E-2</v>
      </c>
      <c r="G233" s="7">
        <v>-0.13904960183262394</v>
      </c>
      <c r="H233" s="1">
        <v>-0.15556079471790241</v>
      </c>
      <c r="I233" s="1">
        <v>-0.20642981018601081</v>
      </c>
      <c r="J233" s="1">
        <v>772098.97976856516</v>
      </c>
      <c r="K233" s="1">
        <v>8374.9465307550745</v>
      </c>
      <c r="L233" s="2">
        <f>RATE(10,,J223,-'Real Returns 1792-2025'!$J233)</f>
        <v>8.50480543147734E-2</v>
      </c>
      <c r="M233" s="2">
        <f>RATE(10,,K223,-'Real Returns 1792-2025'!$K233)</f>
        <v>6.6719949189227665E-3</v>
      </c>
      <c r="N233" s="2">
        <f>RATE(30,,J203,-'Real Returns 1792-2025'!$J233)</f>
        <v>6.8402318186620278E-2</v>
      </c>
      <c r="O233" s="2">
        <f>RATE(30,,K203,-'Real Returns 1792-2025'!$K233)</f>
        <v>3.7926460875903796E-2</v>
      </c>
      <c r="P233" s="2">
        <f>RATE(50,,J183,-'Real Returns 1792-2025'!$J233)</f>
        <v>6.0482282486123667E-2</v>
      </c>
      <c r="Q233" s="2">
        <f>RATE(50,,K183,-'Real Returns 1792-2025'!$K233)</f>
        <v>3.5834325452568719E-2</v>
      </c>
      <c r="R233" s="2">
        <f>RATE(100,,J133,-'Real Returns 1792-2025'!$J233)</f>
        <v>6.9452462317650912E-2</v>
      </c>
      <c r="S233" s="2">
        <f>RATE(100,,K133,-'Real Returns 1792-2025'!$K233)</f>
        <v>2.4928438835601412E-2</v>
      </c>
    </row>
    <row r="234" spans="1:19" ht="15.75" customHeight="1" x14ac:dyDescent="0.2">
      <c r="A234">
        <v>2024</v>
      </c>
      <c r="D234">
        <v>308.41699999999997</v>
      </c>
      <c r="E234">
        <v>1.0309088478122805</v>
      </c>
      <c r="F234">
        <v>0.19211714315685779</v>
      </c>
      <c r="G234">
        <v>0.15637492653854101</v>
      </c>
      <c r="H234">
        <v>2.4268401375737492E-2</v>
      </c>
      <c r="I234">
        <v>-6.4413516778276669E-3</v>
      </c>
      <c r="J234">
        <v>892835.90101035696</v>
      </c>
      <c r="K234">
        <v>8321.0005548674781</v>
      </c>
      <c r="L234" s="2">
        <f>RATE(10,,J224,-'Real Returns 1792-2025'!$J234)</f>
        <v>8.2679962418073197E-2</v>
      </c>
      <c r="M234" s="2">
        <f>RATE(10,,K224,-'Real Returns 1792-2025'!$K234)</f>
        <v>8.5024665353047816E-3</v>
      </c>
      <c r="N234" s="2">
        <f>RATE(30,,J204,-'Real Returns 1792-2025'!$J234)</f>
        <v>6.9904341433805403E-2</v>
      </c>
      <c r="O234" s="2">
        <f>RATE(30,,K204,-'Real Returns 1792-2025'!$K234)</f>
        <v>3.4448682966345082E-2</v>
      </c>
      <c r="P234" s="2">
        <f>RATE(50,,J184,-'Real Returns 1792-2025'!$J234)</f>
        <v>6.9223024683182616E-2</v>
      </c>
      <c r="Q234" s="2">
        <f>RATE(50,,K184,-'Real Returns 1792-2025'!$K234)</f>
        <v>3.7336193725611533E-2</v>
      </c>
      <c r="R234" s="2">
        <f>RATE(100,,J134,-'Real Returns 1792-2025'!$J234)</f>
        <v>7.0752039479677134E-2</v>
      </c>
      <c r="S234" s="2">
        <f>RATE(100,,K134,-'Real Returns 1792-2025'!$K234)</f>
        <v>2.4767309890629093E-2</v>
      </c>
    </row>
    <row r="235" spans="1:19" ht="15.75" customHeight="1" x14ac:dyDescent="0.2">
      <c r="A235">
        <v>2025</v>
      </c>
      <c r="D235" s="41">
        <v>315.89999999999998</v>
      </c>
      <c r="E235">
        <v>1.0242626054983999</v>
      </c>
      <c r="F235">
        <v>0.26160903455164708</v>
      </c>
      <c r="G235">
        <v>0.23172419629412899</v>
      </c>
      <c r="H235">
        <v>-7.0091368427013245E-3</v>
      </c>
      <c r="I235">
        <v>-3.0530981189032635E-2</v>
      </c>
      <c r="J235">
        <v>1099727.5825945265</v>
      </c>
      <c r="K235">
        <v>8066.952243452889</v>
      </c>
      <c r="L235" s="2">
        <f>RATE(10,,J225,-'Real Returns 1792-2025'!$J235)</f>
        <v>9.4074062604235661E-2</v>
      </c>
      <c r="M235" s="2">
        <f>RATE(10,,K225,-'Real Returns 1792-2025'!$K235)</f>
        <v>-1.313040851882305E-2</v>
      </c>
      <c r="N235" s="2">
        <f>RATE(30,,J205,-'Real Returns 1792-2025'!$J235)</f>
        <v>7.9018234173736213E-2</v>
      </c>
      <c r="O235" s="2">
        <f>RATE(30,,K205,-'Real Returns 1792-2025'!$K235)</f>
        <v>3.6198679275229163E-2</v>
      </c>
      <c r="P235" s="2">
        <f>RATE(50,,J185,-'Real Returns 1792-2025'!$J235)</f>
        <v>8.0393109582212768E-2</v>
      </c>
      <c r="Q235" s="2">
        <f>RATE(50,,K185,-'Real Returns 1792-2025'!$K235)</f>
        <v>3.8341820098393153E-2</v>
      </c>
      <c r="R235" s="2">
        <f>RATE(100,,J135,-'Real Returns 1792-2025'!$J235)</f>
        <v>7.0435218073279598E-2</v>
      </c>
      <c r="S235" s="2">
        <f>RATE(100,,K135,-'Real Returns 1792-2025'!$K235)</f>
        <v>2.3619282266133905E-2</v>
      </c>
    </row>
    <row r="236" spans="1:19" ht="15.75" customHeight="1" x14ac:dyDescent="0.2"/>
    <row r="237" spans="1:19" ht="15.75" customHeight="1" x14ac:dyDescent="0.2"/>
    <row r="238" spans="1:19" ht="15.75" customHeight="1" x14ac:dyDescent="0.2"/>
    <row r="239" spans="1:19" ht="15.75" customHeight="1" x14ac:dyDescent="0.2"/>
    <row r="240" spans="1:19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pane ySplit="1" topLeftCell="A223" activePane="bottomLeft" state="frozen"/>
      <selection pane="bottomLeft" activeCell="H235" sqref="H235"/>
    </sheetView>
  </sheetViews>
  <sheetFormatPr baseColWidth="10" defaultColWidth="14.5" defaultRowHeight="15" customHeight="1" x14ac:dyDescent="0.2"/>
  <cols>
    <col min="1" max="2" width="11.6640625" customWidth="1"/>
    <col min="3" max="3" width="12.5" bestFit="1" customWidth="1"/>
    <col min="4" max="4" width="11.6640625" customWidth="1"/>
    <col min="5" max="8" width="14.33203125" customWidth="1"/>
    <col min="9" max="27" width="8.6640625" customWidth="1"/>
  </cols>
  <sheetData>
    <row r="1" spans="1:8" ht="48.75" customHeight="1" x14ac:dyDescent="0.2">
      <c r="A1" s="5" t="s">
        <v>13</v>
      </c>
      <c r="B1" s="5" t="s">
        <v>18</v>
      </c>
      <c r="C1" s="5" t="s">
        <v>32</v>
      </c>
      <c r="D1" s="5" t="s">
        <v>20</v>
      </c>
      <c r="E1" s="5" t="s">
        <v>33</v>
      </c>
      <c r="F1" s="5" t="s">
        <v>34</v>
      </c>
      <c r="G1" s="5" t="s">
        <v>35</v>
      </c>
      <c r="H1" s="5" t="s">
        <v>36</v>
      </c>
    </row>
    <row r="2" spans="1:8" x14ac:dyDescent="0.2">
      <c r="A2" s="1">
        <v>1792</v>
      </c>
    </row>
    <row r="3" spans="1:8" x14ac:dyDescent="0.2">
      <c r="A3" s="1">
        <v>1793</v>
      </c>
      <c r="C3" s="1">
        <v>1</v>
      </c>
      <c r="E3" s="1">
        <v>1</v>
      </c>
      <c r="F3" s="1">
        <f t="shared" ref="F3:F235" si="0">C3/E3</f>
        <v>1</v>
      </c>
      <c r="G3" s="1">
        <f>E3/C3</f>
        <v>1</v>
      </c>
    </row>
    <row r="4" spans="1:8" x14ac:dyDescent="0.2">
      <c r="A4" s="1">
        <v>1794</v>
      </c>
      <c r="B4" s="1">
        <v>-7.6413390766475131E-2</v>
      </c>
      <c r="C4" s="1">
        <f t="shared" ref="C4:C235" si="1">(1+B4)*C3</f>
        <v>0.92358660923352487</v>
      </c>
      <c r="D4" s="1">
        <v>-7.2395008687413762E-2</v>
      </c>
      <c r="E4" s="1">
        <f t="shared" ref="E4:E235" si="2">(1+D4)*E3</f>
        <v>0.92760499131258622</v>
      </c>
      <c r="F4" s="1">
        <f t="shared" si="0"/>
        <v>0.99566800295740621</v>
      </c>
      <c r="G4" s="1">
        <f>E4/C4</f>
        <v>1.0043508448897891</v>
      </c>
    </row>
    <row r="5" spans="1:8" x14ac:dyDescent="0.2">
      <c r="A5" s="1">
        <v>1795</v>
      </c>
      <c r="B5" s="1">
        <v>0.19808034435693744</v>
      </c>
      <c r="C5" s="1">
        <f t="shared" si="1"/>
        <v>1.1065309628339577</v>
      </c>
      <c r="D5" s="1">
        <v>0.15320463532224407</v>
      </c>
      <c r="E5" s="1">
        <f t="shared" si="2"/>
        <v>1.0697183757297244</v>
      </c>
      <c r="F5" s="1">
        <f t="shared" si="0"/>
        <v>1.0344133446142971</v>
      </c>
      <c r="G5" s="1">
        <f t="shared" ref="G5:G68" si="3">E5/C5</f>
        <v>0.96673153455195515</v>
      </c>
    </row>
    <row r="6" spans="1:8" x14ac:dyDescent="0.2">
      <c r="A6" s="1">
        <v>1796</v>
      </c>
      <c r="B6" s="1">
        <v>9.8991845007751822E-2</v>
      </c>
      <c r="C6" s="1">
        <f t="shared" si="1"/>
        <v>1.2160685044030952</v>
      </c>
      <c r="D6" s="1">
        <v>-1.029865490671132E-2</v>
      </c>
      <c r="E6" s="1">
        <f t="shared" si="2"/>
        <v>1.0587017153307161</v>
      </c>
      <c r="F6" s="1">
        <f t="shared" si="0"/>
        <v>1.1486412903593162</v>
      </c>
      <c r="G6" s="1">
        <f t="shared" si="3"/>
        <v>0.87059381235301192</v>
      </c>
    </row>
    <row r="7" spans="1:8" x14ac:dyDescent="0.2">
      <c r="A7" s="1">
        <v>1797</v>
      </c>
      <c r="B7" s="1">
        <v>-3.5020047159498469E-2</v>
      </c>
      <c r="C7" s="1">
        <f t="shared" si="1"/>
        <v>1.1734817280297181</v>
      </c>
      <c r="D7" s="1">
        <v>-6.0961833245426506E-2</v>
      </c>
      <c r="E7" s="1">
        <f t="shared" si="2"/>
        <v>0.99416131790407802</v>
      </c>
      <c r="F7" s="1">
        <f t="shared" si="0"/>
        <v>1.1803735539657578</v>
      </c>
      <c r="G7" s="1">
        <f t="shared" si="3"/>
        <v>0.84718943137979663</v>
      </c>
    </row>
    <row r="8" spans="1:8" x14ac:dyDescent="0.2">
      <c r="A8" s="1">
        <v>1798</v>
      </c>
      <c r="B8" s="1">
        <v>0.1333460882381976</v>
      </c>
      <c r="C8" s="1">
        <f t="shared" si="1"/>
        <v>1.3299609260814815</v>
      </c>
      <c r="D8" s="1">
        <v>0.15460139184933686</v>
      </c>
      <c r="E8" s="1">
        <f t="shared" si="2"/>
        <v>1.1478600413748197</v>
      </c>
      <c r="F8" s="1">
        <f t="shared" si="0"/>
        <v>1.1586438051180483</v>
      </c>
      <c r="G8" s="1">
        <f t="shared" si="3"/>
        <v>0.86307801895865233</v>
      </c>
    </row>
    <row r="9" spans="1:8" x14ac:dyDescent="0.2">
      <c r="A9" s="1">
        <v>1799</v>
      </c>
      <c r="B9" s="1">
        <v>8.5028391586049246E-2</v>
      </c>
      <c r="C9" s="1">
        <f t="shared" si="1"/>
        <v>1.4430453644984824</v>
      </c>
      <c r="D9" s="1">
        <v>3.2268079325658144E-2</v>
      </c>
      <c r="E9" s="1">
        <f t="shared" si="2"/>
        <v>1.1848992802446556</v>
      </c>
      <c r="F9" s="1">
        <f t="shared" si="0"/>
        <v>1.2178633142561495</v>
      </c>
      <c r="G9" s="1">
        <f t="shared" si="3"/>
        <v>0.82111020858755668</v>
      </c>
    </row>
    <row r="10" spans="1:8" x14ac:dyDescent="0.2">
      <c r="A10" s="1">
        <v>1800</v>
      </c>
      <c r="B10" s="1">
        <v>6.0990539549073963E-2</v>
      </c>
      <c r="C10" s="1">
        <f t="shared" si="1"/>
        <v>1.531057479873035</v>
      </c>
      <c r="D10" s="1">
        <v>5.6153006948460704E-2</v>
      </c>
      <c r="E10" s="1">
        <f t="shared" si="2"/>
        <v>1.2514349377614598</v>
      </c>
      <c r="F10" s="1">
        <f t="shared" si="0"/>
        <v>1.2234415339336442</v>
      </c>
      <c r="G10" s="1">
        <f t="shared" si="3"/>
        <v>0.81736639820030577</v>
      </c>
    </row>
    <row r="11" spans="1:8" x14ac:dyDescent="0.2">
      <c r="A11" s="1">
        <v>1801</v>
      </c>
      <c r="B11" s="1">
        <v>0.13642207163601161</v>
      </c>
      <c r="C11" s="1">
        <f t="shared" si="1"/>
        <v>1.7399275130711256</v>
      </c>
      <c r="D11" s="1">
        <v>0.1877726635199394</v>
      </c>
      <c r="E11" s="1">
        <f t="shared" si="2"/>
        <v>1.4864202092468388</v>
      </c>
      <c r="F11" s="1">
        <f t="shared" si="0"/>
        <v>1.1705488812969904</v>
      </c>
      <c r="G11" s="1">
        <f t="shared" si="3"/>
        <v>0.85430007749183523</v>
      </c>
    </row>
    <row r="12" spans="1:8" x14ac:dyDescent="0.2">
      <c r="A12" s="1">
        <v>1802</v>
      </c>
      <c r="B12" s="1">
        <v>0.13219385436052233</v>
      </c>
      <c r="C12" s="1">
        <f t="shared" si="1"/>
        <v>1.9699352373319159</v>
      </c>
      <c r="D12" s="1">
        <v>0.15002586413447161</v>
      </c>
      <c r="E12" s="1">
        <f t="shared" si="2"/>
        <v>1.709421685606038</v>
      </c>
      <c r="F12" s="1">
        <f t="shared" si="0"/>
        <v>1.1523986468169312</v>
      </c>
      <c r="G12" s="1">
        <f t="shared" si="3"/>
        <v>0.86775527094042038</v>
      </c>
    </row>
    <row r="13" spans="1:8" x14ac:dyDescent="0.2">
      <c r="A13" s="1">
        <v>1803</v>
      </c>
      <c r="B13" s="1">
        <v>0.14209886697977736</v>
      </c>
      <c r="C13" s="1">
        <f t="shared" si="1"/>
        <v>2.24986080258032</v>
      </c>
      <c r="D13" s="1">
        <v>5.5059959872152897E-2</v>
      </c>
      <c r="E13" s="1">
        <f t="shared" si="2"/>
        <v>1.8035423750200943</v>
      </c>
      <c r="F13" s="1">
        <f t="shared" si="0"/>
        <v>1.2474676690395217</v>
      </c>
      <c r="G13" s="1">
        <f t="shared" si="3"/>
        <v>0.80162398178218308</v>
      </c>
    </row>
    <row r="14" spans="1:8" x14ac:dyDescent="0.2">
      <c r="A14" s="1">
        <v>1804</v>
      </c>
      <c r="B14" s="1">
        <v>4.3203720565025305E-2</v>
      </c>
      <c r="C14" s="1">
        <f t="shared" si="1"/>
        <v>2.3470631600052037</v>
      </c>
      <c r="D14" s="1">
        <v>2.6324618058381214E-2</v>
      </c>
      <c r="E14" s="1">
        <f t="shared" si="2"/>
        <v>1.8510199391946038</v>
      </c>
      <c r="F14" s="1">
        <f t="shared" si="0"/>
        <v>1.2679837263268126</v>
      </c>
      <c r="G14" s="1">
        <f t="shared" si="3"/>
        <v>0.7886536548042874</v>
      </c>
    </row>
    <row r="15" spans="1:8" x14ac:dyDescent="0.2">
      <c r="A15" s="1">
        <v>1805</v>
      </c>
      <c r="B15" s="1">
        <v>3.1247389232398337E-3</v>
      </c>
      <c r="C15" s="1">
        <f t="shared" si="1"/>
        <v>2.3543971196165741</v>
      </c>
      <c r="D15" s="1">
        <v>1.0086974449095154E-2</v>
      </c>
      <c r="E15" s="1">
        <f t="shared" si="2"/>
        <v>1.8696911300260257</v>
      </c>
      <c r="F15" s="1">
        <f t="shared" si="0"/>
        <v>1.2592438835519326</v>
      </c>
      <c r="G15" s="1">
        <f t="shared" si="3"/>
        <v>0.7941273434493985</v>
      </c>
    </row>
    <row r="16" spans="1:8" x14ac:dyDescent="0.2">
      <c r="A16" s="1">
        <v>1806</v>
      </c>
      <c r="B16" s="1">
        <v>2.978591864111424E-3</v>
      </c>
      <c r="C16" s="1">
        <f t="shared" si="1"/>
        <v>2.3614099077219515</v>
      </c>
      <c r="D16" s="1">
        <v>6.0607783286445338E-2</v>
      </c>
      <c r="E16" s="1">
        <f t="shared" si="2"/>
        <v>1.9830089648472322</v>
      </c>
      <c r="F16" s="1">
        <f t="shared" si="0"/>
        <v>1.1908215996914924</v>
      </c>
      <c r="G16" s="1">
        <f t="shared" si="3"/>
        <v>0.83975634995121962</v>
      </c>
    </row>
    <row r="17" spans="1:7" x14ac:dyDescent="0.2">
      <c r="A17" s="1">
        <v>1807</v>
      </c>
      <c r="B17" s="1">
        <v>0.10629229328992773</v>
      </c>
      <c r="C17" s="1">
        <f t="shared" si="1"/>
        <v>2.6124095822112743</v>
      </c>
      <c r="D17" s="1">
        <v>0.11407926802669492</v>
      </c>
      <c r="E17" s="1">
        <f t="shared" si="2"/>
        <v>2.2092291760473786</v>
      </c>
      <c r="F17" s="1">
        <f t="shared" si="0"/>
        <v>1.1824982263203867</v>
      </c>
      <c r="G17" s="1">
        <f t="shared" si="3"/>
        <v>0.84566723039554015</v>
      </c>
    </row>
    <row r="18" spans="1:7" x14ac:dyDescent="0.2">
      <c r="A18" s="1">
        <v>1808</v>
      </c>
      <c r="B18" s="1">
        <v>5.0006387764147675E-3</v>
      </c>
      <c r="C18" s="1">
        <f t="shared" si="1"/>
        <v>2.6254732988679574</v>
      </c>
      <c r="D18" s="1">
        <v>4.7660904005024742E-2</v>
      </c>
      <c r="E18" s="1">
        <f t="shared" si="2"/>
        <v>2.3145230357320723</v>
      </c>
      <c r="F18" s="1">
        <f t="shared" si="0"/>
        <v>1.1343474479775628</v>
      </c>
      <c r="G18" s="1">
        <f t="shared" si="3"/>
        <v>0.88156411140423341</v>
      </c>
    </row>
    <row r="19" spans="1:7" x14ac:dyDescent="0.2">
      <c r="A19" s="1">
        <v>1809</v>
      </c>
      <c r="B19" s="1">
        <v>0.14744033665163547</v>
      </c>
      <c r="C19" s="1">
        <f t="shared" si="1"/>
        <v>3.0125739659229289</v>
      </c>
      <c r="D19" s="1">
        <v>0.10064792123562037</v>
      </c>
      <c r="E19" s="1">
        <f t="shared" si="2"/>
        <v>2.5474749679304627</v>
      </c>
      <c r="F19" s="1">
        <f t="shared" si="0"/>
        <v>1.1825725488365866</v>
      </c>
      <c r="G19" s="1">
        <f t="shared" si="3"/>
        <v>0.84561408176081776</v>
      </c>
    </row>
    <row r="20" spans="1:7" x14ac:dyDescent="0.2">
      <c r="A20" s="1">
        <v>1810</v>
      </c>
      <c r="B20" s="1">
        <v>7.4889874429072689E-2</v>
      </c>
      <c r="C20" s="1">
        <f t="shared" si="1"/>
        <v>3.2381852519391905</v>
      </c>
      <c r="D20" s="1">
        <v>5.203097016170935E-2</v>
      </c>
      <c r="E20" s="1">
        <f t="shared" si="2"/>
        <v>2.6800225619745541</v>
      </c>
      <c r="F20" s="1">
        <f t="shared" si="0"/>
        <v>1.2082679071005282</v>
      </c>
      <c r="G20" s="1">
        <f t="shared" si="3"/>
        <v>0.82763101967980979</v>
      </c>
    </row>
    <row r="21" spans="1:7" ht="15.75" customHeight="1" x14ac:dyDescent="0.2">
      <c r="A21" s="1">
        <v>1811</v>
      </c>
      <c r="B21" s="1">
        <v>-2.1067958011693477E-2</v>
      </c>
      <c r="C21" s="1">
        <f t="shared" si="1"/>
        <v>3.1699633010172508</v>
      </c>
      <c r="D21" s="1">
        <v>3.9445134454066839E-2</v>
      </c>
      <c r="E21" s="1">
        <f t="shared" si="2"/>
        <v>2.7857364122715733</v>
      </c>
      <c r="F21" s="1">
        <f t="shared" si="0"/>
        <v>1.1379265055563412</v>
      </c>
      <c r="G21" s="1">
        <f t="shared" si="3"/>
        <v>0.87879137634736093</v>
      </c>
    </row>
    <row r="22" spans="1:7" ht="15.75" customHeight="1" x14ac:dyDescent="0.2">
      <c r="A22" s="1">
        <v>1812</v>
      </c>
      <c r="B22" s="1">
        <v>2.8172812997687702E-2</v>
      </c>
      <c r="C22" s="1">
        <f t="shared" si="1"/>
        <v>3.2592700843063427</v>
      </c>
      <c r="D22" s="1">
        <v>-1.4879799656570781E-2</v>
      </c>
      <c r="E22" s="1">
        <f t="shared" si="2"/>
        <v>2.7442852125609578</v>
      </c>
      <c r="F22" s="1">
        <f t="shared" si="0"/>
        <v>1.1876571973598919</v>
      </c>
      <c r="G22" s="1">
        <f t="shared" si="3"/>
        <v>0.84199380277655422</v>
      </c>
    </row>
    <row r="23" spans="1:7" ht="15.75" customHeight="1" x14ac:dyDescent="0.2">
      <c r="A23" s="1">
        <v>1813</v>
      </c>
      <c r="B23" s="1">
        <v>0.10303711691055284</v>
      </c>
      <c r="C23" s="1">
        <f t="shared" si="1"/>
        <v>3.5950958770260826</v>
      </c>
      <c r="D23" s="1">
        <v>3.2563367061382048E-2</v>
      </c>
      <c r="E23" s="1">
        <f t="shared" si="2"/>
        <v>2.8336483792587033</v>
      </c>
      <c r="F23" s="1">
        <f t="shared" si="0"/>
        <v>1.2687162963975713</v>
      </c>
      <c r="G23" s="1">
        <f t="shared" si="3"/>
        <v>0.78819827792819253</v>
      </c>
    </row>
    <row r="24" spans="1:7" ht="15.75" customHeight="1" x14ac:dyDescent="0.2">
      <c r="A24" s="1">
        <v>1814</v>
      </c>
      <c r="B24" s="1">
        <v>7.3803001728853124E-2</v>
      </c>
      <c r="C24" s="1">
        <f t="shared" si="1"/>
        <v>3.8604247442536312</v>
      </c>
      <c r="D24" s="1">
        <v>-2.7582784053074041E-2</v>
      </c>
      <c r="E24" s="1">
        <f t="shared" si="2"/>
        <v>2.7554884679312672</v>
      </c>
      <c r="F24" s="1">
        <f t="shared" si="0"/>
        <v>1.4009947017313831</v>
      </c>
      <c r="G24" s="1">
        <f t="shared" si="3"/>
        <v>0.71377857372635023</v>
      </c>
    </row>
    <row r="25" spans="1:7" ht="15.75" customHeight="1" x14ac:dyDescent="0.2">
      <c r="A25" s="1">
        <v>1815</v>
      </c>
      <c r="B25" s="1">
        <v>-7.443054441410224E-2</v>
      </c>
      <c r="C25" s="1">
        <f t="shared" si="1"/>
        <v>3.5730912288691621</v>
      </c>
      <c r="D25" s="1">
        <v>-1.6640571894579368E-3</v>
      </c>
      <c r="E25" s="1">
        <f t="shared" si="2"/>
        <v>2.7509031775357378</v>
      </c>
      <c r="F25" s="1">
        <f t="shared" si="0"/>
        <v>1.2988793128189779</v>
      </c>
      <c r="G25" s="1">
        <f t="shared" si="3"/>
        <v>0.76989446989473131</v>
      </c>
    </row>
    <row r="26" spans="1:7" ht="15.75" customHeight="1" x14ac:dyDescent="0.2">
      <c r="A26" s="1">
        <v>1816</v>
      </c>
      <c r="B26" s="1">
        <v>0.12891084221316951</v>
      </c>
      <c r="C26" s="1">
        <f t="shared" si="1"/>
        <v>4.0337014284871744</v>
      </c>
      <c r="D26" s="1">
        <v>0.14683671252990294</v>
      </c>
      <c r="E26" s="1">
        <f t="shared" si="2"/>
        <v>3.1548367566131499</v>
      </c>
      <c r="F26" s="1">
        <f t="shared" si="0"/>
        <v>1.2785769089420407</v>
      </c>
      <c r="G26" s="1">
        <f t="shared" si="3"/>
        <v>0.78211955261060573</v>
      </c>
    </row>
    <row r="27" spans="1:7" ht="15.75" customHeight="1" x14ac:dyDescent="0.2">
      <c r="A27" s="1">
        <v>1817</v>
      </c>
      <c r="B27" s="1">
        <v>4.7328345931910709E-2</v>
      </c>
      <c r="C27" s="1">
        <f t="shared" si="1"/>
        <v>4.224609845080658</v>
      </c>
      <c r="D27" s="1">
        <v>9.6482110631926882E-2</v>
      </c>
      <c r="E27" s="1">
        <f t="shared" si="2"/>
        <v>3.4592220655903692</v>
      </c>
      <c r="F27" s="1">
        <f t="shared" si="0"/>
        <v>1.2212600882446278</v>
      </c>
      <c r="G27" s="1">
        <f t="shared" si="3"/>
        <v>0.81882639875453977</v>
      </c>
    </row>
    <row r="28" spans="1:7" ht="15.75" customHeight="1" x14ac:dyDescent="0.2">
      <c r="A28" s="1">
        <v>1818</v>
      </c>
      <c r="B28" s="1">
        <v>0.2484169497901465</v>
      </c>
      <c r="C28" s="1">
        <f t="shared" si="1"/>
        <v>5.2740745368490183</v>
      </c>
      <c r="D28" s="1">
        <v>0.15663146756924334</v>
      </c>
      <c r="E28" s="1">
        <f t="shared" si="2"/>
        <v>4.0010450943716975</v>
      </c>
      <c r="F28" s="1">
        <f t="shared" si="0"/>
        <v>1.3181742300950574</v>
      </c>
      <c r="G28" s="1">
        <f t="shared" si="3"/>
        <v>0.75862505666484403</v>
      </c>
    </row>
    <row r="29" spans="1:7" ht="15.75" customHeight="1" x14ac:dyDescent="0.2">
      <c r="A29" s="1">
        <v>1819</v>
      </c>
      <c r="B29" s="1">
        <v>-0.13710146213231245</v>
      </c>
      <c r="C29" s="1">
        <f t="shared" si="1"/>
        <v>4.5509912064522196</v>
      </c>
      <c r="D29" s="1">
        <v>-1.1879254907809483E-3</v>
      </c>
      <c r="E29" s="1">
        <f t="shared" si="2"/>
        <v>3.9962921509143294</v>
      </c>
      <c r="F29" s="1">
        <f t="shared" si="0"/>
        <v>1.1388034294266944</v>
      </c>
      <c r="G29" s="1">
        <f t="shared" si="3"/>
        <v>0.8781146720847407</v>
      </c>
    </row>
    <row r="30" spans="1:7" ht="15.75" customHeight="1" x14ac:dyDescent="0.2">
      <c r="A30" s="1">
        <v>1820</v>
      </c>
      <c r="B30" s="1">
        <v>-5.1594493550289444E-2</v>
      </c>
      <c r="C30" s="1">
        <f t="shared" si="1"/>
        <v>4.3161851200034969</v>
      </c>
      <c r="D30" s="1">
        <v>8.6929825993665916E-2</v>
      </c>
      <c r="E30" s="1">
        <f t="shared" si="2"/>
        <v>4.3436891322131652</v>
      </c>
      <c r="F30" s="1">
        <f t="shared" si="0"/>
        <v>0.99366805234617361</v>
      </c>
      <c r="G30" s="1">
        <f t="shared" si="3"/>
        <v>1.0063722967029844</v>
      </c>
    </row>
    <row r="31" spans="1:7" ht="15.75" customHeight="1" x14ac:dyDescent="0.2">
      <c r="A31" s="1">
        <v>1821</v>
      </c>
      <c r="B31" s="1">
        <v>6.4005475682195057E-2</v>
      </c>
      <c r="C31" s="1">
        <f t="shared" si="1"/>
        <v>4.5924446017417324</v>
      </c>
      <c r="D31" s="1">
        <v>0.1040515988548931</v>
      </c>
      <c r="E31" s="1">
        <f t="shared" si="2"/>
        <v>4.7956569313485682</v>
      </c>
      <c r="F31" s="1">
        <f t="shared" si="0"/>
        <v>0.95762575753105605</v>
      </c>
      <c r="G31" s="1">
        <f t="shared" si="3"/>
        <v>1.0442492718430976</v>
      </c>
    </row>
    <row r="32" spans="1:7" ht="15.75" customHeight="1" x14ac:dyDescent="0.2">
      <c r="A32" s="1">
        <v>1822</v>
      </c>
      <c r="B32" s="1">
        <v>0.11889627104514933</v>
      </c>
      <c r="C32" s="1">
        <f t="shared" si="1"/>
        <v>5.1384691398702502</v>
      </c>
      <c r="D32" s="1">
        <v>6.3793852661230069E-2</v>
      </c>
      <c r="E32" s="1">
        <f t="shared" si="2"/>
        <v>5.1015903630408257</v>
      </c>
      <c r="F32" s="1">
        <f t="shared" si="0"/>
        <v>1.0072288784878922</v>
      </c>
      <c r="G32" s="1">
        <f t="shared" si="3"/>
        <v>0.99282300315024252</v>
      </c>
    </row>
    <row r="33" spans="1:8" ht="15.75" customHeight="1" x14ac:dyDescent="0.2">
      <c r="A33" s="1">
        <v>1823</v>
      </c>
      <c r="B33" s="1">
        <v>-3.9605887498173509E-2</v>
      </c>
      <c r="C33" s="1">
        <f t="shared" si="1"/>
        <v>4.9349555092037125</v>
      </c>
      <c r="D33" s="1">
        <v>2.8393966791778309E-2</v>
      </c>
      <c r="E33" s="1">
        <f t="shared" si="2"/>
        <v>5.2464447503942635</v>
      </c>
      <c r="F33" s="1">
        <f t="shared" si="0"/>
        <v>0.94062851016068683</v>
      </c>
      <c r="G33" s="1">
        <f t="shared" si="3"/>
        <v>1.0631189563127008</v>
      </c>
      <c r="H33" s="8">
        <f t="shared" ref="H33:H235" si="4">(C33-C3)/C3</f>
        <v>3.9349555092037125</v>
      </c>
    </row>
    <row r="34" spans="1:8" ht="15.75" customHeight="1" x14ac:dyDescent="0.2">
      <c r="A34" s="1">
        <v>1824</v>
      </c>
      <c r="B34" s="1">
        <v>7.2505913625287022E-2</v>
      </c>
      <c r="C34" s="1">
        <f t="shared" si="1"/>
        <v>5.2927689670986711</v>
      </c>
      <c r="D34" s="1">
        <v>5.8464885770026488E-2</v>
      </c>
      <c r="E34" s="1">
        <f t="shared" si="2"/>
        <v>5.5531775434248196</v>
      </c>
      <c r="F34" s="1">
        <f t="shared" si="0"/>
        <v>0.95310638381542789</v>
      </c>
      <c r="G34" s="1">
        <f t="shared" si="3"/>
        <v>1.0492008205808567</v>
      </c>
      <c r="H34" s="8">
        <f t="shared" si="4"/>
        <v>4.7306688015876341</v>
      </c>
    </row>
    <row r="35" spans="1:8" ht="15.75" customHeight="1" x14ac:dyDescent="0.2">
      <c r="A35" s="1">
        <v>1825</v>
      </c>
      <c r="B35" s="1">
        <v>0.14344615004037986</v>
      </c>
      <c r="C35" s="1">
        <f t="shared" si="1"/>
        <v>6.0519962984821731</v>
      </c>
      <c r="D35" s="1">
        <v>7.8532431089501614E-2</v>
      </c>
      <c r="E35" s="1">
        <f t="shared" si="2"/>
        <v>5.9892820761815972</v>
      </c>
      <c r="F35" s="1">
        <f t="shared" si="0"/>
        <v>1.0104710750809316</v>
      </c>
      <c r="G35" s="1">
        <f t="shared" si="3"/>
        <v>0.98963743214510813</v>
      </c>
      <c r="H35" s="8">
        <f t="shared" si="4"/>
        <v>4.4693420263471788</v>
      </c>
    </row>
    <row r="36" spans="1:8" ht="15.75" customHeight="1" x14ac:dyDescent="0.2">
      <c r="A36" s="1">
        <v>1826</v>
      </c>
      <c r="B36" s="1">
        <v>2.2985464717948156E-2</v>
      </c>
      <c r="C36" s="1">
        <f t="shared" si="1"/>
        <v>6.1911042458740884</v>
      </c>
      <c r="D36" s="1">
        <v>6.0232920241126012E-3</v>
      </c>
      <c r="E36" s="1">
        <f t="shared" si="2"/>
        <v>6.025357271141222</v>
      </c>
      <c r="F36" s="1">
        <f t="shared" si="0"/>
        <v>1.0275082401381774</v>
      </c>
      <c r="G36" s="1">
        <f t="shared" si="3"/>
        <v>0.97322820483222772</v>
      </c>
      <c r="H36" s="8">
        <f t="shared" si="4"/>
        <v>4.0910818127906206</v>
      </c>
    </row>
    <row r="37" spans="1:8" ht="15.75" customHeight="1" x14ac:dyDescent="0.2">
      <c r="A37" s="1">
        <v>1827</v>
      </c>
      <c r="B37" s="1">
        <v>5.2995354457904487E-2</v>
      </c>
      <c r="C37" s="1">
        <f t="shared" si="1"/>
        <v>6.5192040098700232</v>
      </c>
      <c r="D37" s="1">
        <v>5.491606312361038E-2</v>
      </c>
      <c r="E37" s="1">
        <f t="shared" si="2"/>
        <v>6.3562461713855178</v>
      </c>
      <c r="F37" s="1">
        <f t="shared" si="0"/>
        <v>1.0256374334930745</v>
      </c>
      <c r="G37" s="1">
        <f t="shared" si="3"/>
        <v>0.97500341479760588</v>
      </c>
      <c r="H37" s="8">
        <f t="shared" si="4"/>
        <v>4.5554371697084717</v>
      </c>
    </row>
    <row r="38" spans="1:8" ht="15.75" customHeight="1" x14ac:dyDescent="0.2">
      <c r="A38" s="1">
        <v>1828</v>
      </c>
      <c r="B38" s="1">
        <v>3.9397148138130111E-2</v>
      </c>
      <c r="C38" s="1">
        <f t="shared" si="1"/>
        <v>6.7760420559895644</v>
      </c>
      <c r="D38" s="1">
        <v>6.128290403666279E-2</v>
      </c>
      <c r="E38" s="1">
        <f t="shared" si="2"/>
        <v>6.7457753955399413</v>
      </c>
      <c r="F38" s="1">
        <f t="shared" si="0"/>
        <v>1.0044867578113605</v>
      </c>
      <c r="G38" s="1">
        <f t="shared" si="3"/>
        <v>0.99553328326484203</v>
      </c>
      <c r="H38" s="8">
        <f t="shared" si="4"/>
        <v>4.0949181461699746</v>
      </c>
    </row>
    <row r="39" spans="1:8" ht="15.75" customHeight="1" x14ac:dyDescent="0.2">
      <c r="A39" s="1">
        <v>1829</v>
      </c>
      <c r="B39" s="1">
        <v>4.1401891834128568E-2</v>
      </c>
      <c r="C39" s="1">
        <f t="shared" si="1"/>
        <v>7.0565830162551508</v>
      </c>
      <c r="D39" s="1">
        <v>3.0164179877212174E-2</v>
      </c>
      <c r="E39" s="1">
        <f t="shared" si="2"/>
        <v>6.9492561779822797</v>
      </c>
      <c r="F39" s="1">
        <f t="shared" si="0"/>
        <v>1.0154443634720103</v>
      </c>
      <c r="G39" s="1">
        <f t="shared" si="3"/>
        <v>0.98479053700273367</v>
      </c>
      <c r="H39" s="8">
        <f t="shared" si="4"/>
        <v>3.8900631884899912</v>
      </c>
    </row>
    <row r="40" spans="1:8" ht="15.75" customHeight="1" x14ac:dyDescent="0.2">
      <c r="A40" s="1">
        <v>1830</v>
      </c>
      <c r="B40" s="1">
        <v>5.1206551785188736E-2</v>
      </c>
      <c r="C40" s="1">
        <f t="shared" si="1"/>
        <v>7.4179262999035034</v>
      </c>
      <c r="D40" s="1">
        <v>6.7444826158385346E-2</v>
      </c>
      <c r="E40" s="1">
        <f t="shared" si="2"/>
        <v>7.4179475528363801</v>
      </c>
      <c r="F40" s="1">
        <f t="shared" si="0"/>
        <v>0.99999713493082487</v>
      </c>
      <c r="G40" s="1">
        <f t="shared" si="3"/>
        <v>1.0000028650773838</v>
      </c>
      <c r="H40" s="8">
        <f t="shared" si="4"/>
        <v>3.8449691781125321</v>
      </c>
    </row>
    <row r="41" spans="1:8" ht="15.75" customHeight="1" x14ac:dyDescent="0.2">
      <c r="A41" s="1">
        <v>1831</v>
      </c>
      <c r="B41" s="1">
        <v>0.12402101977583802</v>
      </c>
      <c r="C41" s="1">
        <f t="shared" si="1"/>
        <v>8.3379050842395444</v>
      </c>
      <c r="D41" s="1">
        <v>6.0118027184267592E-2</v>
      </c>
      <c r="E41" s="1">
        <f t="shared" si="2"/>
        <v>7.8638999254692692</v>
      </c>
      <c r="F41" s="1">
        <f t="shared" si="0"/>
        <v>1.0602760924303076</v>
      </c>
      <c r="G41" s="1">
        <f t="shared" si="3"/>
        <v>0.94315056912002415</v>
      </c>
      <c r="H41" s="8">
        <f t="shared" si="4"/>
        <v>3.7920991084981499</v>
      </c>
    </row>
    <row r="42" spans="1:8" ht="15.75" customHeight="1" x14ac:dyDescent="0.2">
      <c r="A42" s="1">
        <v>1832</v>
      </c>
      <c r="B42" s="1">
        <v>4.9197532632754282E-2</v>
      </c>
      <c r="C42" s="1">
        <f t="shared" si="1"/>
        <v>8.748109441710227</v>
      </c>
      <c r="D42" s="1">
        <v>8.6078925407794743E-2</v>
      </c>
      <c r="E42" s="1">
        <f t="shared" si="2"/>
        <v>8.5408159805681017</v>
      </c>
      <c r="F42" s="1">
        <f t="shared" si="0"/>
        <v>1.0242709199699134</v>
      </c>
      <c r="G42" s="1">
        <f t="shared" si="3"/>
        <v>0.97630419892168152</v>
      </c>
      <c r="H42" s="8">
        <f t="shared" si="4"/>
        <v>3.4408106804357099</v>
      </c>
    </row>
    <row r="43" spans="1:8" ht="15.75" customHeight="1" x14ac:dyDescent="0.2">
      <c r="A43" s="1">
        <v>1833</v>
      </c>
      <c r="B43" s="1">
        <v>1.5235478251329537E-2</v>
      </c>
      <c r="C43" s="1">
        <f t="shared" si="1"/>
        <v>8.8813910728496541</v>
      </c>
      <c r="D43" s="1">
        <v>6.1024225442111162E-2</v>
      </c>
      <c r="E43" s="1">
        <f t="shared" si="2"/>
        <v>9.0620126604258751</v>
      </c>
      <c r="F43" s="1">
        <f t="shared" si="0"/>
        <v>0.98006827022378795</v>
      </c>
      <c r="G43" s="1">
        <f t="shared" si="3"/>
        <v>1.020337083019391</v>
      </c>
      <c r="H43" s="8">
        <f t="shared" si="4"/>
        <v>2.9475291372087398</v>
      </c>
    </row>
    <row r="44" spans="1:8" ht="15.75" customHeight="1" x14ac:dyDescent="0.2">
      <c r="A44" s="1">
        <v>1834</v>
      </c>
      <c r="B44" s="1">
        <v>1.1392276919615307E-2</v>
      </c>
      <c r="C44" s="1">
        <f t="shared" si="1"/>
        <v>8.9825703393829563</v>
      </c>
      <c r="D44" s="1">
        <v>-8.2221812712993999E-3</v>
      </c>
      <c r="E44" s="1">
        <f t="shared" si="2"/>
        <v>8.9875031496490436</v>
      </c>
      <c r="F44" s="1">
        <f t="shared" si="0"/>
        <v>0.99945114786788369</v>
      </c>
      <c r="G44" s="1">
        <f t="shared" si="3"/>
        <v>1.0005491535362057</v>
      </c>
      <c r="H44" s="8">
        <f t="shared" si="4"/>
        <v>2.8271532238455146</v>
      </c>
    </row>
    <row r="45" spans="1:8" ht="15.75" customHeight="1" x14ac:dyDescent="0.2">
      <c r="A45" s="1">
        <v>1835</v>
      </c>
      <c r="B45" s="1">
        <v>0.10202604756402911</v>
      </c>
      <c r="C45" s="1">
        <f t="shared" si="1"/>
        <v>9.8990264880760783</v>
      </c>
      <c r="D45" s="1">
        <v>8.6018521557580371E-2</v>
      </c>
      <c r="E45" s="1">
        <f t="shared" si="2"/>
        <v>9.7605948830759512</v>
      </c>
      <c r="F45" s="1">
        <f t="shared" si="0"/>
        <v>1.014182701634319</v>
      </c>
      <c r="G45" s="1">
        <f t="shared" si="3"/>
        <v>0.98601563444982443</v>
      </c>
      <c r="H45" s="8">
        <f t="shared" si="4"/>
        <v>3.2044846239398166</v>
      </c>
    </row>
    <row r="46" spans="1:8" ht="15.75" customHeight="1" x14ac:dyDescent="0.2">
      <c r="A46" s="1">
        <v>1836</v>
      </c>
      <c r="B46" s="1">
        <v>0.10858469469647436</v>
      </c>
      <c r="C46" s="1">
        <f t="shared" si="1"/>
        <v>10.973909257076132</v>
      </c>
      <c r="D46" s="1">
        <v>1.1269930665080894E-2</v>
      </c>
      <c r="E46" s="1">
        <f t="shared" si="2"/>
        <v>9.8705961106581608</v>
      </c>
      <c r="F46" s="1">
        <f t="shared" si="0"/>
        <v>1.1117777623609404</v>
      </c>
      <c r="G46" s="1">
        <f t="shared" si="3"/>
        <v>0.89946033627838329</v>
      </c>
      <c r="H46" s="8">
        <f t="shared" si="4"/>
        <v>3.6471852350541907</v>
      </c>
    </row>
    <row r="47" spans="1:8" ht="15.75" customHeight="1" x14ac:dyDescent="0.2">
      <c r="A47" s="1">
        <v>1837</v>
      </c>
      <c r="B47" s="1">
        <v>2.1127656609492451E-2</v>
      </c>
      <c r="C47" s="1">
        <f t="shared" si="1"/>
        <v>11.205762243523367</v>
      </c>
      <c r="D47" s="1">
        <v>1.6809401373599722E-2</v>
      </c>
      <c r="E47" s="1">
        <f t="shared" si="2"/>
        <v>10.036514922478906</v>
      </c>
      <c r="F47" s="1">
        <f t="shared" si="0"/>
        <v>1.1164993356833139</v>
      </c>
      <c r="G47" s="1">
        <f t="shared" si="3"/>
        <v>0.89565660098488575</v>
      </c>
      <c r="H47" s="8">
        <f t="shared" si="4"/>
        <v>3.2894354391543184</v>
      </c>
    </row>
    <row r="48" spans="1:8" ht="15.75" customHeight="1" x14ac:dyDescent="0.2">
      <c r="A48" s="1">
        <v>1838</v>
      </c>
      <c r="B48" s="1">
        <v>-2.4916061943072276E-2</v>
      </c>
      <c r="C48" s="1">
        <f t="shared" si="1"/>
        <v>10.926558777344399</v>
      </c>
      <c r="D48" s="1">
        <v>8.0271083162037973E-2</v>
      </c>
      <c r="E48" s="1">
        <f t="shared" si="2"/>
        <v>10.842156846478245</v>
      </c>
      <c r="F48" s="1">
        <f t="shared" si="0"/>
        <v>1.0077846070723067</v>
      </c>
      <c r="G48" s="1">
        <f t="shared" si="3"/>
        <v>0.99227552493094562</v>
      </c>
      <c r="H48" s="8">
        <f t="shared" si="4"/>
        <v>3.1617482006218363</v>
      </c>
    </row>
    <row r="49" spans="1:8" ht="15.75" customHeight="1" x14ac:dyDescent="0.2">
      <c r="A49" s="1">
        <v>1839</v>
      </c>
      <c r="B49" s="1">
        <v>8.7872049921124074E-2</v>
      </c>
      <c r="C49" s="1">
        <f t="shared" si="1"/>
        <v>11.886697895693302</v>
      </c>
      <c r="D49" s="1">
        <v>3.8459612566897984E-2</v>
      </c>
      <c r="E49" s="1">
        <f t="shared" si="2"/>
        <v>11.259141998183338</v>
      </c>
      <c r="F49" s="1">
        <f t="shared" si="0"/>
        <v>1.0557374529614441</v>
      </c>
      <c r="G49" s="1">
        <f t="shared" si="3"/>
        <v>0.94720519499891254</v>
      </c>
      <c r="H49" s="8">
        <f t="shared" si="4"/>
        <v>2.9456949539334238</v>
      </c>
    </row>
    <row r="50" spans="1:8" ht="15.75" customHeight="1" x14ac:dyDescent="0.2">
      <c r="A50" s="1">
        <v>1840</v>
      </c>
      <c r="B50" s="1">
        <v>-0.15416923114989711</v>
      </c>
      <c r="C50" s="1">
        <f t="shared" si="1"/>
        <v>10.054134820203165</v>
      </c>
      <c r="D50" s="1">
        <v>-6.391567381960836E-2</v>
      </c>
      <c r="E50" s="1">
        <f t="shared" si="2"/>
        <v>10.539506350738797</v>
      </c>
      <c r="F50" s="1">
        <f t="shared" si="0"/>
        <v>0.95394741324847643</v>
      </c>
      <c r="G50" s="1">
        <f t="shared" si="3"/>
        <v>1.048275812808906</v>
      </c>
      <c r="H50" s="8">
        <f t="shared" si="4"/>
        <v>2.1048670900413238</v>
      </c>
    </row>
    <row r="51" spans="1:8" ht="15.75" customHeight="1" x14ac:dyDescent="0.2">
      <c r="A51" s="1">
        <v>1841</v>
      </c>
      <c r="B51" s="1">
        <v>-4.6071682513697532E-2</v>
      </c>
      <c r="C51" s="1">
        <f t="shared" si="1"/>
        <v>9.5909239128168533</v>
      </c>
      <c r="D51" s="1">
        <v>4.4691740319852166E-2</v>
      </c>
      <c r="E51" s="1">
        <f t="shared" si="2"/>
        <v>11.010535231665449</v>
      </c>
      <c r="F51" s="1">
        <f t="shared" si="0"/>
        <v>0.87106791005346385</v>
      </c>
      <c r="G51" s="1">
        <f t="shared" si="3"/>
        <v>1.1480161172951746</v>
      </c>
      <c r="H51" s="8">
        <f t="shared" si="4"/>
        <v>2.0255630750485647</v>
      </c>
    </row>
    <row r="52" spans="1:8" ht="15.75" customHeight="1" x14ac:dyDescent="0.2">
      <c r="A52" s="1">
        <v>1842</v>
      </c>
      <c r="B52" s="1">
        <v>-0.29836515115633766</v>
      </c>
      <c r="C52" s="1">
        <f t="shared" si="1"/>
        <v>6.7293264498403191</v>
      </c>
      <c r="D52" s="1">
        <v>-0.22876523255993411</v>
      </c>
      <c r="E52" s="1">
        <f t="shared" si="2"/>
        <v>8.4917075787841547</v>
      </c>
      <c r="F52" s="1">
        <f t="shared" si="0"/>
        <v>0.79245857060045233</v>
      </c>
      <c r="G52" s="1">
        <f t="shared" si="3"/>
        <v>1.2618956209184435</v>
      </c>
      <c r="H52" s="8">
        <f t="shared" si="4"/>
        <v>1.0646728487591708</v>
      </c>
    </row>
    <row r="53" spans="1:8" ht="15.75" customHeight="1" x14ac:dyDescent="0.2">
      <c r="A53" s="1">
        <v>1843</v>
      </c>
      <c r="B53" s="1">
        <v>-5.4656150545382531E-2</v>
      </c>
      <c r="C53" s="1">
        <f t="shared" si="1"/>
        <v>6.3615273703288224</v>
      </c>
      <c r="D53" s="1">
        <v>-6.9568379706459377E-2</v>
      </c>
      <c r="E53" s="1">
        <f t="shared" si="2"/>
        <v>7.9009532415870805</v>
      </c>
      <c r="F53" s="1">
        <f t="shared" si="0"/>
        <v>0.80515947580155145</v>
      </c>
      <c r="G53" s="1">
        <f t="shared" si="3"/>
        <v>1.2419899784505188</v>
      </c>
      <c r="H53" s="8">
        <f t="shared" si="4"/>
        <v>0.7695014508461937</v>
      </c>
    </row>
    <row r="54" spans="1:8" ht="15.75" customHeight="1" x14ac:dyDescent="0.2">
      <c r="A54" s="1">
        <v>1844</v>
      </c>
      <c r="B54" s="1">
        <v>0.38252226770440489</v>
      </c>
      <c r="C54" s="1">
        <f t="shared" si="1"/>
        <v>8.7949532460906426</v>
      </c>
      <c r="D54" s="1">
        <v>0.49915772504905903</v>
      </c>
      <c r="E54" s="1">
        <f t="shared" si="2"/>
        <v>11.844775087376677</v>
      </c>
      <c r="F54" s="1">
        <f t="shared" si="0"/>
        <v>0.74251753884830463</v>
      </c>
      <c r="G54" s="1">
        <f t="shared" si="3"/>
        <v>1.3467695342941908</v>
      </c>
      <c r="H54" s="8">
        <f t="shared" si="4"/>
        <v>1.278234605967185</v>
      </c>
    </row>
    <row r="55" spans="1:8" ht="15.75" customHeight="1" x14ac:dyDescent="0.2">
      <c r="A55" s="1">
        <v>1845</v>
      </c>
      <c r="B55" s="1">
        <v>9.8583897283296418E-2</v>
      </c>
      <c r="C55" s="1">
        <f t="shared" si="1"/>
        <v>9.6619940135146365</v>
      </c>
      <c r="D55" s="1">
        <v>6.4667511528804997E-2</v>
      </c>
      <c r="E55" s="1">
        <f t="shared" si="2"/>
        <v>12.610747216895708</v>
      </c>
      <c r="F55" s="1">
        <f t="shared" si="0"/>
        <v>0.76617141294923652</v>
      </c>
      <c r="G55" s="1">
        <f t="shared" si="3"/>
        <v>1.3051909574003593</v>
      </c>
      <c r="H55" s="8">
        <f t="shared" si="4"/>
        <v>1.7040994462860484</v>
      </c>
    </row>
    <row r="56" spans="1:8" ht="15.75" customHeight="1" x14ac:dyDescent="0.2">
      <c r="A56" s="1">
        <v>1846</v>
      </c>
      <c r="B56" s="1">
        <v>6.2447186684683853E-2</v>
      </c>
      <c r="C56" s="1">
        <f t="shared" si="1"/>
        <v>10.265358357422883</v>
      </c>
      <c r="D56" s="1">
        <v>1.9028168394817403E-2</v>
      </c>
      <c r="E56" s="1">
        <f t="shared" si="2"/>
        <v>12.850706638523276</v>
      </c>
      <c r="F56" s="1">
        <f t="shared" si="0"/>
        <v>0.79881664457655965</v>
      </c>
      <c r="G56" s="1">
        <f t="shared" si="3"/>
        <v>1.251851731920389</v>
      </c>
      <c r="H56" s="8">
        <f t="shared" si="4"/>
        <v>1.5448979155784641</v>
      </c>
    </row>
    <row r="57" spans="1:8" ht="15.75" customHeight="1" x14ac:dyDescent="0.2">
      <c r="A57" s="1">
        <v>1847</v>
      </c>
      <c r="B57" s="1">
        <v>4.557438803070335E-2</v>
      </c>
      <c r="C57" s="1">
        <f t="shared" si="1"/>
        <v>10.733195782478298</v>
      </c>
      <c r="D57" s="1">
        <v>8.2799613040244815E-2</v>
      </c>
      <c r="E57" s="1">
        <f t="shared" si="2"/>
        <v>13.914740175486708</v>
      </c>
      <c r="F57" s="1">
        <f t="shared" si="0"/>
        <v>0.7713543801117273</v>
      </c>
      <c r="G57" s="1">
        <f t="shared" si="3"/>
        <v>1.2964209781957217</v>
      </c>
      <c r="H57" s="8">
        <f t="shared" si="4"/>
        <v>1.5406359820366737</v>
      </c>
    </row>
    <row r="58" spans="1:8" ht="15.75" customHeight="1" x14ac:dyDescent="0.2">
      <c r="A58" s="1">
        <v>1848</v>
      </c>
      <c r="B58" s="1">
        <v>5.3084785735698414E-2</v>
      </c>
      <c r="C58" s="1">
        <f t="shared" si="1"/>
        <v>11.30296518085046</v>
      </c>
      <c r="D58" s="1">
        <v>3.2959288784613232E-2</v>
      </c>
      <c r="E58" s="1">
        <f t="shared" si="2"/>
        <v>14.373360115293435</v>
      </c>
      <c r="F58" s="1">
        <f t="shared" si="0"/>
        <v>0.78638293970134121</v>
      </c>
      <c r="G58" s="1">
        <f t="shared" si="3"/>
        <v>1.2716450847468639</v>
      </c>
      <c r="H58" s="8">
        <f t="shared" si="4"/>
        <v>1.1431182100060699</v>
      </c>
    </row>
    <row r="59" spans="1:8" ht="15.75" customHeight="1" x14ac:dyDescent="0.2">
      <c r="A59" s="1">
        <v>1849</v>
      </c>
      <c r="B59" s="1">
        <v>-4.1133846182761502E-3</v>
      </c>
      <c r="C59" s="1">
        <f t="shared" si="1"/>
        <v>11.256471737734639</v>
      </c>
      <c r="D59" s="1">
        <v>0.21261016418965101</v>
      </c>
      <c r="E59" s="1">
        <f t="shared" si="2"/>
        <v>17.429282569362954</v>
      </c>
      <c r="F59" s="1">
        <f t="shared" si="0"/>
        <v>0.6458367803113807</v>
      </c>
      <c r="G59" s="1">
        <f t="shared" si="3"/>
        <v>1.5483788326794654</v>
      </c>
      <c r="H59" s="8">
        <f t="shared" si="4"/>
        <v>1.4734110058871677</v>
      </c>
    </row>
    <row r="60" spans="1:8" ht="15.75" customHeight="1" x14ac:dyDescent="0.2">
      <c r="A60" s="1">
        <v>1850</v>
      </c>
      <c r="B60" s="1">
        <v>2.9876384544654799E-2</v>
      </c>
      <c r="C60" s="1">
        <f t="shared" si="1"/>
        <v>11.592774415987238</v>
      </c>
      <c r="D60" s="1">
        <v>0.14316913103110152</v>
      </c>
      <c r="E60" s="1">
        <f t="shared" si="2"/>
        <v>19.924617809314171</v>
      </c>
      <c r="F60" s="1">
        <f t="shared" si="0"/>
        <v>0.58183170823823571</v>
      </c>
      <c r="G60" s="1">
        <f t="shared" si="3"/>
        <v>1.7187100425103368</v>
      </c>
      <c r="H60" s="8">
        <f t="shared" si="4"/>
        <v>1.6858844311983183</v>
      </c>
    </row>
    <row r="61" spans="1:8" ht="15.75" customHeight="1" x14ac:dyDescent="0.2">
      <c r="A61" s="1">
        <v>1851</v>
      </c>
      <c r="B61" s="1">
        <v>0.2199199019481779</v>
      </c>
      <c r="C61" s="1">
        <f t="shared" si="1"/>
        <v>14.142256228858496</v>
      </c>
      <c r="D61" s="1">
        <v>0.10994662766371781</v>
      </c>
      <c r="E61" s="1">
        <f t="shared" si="2"/>
        <v>22.115262344936717</v>
      </c>
      <c r="F61" s="1">
        <f t="shared" si="0"/>
        <v>0.63947946934920086</v>
      </c>
      <c r="G61" s="1">
        <f t="shared" si="3"/>
        <v>1.563771861225977</v>
      </c>
      <c r="H61" s="8">
        <f t="shared" si="4"/>
        <v>2.0794614753752061</v>
      </c>
    </row>
    <row r="62" spans="1:8" ht="15.75" customHeight="1" x14ac:dyDescent="0.2">
      <c r="A62" s="1">
        <v>1852</v>
      </c>
      <c r="B62" s="1">
        <v>-3.5303431108529959E-2</v>
      </c>
      <c r="C62" s="1">
        <f t="shared" si="1"/>
        <v>13.642986060363812</v>
      </c>
      <c r="D62" s="1">
        <v>3.9349837691647134E-2</v>
      </c>
      <c r="E62" s="1">
        <f t="shared" si="2"/>
        <v>22.985494328718175</v>
      </c>
      <c r="F62" s="1">
        <f t="shared" si="0"/>
        <v>0.59354764640924895</v>
      </c>
      <c r="G62" s="1">
        <f t="shared" si="3"/>
        <v>1.6847847111342156</v>
      </c>
      <c r="H62" s="8">
        <f t="shared" si="4"/>
        <v>1.6550682098108904</v>
      </c>
    </row>
    <row r="63" spans="1:8" ht="15.75" customHeight="1" x14ac:dyDescent="0.2">
      <c r="A63" s="1">
        <v>1853</v>
      </c>
      <c r="B63" s="1">
        <v>0.19662740388879629</v>
      </c>
      <c r="C63" s="1">
        <f t="shared" si="1"/>
        <v>16.325570990704186</v>
      </c>
      <c r="D63" s="1">
        <v>0.11402938443400001</v>
      </c>
      <c r="E63" s="1">
        <f t="shared" si="2"/>
        <v>25.60651609793311</v>
      </c>
      <c r="F63" s="1">
        <f t="shared" si="0"/>
        <v>0.6375553366286304</v>
      </c>
      <c r="G63" s="1">
        <f t="shared" si="3"/>
        <v>1.5684913019283375</v>
      </c>
      <c r="H63" s="8">
        <f t="shared" si="4"/>
        <v>2.3081495791110838</v>
      </c>
    </row>
    <row r="64" spans="1:8" ht="15.75" customHeight="1" x14ac:dyDescent="0.2">
      <c r="A64" s="1">
        <v>1854</v>
      </c>
      <c r="B64" s="1">
        <v>-9.5444849084772576E-2</v>
      </c>
      <c r="C64" s="1">
        <f t="shared" si="1"/>
        <v>14.767379331273684</v>
      </c>
      <c r="D64" s="1">
        <v>3.9983339440399793E-2</v>
      </c>
      <c r="E64" s="1">
        <f t="shared" si="2"/>
        <v>26.630350122962835</v>
      </c>
      <c r="F64" s="1">
        <f t="shared" si="0"/>
        <v>0.55453192553184116</v>
      </c>
      <c r="G64" s="1">
        <f t="shared" si="3"/>
        <v>1.8033226834341751</v>
      </c>
      <c r="H64" s="8">
        <f t="shared" si="4"/>
        <v>1.7901046546848798</v>
      </c>
    </row>
    <row r="65" spans="1:8" ht="15.75" customHeight="1" x14ac:dyDescent="0.2">
      <c r="A65" s="1">
        <v>1855</v>
      </c>
      <c r="B65" s="1">
        <v>-0.11270352334919553</v>
      </c>
      <c r="C65" s="1">
        <f t="shared" si="1"/>
        <v>13.103043650005054</v>
      </c>
      <c r="D65" s="1">
        <v>-1.5719769448050109E-2</v>
      </c>
      <c r="E65" s="1">
        <f t="shared" si="2"/>
        <v>26.211727158709007</v>
      </c>
      <c r="F65" s="1">
        <f t="shared" si="0"/>
        <v>0.49989241726299166</v>
      </c>
      <c r="G65" s="1">
        <f t="shared" si="3"/>
        <v>2.0004304235603225</v>
      </c>
      <c r="H65" s="8">
        <f t="shared" si="4"/>
        <v>1.1650779352411811</v>
      </c>
    </row>
    <row r="66" spans="1:8" ht="15.75" customHeight="1" x14ac:dyDescent="0.2">
      <c r="A66" s="1">
        <v>1856</v>
      </c>
      <c r="B66" s="1">
        <v>-1.7372087286556592E-2</v>
      </c>
      <c r="C66" s="1">
        <f t="shared" si="1"/>
        <v>12.875416431997605</v>
      </c>
      <c r="D66" s="1">
        <v>9.1047046619422603E-2</v>
      </c>
      <c r="E66" s="1">
        <f t="shared" si="2"/>
        <v>28.598227503303573</v>
      </c>
      <c r="F66" s="1">
        <f t="shared" si="0"/>
        <v>0.45021728813473771</v>
      </c>
      <c r="G66" s="1">
        <f t="shared" si="3"/>
        <v>2.2211497122712163</v>
      </c>
      <c r="H66" s="8">
        <f t="shared" si="4"/>
        <v>1.079663969570229</v>
      </c>
    </row>
    <row r="67" spans="1:8" ht="15.75" customHeight="1" x14ac:dyDescent="0.2">
      <c r="A67" s="1">
        <v>1857</v>
      </c>
      <c r="B67" s="1">
        <v>0.13852233415989401</v>
      </c>
      <c r="C67" s="1">
        <f t="shared" si="1"/>
        <v>14.658949169438568</v>
      </c>
      <c r="D67" s="1">
        <v>7.9847230686782747E-2</v>
      </c>
      <c r="E67" s="1">
        <f t="shared" si="2"/>
        <v>30.881716771992949</v>
      </c>
      <c r="F67" s="1">
        <f t="shared" si="0"/>
        <v>0.47468051331695943</v>
      </c>
      <c r="G67" s="1">
        <f t="shared" si="3"/>
        <v>2.1066801184068575</v>
      </c>
      <c r="H67" s="8">
        <f t="shared" si="4"/>
        <v>1.2485796037744845</v>
      </c>
    </row>
    <row r="68" spans="1:8" ht="15.75" customHeight="1" x14ac:dyDescent="0.2">
      <c r="A68" s="1">
        <v>1858</v>
      </c>
      <c r="B68" s="1">
        <v>-0.1378052429096347</v>
      </c>
      <c r="C68" s="1">
        <f t="shared" si="1"/>
        <v>12.638869118344099</v>
      </c>
      <c r="D68" s="1">
        <v>4.0364437270188867E-2</v>
      </c>
      <c r="E68" s="1">
        <f t="shared" si="2"/>
        <v>32.128239891431797</v>
      </c>
      <c r="F68" s="1">
        <f t="shared" si="0"/>
        <v>0.39338815823878132</v>
      </c>
      <c r="G68" s="1">
        <f t="shared" si="3"/>
        <v>2.5420185612018686</v>
      </c>
      <c r="H68" s="8">
        <f t="shared" si="4"/>
        <v>0.86522884803706168</v>
      </c>
    </row>
    <row r="69" spans="1:8" ht="15.75" customHeight="1" x14ac:dyDescent="0.2">
      <c r="A69" s="1">
        <v>1859</v>
      </c>
      <c r="B69" s="1">
        <v>0.10868817995947144</v>
      </c>
      <c r="C69" s="1">
        <f t="shared" si="1"/>
        <v>14.012564799562888</v>
      </c>
      <c r="D69" s="1">
        <v>0.1082804023657941</v>
      </c>
      <c r="E69" s="1">
        <f t="shared" si="2"/>
        <v>35.607098634180794</v>
      </c>
      <c r="F69" s="1">
        <f t="shared" si="0"/>
        <v>0.39353290037823024</v>
      </c>
      <c r="G69" s="1">
        <f t="shared" ref="G69:G132" si="5">E69/C69</f>
        <v>2.5410836020035057</v>
      </c>
      <c r="H69" s="8">
        <f t="shared" si="4"/>
        <v>0.98574363360911732</v>
      </c>
    </row>
    <row r="70" spans="1:8" ht="15.75" customHeight="1" x14ac:dyDescent="0.2">
      <c r="A70" s="1">
        <v>1860</v>
      </c>
      <c r="B70" s="1">
        <v>8.6476999752680417E-3</v>
      </c>
      <c r="C70" s="1">
        <f t="shared" si="1"/>
        <v>14.13374125583351</v>
      </c>
      <c r="D70" s="1">
        <v>4.7094547087383587E-2</v>
      </c>
      <c r="E70" s="1">
        <f t="shared" si="2"/>
        <v>37.28399881745333</v>
      </c>
      <c r="F70" s="1">
        <f t="shared" si="0"/>
        <v>0.37908329857625794</v>
      </c>
      <c r="G70" s="1">
        <f t="shared" si="5"/>
        <v>2.6379426467896367</v>
      </c>
      <c r="H70" s="8">
        <f t="shared" si="4"/>
        <v>0.90534937722653963</v>
      </c>
    </row>
    <row r="71" spans="1:8" ht="15.75" customHeight="1" x14ac:dyDescent="0.2">
      <c r="A71" s="1">
        <v>1861</v>
      </c>
      <c r="B71" s="1">
        <v>0.17954899278222469</v>
      </c>
      <c r="C71" s="1">
        <f t="shared" si="1"/>
        <v>16.671440262562992</v>
      </c>
      <c r="D71" s="1">
        <v>2.2312121870618856E-2</v>
      </c>
      <c r="E71" s="1">
        <f t="shared" si="2"/>
        <v>38.11588394289236</v>
      </c>
      <c r="F71" s="1">
        <f t="shared" si="0"/>
        <v>0.43738826279199516</v>
      </c>
      <c r="G71" s="1">
        <f t="shared" si="5"/>
        <v>2.2862982047498632</v>
      </c>
      <c r="H71" s="8">
        <f t="shared" si="4"/>
        <v>0.99947589881727528</v>
      </c>
    </row>
    <row r="72" spans="1:8" ht="15.75" customHeight="1" x14ac:dyDescent="0.2">
      <c r="A72" s="1">
        <v>1862</v>
      </c>
      <c r="B72" s="1">
        <v>4.2704958910286361E-2</v>
      </c>
      <c r="C72" s="1">
        <f t="shared" si="1"/>
        <v>17.383393433951039</v>
      </c>
      <c r="D72" s="1">
        <v>5.7905201328374435E-2</v>
      </c>
      <c r="E72" s="1">
        <f t="shared" si="2"/>
        <v>40.322991876414498</v>
      </c>
      <c r="F72" s="1">
        <f t="shared" si="0"/>
        <v>0.43110376053516103</v>
      </c>
      <c r="G72" s="1">
        <f t="shared" si="5"/>
        <v>2.3196271792169614</v>
      </c>
      <c r="H72" s="8">
        <f t="shared" si="4"/>
        <v>0.98710287631617022</v>
      </c>
    </row>
    <row r="73" spans="1:8" ht="15.75" customHeight="1" x14ac:dyDescent="0.2">
      <c r="A73" s="1">
        <v>1863</v>
      </c>
      <c r="B73" s="1">
        <v>0.70706929394511508</v>
      </c>
      <c r="C73" s="1">
        <f t="shared" si="1"/>
        <v>29.674657155664949</v>
      </c>
      <c r="D73" s="1">
        <v>0.19990488724562669</v>
      </c>
      <c r="E73" s="1">
        <f t="shared" si="2"/>
        <v>48.383755020875455</v>
      </c>
      <c r="F73" s="1">
        <f t="shared" si="0"/>
        <v>0.61331860544642813</v>
      </c>
      <c r="G73" s="1">
        <f t="shared" si="5"/>
        <v>1.6304739349495367</v>
      </c>
      <c r="H73" s="8">
        <f t="shared" si="4"/>
        <v>2.341217261154072</v>
      </c>
    </row>
    <row r="74" spans="1:8" ht="15.75" customHeight="1" x14ac:dyDescent="0.2">
      <c r="A74" s="1">
        <v>1864</v>
      </c>
      <c r="B74" s="1">
        <v>0.26903399339314937</v>
      </c>
      <c r="C74" s="1">
        <f t="shared" si="1"/>
        <v>37.658148672826087</v>
      </c>
      <c r="D74" s="1">
        <v>7.9671224405937283E-2</v>
      </c>
      <c r="E74" s="1">
        <f t="shared" si="2"/>
        <v>52.238548024745512</v>
      </c>
      <c r="F74" s="1">
        <f t="shared" si="0"/>
        <v>0.72088811991840474</v>
      </c>
      <c r="G74" s="1">
        <f t="shared" si="5"/>
        <v>1.3871778052233503</v>
      </c>
      <c r="H74" s="8">
        <f t="shared" si="4"/>
        <v>3.1923577829074872</v>
      </c>
    </row>
    <row r="75" spans="1:8" ht="15.75" customHeight="1" x14ac:dyDescent="0.2">
      <c r="A75" s="1">
        <v>1865</v>
      </c>
      <c r="B75" s="1">
        <v>5.7639694471057545E-2</v>
      </c>
      <c r="C75" s="1">
        <f t="shared" si="1"/>
        <v>39.828752856673447</v>
      </c>
      <c r="D75" s="1">
        <v>6.766900793984898E-2</v>
      </c>
      <c r="E75" s="1">
        <f t="shared" si="2"/>
        <v>55.773478745798201</v>
      </c>
      <c r="F75" s="1">
        <f t="shared" si="0"/>
        <v>0.71411634619750197</v>
      </c>
      <c r="G75" s="1">
        <f t="shared" si="5"/>
        <v>1.4003320401847119</v>
      </c>
      <c r="H75" s="8">
        <f t="shared" si="4"/>
        <v>3.0235019983681597</v>
      </c>
    </row>
    <row r="76" spans="1:8" ht="15.75" customHeight="1" x14ac:dyDescent="0.2">
      <c r="A76" s="1">
        <v>1866</v>
      </c>
      <c r="B76" s="1">
        <v>4.2915372156657305E-2</v>
      </c>
      <c r="C76" s="1">
        <f t="shared" si="1"/>
        <v>41.538018608053115</v>
      </c>
      <c r="D76" s="1">
        <v>1.6123581925769719E-2</v>
      </c>
      <c r="E76" s="1">
        <f t="shared" si="2"/>
        <v>56.672746999641255</v>
      </c>
      <c r="F76" s="1">
        <f t="shared" si="0"/>
        <v>0.73294521277248226</v>
      </c>
      <c r="G76" s="1">
        <f t="shared" si="5"/>
        <v>1.3643584575951324</v>
      </c>
      <c r="H76" s="8">
        <f t="shared" si="4"/>
        <v>2.785161480287329</v>
      </c>
    </row>
    <row r="77" spans="1:8" ht="15.75" customHeight="1" x14ac:dyDescent="0.2">
      <c r="A77" s="1">
        <v>1867</v>
      </c>
      <c r="B77" s="1">
        <v>5.5577990057026155E-2</v>
      </c>
      <c r="C77" s="1">
        <f t="shared" si="1"/>
        <v>43.846618193240054</v>
      </c>
      <c r="D77" s="1">
        <v>0.10013194751603412</v>
      </c>
      <c r="E77" s="1">
        <f t="shared" si="2"/>
        <v>62.34749952779881</v>
      </c>
      <c r="F77" s="1">
        <f t="shared" si="0"/>
        <v>0.70326185533214869</v>
      </c>
      <c r="G77" s="1">
        <f t="shared" si="5"/>
        <v>1.421945456614738</v>
      </c>
      <c r="H77" s="8">
        <f t="shared" si="4"/>
        <v>2.91286351078725</v>
      </c>
    </row>
    <row r="78" spans="1:8" ht="15.75" customHeight="1" x14ac:dyDescent="0.2">
      <c r="A78" s="1">
        <v>1868</v>
      </c>
      <c r="B78" s="1">
        <v>0.11014030368269404</v>
      </c>
      <c r="C78" s="1">
        <f t="shared" si="1"/>
        <v>48.675898036502652</v>
      </c>
      <c r="D78" s="1">
        <v>8.5243816113536111E-2</v>
      </c>
      <c r="E78" s="1">
        <f t="shared" si="2"/>
        <v>67.662238312685261</v>
      </c>
      <c r="F78" s="1">
        <f t="shared" si="0"/>
        <v>0.71939532670436257</v>
      </c>
      <c r="G78" s="1">
        <f t="shared" si="5"/>
        <v>1.3900562915540771</v>
      </c>
      <c r="H78" s="8">
        <f t="shared" si="4"/>
        <v>3.4548241608720738</v>
      </c>
    </row>
    <row r="79" spans="1:8" ht="15.75" customHeight="1" x14ac:dyDescent="0.2">
      <c r="A79" s="1">
        <v>1869</v>
      </c>
      <c r="B79" s="1">
        <v>0.2192535966921367</v>
      </c>
      <c r="C79" s="1">
        <f t="shared" si="1"/>
        <v>59.348263753225574</v>
      </c>
      <c r="D79" s="1">
        <v>6.4300506631186138E-2</v>
      </c>
      <c r="E79" s="1">
        <f t="shared" si="2"/>
        <v>72.01295451599097</v>
      </c>
      <c r="F79" s="1">
        <f t="shared" si="0"/>
        <v>0.82413315981983337</v>
      </c>
      <c r="G79" s="1">
        <f t="shared" si="5"/>
        <v>1.2133961461016973</v>
      </c>
      <c r="H79" s="8">
        <f t="shared" si="4"/>
        <v>3.9928301597307509</v>
      </c>
    </row>
    <row r="80" spans="1:8" ht="15.75" customHeight="1" x14ac:dyDescent="0.2">
      <c r="A80" s="1">
        <v>1870</v>
      </c>
      <c r="B80" s="1">
        <v>2.3700659617262636E-2</v>
      </c>
      <c r="C80" s="1">
        <f t="shared" si="1"/>
        <v>60.754856751316296</v>
      </c>
      <c r="D80" s="1">
        <v>7.6116330299155724E-2</v>
      </c>
      <c r="E80" s="1">
        <f t="shared" si="2"/>
        <v>77.49431634774821</v>
      </c>
      <c r="F80" s="1">
        <f t="shared" si="0"/>
        <v>0.78399113141000931</v>
      </c>
      <c r="G80" s="1">
        <f t="shared" si="5"/>
        <v>1.2755246327869787</v>
      </c>
      <c r="H80" s="8">
        <f t="shared" si="4"/>
        <v>5.0427732308933386</v>
      </c>
    </row>
    <row r="81" spans="1:8" ht="15.75" customHeight="1" x14ac:dyDescent="0.2">
      <c r="A81" s="1">
        <v>1871</v>
      </c>
      <c r="B81" s="1">
        <v>1.2292244683793564E-2</v>
      </c>
      <c r="C81" s="1">
        <f t="shared" si="1"/>
        <v>61.501670316232307</v>
      </c>
      <c r="D81" s="1">
        <v>6.3246742220879046E-2</v>
      </c>
      <c r="E81" s="1">
        <f t="shared" si="2"/>
        <v>82.395579397377503</v>
      </c>
      <c r="F81" s="1">
        <f t="shared" si="0"/>
        <v>0.74641953811165007</v>
      </c>
      <c r="G81" s="1">
        <f t="shared" si="5"/>
        <v>1.3397291321310767</v>
      </c>
      <c r="H81" s="8">
        <f t="shared" si="4"/>
        <v>5.412486521141556</v>
      </c>
    </row>
    <row r="82" spans="1:8" ht="15.75" customHeight="1" x14ac:dyDescent="0.2">
      <c r="A82" s="1">
        <v>1872</v>
      </c>
      <c r="B82" s="1">
        <v>0.16532212460827067</v>
      </c>
      <c r="C82" s="1">
        <f t="shared" si="1"/>
        <v>71.669257119869243</v>
      </c>
      <c r="D82" s="1">
        <v>8.2714563988084036E-2</v>
      </c>
      <c r="E82" s="1">
        <f t="shared" si="2"/>
        <v>89.210893821777134</v>
      </c>
      <c r="F82" s="1">
        <f t="shared" si="0"/>
        <v>0.80336889419635171</v>
      </c>
      <c r="G82" s="1">
        <f t="shared" si="5"/>
        <v>1.244758176753094</v>
      </c>
      <c r="H82" s="8">
        <f t="shared" si="4"/>
        <v>9.6502868680965683</v>
      </c>
    </row>
    <row r="83" spans="1:8" ht="15.75" customHeight="1" x14ac:dyDescent="0.2">
      <c r="A83" s="1">
        <v>1873</v>
      </c>
      <c r="B83" s="1">
        <v>0.15766887609435976</v>
      </c>
      <c r="C83" s="1">
        <f t="shared" si="1"/>
        <v>82.969268340476731</v>
      </c>
      <c r="D83" s="1">
        <v>6.594475659788257E-2</v>
      </c>
      <c r="E83" s="1">
        <f t="shared" si="2"/>
        <v>95.093884500733779</v>
      </c>
      <c r="F83" s="1">
        <f t="shared" si="0"/>
        <v>0.87249846586965862</v>
      </c>
      <c r="G83" s="1">
        <f t="shared" si="5"/>
        <v>1.1461338204225435</v>
      </c>
      <c r="H83" s="8">
        <f t="shared" si="4"/>
        <v>12.042350289563892</v>
      </c>
    </row>
    <row r="84" spans="1:8" ht="15.75" customHeight="1" x14ac:dyDescent="0.2">
      <c r="A84" s="1">
        <v>1874</v>
      </c>
      <c r="B84" s="1">
        <v>-5.1665832483476191E-2</v>
      </c>
      <c r="C84" s="1">
        <f t="shared" si="1"/>
        <v>78.682592021121067</v>
      </c>
      <c r="D84" s="1">
        <v>6.9803943832829285E-2</v>
      </c>
      <c r="E84" s="1">
        <f t="shared" si="2"/>
        <v>101.73181267326855</v>
      </c>
      <c r="F84" s="1">
        <f t="shared" si="0"/>
        <v>0.77343153487125482</v>
      </c>
      <c r="G84" s="1">
        <f t="shared" si="5"/>
        <v>1.2929392647100428</v>
      </c>
      <c r="H84" s="8">
        <f t="shared" si="4"/>
        <v>7.9463343146361218</v>
      </c>
    </row>
    <row r="85" spans="1:8" ht="15.75" customHeight="1" x14ac:dyDescent="0.2">
      <c r="A85" s="1">
        <v>1875</v>
      </c>
      <c r="B85" s="1">
        <v>3.9912858004637314E-2</v>
      </c>
      <c r="C85" s="1">
        <f t="shared" si="1"/>
        <v>81.823039143896878</v>
      </c>
      <c r="D85" s="1">
        <v>0.10143341188984249</v>
      </c>
      <c r="E85" s="1">
        <f t="shared" si="2"/>
        <v>112.0508175304565</v>
      </c>
      <c r="F85" s="1">
        <f t="shared" si="0"/>
        <v>0.73023152304673355</v>
      </c>
      <c r="G85" s="1">
        <f t="shared" si="5"/>
        <v>1.3694286927353063</v>
      </c>
      <c r="H85" s="8">
        <f t="shared" si="4"/>
        <v>7.4685458332356189</v>
      </c>
    </row>
    <row r="86" spans="1:8" ht="15.75" customHeight="1" x14ac:dyDescent="0.2">
      <c r="A86" s="1">
        <v>1876</v>
      </c>
      <c r="B86" s="1">
        <v>5.9466283660836915E-2</v>
      </c>
      <c r="C86" s="1">
        <f t="shared" si="1"/>
        <v>86.688751199619603</v>
      </c>
      <c r="D86" s="1">
        <v>9.8938167871422358E-2</v>
      </c>
      <c r="E86" s="1">
        <f t="shared" si="2"/>
        <v>123.13692012541492</v>
      </c>
      <c r="F86" s="1">
        <f t="shared" si="0"/>
        <v>0.7040029189566146</v>
      </c>
      <c r="G86" s="1">
        <f t="shared" si="5"/>
        <v>1.4204486559261364</v>
      </c>
      <c r="H86" s="8">
        <f t="shared" si="4"/>
        <v>7.4447856744265479</v>
      </c>
    </row>
    <row r="87" spans="1:8" ht="15.75" customHeight="1" x14ac:dyDescent="0.2">
      <c r="A87" s="1">
        <v>1877</v>
      </c>
      <c r="B87" s="1">
        <v>-0.11552382382759603</v>
      </c>
      <c r="C87" s="1">
        <f t="shared" si="1"/>
        <v>76.674135178200444</v>
      </c>
      <c r="D87" s="1">
        <v>5.4195555604125666E-2</v>
      </c>
      <c r="E87" s="1">
        <f t="shared" si="2"/>
        <v>129.81039392699262</v>
      </c>
      <c r="F87" s="1">
        <f t="shared" si="0"/>
        <v>0.59066252600175584</v>
      </c>
      <c r="G87" s="1">
        <f t="shared" si="5"/>
        <v>1.6930141256278501</v>
      </c>
      <c r="H87" s="8">
        <f t="shared" si="4"/>
        <v>6.1436445148395844</v>
      </c>
    </row>
    <row r="88" spans="1:8" ht="15.75" customHeight="1" x14ac:dyDescent="0.2">
      <c r="A88" s="1">
        <v>1878</v>
      </c>
      <c r="B88" s="1">
        <v>-7.7632451908532059E-3</v>
      </c>
      <c r="C88" s="1">
        <f t="shared" si="1"/>
        <v>76.078895067015452</v>
      </c>
      <c r="D88" s="1">
        <v>4.4202978610788257E-2</v>
      </c>
      <c r="E88" s="1">
        <f t="shared" si="2"/>
        <v>135.54839999320546</v>
      </c>
      <c r="F88" s="1">
        <f t="shared" si="0"/>
        <v>0.56126737807918803</v>
      </c>
      <c r="G88" s="1">
        <f t="shared" si="5"/>
        <v>1.7816820272403435</v>
      </c>
      <c r="H88" s="8">
        <f t="shared" si="4"/>
        <v>5.7308793621614171</v>
      </c>
    </row>
    <row r="89" spans="1:8" ht="15.75" customHeight="1" x14ac:dyDescent="0.2">
      <c r="A89" s="1">
        <v>1879</v>
      </c>
      <c r="B89" s="1">
        <v>0.14762021020166904</v>
      </c>
      <c r="C89" s="1">
        <f t="shared" si="1"/>
        <v>87.309677548718994</v>
      </c>
      <c r="D89" s="1">
        <v>7.5902171928455539E-2</v>
      </c>
      <c r="E89" s="1">
        <f t="shared" si="2"/>
        <v>145.83681795411681</v>
      </c>
      <c r="F89" s="1">
        <f t="shared" si="0"/>
        <v>0.59868062656296006</v>
      </c>
      <c r="G89" s="1">
        <f t="shared" si="5"/>
        <v>1.6703396696516206</v>
      </c>
      <c r="H89" s="8">
        <f t="shared" si="4"/>
        <v>6.7563982376497336</v>
      </c>
    </row>
    <row r="90" spans="1:8" ht="15.75" customHeight="1" x14ac:dyDescent="0.2">
      <c r="A90" s="1">
        <v>1880</v>
      </c>
      <c r="B90" s="1">
        <v>0.45700328863710321</v>
      </c>
      <c r="C90" s="1">
        <f t="shared" si="1"/>
        <v>127.21048731832863</v>
      </c>
      <c r="D90" s="1">
        <v>8.5491083678821966E-2</v>
      </c>
      <c r="E90" s="1">
        <f t="shared" si="2"/>
        <v>158.30456556128533</v>
      </c>
      <c r="F90" s="1">
        <f t="shared" si="0"/>
        <v>0.80358066027527753</v>
      </c>
      <c r="G90" s="1">
        <f t="shared" si="5"/>
        <v>1.2444301480046027</v>
      </c>
      <c r="H90" s="8">
        <f t="shared" si="4"/>
        <v>9.9732565090627983</v>
      </c>
    </row>
    <row r="91" spans="1:8" ht="15.75" customHeight="1" x14ac:dyDescent="0.2">
      <c r="A91" s="1">
        <v>1881</v>
      </c>
      <c r="B91" s="1">
        <v>0.25873044342830259</v>
      </c>
      <c r="C91" s="1">
        <f t="shared" si="1"/>
        <v>160.12371311093028</v>
      </c>
      <c r="D91" s="1">
        <v>0.12160370670610406</v>
      </c>
      <c r="E91" s="1">
        <f t="shared" si="2"/>
        <v>177.55498752203707</v>
      </c>
      <c r="F91" s="1">
        <f t="shared" si="0"/>
        <v>0.90182605031614038</v>
      </c>
      <c r="G91" s="1">
        <f t="shared" si="5"/>
        <v>1.1088612927619956</v>
      </c>
      <c r="H91" s="8">
        <f t="shared" si="4"/>
        <v>10.322359779070048</v>
      </c>
    </row>
    <row r="92" spans="1:8" ht="15.75" customHeight="1" x14ac:dyDescent="0.2">
      <c r="A92" s="1">
        <v>1882</v>
      </c>
      <c r="B92" s="1">
        <v>5.3943252298827363E-3</v>
      </c>
      <c r="C92" s="1">
        <f t="shared" si="1"/>
        <v>160.98747249646706</v>
      </c>
      <c r="D92" s="1">
        <v>5.934396445840507E-2</v>
      </c>
      <c r="E92" s="1">
        <f t="shared" si="2"/>
        <v>188.09180439095738</v>
      </c>
      <c r="F92" s="1">
        <f t="shared" si="0"/>
        <v>0.85589838971318111</v>
      </c>
      <c r="G92" s="1">
        <f t="shared" si="5"/>
        <v>1.1683629879653221</v>
      </c>
      <c r="H92" s="8">
        <f t="shared" si="4"/>
        <v>10.800017370403593</v>
      </c>
    </row>
    <row r="93" spans="1:8" ht="15.75" customHeight="1" x14ac:dyDescent="0.2">
      <c r="A93" s="1">
        <v>1883</v>
      </c>
      <c r="B93" s="1">
        <v>2.1381626439558286E-2</v>
      </c>
      <c r="C93" s="1">
        <f t="shared" si="1"/>
        <v>164.4296464948352</v>
      </c>
      <c r="D93" s="1">
        <v>4.8847443524363897E-2</v>
      </c>
      <c r="E93" s="1">
        <f t="shared" si="2"/>
        <v>197.2796081833404</v>
      </c>
      <c r="F93" s="1">
        <f t="shared" si="0"/>
        <v>0.83348526494448261</v>
      </c>
      <c r="G93" s="1">
        <f t="shared" si="5"/>
        <v>1.1997812583604688</v>
      </c>
      <c r="H93" s="8">
        <f t="shared" si="4"/>
        <v>9.0719078425166124</v>
      </c>
    </row>
    <row r="94" spans="1:8" ht="15.75" customHeight="1" x14ac:dyDescent="0.2">
      <c r="A94" s="1">
        <v>1884</v>
      </c>
      <c r="B94" s="1">
        <v>-8.5435310201924866E-2</v>
      </c>
      <c r="C94" s="1">
        <f t="shared" si="1"/>
        <v>150.3815486401561</v>
      </c>
      <c r="D94" s="1">
        <v>6.2723518878892645E-2</v>
      </c>
      <c r="E94" s="1">
        <f t="shared" si="2"/>
        <v>209.65367941164868</v>
      </c>
      <c r="F94" s="1">
        <f t="shared" si="0"/>
        <v>0.71728552087505437</v>
      </c>
      <c r="G94" s="1">
        <f t="shared" si="5"/>
        <v>1.3941449686312464</v>
      </c>
      <c r="H94" s="8">
        <f t="shared" si="4"/>
        <v>9.1833605859697052</v>
      </c>
    </row>
    <row r="95" spans="1:8" ht="15.75" customHeight="1" x14ac:dyDescent="0.2">
      <c r="A95" s="1">
        <v>1885</v>
      </c>
      <c r="B95" s="1">
        <v>-0.13659136696293672</v>
      </c>
      <c r="C95" s="1">
        <f t="shared" si="1"/>
        <v>129.84072734539382</v>
      </c>
      <c r="D95" s="1">
        <v>4.7195006141664796E-2</v>
      </c>
      <c r="E95" s="1">
        <f t="shared" si="2"/>
        <v>219.54828609910408</v>
      </c>
      <c r="F95" s="1">
        <f t="shared" si="0"/>
        <v>0.59139941218572634</v>
      </c>
      <c r="G95" s="1">
        <f t="shared" si="5"/>
        <v>1.6909046228235927</v>
      </c>
      <c r="H95" s="8">
        <f t="shared" si="4"/>
        <v>8.909203602885329</v>
      </c>
    </row>
    <row r="96" spans="1:8" ht="15.75" customHeight="1" x14ac:dyDescent="0.2">
      <c r="A96" s="1">
        <v>1886</v>
      </c>
      <c r="B96" s="1">
        <v>0.28445587867832489</v>
      </c>
      <c r="C96" s="1">
        <f t="shared" si="1"/>
        <v>166.77468553066063</v>
      </c>
      <c r="D96" s="1">
        <v>7.3993235251432768E-2</v>
      </c>
      <c r="E96" s="1">
        <f t="shared" si="2"/>
        <v>235.79337408148393</v>
      </c>
      <c r="F96" s="1">
        <f t="shared" si="0"/>
        <v>0.70729165389112136</v>
      </c>
      <c r="G96" s="1">
        <f t="shared" si="5"/>
        <v>1.4138439136084271</v>
      </c>
      <c r="H96" s="8">
        <f t="shared" si="4"/>
        <v>11.952954680067444</v>
      </c>
    </row>
    <row r="97" spans="1:8" ht="15.75" customHeight="1" x14ac:dyDescent="0.2">
      <c r="A97" s="1">
        <v>1887</v>
      </c>
      <c r="B97" s="1">
        <v>0.10306913021193886</v>
      </c>
      <c r="C97" s="1">
        <f t="shared" si="1"/>
        <v>183.96400730967545</v>
      </c>
      <c r="D97" s="1">
        <v>5.0605387506466974E-2</v>
      </c>
      <c r="E97" s="1">
        <f t="shared" si="2"/>
        <v>247.72578914833474</v>
      </c>
      <c r="F97" s="1">
        <f t="shared" si="0"/>
        <v>0.74261144930502321</v>
      </c>
      <c r="G97" s="1">
        <f t="shared" si="5"/>
        <v>1.3465992221583107</v>
      </c>
      <c r="H97" s="8">
        <f t="shared" si="4"/>
        <v>11.549604012080847</v>
      </c>
    </row>
    <row r="98" spans="1:8" ht="15.75" customHeight="1" x14ac:dyDescent="0.2">
      <c r="A98" s="1">
        <v>1888</v>
      </c>
      <c r="B98" s="1">
        <v>-2.16150195210865E-2</v>
      </c>
      <c r="C98" s="1">
        <f t="shared" si="1"/>
        <v>179.98762170049952</v>
      </c>
      <c r="D98" s="1">
        <v>3.9984800652199108E-2</v>
      </c>
      <c r="E98" s="1">
        <f t="shared" si="2"/>
        <v>257.63105544383961</v>
      </c>
      <c r="F98" s="1">
        <f t="shared" si="0"/>
        <v>0.69862548748411502</v>
      </c>
      <c r="G98" s="1">
        <f t="shared" si="5"/>
        <v>1.4313820751103608</v>
      </c>
      <c r="H98" s="8">
        <f t="shared" si="4"/>
        <v>13.240801136176405</v>
      </c>
    </row>
    <row r="99" spans="1:8" ht="15.75" customHeight="1" x14ac:dyDescent="0.2">
      <c r="A99" s="1">
        <v>1889</v>
      </c>
      <c r="B99" s="1">
        <v>1.8849394669470245E-2</v>
      </c>
      <c r="C99" s="1">
        <f t="shared" si="1"/>
        <v>183.38027941755155</v>
      </c>
      <c r="D99" s="1">
        <v>6.62991166294125E-2</v>
      </c>
      <c r="E99" s="1">
        <f t="shared" si="2"/>
        <v>274.71176683606939</v>
      </c>
      <c r="F99" s="1">
        <f t="shared" si="0"/>
        <v>0.66753703901945094</v>
      </c>
      <c r="G99" s="1">
        <f t="shared" si="5"/>
        <v>1.4980442155972438</v>
      </c>
      <c r="H99" s="8">
        <f t="shared" si="4"/>
        <v>12.086846129929903</v>
      </c>
    </row>
    <row r="100" spans="1:8" ht="15.75" customHeight="1" x14ac:dyDescent="0.2">
      <c r="A100" s="1">
        <v>1890</v>
      </c>
      <c r="B100" s="1">
        <v>7.9903058355567699E-2</v>
      </c>
      <c r="C100" s="1">
        <f t="shared" si="1"/>
        <v>198.03292458511248</v>
      </c>
      <c r="D100" s="1">
        <v>4.4314587769514885E-2</v>
      </c>
      <c r="E100" s="1">
        <f t="shared" si="2"/>
        <v>286.88550553884488</v>
      </c>
      <c r="F100" s="1">
        <f t="shared" si="0"/>
        <v>0.69028556954508957</v>
      </c>
      <c r="G100" s="1">
        <f t="shared" si="5"/>
        <v>1.4486758004502656</v>
      </c>
      <c r="H100" s="8">
        <f t="shared" si="4"/>
        <v>13.011359129938585</v>
      </c>
    </row>
    <row r="101" spans="1:8" ht="15.75" customHeight="1" x14ac:dyDescent="0.2">
      <c r="A101" s="1">
        <v>1891</v>
      </c>
      <c r="B101" s="1">
        <v>-5.2544818310085097E-2</v>
      </c>
      <c r="C101" s="1">
        <f t="shared" si="1"/>
        <v>187.62732054337297</v>
      </c>
      <c r="D101" s="1">
        <v>2.0003147117144005E-2</v>
      </c>
      <c r="E101" s="1">
        <f t="shared" si="2"/>
        <v>292.62411851191462</v>
      </c>
      <c r="F101" s="1">
        <f t="shared" si="0"/>
        <v>0.64118884491653227</v>
      </c>
      <c r="G101" s="1">
        <f t="shared" si="5"/>
        <v>1.5596029281048651</v>
      </c>
      <c r="H101" s="8">
        <f t="shared" si="4"/>
        <v>10.25441579062036</v>
      </c>
    </row>
    <row r="102" spans="1:8" ht="15.75" customHeight="1" x14ac:dyDescent="0.2">
      <c r="A102" s="1">
        <v>1892</v>
      </c>
      <c r="B102" s="1">
        <v>0.16255045498291026</v>
      </c>
      <c r="C102" s="1">
        <f t="shared" si="1"/>
        <v>218.12622686492259</v>
      </c>
      <c r="D102" s="1">
        <v>5.3432096219538053E-2</v>
      </c>
      <c r="E102" s="1">
        <f t="shared" si="2"/>
        <v>308.25963856840076</v>
      </c>
      <c r="F102" s="1">
        <f t="shared" si="0"/>
        <v>0.70760553628730027</v>
      </c>
      <c r="G102" s="1">
        <f t="shared" si="5"/>
        <v>1.4132167552657224</v>
      </c>
      <c r="H102" s="8">
        <f t="shared" si="4"/>
        <v>11.547965832661081</v>
      </c>
    </row>
    <row r="103" spans="1:8" ht="15.75" customHeight="1" x14ac:dyDescent="0.2">
      <c r="A103" s="1">
        <v>1893</v>
      </c>
      <c r="B103" s="1">
        <v>5.3112136069961118E-2</v>
      </c>
      <c r="C103" s="1">
        <f t="shared" si="1"/>
        <v>229.71137670659957</v>
      </c>
      <c r="D103" s="1">
        <v>4.2945557308306584E-2</v>
      </c>
      <c r="E103" s="1">
        <f t="shared" si="2"/>
        <v>321.4980205423779</v>
      </c>
      <c r="F103" s="1">
        <f t="shared" si="0"/>
        <v>0.71450323805748106</v>
      </c>
      <c r="G103" s="1">
        <f t="shared" si="5"/>
        <v>1.3995737832045361</v>
      </c>
      <c r="H103" s="8">
        <f t="shared" si="4"/>
        <v>6.7409951360717644</v>
      </c>
    </row>
    <row r="104" spans="1:8" ht="15.75" customHeight="1" x14ac:dyDescent="0.2">
      <c r="A104" s="1">
        <v>1894</v>
      </c>
      <c r="B104" s="1">
        <v>-0.1847144058084921</v>
      </c>
      <c r="C104" s="1">
        <f t="shared" si="1"/>
        <v>187.28037625078935</v>
      </c>
      <c r="D104" s="1">
        <v>4.7577375680031134E-2</v>
      </c>
      <c r="E104" s="1">
        <f t="shared" si="2"/>
        <v>336.79405264610898</v>
      </c>
      <c r="F104" s="1">
        <f t="shared" si="0"/>
        <v>0.55606794353811462</v>
      </c>
      <c r="G104" s="1">
        <f t="shared" si="5"/>
        <v>1.7983413926673455</v>
      </c>
      <c r="H104" s="8">
        <f t="shared" si="4"/>
        <v>3.9731700269676251</v>
      </c>
    </row>
    <row r="105" spans="1:8" ht="15.75" customHeight="1" x14ac:dyDescent="0.2">
      <c r="A105" s="1">
        <v>1895</v>
      </c>
      <c r="B105" s="1">
        <v>2.6412632445165049E-2</v>
      </c>
      <c r="C105" s="1">
        <f t="shared" si="1"/>
        <v>192.22694399289367</v>
      </c>
      <c r="D105" s="1">
        <v>6.465786771877774E-2</v>
      </c>
      <c r="E105" s="1">
        <f t="shared" si="2"/>
        <v>358.57043795057211</v>
      </c>
      <c r="F105" s="1">
        <f t="shared" si="0"/>
        <v>0.53609255992093685</v>
      </c>
      <c r="G105" s="1">
        <f t="shared" si="5"/>
        <v>1.8653495212608067</v>
      </c>
      <c r="H105" s="8">
        <f t="shared" si="4"/>
        <v>3.8263360061670966</v>
      </c>
    </row>
    <row r="106" spans="1:8" ht="15.75" customHeight="1" x14ac:dyDescent="0.2">
      <c r="A106" s="1">
        <v>1896</v>
      </c>
      <c r="B106" s="1">
        <v>5.3519246106660194E-2</v>
      </c>
      <c r="C106" s="1">
        <f t="shared" si="1"/>
        <v>202.51478511678053</v>
      </c>
      <c r="D106" s="1">
        <v>3.3854762979402549E-2</v>
      </c>
      <c r="E106" s="1">
        <f t="shared" si="2"/>
        <v>370.70975513880933</v>
      </c>
      <c r="F106" s="1">
        <f t="shared" si="0"/>
        <v>0.5462893336619925</v>
      </c>
      <c r="G106" s="1">
        <f t="shared" si="5"/>
        <v>1.830531804999022</v>
      </c>
      <c r="H106" s="8">
        <f t="shared" si="4"/>
        <v>3.8754079251512086</v>
      </c>
    </row>
    <row r="107" spans="1:8" ht="15.75" customHeight="1" x14ac:dyDescent="0.2">
      <c r="A107" s="1">
        <v>1897</v>
      </c>
      <c r="B107" s="1">
        <v>5.2528583402678894E-3</v>
      </c>
      <c r="C107" s="1">
        <f t="shared" si="1"/>
        <v>203.57856659480876</v>
      </c>
      <c r="D107" s="1">
        <v>5.921292143111697E-2</v>
      </c>
      <c r="E107" s="1">
        <f t="shared" si="2"/>
        <v>392.66056274359227</v>
      </c>
      <c r="F107" s="1">
        <f t="shared" si="0"/>
        <v>0.51845941739696877</v>
      </c>
      <c r="G107" s="1">
        <f t="shared" si="5"/>
        <v>1.9287912736173332</v>
      </c>
      <c r="H107" s="8">
        <f t="shared" si="4"/>
        <v>3.6429707690933157</v>
      </c>
    </row>
    <row r="108" spans="1:8" ht="15.75" customHeight="1" x14ac:dyDescent="0.2">
      <c r="A108" s="1">
        <v>1898</v>
      </c>
      <c r="B108" s="1">
        <v>0.20287305775432429</v>
      </c>
      <c r="C108" s="1">
        <f t="shared" si="1"/>
        <v>244.87917289313995</v>
      </c>
      <c r="D108" s="1">
        <v>0.10967848543833192</v>
      </c>
      <c r="E108" s="1">
        <f t="shared" si="2"/>
        <v>435.72697855667258</v>
      </c>
      <c r="F108" s="1">
        <f t="shared" si="0"/>
        <v>0.56200140212637739</v>
      </c>
      <c r="G108" s="1">
        <f t="shared" si="5"/>
        <v>1.7793549913157152</v>
      </c>
      <c r="H108" s="8">
        <f t="shared" si="4"/>
        <v>4.0308095540323068</v>
      </c>
    </row>
    <row r="109" spans="1:8" ht="15.75" customHeight="1" x14ac:dyDescent="0.2">
      <c r="A109" s="1">
        <v>1899</v>
      </c>
      <c r="B109" s="1">
        <v>0.2980745795759201</v>
      </c>
      <c r="C109" s="1">
        <f t="shared" si="1"/>
        <v>317.87142940016167</v>
      </c>
      <c r="D109" s="1">
        <v>0.11282024276833624</v>
      </c>
      <c r="E109" s="1">
        <f t="shared" si="2"/>
        <v>484.88580205815003</v>
      </c>
      <c r="F109" s="1">
        <f t="shared" si="0"/>
        <v>0.65555936686725436</v>
      </c>
      <c r="G109" s="1">
        <f t="shared" si="5"/>
        <v>1.5254148602570301</v>
      </c>
      <c r="H109" s="8">
        <f t="shared" si="4"/>
        <v>4.3560358685789753</v>
      </c>
    </row>
    <row r="110" spans="1:8" ht="15.75" customHeight="1" x14ac:dyDescent="0.2">
      <c r="A110" s="1">
        <v>1900</v>
      </c>
      <c r="B110" s="1">
        <v>4.0555764175741693E-2</v>
      </c>
      <c r="C110" s="1">
        <f t="shared" si="1"/>
        <v>330.76294812912056</v>
      </c>
      <c r="D110" s="1">
        <v>2.9119839587715468E-2</v>
      </c>
      <c r="E110" s="1">
        <f t="shared" si="2"/>
        <v>499.00559883244409</v>
      </c>
      <c r="F110" s="1">
        <f t="shared" si="0"/>
        <v>0.66284416227599086</v>
      </c>
      <c r="G110" s="1">
        <f t="shared" si="5"/>
        <v>1.5086502332106628</v>
      </c>
      <c r="H110" s="8">
        <f t="shared" si="4"/>
        <v>4.4442223357222277</v>
      </c>
    </row>
    <row r="111" spans="1:8" ht="15.75" customHeight="1" x14ac:dyDescent="0.2">
      <c r="A111" s="1">
        <v>1901</v>
      </c>
      <c r="B111" s="1">
        <v>0.20678455431252241</v>
      </c>
      <c r="C111" s="1">
        <f t="shared" si="1"/>
        <v>399.15961694109671</v>
      </c>
      <c r="D111" s="1">
        <v>7.5448097726106056E-2</v>
      </c>
      <c r="E111" s="1">
        <f t="shared" si="2"/>
        <v>536.65462201902847</v>
      </c>
      <c r="F111" s="1">
        <f t="shared" si="0"/>
        <v>0.7437923770028454</v>
      </c>
      <c r="G111" s="1">
        <f t="shared" si="5"/>
        <v>1.3444612111104959</v>
      </c>
      <c r="H111" s="8">
        <f t="shared" si="4"/>
        <v>5.4902240034893071</v>
      </c>
    </row>
    <row r="112" spans="1:8" ht="15.75" customHeight="1" x14ac:dyDescent="0.2">
      <c r="A112" s="1">
        <v>1902</v>
      </c>
      <c r="B112" s="1">
        <v>0.19228468899521545</v>
      </c>
      <c r="C112" s="1">
        <f t="shared" si="1"/>
        <v>475.91189974406484</v>
      </c>
      <c r="D112" s="1">
        <v>5.2902529073229676E-2</v>
      </c>
      <c r="E112" s="1">
        <f t="shared" si="2"/>
        <v>565.04500876267321</v>
      </c>
      <c r="F112" s="1">
        <f t="shared" si="0"/>
        <v>0.84225485114222909</v>
      </c>
      <c r="G112" s="1">
        <f t="shared" si="5"/>
        <v>1.187289095033224</v>
      </c>
      <c r="H112" s="8">
        <f t="shared" si="4"/>
        <v>5.6403911365801678</v>
      </c>
    </row>
    <row r="113" spans="1:8" ht="15.75" customHeight="1" x14ac:dyDescent="0.2">
      <c r="A113" s="1">
        <v>1903</v>
      </c>
      <c r="B113" s="1">
        <v>8.3019814396789515E-2</v>
      </c>
      <c r="C113" s="1">
        <f t="shared" si="1"/>
        <v>515.4220173300406</v>
      </c>
      <c r="D113" s="1">
        <v>2.0025469851866262E-2</v>
      </c>
      <c r="E113" s="1">
        <f t="shared" si="2"/>
        <v>576.36030055059757</v>
      </c>
      <c r="F113" s="1">
        <f t="shared" si="0"/>
        <v>0.89427050551132237</v>
      </c>
      <c r="G113" s="1">
        <f t="shared" si="5"/>
        <v>1.1182298799267947</v>
      </c>
      <c r="H113" s="8">
        <f t="shared" si="4"/>
        <v>5.2122039598436585</v>
      </c>
    </row>
    <row r="114" spans="1:8" ht="15.75" customHeight="1" x14ac:dyDescent="0.2">
      <c r="A114" s="1">
        <v>1904</v>
      </c>
      <c r="B114" s="1">
        <v>-0.17195460861509959</v>
      </c>
      <c r="C114" s="1">
        <f t="shared" si="1"/>
        <v>426.79282606844839</v>
      </c>
      <c r="D114" s="1">
        <v>8.5154452926499147E-3</v>
      </c>
      <c r="E114" s="1">
        <f t="shared" si="2"/>
        <v>581.26826515879145</v>
      </c>
      <c r="F114" s="1">
        <f t="shared" si="0"/>
        <v>0.73424415480837701</v>
      </c>
      <c r="G114" s="1">
        <f t="shared" si="5"/>
        <v>1.3619447883258669</v>
      </c>
      <c r="H114" s="8">
        <f t="shared" si="4"/>
        <v>4.4242344476130473</v>
      </c>
    </row>
    <row r="115" spans="1:8" ht="15.75" customHeight="1" x14ac:dyDescent="0.2">
      <c r="A115" s="1">
        <v>1905</v>
      </c>
      <c r="B115" s="1">
        <v>0.31534051181652911</v>
      </c>
      <c r="C115" s="1">
        <f t="shared" si="1"/>
        <v>561.37789428049575</v>
      </c>
      <c r="D115" s="1">
        <v>0.12080425719531829</v>
      </c>
      <c r="E115" s="1">
        <f t="shared" si="2"/>
        <v>651.48794616251053</v>
      </c>
      <c r="F115" s="1">
        <f t="shared" si="0"/>
        <v>0.86168577267961111</v>
      </c>
      <c r="G115" s="1">
        <f t="shared" si="5"/>
        <v>1.1605158535811364</v>
      </c>
      <c r="H115" s="8">
        <f t="shared" si="4"/>
        <v>5.8608780626351074</v>
      </c>
    </row>
    <row r="116" spans="1:8" ht="15.75" customHeight="1" x14ac:dyDescent="0.2">
      <c r="A116" s="1">
        <v>1906</v>
      </c>
      <c r="B116" s="1">
        <v>0.2173081012119924</v>
      </c>
      <c r="C116" s="1">
        <f t="shared" si="1"/>
        <v>683.36985854897694</v>
      </c>
      <c r="D116" s="1">
        <v>4.0398096464438593E-2</v>
      </c>
      <c r="E116" s="1">
        <f t="shared" si="2"/>
        <v>677.8068190570026</v>
      </c>
      <c r="F116" s="1">
        <f t="shared" si="0"/>
        <v>1.0082074115154431</v>
      </c>
      <c r="G116" s="1">
        <f t="shared" si="5"/>
        <v>0.99185940172458509</v>
      </c>
      <c r="H116" s="8">
        <f t="shared" si="4"/>
        <v>6.883028064106842</v>
      </c>
    </row>
    <row r="117" spans="1:8" ht="15.75" customHeight="1" x14ac:dyDescent="0.2">
      <c r="A117" s="1">
        <v>1907</v>
      </c>
      <c r="B117" s="1">
        <v>6.1135371179039666E-3</v>
      </c>
      <c r="C117" s="1">
        <f t="shared" si="1"/>
        <v>687.54766554447292</v>
      </c>
      <c r="D117" s="1">
        <v>6.1608283722351942E-3</v>
      </c>
      <c r="E117" s="1">
        <f t="shared" si="2"/>
        <v>681.98267053874349</v>
      </c>
      <c r="F117" s="1">
        <f t="shared" si="0"/>
        <v>1.0081600240682558</v>
      </c>
      <c r="G117" s="1">
        <f t="shared" si="5"/>
        <v>0.99190602297904329</v>
      </c>
      <c r="H117" s="8">
        <f t="shared" si="4"/>
        <v>7.9671394916489717</v>
      </c>
    </row>
    <row r="118" spans="1:8" ht="15.75" customHeight="1" x14ac:dyDescent="0.2">
      <c r="A118" s="1">
        <v>1908</v>
      </c>
      <c r="B118" s="1">
        <v>-0.2441840277777777</v>
      </c>
      <c r="C118" s="1">
        <f t="shared" si="1"/>
        <v>519.6595072826151</v>
      </c>
      <c r="D118" s="1">
        <v>-3.9211160780682097E-2</v>
      </c>
      <c r="E118" s="1">
        <f t="shared" si="2"/>
        <v>655.2413383946099</v>
      </c>
      <c r="F118" s="1">
        <f t="shared" si="0"/>
        <v>0.79308107842496567</v>
      </c>
      <c r="G118" s="1">
        <f t="shared" si="5"/>
        <v>1.2609051296318516</v>
      </c>
      <c r="H118" s="8">
        <f t="shared" si="4"/>
        <v>5.8305343660007649</v>
      </c>
    </row>
    <row r="119" spans="1:8" ht="15.75" customHeight="1" x14ac:dyDescent="0.2">
      <c r="A119" s="1">
        <v>1909</v>
      </c>
      <c r="B119" s="1">
        <v>0.39198346158263453</v>
      </c>
      <c r="C119" s="1">
        <f t="shared" si="1"/>
        <v>723.35743979158087</v>
      </c>
      <c r="D119" s="1">
        <v>0.1233221705810279</v>
      </c>
      <c r="E119" s="1">
        <f t="shared" si="2"/>
        <v>736.04712249985096</v>
      </c>
      <c r="F119" s="1">
        <f t="shared" si="0"/>
        <v>0.98275968709017991</v>
      </c>
      <c r="G119" s="1">
        <f t="shared" si="5"/>
        <v>1.0175427555040097</v>
      </c>
      <c r="H119" s="8">
        <f t="shared" si="4"/>
        <v>7.284962905606263</v>
      </c>
    </row>
    <row r="120" spans="1:8" ht="15.75" customHeight="1" x14ac:dyDescent="0.2">
      <c r="A120" s="1">
        <v>1910</v>
      </c>
      <c r="B120" s="1">
        <v>0.16996699669966997</v>
      </c>
      <c r="C120" s="1">
        <f t="shared" si="1"/>
        <v>846.30433137331818</v>
      </c>
      <c r="D120" s="1">
        <v>3.4285130424420496E-2</v>
      </c>
      <c r="E120" s="1">
        <f t="shared" si="2"/>
        <v>761.28259409327779</v>
      </c>
      <c r="F120" s="1">
        <f t="shared" si="0"/>
        <v>1.1116822293583437</v>
      </c>
      <c r="G120" s="1">
        <f t="shared" si="5"/>
        <v>0.89953763187992486</v>
      </c>
      <c r="H120" s="8">
        <f t="shared" si="4"/>
        <v>5.6527874329696219</v>
      </c>
    </row>
    <row r="121" spans="1:8" ht="15.75" customHeight="1" x14ac:dyDescent="0.2">
      <c r="A121" s="1">
        <v>1911</v>
      </c>
      <c r="B121" s="1">
        <v>-3.8081805359661547E-2</v>
      </c>
      <c r="C121" s="1">
        <f t="shared" si="1"/>
        <v>814.07553455092102</v>
      </c>
      <c r="D121" s="1">
        <v>3.0974730444354392E-2</v>
      </c>
      <c r="E121" s="1">
        <f t="shared" si="2"/>
        <v>784.86311723729591</v>
      </c>
      <c r="F121" s="1">
        <f t="shared" si="0"/>
        <v>1.0372197605825233</v>
      </c>
      <c r="G121" s="1">
        <f t="shared" si="5"/>
        <v>0.96411583928788636</v>
      </c>
      <c r="H121" s="8">
        <f t="shared" si="4"/>
        <v>4.0840410750839062</v>
      </c>
    </row>
    <row r="122" spans="1:8" ht="15.75" customHeight="1" x14ac:dyDescent="0.2">
      <c r="A122" s="1">
        <v>1912</v>
      </c>
      <c r="B122" s="1">
        <v>3.5190615835777095E-2</v>
      </c>
      <c r="C122" s="1">
        <f t="shared" si="1"/>
        <v>842.72335394860738</v>
      </c>
      <c r="D122" s="1">
        <v>4.317859383778444E-2</v>
      </c>
      <c r="E122" s="1">
        <f t="shared" si="2"/>
        <v>818.75240299474251</v>
      </c>
      <c r="F122" s="1">
        <f t="shared" si="0"/>
        <v>1.0292774114203349</v>
      </c>
      <c r="G122" s="1">
        <f t="shared" si="5"/>
        <v>0.97155537360920619</v>
      </c>
      <c r="H122" s="8">
        <f t="shared" si="4"/>
        <v>4.2347138623913816</v>
      </c>
    </row>
    <row r="123" spans="1:8" ht="15.75" customHeight="1" x14ac:dyDescent="0.2">
      <c r="A123" s="1">
        <v>1913</v>
      </c>
      <c r="B123" s="1">
        <v>7.0821529745042522E-2</v>
      </c>
      <c r="C123" s="1">
        <f t="shared" si="1"/>
        <v>902.40631102712064</v>
      </c>
      <c r="D123" s="1">
        <v>2.6754634413939993E-2</v>
      </c>
      <c r="E123" s="1">
        <f t="shared" si="2"/>
        <v>840.65782421240169</v>
      </c>
      <c r="F123" s="1">
        <f t="shared" si="0"/>
        <v>1.0734525808673345</v>
      </c>
      <c r="G123" s="1">
        <f t="shared" si="5"/>
        <v>0.93157352064123233</v>
      </c>
      <c r="H123" s="8">
        <f t="shared" si="4"/>
        <v>4.4880998059888526</v>
      </c>
    </row>
    <row r="124" spans="1:8" ht="15.75" customHeight="1" x14ac:dyDescent="0.2">
      <c r="A124" s="1">
        <v>1914</v>
      </c>
      <c r="B124" s="1">
        <v>-4.8941798941798953E-2</v>
      </c>
      <c r="C124" s="1">
        <f t="shared" si="1"/>
        <v>858.24092278902083</v>
      </c>
      <c r="D124" s="1">
        <v>9.9993482004574474E-3</v>
      </c>
      <c r="E124" s="1">
        <f t="shared" si="2"/>
        <v>849.06385451414042</v>
      </c>
      <c r="F124" s="1">
        <f t="shared" si="0"/>
        <v>1.0108084547776819</v>
      </c>
      <c r="G124" s="1">
        <f t="shared" si="5"/>
        <v>0.98930711874579724</v>
      </c>
      <c r="H124" s="8">
        <f t="shared" si="4"/>
        <v>4.7070892709230048</v>
      </c>
    </row>
    <row r="125" spans="1:8" ht="15.75" customHeight="1" x14ac:dyDescent="0.2">
      <c r="A125" s="1">
        <v>1915</v>
      </c>
      <c r="B125" s="1">
        <v>-5.7719054242002743E-2</v>
      </c>
      <c r="C125" s="1">
        <f t="shared" si="1"/>
        <v>808.70406841385488</v>
      </c>
      <c r="D125" s="1">
        <v>1.423263893292348E-2</v>
      </c>
      <c r="E125" s="1">
        <f t="shared" si="2"/>
        <v>861.14827378643645</v>
      </c>
      <c r="F125" s="1">
        <f t="shared" si="0"/>
        <v>0.93909968007949851</v>
      </c>
      <c r="G125" s="1">
        <f t="shared" si="5"/>
        <v>1.0648496865799657</v>
      </c>
      <c r="H125" s="8">
        <f t="shared" si="4"/>
        <v>5.2284314401797305</v>
      </c>
    </row>
    <row r="126" spans="1:8" ht="15.75" customHeight="1" x14ac:dyDescent="0.2">
      <c r="A126" s="1">
        <v>1916</v>
      </c>
      <c r="B126" s="1">
        <v>0.31439114391143907</v>
      </c>
      <c r="C126" s="1">
        <f t="shared" si="1"/>
        <v>1062.9534655683215</v>
      </c>
      <c r="D126" s="1">
        <v>7.7286595734110453E-2</v>
      </c>
      <c r="E126" s="1">
        <f t="shared" si="2"/>
        <v>927.70349228969587</v>
      </c>
      <c r="F126" s="1">
        <f t="shared" si="0"/>
        <v>1.1457900874608229</v>
      </c>
      <c r="G126" s="1">
        <f t="shared" si="5"/>
        <v>0.87276021231436274</v>
      </c>
      <c r="H126" s="8">
        <f t="shared" si="4"/>
        <v>5.3735899857110097</v>
      </c>
    </row>
    <row r="127" spans="1:8" ht="15.75" customHeight="1" x14ac:dyDescent="0.2">
      <c r="A127" s="1">
        <v>1917</v>
      </c>
      <c r="B127" s="1">
        <v>9.208309938236936E-2</v>
      </c>
      <c r="C127" s="1">
        <f t="shared" si="1"/>
        <v>1160.8335151770832</v>
      </c>
      <c r="D127" s="1">
        <v>5.9567535183184361E-2</v>
      </c>
      <c r="E127" s="1">
        <f t="shared" si="2"/>
        <v>982.96450270622529</v>
      </c>
      <c r="F127" s="1">
        <f t="shared" si="0"/>
        <v>1.1809516131876199</v>
      </c>
      <c r="G127" s="1">
        <f t="shared" si="5"/>
        <v>0.84677474405645126</v>
      </c>
      <c r="H127" s="8">
        <f t="shared" si="4"/>
        <v>5.3101121363539141</v>
      </c>
    </row>
    <row r="128" spans="1:8" ht="15.75" customHeight="1" x14ac:dyDescent="0.2">
      <c r="A128" s="1">
        <v>1918</v>
      </c>
      <c r="B128" s="1">
        <v>-0.1737789203084833</v>
      </c>
      <c r="C128" s="1">
        <f t="shared" si="1"/>
        <v>959.10512025170829</v>
      </c>
      <c r="D128" s="1">
        <v>-9.4913257513203231E-2</v>
      </c>
      <c r="E128" s="1">
        <f t="shared" si="2"/>
        <v>889.66813973453156</v>
      </c>
      <c r="F128" s="1">
        <f t="shared" si="0"/>
        <v>1.0780481815813883</v>
      </c>
      <c r="G128" s="1">
        <f t="shared" si="5"/>
        <v>0.92760232528113951</v>
      </c>
      <c r="H128" s="8">
        <f t="shared" si="4"/>
        <v>4.3287282269203207</v>
      </c>
    </row>
    <row r="129" spans="1:8" ht="15.75" customHeight="1" x14ac:dyDescent="0.2">
      <c r="A129" s="1">
        <v>1919</v>
      </c>
      <c r="B129" s="1">
        <v>0.16925948973242066</v>
      </c>
      <c r="C129" s="1">
        <f t="shared" si="1"/>
        <v>1121.4427635052643</v>
      </c>
      <c r="D129" s="1">
        <v>7.9230886645645038E-2</v>
      </c>
      <c r="E129" s="1">
        <f t="shared" si="2"/>
        <v>960.15733526608017</v>
      </c>
      <c r="F129" s="1">
        <f t="shared" si="0"/>
        <v>1.1679781243294762</v>
      </c>
      <c r="G129" s="1">
        <f t="shared" si="5"/>
        <v>0.85618041911023746</v>
      </c>
      <c r="H129" s="8">
        <f t="shared" si="4"/>
        <v>5.1153945618752816</v>
      </c>
    </row>
    <row r="130" spans="1:8" ht="15.75" customHeight="1" x14ac:dyDescent="0.2">
      <c r="A130" s="1">
        <v>1920</v>
      </c>
      <c r="B130" s="1">
        <v>0.1905268759978711</v>
      </c>
      <c r="C130" s="1">
        <f t="shared" si="1"/>
        <v>1335.1077498463417</v>
      </c>
      <c r="D130" s="1">
        <v>-2.514973608611315E-2</v>
      </c>
      <c r="E130" s="1">
        <f t="shared" si="2"/>
        <v>936.00963168299256</v>
      </c>
      <c r="F130" s="1">
        <f t="shared" si="0"/>
        <v>1.4263824907931242</v>
      </c>
      <c r="G130" s="1">
        <f t="shared" si="5"/>
        <v>0.70107422550031517</v>
      </c>
      <c r="H130" s="8">
        <f t="shared" si="4"/>
        <v>5.7418473601975535</v>
      </c>
    </row>
    <row r="131" spans="1:8" ht="15.75" customHeight="1" x14ac:dyDescent="0.2">
      <c r="A131" s="1">
        <v>1921</v>
      </c>
      <c r="B131" s="1">
        <v>-0.14260169870362094</v>
      </c>
      <c r="C131" s="1">
        <f t="shared" si="1"/>
        <v>1144.7191167658843</v>
      </c>
      <c r="D131" s="1">
        <v>4.6557626075190095E-2</v>
      </c>
      <c r="E131" s="1">
        <f t="shared" si="2"/>
        <v>979.58801811766568</v>
      </c>
      <c r="F131" s="1">
        <f t="shared" si="0"/>
        <v>1.1685719869925804</v>
      </c>
      <c r="G131" s="1">
        <f t="shared" si="5"/>
        <v>0.85574531233936668</v>
      </c>
      <c r="H131" s="8">
        <f t="shared" si="4"/>
        <v>5.1010257645355264</v>
      </c>
    </row>
    <row r="132" spans="1:8" ht="15.75" customHeight="1" x14ac:dyDescent="0.2">
      <c r="A132" s="1">
        <v>1922</v>
      </c>
      <c r="B132" s="1">
        <v>9.2805005213764336E-2</v>
      </c>
      <c r="C132" s="1">
        <f t="shared" si="1"/>
        <v>1250.954780365638</v>
      </c>
      <c r="D132" s="1">
        <v>0.16371589611153881</v>
      </c>
      <c r="E132" s="1">
        <f t="shared" si="2"/>
        <v>1139.9621483239257</v>
      </c>
      <c r="F132" s="1">
        <f t="shared" si="0"/>
        <v>1.0973651907696265</v>
      </c>
      <c r="G132" s="1">
        <f t="shared" si="5"/>
        <v>0.91127366569615675</v>
      </c>
      <c r="H132" s="8">
        <f t="shared" si="4"/>
        <v>4.7350039852855828</v>
      </c>
    </row>
    <row r="133" spans="1:8" ht="15.75" customHeight="1" x14ac:dyDescent="0.2">
      <c r="A133" s="1">
        <v>1923</v>
      </c>
      <c r="B133" s="1">
        <v>0.29293893129770998</v>
      </c>
      <c r="C133" s="1">
        <f t="shared" si="1"/>
        <v>1617.4081368277095</v>
      </c>
      <c r="D133" s="1">
        <v>8.1514527515630819E-2</v>
      </c>
      <c r="E133" s="1">
        <f t="shared" si="2"/>
        <v>1232.8856242302541</v>
      </c>
      <c r="F133" s="1">
        <f t="shared" si="0"/>
        <v>1.3118882279429045</v>
      </c>
      <c r="G133" s="1">
        <f t="shared" ref="G133:G196" si="6">E133/C133</f>
        <v>0.76226006049924067</v>
      </c>
      <c r="H133" s="8">
        <f t="shared" si="4"/>
        <v>6.0410449844352074</v>
      </c>
    </row>
    <row r="134" spans="1:8" ht="15.75" customHeight="1" x14ac:dyDescent="0.2">
      <c r="A134" s="1">
        <v>1924</v>
      </c>
      <c r="B134" s="1">
        <v>5.4612546125461181E-2</v>
      </c>
      <c r="C134" s="1">
        <f t="shared" si="1"/>
        <v>1705.7389133039092</v>
      </c>
      <c r="D134" s="1">
        <v>3.9341831941247074E-2</v>
      </c>
      <c r="E134" s="1">
        <f t="shared" si="2"/>
        <v>1281.3896032615003</v>
      </c>
      <c r="F134" s="1">
        <f t="shared" si="0"/>
        <v>1.3311633783841537</v>
      </c>
      <c r="G134" s="1">
        <f t="shared" si="6"/>
        <v>0.7512225893818234</v>
      </c>
      <c r="H134" s="8">
        <f t="shared" si="4"/>
        <v>8.1079425802719136</v>
      </c>
    </row>
    <row r="135" spans="1:8" ht="15.75" customHeight="1" x14ac:dyDescent="0.2">
      <c r="A135" s="1">
        <v>1925</v>
      </c>
      <c r="B135" s="1">
        <v>0.26871938418474461</v>
      </c>
      <c r="C135" s="1">
        <f t="shared" si="1"/>
        <v>2164.104023666891</v>
      </c>
      <c r="D135" s="1">
        <v>8.4462166343734824E-2</v>
      </c>
      <c r="E135" s="1">
        <f t="shared" si="2"/>
        <v>1389.6185450833054</v>
      </c>
      <c r="F135" s="1">
        <f t="shared" si="0"/>
        <v>1.5573367463494496</v>
      </c>
      <c r="G135" s="1">
        <f t="shared" si="6"/>
        <v>0.64212188041160545</v>
      </c>
      <c r="H135" s="8">
        <f t="shared" si="4"/>
        <v>10.25806808720267</v>
      </c>
    </row>
    <row r="136" spans="1:8" ht="15.75" customHeight="1" x14ac:dyDescent="0.2">
      <c r="A136" s="1">
        <v>1926</v>
      </c>
      <c r="B136" s="1">
        <v>0.25785990071704368</v>
      </c>
      <c r="C136" s="1">
        <f t="shared" si="1"/>
        <v>2722.1396723509902</v>
      </c>
      <c r="D136" s="1">
        <v>8.0761553052523194E-2</v>
      </c>
      <c r="E136" s="1">
        <f t="shared" si="2"/>
        <v>1501.8462969348209</v>
      </c>
      <c r="F136" s="1">
        <f t="shared" si="0"/>
        <v>1.8125288039839467</v>
      </c>
      <c r="G136" s="1">
        <f t="shared" si="6"/>
        <v>0.5517153701513573</v>
      </c>
      <c r="H136" s="8">
        <f t="shared" si="4"/>
        <v>12.441683632043278</v>
      </c>
    </row>
    <row r="137" spans="1:8" ht="15.75" customHeight="1" x14ac:dyDescent="0.2">
      <c r="A137" s="1">
        <v>1927</v>
      </c>
      <c r="B137" s="1">
        <v>0.10051390992371156</v>
      </c>
      <c r="C137" s="1">
        <f t="shared" si="1"/>
        <v>2995.7525741774393</v>
      </c>
      <c r="D137" s="1">
        <v>8.7836010082769533E-2</v>
      </c>
      <c r="E137" s="1">
        <f t="shared" si="2"/>
        <v>1633.7624834151579</v>
      </c>
      <c r="F137" s="1">
        <f t="shared" si="0"/>
        <v>1.8336524461715062</v>
      </c>
      <c r="G137" s="1">
        <f t="shared" si="6"/>
        <v>0.54535961931493937</v>
      </c>
      <c r="H137" s="8">
        <f t="shared" si="4"/>
        <v>13.715461574793457</v>
      </c>
    </row>
    <row r="138" spans="1:8" ht="15.75" customHeight="1" x14ac:dyDescent="0.2">
      <c r="A138" s="1">
        <v>1928</v>
      </c>
      <c r="B138" s="1">
        <v>0.32108512090569552</v>
      </c>
      <c r="C138" s="1">
        <f t="shared" si="1"/>
        <v>3957.644151660751</v>
      </c>
      <c r="D138" s="1">
        <v>8.484310230305625E-2</v>
      </c>
      <c r="E138" s="1">
        <f t="shared" si="2"/>
        <v>1772.3759609344454</v>
      </c>
      <c r="F138" s="1">
        <f t="shared" si="0"/>
        <v>2.2329597325243409</v>
      </c>
      <c r="G138" s="1">
        <f t="shared" si="6"/>
        <v>0.4478361098207127</v>
      </c>
      <c r="H138" s="8">
        <f t="shared" si="4"/>
        <v>15.161620054914929</v>
      </c>
    </row>
    <row r="139" spans="1:8" ht="15.75" customHeight="1" x14ac:dyDescent="0.2">
      <c r="A139" s="1">
        <v>1929</v>
      </c>
      <c r="B139" s="1">
        <v>0.47135452261662314</v>
      </c>
      <c r="C139" s="1">
        <f t="shared" si="1"/>
        <v>5823.0976214532748</v>
      </c>
      <c r="D139" s="1">
        <v>6.2458443876165504E-3</v>
      </c>
      <c r="E139" s="1">
        <f t="shared" si="2"/>
        <v>1783.4459453827942</v>
      </c>
      <c r="F139" s="1">
        <f t="shared" si="0"/>
        <v>3.2650822058996694</v>
      </c>
      <c r="G139" s="1">
        <f t="shared" si="6"/>
        <v>0.30627100236346344</v>
      </c>
      <c r="H139" s="8">
        <f t="shared" si="4"/>
        <v>17.319034310323936</v>
      </c>
    </row>
    <row r="140" spans="1:8" ht="15.75" customHeight="1" x14ac:dyDescent="0.2">
      <c r="A140" s="1">
        <v>1930</v>
      </c>
      <c r="B140" s="1">
        <v>-0.14735217280178381</v>
      </c>
      <c r="C140" s="1">
        <f t="shared" si="1"/>
        <v>4965.0515344952355</v>
      </c>
      <c r="D140" s="1">
        <v>4.3470040034953694E-2</v>
      </c>
      <c r="E140" s="1">
        <f t="shared" si="2"/>
        <v>1860.9724120287601</v>
      </c>
      <c r="F140" s="1">
        <f t="shared" si="0"/>
        <v>2.6679877156709315</v>
      </c>
      <c r="G140" s="1">
        <f t="shared" si="6"/>
        <v>0.3748143194686806</v>
      </c>
      <c r="H140" s="8">
        <f t="shared" si="4"/>
        <v>14.010906035814564</v>
      </c>
    </row>
    <row r="141" spans="1:8" ht="15.75" customHeight="1" x14ac:dyDescent="0.2">
      <c r="A141" s="1">
        <v>1931</v>
      </c>
      <c r="B141" s="1">
        <v>-0.28538700385191973</v>
      </c>
      <c r="C141" s="1">
        <f t="shared" si="1"/>
        <v>3548.0903530952637</v>
      </c>
      <c r="D141" s="1">
        <v>6.8810513207645974E-2</v>
      </c>
      <c r="E141" s="1">
        <f t="shared" si="2"/>
        <v>1989.0268787657299</v>
      </c>
      <c r="F141" s="1">
        <f t="shared" si="0"/>
        <v>1.7838322804853168</v>
      </c>
      <c r="G141" s="1">
        <f t="shared" si="6"/>
        <v>0.56059081951804113</v>
      </c>
      <c r="H141" s="8">
        <f t="shared" si="4"/>
        <v>7.8889010874535668</v>
      </c>
    </row>
    <row r="142" spans="1:8" ht="15.75" customHeight="1" x14ac:dyDescent="0.2">
      <c r="A142" s="1">
        <v>1932</v>
      </c>
      <c r="B142" s="1">
        <v>-0.4827294188738418</v>
      </c>
      <c r="C142" s="1">
        <f t="shared" si="1"/>
        <v>1835.3227588337029</v>
      </c>
      <c r="D142" s="1">
        <v>-0.18331251463868392</v>
      </c>
      <c r="E142" s="1">
        <f t="shared" si="2"/>
        <v>1624.4133599352513</v>
      </c>
      <c r="F142" s="1">
        <f t="shared" si="0"/>
        <v>1.1298372717809082</v>
      </c>
      <c r="G142" s="1">
        <f t="shared" si="6"/>
        <v>0.88508321063240192</v>
      </c>
      <c r="H142" s="8">
        <f t="shared" si="4"/>
        <v>2.8564338479888818</v>
      </c>
    </row>
    <row r="143" spans="1:8" ht="15.75" customHeight="1" x14ac:dyDescent="0.2">
      <c r="A143" s="1">
        <v>1933</v>
      </c>
      <c r="B143" s="1">
        <v>-6.0520027649285435E-2</v>
      </c>
      <c r="C143" s="1">
        <f t="shared" si="1"/>
        <v>1724.2489747237244</v>
      </c>
      <c r="D143" s="1">
        <v>6.8400917494308544E-2</v>
      </c>
      <c r="E143" s="1">
        <f t="shared" si="2"/>
        <v>1735.5247241448349</v>
      </c>
      <c r="F143" s="1">
        <f t="shared" si="0"/>
        <v>0.99350297390510145</v>
      </c>
      <c r="G143" s="1">
        <f t="shared" si="6"/>
        <v>1.0065395134846562</v>
      </c>
      <c r="H143" s="8">
        <f t="shared" si="4"/>
        <v>2.3453149395044846</v>
      </c>
    </row>
    <row r="144" spans="1:8" ht="15.75" customHeight="1" x14ac:dyDescent="0.2">
      <c r="A144" s="1">
        <v>1934</v>
      </c>
      <c r="B144" s="1">
        <v>0.75646148868746677</v>
      </c>
      <c r="C144" s="1">
        <f t="shared" si="1"/>
        <v>3028.5769210110711</v>
      </c>
      <c r="D144" s="1">
        <v>0.15416420167446021</v>
      </c>
      <c r="E144" s="1">
        <f t="shared" si="2"/>
        <v>2003.080507728911</v>
      </c>
      <c r="F144" s="1">
        <f t="shared" si="0"/>
        <v>1.511959658798171</v>
      </c>
      <c r="G144" s="1">
        <f t="shared" si="6"/>
        <v>0.66139330780484029</v>
      </c>
      <c r="H144" s="8">
        <f t="shared" si="4"/>
        <v>6.0961289319454313</v>
      </c>
    </row>
    <row r="145" spans="1:8" ht="15.75" customHeight="1" x14ac:dyDescent="0.2">
      <c r="A145" s="1">
        <v>1935</v>
      </c>
      <c r="B145" s="1">
        <v>-0.11485501279727661</v>
      </c>
      <c r="C145" s="1">
        <f t="shared" si="1"/>
        <v>2680.7296799908081</v>
      </c>
      <c r="D145" s="1">
        <v>0.18077702900094383</v>
      </c>
      <c r="E145" s="1">
        <f t="shared" si="2"/>
        <v>2365.1914507658457</v>
      </c>
      <c r="F145" s="1">
        <f t="shared" si="0"/>
        <v>1.133409170375105</v>
      </c>
      <c r="G145" s="1">
        <f t="shared" si="6"/>
        <v>0.8822939024474693</v>
      </c>
      <c r="H145" s="8">
        <f t="shared" si="4"/>
        <v>3.7752676179503535</v>
      </c>
    </row>
    <row r="146" spans="1:8" ht="15.75" customHeight="1" x14ac:dyDescent="0.2">
      <c r="A146" s="1">
        <v>1936</v>
      </c>
      <c r="B146" s="1">
        <v>0.60943932142687007</v>
      </c>
      <c r="C146" s="1">
        <f t="shared" si="1"/>
        <v>4314.4717570932771</v>
      </c>
      <c r="D146" s="1">
        <v>8.9339312941907778E-2</v>
      </c>
      <c r="E146" s="1">
        <f t="shared" si="2"/>
        <v>2576.4960299533404</v>
      </c>
      <c r="F146" s="1">
        <f t="shared" si="0"/>
        <v>1.6745501281332891</v>
      </c>
      <c r="G146" s="1">
        <f t="shared" si="6"/>
        <v>0.59717531484993736</v>
      </c>
      <c r="H146" s="8">
        <f t="shared" si="4"/>
        <v>5.3135236404109856</v>
      </c>
    </row>
    <row r="147" spans="1:8" ht="15.75" customHeight="1" x14ac:dyDescent="0.2">
      <c r="A147" s="1">
        <v>1937</v>
      </c>
      <c r="B147" s="1">
        <v>0.27824314091152913</v>
      </c>
      <c r="C147" s="1">
        <f t="shared" si="1"/>
        <v>5514.9439301609946</v>
      </c>
      <c r="D147" s="1">
        <v>9.1331645902507308E-2</v>
      </c>
      <c r="E147" s="1">
        <f t="shared" si="2"/>
        <v>2811.811653030255</v>
      </c>
      <c r="F147" s="1">
        <f t="shared" si="0"/>
        <v>1.9613489844590433</v>
      </c>
      <c r="G147" s="1">
        <f t="shared" si="6"/>
        <v>0.50985317142620001</v>
      </c>
      <c r="H147" s="8">
        <f t="shared" si="4"/>
        <v>7.0211805035999637</v>
      </c>
    </row>
    <row r="148" spans="1:8" ht="15.75" customHeight="1" x14ac:dyDescent="0.2">
      <c r="A148" s="1">
        <v>1938</v>
      </c>
      <c r="B148" s="1">
        <v>-0.36280372479111733</v>
      </c>
      <c r="C148" s="1">
        <f t="shared" si="1"/>
        <v>3514.101730284422</v>
      </c>
      <c r="D148" s="1">
        <v>-6.8120235245171967E-2</v>
      </c>
      <c r="E148" s="1">
        <f t="shared" si="2"/>
        <v>2620.270381760718</v>
      </c>
      <c r="F148" s="1">
        <f t="shared" si="0"/>
        <v>1.3411217997751379</v>
      </c>
      <c r="G148" s="1">
        <f t="shared" si="6"/>
        <v>0.74564443003436909</v>
      </c>
      <c r="H148" s="8">
        <f t="shared" si="4"/>
        <v>5.7623158645941785</v>
      </c>
    </row>
    <row r="149" spans="1:8" ht="15.75" customHeight="1" x14ac:dyDescent="0.2">
      <c r="A149" s="1">
        <v>1939</v>
      </c>
      <c r="B149" s="1">
        <v>0.19868664264484148</v>
      </c>
      <c r="C149" s="1">
        <f t="shared" si="1"/>
        <v>4212.3068049870617</v>
      </c>
      <c r="D149" s="1">
        <v>3.9385509389936901E-2</v>
      </c>
      <c r="E149" s="1">
        <f t="shared" si="2"/>
        <v>2723.4710654857281</v>
      </c>
      <c r="F149" s="1">
        <f t="shared" si="0"/>
        <v>1.5466684623050333</v>
      </c>
      <c r="G149" s="1">
        <f t="shared" si="6"/>
        <v>0.64655097350965474</v>
      </c>
      <c r="H149" s="8">
        <f t="shared" si="4"/>
        <v>4.8232715574208278</v>
      </c>
    </row>
    <row r="150" spans="1:8" ht="15.75" customHeight="1" x14ac:dyDescent="0.2">
      <c r="A150" s="1">
        <v>1940</v>
      </c>
      <c r="B150" s="1">
        <v>5.7633490693985268E-2</v>
      </c>
      <c r="C150" s="1">
        <f t="shared" si="1"/>
        <v>4455.0767500324946</v>
      </c>
      <c r="D150" s="1">
        <v>2.4838895239707171E-2</v>
      </c>
      <c r="E150" s="1">
        <f t="shared" si="2"/>
        <v>2791.1190779697017</v>
      </c>
      <c r="F150" s="1">
        <f t="shared" si="0"/>
        <v>1.5961614770206001</v>
      </c>
      <c r="G150" s="1">
        <f t="shared" si="6"/>
        <v>0.62650302892073495</v>
      </c>
      <c r="H150" s="8">
        <f t="shared" si="4"/>
        <v>4.2641544948767249</v>
      </c>
    </row>
    <row r="151" spans="1:8" ht="15.75" customHeight="1" x14ac:dyDescent="0.2">
      <c r="A151" s="1">
        <v>1941</v>
      </c>
      <c r="B151" s="1">
        <v>-9.1229080220510239E-2</v>
      </c>
      <c r="C151" s="1">
        <f t="shared" si="1"/>
        <v>4048.64419581525</v>
      </c>
      <c r="D151" s="1">
        <v>5.2648515260004691E-2</v>
      </c>
      <c r="E151" s="1">
        <f t="shared" si="2"/>
        <v>2938.0673533386798</v>
      </c>
      <c r="F151" s="1">
        <f t="shared" si="0"/>
        <v>1.3779957056513914</v>
      </c>
      <c r="G151" s="1">
        <f t="shared" si="6"/>
        <v>0.72569166645355454</v>
      </c>
      <c r="H151" s="8">
        <f t="shared" si="4"/>
        <v>3.9733028742211935</v>
      </c>
    </row>
    <row r="152" spans="1:8" ht="15.75" customHeight="1" x14ac:dyDescent="0.2">
      <c r="A152" s="1">
        <v>1942</v>
      </c>
      <c r="B152" s="1">
        <v>-5.3279206619207264E-2</v>
      </c>
      <c r="C152" s="1">
        <f t="shared" si="1"/>
        <v>3832.9356451787548</v>
      </c>
      <c r="D152" s="1">
        <v>3.524916818116175E-2</v>
      </c>
      <c r="E152" s="1">
        <f t="shared" si="2"/>
        <v>3041.6317836040957</v>
      </c>
      <c r="F152" s="1">
        <f t="shared" si="0"/>
        <v>1.2601576778097137</v>
      </c>
      <c r="G152" s="1">
        <f t="shared" si="6"/>
        <v>0.79355148772977757</v>
      </c>
      <c r="H152" s="8">
        <f t="shared" si="4"/>
        <v>3.5482727246366337</v>
      </c>
    </row>
    <row r="153" spans="1:8" ht="15.75" customHeight="1" x14ac:dyDescent="0.2">
      <c r="A153" s="1">
        <v>1943</v>
      </c>
      <c r="B153" s="1">
        <v>0.24172317335976046</v>
      </c>
      <c r="C153" s="1">
        <f t="shared" si="1"/>
        <v>4759.4450126151041</v>
      </c>
      <c r="D153" s="1">
        <v>5.1567750076631169E-2</v>
      </c>
      <c r="E153" s="1">
        <f t="shared" si="2"/>
        <v>3198.4818912461296</v>
      </c>
      <c r="F153" s="1">
        <f t="shared" si="0"/>
        <v>1.4880325024322156</v>
      </c>
      <c r="G153" s="1">
        <f t="shared" si="6"/>
        <v>0.6720283316160649</v>
      </c>
      <c r="H153" s="8">
        <f t="shared" si="4"/>
        <v>4.2741707969638361</v>
      </c>
    </row>
    <row r="154" spans="1:8" ht="15.75" customHeight="1" x14ac:dyDescent="0.2">
      <c r="A154" s="1">
        <v>1944</v>
      </c>
      <c r="B154" s="1">
        <v>0.21369385283444653</v>
      </c>
      <c r="C154" s="1">
        <f t="shared" si="1"/>
        <v>5776.5091547145166</v>
      </c>
      <c r="D154" s="1">
        <v>7.8290594535416647E-2</v>
      </c>
      <c r="E154" s="1">
        <f t="shared" si="2"/>
        <v>3448.8929401225528</v>
      </c>
      <c r="F154" s="1">
        <f t="shared" si="0"/>
        <v>1.6748879292580345</v>
      </c>
      <c r="G154" s="1">
        <f t="shared" si="6"/>
        <v>0.59705487306424987</v>
      </c>
      <c r="H154" s="8">
        <f t="shared" si="4"/>
        <v>5.7306382174630244</v>
      </c>
    </row>
    <row r="155" spans="1:8" ht="15.75" customHeight="1" x14ac:dyDescent="0.2">
      <c r="A155" s="1">
        <v>1945</v>
      </c>
      <c r="B155" s="1">
        <v>0.21624745104351106</v>
      </c>
      <c r="C155" s="1">
        <f t="shared" si="1"/>
        <v>7025.6645353510376</v>
      </c>
      <c r="D155" s="1">
        <v>6.8055486794563524E-2</v>
      </c>
      <c r="E155" s="1">
        <f t="shared" si="2"/>
        <v>3683.6090280649264</v>
      </c>
      <c r="F155" s="1">
        <f t="shared" si="0"/>
        <v>1.9072774775562324</v>
      </c>
      <c r="G155" s="1">
        <f t="shared" si="6"/>
        <v>0.52430755973760346</v>
      </c>
      <c r="H155" s="8">
        <f t="shared" si="4"/>
        <v>7.6875592812717857</v>
      </c>
    </row>
    <row r="156" spans="1:8" ht="15.75" customHeight="1" x14ac:dyDescent="0.2">
      <c r="A156" s="1">
        <v>1946</v>
      </c>
      <c r="B156" s="1">
        <v>0.44945618386830466</v>
      </c>
      <c r="C156" s="1">
        <f t="shared" si="1"/>
        <v>10183.392906548801</v>
      </c>
      <c r="D156" s="1">
        <v>6.3903357295712837E-2</v>
      </c>
      <c r="E156" s="1">
        <f t="shared" si="2"/>
        <v>3919.004011923073</v>
      </c>
      <c r="F156" s="1">
        <f t="shared" si="0"/>
        <v>2.5984645271010489</v>
      </c>
      <c r="G156" s="1">
        <f t="shared" si="6"/>
        <v>0.38484265979787691</v>
      </c>
      <c r="H156" s="8">
        <f t="shared" si="4"/>
        <v>8.5802810155044007</v>
      </c>
    </row>
    <row r="157" spans="1:8" ht="15.75" customHeight="1" x14ac:dyDescent="0.2">
      <c r="A157" s="1">
        <v>1947</v>
      </c>
      <c r="B157" s="1">
        <v>-0.10849155694315926</v>
      </c>
      <c r="C157" s="1">
        <f t="shared" si="1"/>
        <v>9078.5807551533981</v>
      </c>
      <c r="D157" s="1">
        <v>-3.9492314979867604E-3</v>
      </c>
      <c r="E157" s="1">
        <f t="shared" si="2"/>
        <v>3903.52695783845</v>
      </c>
      <c r="F157" s="1">
        <f t="shared" si="0"/>
        <v>2.3257379424326037</v>
      </c>
      <c r="G157" s="1">
        <f t="shared" si="6"/>
        <v>0.42997105639255762</v>
      </c>
      <c r="H157" s="8">
        <f t="shared" si="4"/>
        <v>6.8207431440058617</v>
      </c>
    </row>
    <row r="158" spans="1:8" ht="15.75" customHeight="1" x14ac:dyDescent="0.2">
      <c r="A158" s="1">
        <v>1948</v>
      </c>
      <c r="B158" s="1">
        <v>-1.9059235887106896E-2</v>
      </c>
      <c r="C158" s="1">
        <f t="shared" si="1"/>
        <v>8905.5499430207801</v>
      </c>
      <c r="D158" s="1">
        <v>-5.7262778799402003E-2</v>
      </c>
      <c r="E158" s="1">
        <f t="shared" si="2"/>
        <v>3680.0001571142443</v>
      </c>
      <c r="F158" s="1">
        <f t="shared" si="0"/>
        <v>2.4199862942408865</v>
      </c>
      <c r="G158" s="1">
        <f t="shared" si="6"/>
        <v>0.41322548081359489</v>
      </c>
      <c r="H158" s="8">
        <f t="shared" si="4"/>
        <v>8.285269940675116</v>
      </c>
    </row>
    <row r="159" spans="1:8" ht="15.75" customHeight="1" x14ac:dyDescent="0.2">
      <c r="A159" s="1">
        <v>1949</v>
      </c>
      <c r="B159" s="1">
        <v>6.4818135771229857E-2</v>
      </c>
      <c r="C159" s="1">
        <f t="shared" si="1"/>
        <v>9482.7910883449695</v>
      </c>
      <c r="D159" s="1">
        <v>6.0414429412744441E-2</v>
      </c>
      <c r="E159" s="1">
        <f t="shared" si="2"/>
        <v>3902.3252668451114</v>
      </c>
      <c r="F159" s="1">
        <f t="shared" si="0"/>
        <v>2.430036052840737</v>
      </c>
      <c r="G159" s="1">
        <f t="shared" si="6"/>
        <v>0.41151652825520424</v>
      </c>
      <c r="H159" s="8">
        <f t="shared" si="4"/>
        <v>7.4558850410741053</v>
      </c>
    </row>
    <row r="160" spans="1:8" ht="15.75" customHeight="1" x14ac:dyDescent="0.2">
      <c r="A160" s="1">
        <v>1950</v>
      </c>
      <c r="B160" s="1">
        <v>0.21868339329868736</v>
      </c>
      <c r="C160" s="1">
        <f t="shared" si="1"/>
        <v>11556.5200214868</v>
      </c>
      <c r="D160" s="1">
        <v>6.690141383534387E-2</v>
      </c>
      <c r="E160" s="1">
        <f t="shared" si="2"/>
        <v>4163.3963444424353</v>
      </c>
      <c r="F160" s="1">
        <f t="shared" si="0"/>
        <v>2.775743423254232</v>
      </c>
      <c r="G160" s="1">
        <f t="shared" si="6"/>
        <v>0.36026384557821195</v>
      </c>
      <c r="H160" s="8">
        <f t="shared" si="4"/>
        <v>7.6558706762183402</v>
      </c>
    </row>
    <row r="161" spans="1:8" ht="15.75" customHeight="1" x14ac:dyDescent="0.2">
      <c r="A161" s="1">
        <v>1951</v>
      </c>
      <c r="B161" s="1">
        <v>0.357257661705221</v>
      </c>
      <c r="C161" s="1">
        <f t="shared" si="1"/>
        <v>15685.175341812745</v>
      </c>
      <c r="D161" s="1">
        <v>3.4265593029000563E-2</v>
      </c>
      <c r="E161" s="1">
        <f t="shared" si="2"/>
        <v>4306.0575891995286</v>
      </c>
      <c r="F161" s="1">
        <f t="shared" si="0"/>
        <v>3.6425837362589775</v>
      </c>
      <c r="G161" s="1">
        <f t="shared" si="6"/>
        <v>0.27453040819509739</v>
      </c>
      <c r="H161" s="8">
        <f t="shared" si="4"/>
        <v>12.70220442035358</v>
      </c>
    </row>
    <row r="162" spans="1:8" ht="15.75" customHeight="1" x14ac:dyDescent="0.2">
      <c r="A162" s="1">
        <v>1952</v>
      </c>
      <c r="B162" s="1">
        <v>0.16176720234264064</v>
      </c>
      <c r="C162" s="1">
        <f t="shared" si="1"/>
        <v>18222.522275111565</v>
      </c>
      <c r="D162" s="1">
        <v>-2.9940120050474195E-2</v>
      </c>
      <c r="E162" s="1">
        <f t="shared" si="2"/>
        <v>4177.1337080346393</v>
      </c>
      <c r="F162" s="1">
        <f t="shared" si="0"/>
        <v>4.36244648814111</v>
      </c>
      <c r="G162" s="1">
        <f t="shared" si="6"/>
        <v>0.22922917283189687</v>
      </c>
      <c r="H162" s="8">
        <f t="shared" si="4"/>
        <v>13.566891274667302</v>
      </c>
    </row>
    <row r="163" spans="1:8" ht="15.75" customHeight="1" x14ac:dyDescent="0.2">
      <c r="A163" s="1">
        <v>1953</v>
      </c>
      <c r="B163" s="1">
        <v>0.11254396222416285</v>
      </c>
      <c r="C163" s="1">
        <f t="shared" si="1"/>
        <v>20273.357133670688</v>
      </c>
      <c r="D163" s="1">
        <v>1.9939928577930477E-2</v>
      </c>
      <c r="E163" s="1">
        <f t="shared" si="2"/>
        <v>4260.4254558333159</v>
      </c>
      <c r="F163" s="1">
        <f t="shared" si="0"/>
        <v>4.7585287769588094</v>
      </c>
      <c r="G163" s="1">
        <f t="shared" si="6"/>
        <v>0.21014898656115788</v>
      </c>
      <c r="H163" s="8">
        <f t="shared" si="4"/>
        <v>11.534472080395041</v>
      </c>
    </row>
    <row r="164" spans="1:8" ht="15.75" customHeight="1" x14ac:dyDescent="0.2">
      <c r="A164" s="1">
        <v>1954</v>
      </c>
      <c r="B164" s="1">
        <v>5.8507173075130536E-2</v>
      </c>
      <c r="C164" s="1">
        <f t="shared" si="1"/>
        <v>21459.493948304291</v>
      </c>
      <c r="D164" s="1">
        <v>5.1182448186619878E-2</v>
      </c>
      <c r="E164" s="1">
        <f t="shared" si="2"/>
        <v>4478.4844609794609</v>
      </c>
      <c r="F164" s="1">
        <f t="shared" si="0"/>
        <v>4.7916865929263537</v>
      </c>
      <c r="G164" s="1">
        <f t="shared" si="6"/>
        <v>0.20869478431169372</v>
      </c>
      <c r="H164" s="8">
        <f t="shared" si="4"/>
        <v>11.580761206144144</v>
      </c>
    </row>
    <row r="165" spans="1:8" ht="15.75" customHeight="1" x14ac:dyDescent="0.2">
      <c r="A165" s="1">
        <v>1955</v>
      </c>
      <c r="B165" s="1">
        <v>0.43856360772747349</v>
      </c>
      <c r="C165" s="1">
        <f t="shared" si="1"/>
        <v>30870.847034278504</v>
      </c>
      <c r="D165" s="1">
        <v>2.6601335900541034E-2</v>
      </c>
      <c r="E165" s="1">
        <f t="shared" si="2"/>
        <v>4597.6181304513293</v>
      </c>
      <c r="F165" s="1">
        <f t="shared" si="0"/>
        <v>6.7145304717266807</v>
      </c>
      <c r="G165" s="1">
        <f t="shared" si="6"/>
        <v>0.14893074120532573</v>
      </c>
      <c r="H165" s="8">
        <f t="shared" si="4"/>
        <v>13.264955240908645</v>
      </c>
    </row>
    <row r="166" spans="1:8" ht="15.75" customHeight="1" x14ac:dyDescent="0.2">
      <c r="A166" s="1">
        <v>1956</v>
      </c>
      <c r="B166" s="1">
        <v>0.21059143745537012</v>
      </c>
      <c r="C166" s="1">
        <f t="shared" si="1"/>
        <v>37371.983086692067</v>
      </c>
      <c r="D166" s="1">
        <v>1.9053253342703469E-2</v>
      </c>
      <c r="E166" s="1">
        <f t="shared" si="2"/>
        <v>4685.217713463825</v>
      </c>
      <c r="F166" s="1">
        <f t="shared" si="0"/>
        <v>7.9765734214008619</v>
      </c>
      <c r="G166" s="1">
        <f t="shared" si="6"/>
        <v>0.12536711532260653</v>
      </c>
      <c r="H166" s="8">
        <f t="shared" si="4"/>
        <v>12.728899904102114</v>
      </c>
    </row>
    <row r="167" spans="1:8" ht="15.75" customHeight="1" x14ac:dyDescent="0.2">
      <c r="A167" s="1">
        <v>1957</v>
      </c>
      <c r="B167" s="1">
        <v>8.1347960697562227E-2</v>
      </c>
      <c r="C167" s="1">
        <f t="shared" si="1"/>
        <v>40412.117698018257</v>
      </c>
      <c r="D167" s="1">
        <v>-7.0024830877367328E-2</v>
      </c>
      <c r="E167" s="1">
        <f t="shared" si="2"/>
        <v>4357.1361354548753</v>
      </c>
      <c r="F167" s="1">
        <f t="shared" si="0"/>
        <v>9.2749265668283556</v>
      </c>
      <c r="G167" s="1">
        <f t="shared" si="6"/>
        <v>0.10781756521679491</v>
      </c>
      <c r="H167" s="8">
        <f t="shared" si="4"/>
        <v>12.489804881203996</v>
      </c>
    </row>
    <row r="168" spans="1:8" ht="15.75" customHeight="1" x14ac:dyDescent="0.2">
      <c r="A168" s="1">
        <v>1958</v>
      </c>
      <c r="B168" s="1">
        <v>-2.7791035099625216E-2</v>
      </c>
      <c r="C168" s="1">
        <f t="shared" si="1"/>
        <v>39289.023116622448</v>
      </c>
      <c r="D168" s="1">
        <v>5.2854023677509021E-2</v>
      </c>
      <c r="E168" s="1">
        <f t="shared" si="2"/>
        <v>4587.4283119243373</v>
      </c>
      <c r="F168" s="1">
        <f t="shared" si="0"/>
        <v>8.5644985480201345</v>
      </c>
      <c r="G168" s="1">
        <f t="shared" si="6"/>
        <v>0.11676106830926734</v>
      </c>
      <c r="H168" s="8">
        <f t="shared" si="4"/>
        <v>8.9273763913654403</v>
      </c>
    </row>
    <row r="169" spans="1:8" ht="15.75" customHeight="1" x14ac:dyDescent="0.2">
      <c r="A169" s="1">
        <v>1959</v>
      </c>
      <c r="B169" s="1">
        <v>0.39192879866096408</v>
      </c>
      <c r="C169" s="1">
        <f t="shared" si="1"/>
        <v>54687.522747283132</v>
      </c>
      <c r="D169" s="1">
        <v>-4.5886409905742442E-2</v>
      </c>
      <c r="E169" s="1">
        <f t="shared" si="2"/>
        <v>4376.927695990169</v>
      </c>
      <c r="F169" s="1">
        <f t="shared" si="0"/>
        <v>12.494499919974453</v>
      </c>
      <c r="G169" s="1">
        <f t="shared" si="6"/>
        <v>8.0035216007432228E-2</v>
      </c>
      <c r="H169" s="8">
        <f t="shared" si="4"/>
        <v>8.3914830735114361</v>
      </c>
    </row>
    <row r="170" spans="1:8" ht="15.75" customHeight="1" x14ac:dyDescent="0.2">
      <c r="A170" s="1">
        <v>1960</v>
      </c>
      <c r="B170" s="1">
        <v>4.2334977909538551E-2</v>
      </c>
      <c r="C170" s="1">
        <f t="shared" si="1"/>
        <v>57002.717814716751</v>
      </c>
      <c r="D170" s="1">
        <v>-2.0839426003227079E-2</v>
      </c>
      <c r="E170" s="1">
        <f t="shared" si="2"/>
        <v>4285.7150351481068</v>
      </c>
      <c r="F170" s="1">
        <f t="shared" si="0"/>
        <v>13.300631830913797</v>
      </c>
      <c r="G170" s="1">
        <f t="shared" si="6"/>
        <v>7.5184398208494485E-2</v>
      </c>
      <c r="H170" s="8">
        <f t="shared" si="4"/>
        <v>10.480790766960659</v>
      </c>
    </row>
    <row r="171" spans="1:8" ht="15.75" customHeight="1" x14ac:dyDescent="0.2">
      <c r="A171" s="1">
        <v>1961</v>
      </c>
      <c r="B171" s="1">
        <v>0.15320594072963578</v>
      </c>
      <c r="C171" s="1">
        <f t="shared" si="1"/>
        <v>65735.872821666402</v>
      </c>
      <c r="D171" s="1">
        <v>9.3588218101280152E-2</v>
      </c>
      <c r="E171" s="1">
        <f t="shared" si="2"/>
        <v>4686.8074685774836</v>
      </c>
      <c r="F171" s="1">
        <f t="shared" si="0"/>
        <v>14.025725029754257</v>
      </c>
      <c r="G171" s="1">
        <f t="shared" si="6"/>
        <v>7.1297562006854831E-2</v>
      </c>
      <c r="H171" s="8">
        <f t="shared" si="4"/>
        <v>17.527113539913124</v>
      </c>
    </row>
    <row r="172" spans="1:8" ht="15.75" customHeight="1" x14ac:dyDescent="0.2">
      <c r="A172" s="1">
        <v>1962</v>
      </c>
      <c r="B172" s="1">
        <v>0.15015804187994242</v>
      </c>
      <c r="C172" s="1">
        <f t="shared" si="1"/>
        <v>75606.642765836761</v>
      </c>
      <c r="D172" s="1">
        <v>2.6662209543393933E-2</v>
      </c>
      <c r="E172" s="1">
        <f t="shared" si="2"/>
        <v>4811.7681113942399</v>
      </c>
      <c r="F172" s="1">
        <f t="shared" si="0"/>
        <v>15.71286084772054</v>
      </c>
      <c r="G172" s="1">
        <f t="shared" si="6"/>
        <v>6.3642134280408241E-2</v>
      </c>
      <c r="H172" s="8">
        <f t="shared" si="4"/>
        <v>40.195284263724112</v>
      </c>
    </row>
    <row r="173" spans="1:8" ht="15.75" customHeight="1" x14ac:dyDescent="0.2">
      <c r="A173" s="1">
        <v>1963</v>
      </c>
      <c r="B173" s="1">
        <v>-2.124128831734895E-2</v>
      </c>
      <c r="C173" s="1">
        <f t="shared" si="1"/>
        <v>74000.660268140811</v>
      </c>
      <c r="D173" s="1">
        <v>8.0987698925670371E-2</v>
      </c>
      <c r="E173" s="1">
        <f t="shared" si="2"/>
        <v>5201.4621384999782</v>
      </c>
      <c r="F173" s="1">
        <f t="shared" si="0"/>
        <v>14.226895879988366</v>
      </c>
      <c r="G173" s="1">
        <f t="shared" si="6"/>
        <v>7.0289401738478016E-2</v>
      </c>
      <c r="H173" s="8">
        <f t="shared" si="4"/>
        <v>41.917618831699116</v>
      </c>
    </row>
    <row r="174" spans="1:8" ht="15.75" customHeight="1" x14ac:dyDescent="0.2">
      <c r="A174" s="1">
        <v>1964</v>
      </c>
      <c r="B174" s="1">
        <v>0.17892747459142089</v>
      </c>
      <c r="C174" s="1">
        <f t="shared" si="1"/>
        <v>87241.41152801695</v>
      </c>
      <c r="D174" s="1">
        <v>1.828967152270855E-2</v>
      </c>
      <c r="E174" s="1">
        <f t="shared" si="2"/>
        <v>5296.5951724509478</v>
      </c>
      <c r="F174" s="1">
        <f t="shared" si="0"/>
        <v>16.471225133796064</v>
      </c>
      <c r="G174" s="1">
        <f t="shared" si="6"/>
        <v>6.0711938054211607E-2</v>
      </c>
      <c r="H174" s="8">
        <f t="shared" si="4"/>
        <v>27.806074206922226</v>
      </c>
    </row>
    <row r="175" spans="1:8" ht="15.75" customHeight="1" x14ac:dyDescent="0.2">
      <c r="A175" s="1">
        <v>1965</v>
      </c>
      <c r="B175" s="1">
        <v>0.17761291960662828</v>
      </c>
      <c r="C175" s="1">
        <f t="shared" si="1"/>
        <v>102736.61334011139</v>
      </c>
      <c r="D175" s="1">
        <v>3.4870477402537459E-2</v>
      </c>
      <c r="E175" s="1">
        <f t="shared" si="2"/>
        <v>5481.2899747222873</v>
      </c>
      <c r="F175" s="1">
        <f t="shared" si="0"/>
        <v>18.74314510159018</v>
      </c>
      <c r="G175" s="1">
        <f t="shared" si="6"/>
        <v>5.3352838842140718E-2</v>
      </c>
      <c r="H175" s="8">
        <f t="shared" si="4"/>
        <v>37.324122759167444</v>
      </c>
    </row>
    <row r="176" spans="1:8" ht="15.75" customHeight="1" x14ac:dyDescent="0.2">
      <c r="A176" s="1">
        <v>1966</v>
      </c>
      <c r="B176" s="1">
        <v>0.1146482740397905</v>
      </c>
      <c r="C176" s="1">
        <f t="shared" si="1"/>
        <v>114515.18874024847</v>
      </c>
      <c r="D176" s="1">
        <v>-7.8392322701923423E-3</v>
      </c>
      <c r="E176" s="1">
        <f t="shared" si="2"/>
        <v>5438.3208694701625</v>
      </c>
      <c r="F176" s="1">
        <f t="shared" si="0"/>
        <v>21.05708572348459</v>
      </c>
      <c r="G176" s="1">
        <f t="shared" si="6"/>
        <v>4.7489952462164212E-2</v>
      </c>
      <c r="H176" s="8">
        <f t="shared" si="4"/>
        <v>25.542111105948933</v>
      </c>
    </row>
    <row r="177" spans="1:8" ht="15.75" customHeight="1" x14ac:dyDescent="0.2">
      <c r="A177" s="1">
        <v>1967</v>
      </c>
      <c r="B177" s="1">
        <v>-2.066280233339679E-2</v>
      </c>
      <c r="C177" s="1">
        <f t="shared" si="1"/>
        <v>112148.98403113709</v>
      </c>
      <c r="D177" s="1">
        <v>1.5878227908628251E-2</v>
      </c>
      <c r="E177" s="1">
        <f t="shared" si="2"/>
        <v>5524.671767675859</v>
      </c>
      <c r="F177" s="1">
        <f t="shared" si="0"/>
        <v>20.299664622124034</v>
      </c>
      <c r="G177" s="1">
        <f t="shared" si="6"/>
        <v>4.9261897603477059E-2</v>
      </c>
      <c r="H177" s="8">
        <f t="shared" si="4"/>
        <v>19.335471303307191</v>
      </c>
    </row>
    <row r="178" spans="1:8" ht="15.75" customHeight="1" x14ac:dyDescent="0.2">
      <c r="A178" s="1">
        <v>1968</v>
      </c>
      <c r="B178" s="1">
        <v>0.14133886462031708</v>
      </c>
      <c r="C178" s="1">
        <f t="shared" si="1"/>
        <v>127999.99410242008</v>
      </c>
      <c r="D178" s="1">
        <v>-8.1190600581872219E-2</v>
      </c>
      <c r="E178" s="1">
        <f t="shared" si="2"/>
        <v>5076.1203488405426</v>
      </c>
      <c r="F178" s="1">
        <f t="shared" si="0"/>
        <v>25.21610704751259</v>
      </c>
      <c r="G178" s="1">
        <f t="shared" si="6"/>
        <v>3.9657192052515639E-2</v>
      </c>
      <c r="H178" s="8">
        <f t="shared" si="4"/>
        <v>35.424669496423512</v>
      </c>
    </row>
    <row r="179" spans="1:8" ht="15.75" customHeight="1" x14ac:dyDescent="0.2">
      <c r="A179" s="1">
        <v>1969</v>
      </c>
      <c r="B179" s="1">
        <v>0.17678059629019005</v>
      </c>
      <c r="C179" s="1">
        <f t="shared" si="1"/>
        <v>150627.90938498671</v>
      </c>
      <c r="D179" s="1">
        <v>-3.5220481834665751E-3</v>
      </c>
      <c r="E179" s="1">
        <f t="shared" si="2"/>
        <v>5058.242008386851</v>
      </c>
      <c r="F179" s="1">
        <f t="shared" si="0"/>
        <v>29.778707530252035</v>
      </c>
      <c r="G179" s="1">
        <f t="shared" si="6"/>
        <v>3.358104105035805E-2</v>
      </c>
      <c r="H179" s="8">
        <f t="shared" si="4"/>
        <v>34.75900720399909</v>
      </c>
    </row>
    <row r="180" spans="1:8" ht="15.75" customHeight="1" x14ac:dyDescent="0.2">
      <c r="A180" s="1">
        <v>1970</v>
      </c>
      <c r="B180" s="1">
        <v>-0.16809382078483237</v>
      </c>
      <c r="C180" s="1">
        <f t="shared" si="1"/>
        <v>125308.28857963278</v>
      </c>
      <c r="D180" s="1">
        <v>-9.0500000000000025E-2</v>
      </c>
      <c r="E180" s="1">
        <f t="shared" si="2"/>
        <v>4600.4711066278405</v>
      </c>
      <c r="F180" s="1">
        <f t="shared" si="0"/>
        <v>27.238142719579894</v>
      </c>
      <c r="G180" s="1">
        <f t="shared" si="6"/>
        <v>3.6713222714746953E-2</v>
      </c>
      <c r="H180" s="8">
        <f t="shared" si="4"/>
        <v>27.127077401914296</v>
      </c>
    </row>
    <row r="181" spans="1:8" ht="15.75" customHeight="1" x14ac:dyDescent="0.2">
      <c r="A181" s="1">
        <v>1971</v>
      </c>
      <c r="B181" s="1">
        <v>0.1360173653048371</v>
      </c>
      <c r="C181" s="1">
        <f t="shared" si="1"/>
        <v>142352.39184309263</v>
      </c>
      <c r="D181" s="1">
        <v>0.21360000000000001</v>
      </c>
      <c r="E181" s="1">
        <f t="shared" si="2"/>
        <v>5583.131735003547</v>
      </c>
      <c r="F181" s="1">
        <f t="shared" si="0"/>
        <v>25.496871397572743</v>
      </c>
      <c r="G181" s="1">
        <f t="shared" si="6"/>
        <v>3.9220498248863513E-2</v>
      </c>
      <c r="H181" s="8">
        <f t="shared" si="4"/>
        <v>34.160509286103867</v>
      </c>
    </row>
    <row r="182" spans="1:8" ht="15.75" customHeight="1" x14ac:dyDescent="0.2">
      <c r="A182" s="1">
        <v>1972</v>
      </c>
      <c r="B182" s="1">
        <v>0.13587075599051235</v>
      </c>
      <c r="C182" s="1">
        <f t="shared" si="1"/>
        <v>161693.91893987128</v>
      </c>
      <c r="D182" s="1">
        <v>6.2300000000000022E-2</v>
      </c>
      <c r="E182" s="1">
        <f t="shared" si="2"/>
        <v>5930.9608420942677</v>
      </c>
      <c r="F182" s="1">
        <f t="shared" si="0"/>
        <v>27.262685295823992</v>
      </c>
      <c r="G182" s="1">
        <f t="shared" si="6"/>
        <v>3.6680172519659195E-2</v>
      </c>
      <c r="H182" s="8">
        <f t="shared" si="4"/>
        <v>41.185398845205619</v>
      </c>
    </row>
    <row r="183" spans="1:8" ht="15.75" customHeight="1" x14ac:dyDescent="0.2">
      <c r="A183" s="1">
        <v>1973</v>
      </c>
      <c r="B183" s="1">
        <v>0.10969561642691605</v>
      </c>
      <c r="C183" s="1">
        <f t="shared" si="1"/>
        <v>179431.03305046426</v>
      </c>
      <c r="D183" s="1">
        <v>6.349999999999989E-2</v>
      </c>
      <c r="E183" s="1">
        <f t="shared" si="2"/>
        <v>6307.576855567253</v>
      </c>
      <c r="F183" s="1">
        <f t="shared" si="0"/>
        <v>28.446903963142859</v>
      </c>
      <c r="G183" s="1">
        <f t="shared" si="6"/>
        <v>3.515321039138905E-2</v>
      </c>
      <c r="H183" s="8">
        <f t="shared" si="4"/>
        <v>36.699990770956482</v>
      </c>
    </row>
    <row r="184" spans="1:8" ht="15.75" customHeight="1" x14ac:dyDescent="0.2">
      <c r="A184" s="1">
        <v>1974</v>
      </c>
      <c r="B184" s="1">
        <v>-0.16086714389606593</v>
      </c>
      <c r="C184" s="1">
        <f t="shared" si="1"/>
        <v>150566.47523731546</v>
      </c>
      <c r="D184" s="1">
        <v>1.089999999999991E-2</v>
      </c>
      <c r="E184" s="1">
        <f t="shared" si="2"/>
        <v>6376.3294432929351</v>
      </c>
      <c r="F184" s="1">
        <f t="shared" si="0"/>
        <v>23.613346295287755</v>
      </c>
      <c r="G184" s="1">
        <f t="shared" si="6"/>
        <v>4.2348932146036349E-2</v>
      </c>
      <c r="H184" s="8">
        <f t="shared" si="4"/>
        <v>25.065305395461916</v>
      </c>
    </row>
    <row r="185" spans="1:8" ht="15.75" customHeight="1" x14ac:dyDescent="0.2">
      <c r="A185" s="1">
        <v>1975</v>
      </c>
      <c r="B185" s="1">
        <v>-0.18098829606054789</v>
      </c>
      <c r="C185" s="1">
        <f t="shared" si="1"/>
        <v>123315.70544027106</v>
      </c>
      <c r="D185" s="1">
        <v>3.2630626060850876E-2</v>
      </c>
      <c r="E185" s="1">
        <f t="shared" si="2"/>
        <v>6584.3930649978201</v>
      </c>
      <c r="F185" s="1">
        <f t="shared" si="0"/>
        <v>18.728484800794906</v>
      </c>
      <c r="G185" s="1">
        <f t="shared" si="6"/>
        <v>5.3394602427077081E-2</v>
      </c>
      <c r="H185" s="8">
        <f t="shared" si="4"/>
        <v>16.552176711510121</v>
      </c>
    </row>
    <row r="186" spans="1:8" ht="15.75" customHeight="1" x14ac:dyDescent="0.2">
      <c r="A186" s="1">
        <v>1976</v>
      </c>
      <c r="B186" s="1">
        <v>0.35482481377256203</v>
      </c>
      <c r="C186" s="1">
        <f t="shared" si="1"/>
        <v>167071.17765834735</v>
      </c>
      <c r="D186" s="1">
        <v>0.10229868201864245</v>
      </c>
      <c r="E186" s="1">
        <f t="shared" si="2"/>
        <v>7257.9677974397864</v>
      </c>
      <c r="F186" s="1">
        <f t="shared" si="0"/>
        <v>23.019002332482231</v>
      </c>
      <c r="G186" s="1">
        <f t="shared" si="6"/>
        <v>4.344236928934557E-2</v>
      </c>
      <c r="H186" s="8">
        <f t="shared" si="4"/>
        <v>15.406238980615798</v>
      </c>
    </row>
    <row r="187" spans="1:8" ht="15.75" customHeight="1" x14ac:dyDescent="0.2">
      <c r="A187" s="1">
        <v>1977</v>
      </c>
      <c r="B187" s="1">
        <v>8.5019985883252769E-2</v>
      </c>
      <c r="C187" s="1">
        <f t="shared" si="1"/>
        <v>181275.56682435845</v>
      </c>
      <c r="D187" s="1">
        <v>0.12928807653275642</v>
      </c>
      <c r="E187" s="1">
        <f t="shared" si="2"/>
        <v>8196.3364935074624</v>
      </c>
      <c r="F187" s="1">
        <f t="shared" si="0"/>
        <v>22.116657480808858</v>
      </c>
      <c r="G187" s="1">
        <f t="shared" si="6"/>
        <v>4.5214788937601599E-2</v>
      </c>
      <c r="H187" s="8">
        <f t="shared" si="4"/>
        <v>18.967390467002073</v>
      </c>
    </row>
    <row r="188" spans="1:8" ht="15.75" customHeight="1" x14ac:dyDescent="0.2">
      <c r="A188" s="1">
        <v>1978</v>
      </c>
      <c r="B188" s="1">
        <v>-4.8697843326145351E-2</v>
      </c>
      <c r="C188" s="1">
        <f t="shared" si="1"/>
        <v>172447.83767228766</v>
      </c>
      <c r="D188" s="1">
        <v>3.9543789748281544E-2</v>
      </c>
      <c r="E188" s="1">
        <f t="shared" si="2"/>
        <v>8520.4507005128889</v>
      </c>
      <c r="F188" s="1">
        <f t="shared" si="0"/>
        <v>20.239285893867933</v>
      </c>
      <c r="G188" s="1">
        <f t="shared" si="6"/>
        <v>4.9408857864050353E-2</v>
      </c>
      <c r="H188" s="8">
        <f t="shared" si="4"/>
        <v>18.364086302995119</v>
      </c>
    </row>
    <row r="189" spans="1:8" ht="15.75" customHeight="1" x14ac:dyDescent="0.2">
      <c r="A189" s="1">
        <v>1979</v>
      </c>
      <c r="B189" s="1">
        <v>0.20578177688836674</v>
      </c>
      <c r="C189" s="1">
        <f t="shared" si="1"/>
        <v>207934.46012904763</v>
      </c>
      <c r="D189" s="1">
        <v>2.6822208994402796E-2</v>
      </c>
      <c r="E189" s="1">
        <f t="shared" si="2"/>
        <v>8748.988009928551</v>
      </c>
      <c r="F189" s="1">
        <f t="shared" si="0"/>
        <v>23.766687060615336</v>
      </c>
      <c r="G189" s="1">
        <f t="shared" si="6"/>
        <v>4.2075700220630972E-2</v>
      </c>
      <c r="H189" s="8">
        <f t="shared" si="4"/>
        <v>20.927558900313009</v>
      </c>
    </row>
    <row r="190" spans="1:8" ht="15.75" customHeight="1" x14ac:dyDescent="0.2">
      <c r="A190" s="1">
        <v>1980</v>
      </c>
      <c r="B190" s="1">
        <v>0.26320327230013496</v>
      </c>
      <c r="C190" s="1">
        <f t="shared" si="1"/>
        <v>262663.49045897491</v>
      </c>
      <c r="D190" s="1">
        <v>-0.11998707843768541</v>
      </c>
      <c r="E190" s="1">
        <f t="shared" si="2"/>
        <v>7699.2224993308846</v>
      </c>
      <c r="F190" s="1">
        <f t="shared" si="0"/>
        <v>34.115586409121462</v>
      </c>
      <c r="G190" s="1">
        <f t="shared" si="6"/>
        <v>2.9312115231078972E-2</v>
      </c>
      <c r="H190" s="8">
        <f t="shared" si="4"/>
        <v>21.728597360676925</v>
      </c>
    </row>
    <row r="191" spans="1:8" ht="15.75" customHeight="1" x14ac:dyDescent="0.2">
      <c r="A191" s="1">
        <v>1981</v>
      </c>
      <c r="B191" s="1">
        <v>0.20023816683736961</v>
      </c>
      <c r="C191" s="1">
        <f t="shared" si="1"/>
        <v>315258.74628358497</v>
      </c>
      <c r="D191" s="1">
        <v>2.5968026002724853E-2</v>
      </c>
      <c r="E191" s="1">
        <f t="shared" si="2"/>
        <v>7899.1561093942737</v>
      </c>
      <c r="F191" s="1">
        <f t="shared" si="0"/>
        <v>39.910433711856314</v>
      </c>
      <c r="G191" s="1">
        <f t="shared" si="6"/>
        <v>2.5056104557012793E-2</v>
      </c>
      <c r="H191" s="8">
        <f t="shared" si="4"/>
        <v>19.099153462644708</v>
      </c>
    </row>
    <row r="192" spans="1:8" ht="15.75" customHeight="1" x14ac:dyDescent="0.2">
      <c r="A192" s="1">
        <v>1982</v>
      </c>
      <c r="B192" s="1">
        <v>-2.5987969400529942E-2</v>
      </c>
      <c r="C192" s="1">
        <f t="shared" si="1"/>
        <v>307065.81163191772</v>
      </c>
      <c r="D192" s="1">
        <v>-1.226186771601212E-2</v>
      </c>
      <c r="E192" s="1">
        <f t="shared" si="2"/>
        <v>7802.2977021127517</v>
      </c>
      <c r="F192" s="1">
        <f t="shared" si="0"/>
        <v>39.355818421125953</v>
      </c>
      <c r="G192" s="1">
        <f t="shared" si="6"/>
        <v>2.5409203521053102E-2</v>
      </c>
      <c r="H192" s="8">
        <f t="shared" si="4"/>
        <v>15.850895117374071</v>
      </c>
    </row>
    <row r="193" spans="1:8" ht="15.75" customHeight="1" x14ac:dyDescent="0.2">
      <c r="A193" s="1">
        <v>1983</v>
      </c>
      <c r="B193" s="1">
        <v>0.28838305088810134</v>
      </c>
      <c r="C193" s="1">
        <f t="shared" si="1"/>
        <v>395618.38721376116</v>
      </c>
      <c r="D193" s="1">
        <v>0.43067386733217439</v>
      </c>
      <c r="E193" s="1">
        <f t="shared" si="2"/>
        <v>11162.543427558589</v>
      </c>
      <c r="F193" s="1">
        <f t="shared" si="0"/>
        <v>35.441598931390558</v>
      </c>
      <c r="G193" s="1">
        <f t="shared" si="6"/>
        <v>2.8215431305338254E-2</v>
      </c>
      <c r="H193" s="8">
        <f t="shared" si="4"/>
        <v>18.514202043859058</v>
      </c>
    </row>
    <row r="194" spans="1:8" ht="15.75" customHeight="1" x14ac:dyDescent="0.2">
      <c r="A194" s="1">
        <v>1984</v>
      </c>
      <c r="B194" s="1">
        <v>0.16184472388599125</v>
      </c>
      <c r="C194" s="1">
        <f t="shared" si="1"/>
        <v>459647.13585659349</v>
      </c>
      <c r="D194" s="1">
        <v>0.10163090999757141</v>
      </c>
      <c r="E194" s="1">
        <f t="shared" si="2"/>
        <v>12297.002873988778</v>
      </c>
      <c r="F194" s="1">
        <f t="shared" si="0"/>
        <v>37.378793887156164</v>
      </c>
      <c r="G194" s="1">
        <f t="shared" si="6"/>
        <v>2.6753137166997062E-2</v>
      </c>
      <c r="H194" s="8">
        <f t="shared" si="4"/>
        <v>20.419290546360457</v>
      </c>
    </row>
    <row r="195" spans="1:8" ht="15.75" customHeight="1" x14ac:dyDescent="0.2">
      <c r="A195" s="1">
        <v>1985</v>
      </c>
      <c r="B195" s="1">
        <v>0.13485850988348314</v>
      </c>
      <c r="C195" s="1">
        <f t="shared" si="1"/>
        <v>521634.46367042465</v>
      </c>
      <c r="D195" s="1">
        <v>0.17485991065596651</v>
      </c>
      <c r="E195" s="1">
        <f t="shared" si="2"/>
        <v>14447.25569787062</v>
      </c>
      <c r="F195" s="1">
        <f t="shared" si="0"/>
        <v>36.106128013454374</v>
      </c>
      <c r="G195" s="1">
        <f t="shared" si="6"/>
        <v>2.7696129577432563E-2</v>
      </c>
      <c r="H195" s="8">
        <f t="shared" si="4"/>
        <v>15.897316199040795</v>
      </c>
    </row>
    <row r="196" spans="1:8" ht="15.75" customHeight="1" x14ac:dyDescent="0.2">
      <c r="A196" s="1">
        <v>1986</v>
      </c>
      <c r="B196" s="1">
        <v>0.22225885408169233</v>
      </c>
      <c r="C196" s="1">
        <f t="shared" si="1"/>
        <v>637572.34181533137</v>
      </c>
      <c r="D196" s="1">
        <v>0.2656300125037816</v>
      </c>
      <c r="E196" s="1">
        <f t="shared" si="2"/>
        <v>18284.880409541322</v>
      </c>
      <c r="F196" s="1">
        <f t="shared" si="0"/>
        <v>34.868827552333165</v>
      </c>
      <c r="G196" s="1">
        <f t="shared" si="6"/>
        <v>2.8678910941273887E-2</v>
      </c>
      <c r="H196" s="8">
        <f t="shared" si="4"/>
        <v>16.060168852596078</v>
      </c>
    </row>
    <row r="197" spans="1:8" ht="15.75" customHeight="1" x14ac:dyDescent="0.2">
      <c r="A197" s="1">
        <v>1987</v>
      </c>
      <c r="B197" s="1">
        <v>0.29141553092467709</v>
      </c>
      <c r="C197" s="1">
        <f t="shared" si="1"/>
        <v>823370.8243083359</v>
      </c>
      <c r="D197" s="1">
        <v>0.21887688157498841</v>
      </c>
      <c r="E197" s="1">
        <f t="shared" si="2"/>
        <v>22287.018013553323</v>
      </c>
      <c r="F197" s="1">
        <f t="shared" si="0"/>
        <v>36.943965487335383</v>
      </c>
      <c r="G197" s="1">
        <f t="shared" ref="G197:G235" si="7">E197/C197</f>
        <v>2.7068020089581507E-2</v>
      </c>
      <c r="H197" s="8">
        <f t="shared" si="4"/>
        <v>19.374354802710887</v>
      </c>
    </row>
    <row r="198" spans="1:8" ht="15.75" customHeight="1" x14ac:dyDescent="0.2">
      <c r="A198" s="1">
        <v>1988</v>
      </c>
      <c r="B198" s="1">
        <v>-5.7143567221402458E-2</v>
      </c>
      <c r="C198" s="1">
        <f t="shared" si="1"/>
        <v>776320.47826133098</v>
      </c>
      <c r="D198" s="1">
        <v>2.6708833736575288E-2</v>
      </c>
      <c r="E198" s="1">
        <f t="shared" si="2"/>
        <v>22882.278272161377</v>
      </c>
      <c r="F198" s="1">
        <f t="shared" si="0"/>
        <v>33.926712586386294</v>
      </c>
      <c r="G198" s="1">
        <f t="shared" si="7"/>
        <v>2.9475299071601416E-2</v>
      </c>
      <c r="H198" s="8">
        <f t="shared" si="4"/>
        <v>18.759220685048909</v>
      </c>
    </row>
    <row r="199" spans="1:8" ht="15.75" customHeight="1" x14ac:dyDescent="0.2">
      <c r="A199" s="1">
        <v>1989</v>
      </c>
      <c r="B199" s="1">
        <v>0.19944133099424288</v>
      </c>
      <c r="C199" s="1">
        <f t="shared" si="1"/>
        <v>931150.86772385798</v>
      </c>
      <c r="D199" s="1">
        <v>7.3883656800213027E-2</v>
      </c>
      <c r="E199" s="1">
        <f t="shared" si="2"/>
        <v>24572.904666828719</v>
      </c>
      <c r="F199" s="1">
        <f t="shared" si="0"/>
        <v>37.893398454470486</v>
      </c>
      <c r="G199" s="1">
        <f t="shared" si="7"/>
        <v>2.6389820939431329E-2</v>
      </c>
      <c r="H199" s="8">
        <f t="shared" si="4"/>
        <v>16.026751641810609</v>
      </c>
    </row>
    <row r="200" spans="1:8" ht="15.75" customHeight="1" x14ac:dyDescent="0.2">
      <c r="A200" s="1">
        <v>1990</v>
      </c>
      <c r="B200" s="1">
        <v>0.12021571403874187</v>
      </c>
      <c r="C200" s="1">
        <f t="shared" si="1"/>
        <v>1043089.8341650757</v>
      </c>
      <c r="D200" s="1">
        <v>0.11753915278552163</v>
      </c>
      <c r="E200" s="1">
        <f t="shared" si="2"/>
        <v>27461.183062847158</v>
      </c>
      <c r="F200" s="1">
        <f t="shared" si="0"/>
        <v>37.984155008102874</v>
      </c>
      <c r="G200" s="1">
        <f t="shared" si="7"/>
        <v>2.6326767037115281E-2</v>
      </c>
      <c r="H200" s="8">
        <f t="shared" si="4"/>
        <v>17.298949140557902</v>
      </c>
    </row>
    <row r="201" spans="1:8" ht="15.75" customHeight="1" x14ac:dyDescent="0.2">
      <c r="A201" s="1">
        <v>1991</v>
      </c>
      <c r="B201" s="1">
        <v>5.9537297604769446E-2</v>
      </c>
      <c r="C201" s="1">
        <f t="shared" si="1"/>
        <v>1105192.5840502714</v>
      </c>
      <c r="D201" s="1">
        <v>0.10494929064451952</v>
      </c>
      <c r="E201" s="1">
        <f t="shared" si="2"/>
        <v>30343.214745552261</v>
      </c>
      <c r="F201" s="1">
        <f t="shared" si="0"/>
        <v>36.423055148178449</v>
      </c>
      <c r="G201" s="1">
        <f t="shared" si="7"/>
        <v>2.7455137849687245E-2</v>
      </c>
      <c r="H201" s="8">
        <f t="shared" si="4"/>
        <v>15.812625079894007</v>
      </c>
    </row>
    <row r="202" spans="1:8" ht="15.75" customHeight="1" x14ac:dyDescent="0.2">
      <c r="A202" s="1">
        <v>1992</v>
      </c>
      <c r="B202" s="1">
        <v>0.27243226031603074</v>
      </c>
      <c r="C202" s="1">
        <f t="shared" si="1"/>
        <v>1406282.6978076017</v>
      </c>
      <c r="D202" s="1">
        <v>0.1607378092731131</v>
      </c>
      <c r="E202" s="1">
        <f t="shared" si="2"/>
        <v>35220.516610055951</v>
      </c>
      <c r="F202" s="1">
        <f t="shared" si="0"/>
        <v>39.927940676659134</v>
      </c>
      <c r="G202" s="1">
        <f t="shared" si="7"/>
        <v>2.5045118357045013E-2</v>
      </c>
      <c r="H202" s="8">
        <f t="shared" si="4"/>
        <v>17.599988656592455</v>
      </c>
    </row>
    <row r="203" spans="1:8" ht="15.75" customHeight="1" x14ac:dyDescent="0.2">
      <c r="A203" s="1">
        <v>1993</v>
      </c>
      <c r="B203" s="1">
        <v>0.10576046290135599</v>
      </c>
      <c r="C203" s="1">
        <f t="shared" si="1"/>
        <v>1555011.8068979012</v>
      </c>
      <c r="D203" s="1">
        <v>0.14102238302866343</v>
      </c>
      <c r="E203" s="1">
        <f t="shared" si="2"/>
        <v>40187.397793906661</v>
      </c>
      <c r="F203" s="1">
        <f t="shared" si="0"/>
        <v>38.694015842291662</v>
      </c>
      <c r="G203" s="1">
        <f t="shared" si="7"/>
        <v>2.5843789491268653E-2</v>
      </c>
      <c r="H203" s="8">
        <f t="shared" si="4"/>
        <v>20.013485572470952</v>
      </c>
    </row>
    <row r="204" spans="1:8" ht="15.75" customHeight="1" x14ac:dyDescent="0.2">
      <c r="A204" s="1">
        <v>1994</v>
      </c>
      <c r="B204" s="1">
        <v>0.13663930470808072</v>
      </c>
      <c r="C204" s="1">
        <f t="shared" si="1"/>
        <v>1767487.5390052868</v>
      </c>
      <c r="D204" s="1">
        <v>0.12654966907576459</v>
      </c>
      <c r="E204" s="1">
        <f t="shared" si="2"/>
        <v>45273.099685741661</v>
      </c>
      <c r="F204" s="1">
        <f t="shared" si="0"/>
        <v>39.040568268444417</v>
      </c>
      <c r="G204" s="1">
        <f t="shared" si="7"/>
        <v>2.5614381253980793E-2</v>
      </c>
      <c r="H204" s="8">
        <f t="shared" si="4"/>
        <v>19.25973110760216</v>
      </c>
    </row>
    <row r="205" spans="1:8" ht="15.75" customHeight="1" x14ac:dyDescent="0.2">
      <c r="A205" s="1">
        <v>1995</v>
      </c>
      <c r="B205" s="1">
        <v>-1.8229315708267024E-2</v>
      </c>
      <c r="C205" s="1">
        <f t="shared" si="1"/>
        <v>1735267.4506463315</v>
      </c>
      <c r="D205" s="1">
        <v>-5.2622554557625656E-2</v>
      </c>
      <c r="E205" s="1">
        <f t="shared" si="2"/>
        <v>42890.713527535896</v>
      </c>
      <c r="F205" s="1">
        <f t="shared" si="0"/>
        <v>40.457882556145577</v>
      </c>
      <c r="G205" s="1">
        <f t="shared" si="7"/>
        <v>2.4717062209379009E-2</v>
      </c>
      <c r="H205" s="8">
        <f t="shared" si="4"/>
        <v>15.890448246543787</v>
      </c>
    </row>
    <row r="206" spans="1:8" ht="15.75" customHeight="1" x14ac:dyDescent="0.2">
      <c r="A206" s="1">
        <v>1996</v>
      </c>
      <c r="B206" s="1">
        <v>0.36711591652076336</v>
      </c>
      <c r="C206" s="1">
        <f t="shared" si="1"/>
        <v>2372311.751199008</v>
      </c>
      <c r="D206" s="1">
        <v>0.24202731469290795</v>
      </c>
      <c r="E206" s="1">
        <f t="shared" si="2"/>
        <v>53271.437747868193</v>
      </c>
      <c r="F206" s="1">
        <f t="shared" si="0"/>
        <v>44.532527213308462</v>
      </c>
      <c r="G206" s="1">
        <f t="shared" si="7"/>
        <v>2.2455496298470837E-2</v>
      </c>
      <c r="H206" s="8">
        <f t="shared" si="4"/>
        <v>19.716131871205793</v>
      </c>
    </row>
    <row r="207" spans="1:8" ht="15.75" customHeight="1" x14ac:dyDescent="0.2">
      <c r="A207" s="1">
        <v>1997</v>
      </c>
      <c r="B207" s="1">
        <v>0.24162338822670937</v>
      </c>
      <c r="C207" s="1">
        <f t="shared" si="1"/>
        <v>2945517.7544537508</v>
      </c>
      <c r="D207" s="1">
        <v>9.7627585374375769E-3</v>
      </c>
      <c r="E207" s="1">
        <f t="shared" si="2"/>
        <v>53791.513931542766</v>
      </c>
      <c r="F207" s="1">
        <f t="shared" si="0"/>
        <v>54.758037823630225</v>
      </c>
      <c r="G207" s="1">
        <f t="shared" si="7"/>
        <v>1.8262159123029444E-2</v>
      </c>
      <c r="H207" s="8">
        <f t="shared" si="4"/>
        <v>25.264328472525047</v>
      </c>
    </row>
    <row r="208" spans="1:8" ht="15.75" customHeight="1" x14ac:dyDescent="0.2">
      <c r="A208" s="1">
        <v>1998</v>
      </c>
      <c r="B208" s="1">
        <v>0.24292980105531004</v>
      </c>
      <c r="C208" s="1">
        <f t="shared" si="1"/>
        <v>3661071.7965480839</v>
      </c>
      <c r="D208" s="1">
        <v>0.14818319980559314</v>
      </c>
      <c r="E208" s="1">
        <f t="shared" si="2"/>
        <v>61762.512588305915</v>
      </c>
      <c r="F208" s="1">
        <f t="shared" si="0"/>
        <v>59.276600693885463</v>
      </c>
      <c r="G208" s="1">
        <f t="shared" si="7"/>
        <v>1.6870063200219117E-2</v>
      </c>
      <c r="H208" s="8">
        <f t="shared" si="4"/>
        <v>27.602124728370313</v>
      </c>
    </row>
    <row r="209" spans="1:8" ht="15.75" customHeight="1" x14ac:dyDescent="0.2">
      <c r="A209" s="1">
        <v>1999</v>
      </c>
      <c r="B209" s="1">
        <v>0.2639241593021795</v>
      </c>
      <c r="C209" s="1">
        <f t="shared" si="1"/>
        <v>4627317.0925969565</v>
      </c>
      <c r="D209" s="1">
        <v>0.10602601792037714</v>
      </c>
      <c r="E209" s="1">
        <f t="shared" si="2"/>
        <v>68310.945854801161</v>
      </c>
      <c r="F209" s="1">
        <f t="shared" si="0"/>
        <v>67.739028272754197</v>
      </c>
      <c r="G209" s="1">
        <f t="shared" si="7"/>
        <v>1.4762538310609591E-2</v>
      </c>
      <c r="H209" s="8">
        <f t="shared" si="4"/>
        <v>29.72018400501128</v>
      </c>
    </row>
    <row r="210" spans="1:8" ht="15.75" customHeight="1" x14ac:dyDescent="0.2">
      <c r="A210" s="1">
        <v>2000</v>
      </c>
      <c r="B210" s="1">
        <v>0.1584972035565182</v>
      </c>
      <c r="C210" s="1">
        <f t="shared" si="1"/>
        <v>5360733.9117428521</v>
      </c>
      <c r="D210" s="1">
        <v>-8.7707255937893858E-2</v>
      </c>
      <c r="E210" s="1">
        <f t="shared" si="2"/>
        <v>62319.580243354503</v>
      </c>
      <c r="F210" s="1">
        <f t="shared" si="0"/>
        <v>86.020058074997991</v>
      </c>
      <c r="G210" s="1">
        <f t="shared" si="7"/>
        <v>1.1625195592499294E-2</v>
      </c>
      <c r="H210" s="8">
        <f t="shared" si="4"/>
        <v>41.780361718340231</v>
      </c>
    </row>
    <row r="211" spans="1:8" ht="15.75" customHeight="1" x14ac:dyDescent="0.2">
      <c r="A211" s="1">
        <v>2001</v>
      </c>
      <c r="B211" s="1">
        <v>-3.8326776197026291E-2</v>
      </c>
      <c r="C211" s="1">
        <f t="shared" si="1"/>
        <v>5155274.2628556741</v>
      </c>
      <c r="D211" s="1">
        <v>0.17152033660365951</v>
      </c>
      <c r="E211" s="1">
        <f t="shared" si="2"/>
        <v>73008.655623693441</v>
      </c>
      <c r="F211" s="1">
        <f t="shared" si="0"/>
        <v>70.611822924494959</v>
      </c>
      <c r="G211" s="1">
        <f t="shared" si="7"/>
        <v>1.4161934341637058E-2</v>
      </c>
      <c r="H211" s="8">
        <f t="shared" si="4"/>
        <v>35.214876308773619</v>
      </c>
    </row>
    <row r="212" spans="1:8" ht="15.75" customHeight="1" x14ac:dyDescent="0.2">
      <c r="A212" s="1">
        <v>2002</v>
      </c>
      <c r="B212" s="1">
        <v>-0.16011617522976818</v>
      </c>
      <c r="C212" s="1">
        <f t="shared" si="1"/>
        <v>4329831.4656267613</v>
      </c>
      <c r="D212" s="1">
        <v>8.6821923410597579E-2</v>
      </c>
      <c r="E212" s="1">
        <f t="shared" si="2"/>
        <v>79347.407530564451</v>
      </c>
      <c r="F212" s="1">
        <f t="shared" si="0"/>
        <v>54.568026862867818</v>
      </c>
      <c r="G212" s="1">
        <f t="shared" si="7"/>
        <v>1.8325749664964981E-2</v>
      </c>
      <c r="H212" s="8">
        <f t="shared" si="4"/>
        <v>25.777948694761275</v>
      </c>
    </row>
    <row r="213" spans="1:8" ht="15.75" customHeight="1" x14ac:dyDescent="0.2">
      <c r="A213" s="1">
        <v>2003</v>
      </c>
      <c r="B213" s="1">
        <v>-0.21435897069266141</v>
      </c>
      <c r="C213" s="1">
        <f t="shared" si="1"/>
        <v>3401693.249382311</v>
      </c>
      <c r="D213" s="1">
        <v>0.14569947243791526</v>
      </c>
      <c r="E213" s="1">
        <f t="shared" si="2"/>
        <v>90908.28294708395</v>
      </c>
      <c r="F213" s="1">
        <f t="shared" si="0"/>
        <v>37.418958307268596</v>
      </c>
      <c r="G213" s="1">
        <f t="shared" si="7"/>
        <v>2.6724421128680939E-2</v>
      </c>
      <c r="H213" s="8">
        <f t="shared" si="4"/>
        <v>17.958221393205701</v>
      </c>
    </row>
    <row r="214" spans="1:8" ht="15.75" customHeight="1" x14ac:dyDescent="0.2">
      <c r="A214" s="1">
        <v>2004</v>
      </c>
      <c r="B214" s="1">
        <v>0.39461400283386916</v>
      </c>
      <c r="C214" s="1">
        <f t="shared" si="1"/>
        <v>4744049.0389340157</v>
      </c>
      <c r="D214" s="1">
        <v>7.0164173615373082E-2</v>
      </c>
      <c r="E214" s="1">
        <f t="shared" si="2"/>
        <v>97286.78749485861</v>
      </c>
      <c r="F214" s="1">
        <f t="shared" si="0"/>
        <v>48.763549101513171</v>
      </c>
      <c r="G214" s="1">
        <f t="shared" si="7"/>
        <v>2.0507120962796558E-2</v>
      </c>
      <c r="H214" s="8">
        <f t="shared" si="4"/>
        <v>30.508003567571592</v>
      </c>
    </row>
    <row r="215" spans="1:8" ht="15.75" customHeight="1" x14ac:dyDescent="0.2">
      <c r="A215" s="1">
        <v>2005</v>
      </c>
      <c r="B215" s="1">
        <v>7.5204069350363723E-2</v>
      </c>
      <c r="C215" s="1">
        <f t="shared" si="1"/>
        <v>5100820.8318595355</v>
      </c>
      <c r="D215" s="1">
        <v>9.6816828494801221E-2</v>
      </c>
      <c r="E215" s="1">
        <f t="shared" si="2"/>
        <v>106705.78571455851</v>
      </c>
      <c r="F215" s="1">
        <f t="shared" si="0"/>
        <v>47.802664098312334</v>
      </c>
      <c r="G215" s="1">
        <f t="shared" si="7"/>
        <v>2.0919336168029698E-2</v>
      </c>
      <c r="H215" s="8">
        <f t="shared" si="4"/>
        <v>40.363918842682686</v>
      </c>
    </row>
    <row r="216" spans="1:8" ht="15.75" customHeight="1" x14ac:dyDescent="0.2">
      <c r="A216" s="1">
        <v>2006</v>
      </c>
      <c r="B216" s="1">
        <v>0.14647577297234271</v>
      </c>
      <c r="C216" s="1">
        <f t="shared" si="1"/>
        <v>5847967.5059995893</v>
      </c>
      <c r="D216" s="1">
        <v>2.0605827785711295E-2</v>
      </c>
      <c r="E216" s="1">
        <f t="shared" si="2"/>
        <v>108904.54675873173</v>
      </c>
      <c r="F216" s="1">
        <f t="shared" si="0"/>
        <v>53.698102421336344</v>
      </c>
      <c r="G216" s="1">
        <f t="shared" si="7"/>
        <v>1.8622631990858975E-2</v>
      </c>
      <c r="H216" s="8">
        <f t="shared" si="4"/>
        <v>34.002850808643998</v>
      </c>
    </row>
    <row r="217" spans="1:8" ht="15.75" customHeight="1" x14ac:dyDescent="0.2">
      <c r="A217" s="1">
        <v>2007</v>
      </c>
      <c r="B217" s="1">
        <v>0.13902899686103409</v>
      </c>
      <c r="C217" s="1">
        <f t="shared" si="1"/>
        <v>6661004.5620346358</v>
      </c>
      <c r="D217" s="1">
        <v>3.6731953914201698E-2</v>
      </c>
      <c r="E217" s="1">
        <f t="shared" si="2"/>
        <v>112904.82355132049</v>
      </c>
      <c r="F217" s="1">
        <f t="shared" si="0"/>
        <v>58.996634089834963</v>
      </c>
      <c r="G217" s="1">
        <f t="shared" si="7"/>
        <v>1.6950119535248175E-2</v>
      </c>
      <c r="H217" s="8">
        <f t="shared" si="4"/>
        <v>35.745186782334635</v>
      </c>
    </row>
    <row r="218" spans="1:8" ht="15.75" customHeight="1" x14ac:dyDescent="0.2">
      <c r="A218" s="1">
        <v>2008</v>
      </c>
      <c r="B218" s="1">
        <v>-1.3155497277746453E-2</v>
      </c>
      <c r="C218" s="1">
        <f t="shared" si="1"/>
        <v>6573375.7346517323</v>
      </c>
      <c r="D218" s="1">
        <v>3.2901829496061241E-2</v>
      </c>
      <c r="E218" s="1">
        <f t="shared" si="2"/>
        <v>116619.59880508891</v>
      </c>
      <c r="F218" s="1">
        <f t="shared" si="0"/>
        <v>56.36596079907703</v>
      </c>
      <c r="G218" s="1">
        <f t="shared" si="7"/>
        <v>1.7741203836915249E-2</v>
      </c>
      <c r="H218" s="8">
        <f t="shared" si="4"/>
        <v>37.118052527532925</v>
      </c>
    </row>
    <row r="219" spans="1:8" ht="15.75" customHeight="1" x14ac:dyDescent="0.2">
      <c r="A219" s="1">
        <v>2009</v>
      </c>
      <c r="B219" s="1">
        <v>-0.39217039841606882</v>
      </c>
      <c r="C219" s="1">
        <f t="shared" si="1"/>
        <v>3995492.3538548434</v>
      </c>
      <c r="D219" s="1">
        <v>-1.7031790790007384E-2</v>
      </c>
      <c r="E219" s="1">
        <f t="shared" si="2"/>
        <v>114633.35819622605</v>
      </c>
      <c r="F219" s="1">
        <f t="shared" si="0"/>
        <v>34.854534637426184</v>
      </c>
      <c r="G219" s="1">
        <f t="shared" si="7"/>
        <v>2.8690671397638392E-2</v>
      </c>
      <c r="H219" s="8">
        <f t="shared" si="4"/>
        <v>18.215152463786779</v>
      </c>
    </row>
    <row r="220" spans="1:8" ht="15.75" customHeight="1" x14ac:dyDescent="0.2">
      <c r="A220" s="1">
        <v>2010</v>
      </c>
      <c r="B220" s="1">
        <v>0.37022016090614707</v>
      </c>
      <c r="C220" s="1">
        <f t="shared" si="1"/>
        <v>5474704.175998264</v>
      </c>
      <c r="D220" s="1">
        <v>0.14900557415740034</v>
      </c>
      <c r="E220" s="1">
        <f t="shared" si="2"/>
        <v>131714.36755184564</v>
      </c>
      <c r="F220" s="1">
        <f t="shared" si="0"/>
        <v>41.564973341600727</v>
      </c>
      <c r="G220" s="1">
        <f t="shared" si="7"/>
        <v>2.4058718666352175E-2</v>
      </c>
      <c r="H220" s="8">
        <f t="shared" si="4"/>
        <v>19.843034433266055</v>
      </c>
    </row>
    <row r="221" spans="1:8" ht="15.75" customHeight="1" x14ac:dyDescent="0.2">
      <c r="A221" s="1">
        <v>2011</v>
      </c>
      <c r="B221" s="1">
        <v>0.24588655002189497</v>
      </c>
      <c r="C221" s="1">
        <f t="shared" si="1"/>
        <v>6820860.2982249381</v>
      </c>
      <c r="D221" s="1">
        <v>9.1681835640687215E-2</v>
      </c>
      <c r="E221" s="1">
        <f t="shared" si="2"/>
        <v>143790.18254925101</v>
      </c>
      <c r="F221" s="1">
        <f t="shared" si="0"/>
        <v>47.436203065453768</v>
      </c>
      <c r="G221" s="1">
        <f t="shared" si="7"/>
        <v>2.1080945256520059E-2</v>
      </c>
      <c r="H221" s="8">
        <f t="shared" si="4"/>
        <v>20.63575278602854</v>
      </c>
    </row>
    <row r="222" spans="1:8" ht="15.75" customHeight="1" x14ac:dyDescent="0.2">
      <c r="A222" s="1">
        <v>2012</v>
      </c>
      <c r="B222" s="1">
        <v>2.3218939444358933E-2</v>
      </c>
      <c r="C222" s="1">
        <f t="shared" si="1"/>
        <v>6979233.4404478548</v>
      </c>
      <c r="D222" s="1">
        <v>0.22669838307506396</v>
      </c>
      <c r="E222" s="1">
        <f t="shared" si="2"/>
        <v>176387.18443523449</v>
      </c>
      <c r="F222" s="1">
        <f t="shared" si="0"/>
        <v>39.567690038220867</v>
      </c>
      <c r="G222" s="1">
        <f t="shared" si="7"/>
        <v>2.5273145817560703E-2</v>
      </c>
      <c r="H222" s="8">
        <f t="shared" si="4"/>
        <v>21.728787041958022</v>
      </c>
    </row>
    <row r="223" spans="1:8" ht="15.75" customHeight="1" x14ac:dyDescent="0.2">
      <c r="A223" s="1">
        <v>2013</v>
      </c>
      <c r="B223" s="38">
        <v>0.15775745499407878</v>
      </c>
      <c r="C223" s="1">
        <f t="shared" si="1"/>
        <v>8080259.545822477</v>
      </c>
      <c r="D223" s="38">
        <v>5.1664473971355651E-2</v>
      </c>
      <c r="E223" s="1">
        <f t="shared" si="2"/>
        <v>185500.13553436939</v>
      </c>
      <c r="F223" s="1">
        <f t="shared" si="0"/>
        <v>43.559318825000915</v>
      </c>
      <c r="G223" s="1">
        <f t="shared" si="7"/>
        <v>2.2957200134774584E-2</v>
      </c>
      <c r="H223" s="8">
        <f t="shared" si="4"/>
        <v>19.424378155751739</v>
      </c>
    </row>
    <row r="224" spans="1:8" ht="15.75" customHeight="1" x14ac:dyDescent="0.2">
      <c r="A224" s="1">
        <v>2014</v>
      </c>
      <c r="B224" s="38">
        <v>0.20058000942358589</v>
      </c>
      <c r="C224" s="1">
        <f t="shared" si="1"/>
        <v>9700998.0816685688</v>
      </c>
      <c r="D224" s="38">
        <v>-8.9229072669816389E-3</v>
      </c>
      <c r="E224" s="1">
        <f t="shared" si="2"/>
        <v>183844.93502698367</v>
      </c>
      <c r="F224" s="1">
        <f t="shared" si="0"/>
        <v>52.767284996155666</v>
      </c>
      <c r="G224" s="1">
        <f t="shared" si="7"/>
        <v>1.8951136107776902E-2</v>
      </c>
      <c r="H224" s="8">
        <f t="shared" si="4"/>
        <v>20.105316067269499</v>
      </c>
    </row>
    <row r="225" spans="1:8" ht="15.75" customHeight="1" x14ac:dyDescent="0.2">
      <c r="A225" s="1">
        <v>2015</v>
      </c>
      <c r="B225" s="38">
        <v>0.10830434019191082</v>
      </c>
      <c r="C225" s="1">
        <f t="shared" si="1"/>
        <v>10751658.278106676</v>
      </c>
      <c r="D225" s="38">
        <v>0.20314425527332758</v>
      </c>
      <c r="E225" s="1">
        <f t="shared" si="2"/>
        <v>221191.97743881357</v>
      </c>
      <c r="F225" s="1">
        <f t="shared" si="0"/>
        <v>48.607813007507538</v>
      </c>
      <c r="G225" s="1">
        <f t="shared" si="7"/>
        <v>2.0572824369727325E-2</v>
      </c>
      <c r="H225" s="8">
        <f t="shared" si="4"/>
        <v>19.611479928787283</v>
      </c>
    </row>
    <row r="226" spans="1:8" ht="15.75" customHeight="1" x14ac:dyDescent="0.2">
      <c r="A226" s="1">
        <v>2016</v>
      </c>
      <c r="B226" s="38">
        <v>-4.704592835066157E-2</v>
      </c>
      <c r="C226" s="1">
        <f t="shared" si="1"/>
        <v>10245836.533104073</v>
      </c>
      <c r="D226" s="38">
        <v>-5.9782629879025384E-2</v>
      </c>
      <c r="E226" s="1">
        <f t="shared" si="2"/>
        <v>207968.53931937926</v>
      </c>
      <c r="F226" s="1">
        <f t="shared" si="0"/>
        <v>49.266281172314457</v>
      </c>
      <c r="G226" s="1">
        <f t="shared" si="7"/>
        <v>2.0297858417654573E-2</v>
      </c>
      <c r="H226" s="8">
        <f t="shared" si="4"/>
        <v>15.070076854230468</v>
      </c>
    </row>
    <row r="227" spans="1:8" ht="15.75" customHeight="1" x14ac:dyDescent="0.2">
      <c r="A227" s="1">
        <v>2017</v>
      </c>
      <c r="B227" s="38">
        <v>0.22160152953166512</v>
      </c>
      <c r="C227" s="1">
        <f t="shared" si="1"/>
        <v>12516329.580171349</v>
      </c>
      <c r="D227" s="38">
        <v>5.7680873585996162E-2</v>
      </c>
      <c r="E227" s="1">
        <f t="shared" si="2"/>
        <v>219964.34634572465</v>
      </c>
      <c r="F227" s="1">
        <f t="shared" si="0"/>
        <v>56.901628778052299</v>
      </c>
      <c r="G227" s="1">
        <f t="shared" si="7"/>
        <v>1.7574189376907839E-2</v>
      </c>
      <c r="H227" s="8">
        <f t="shared" si="4"/>
        <v>14.20132753147473</v>
      </c>
    </row>
    <row r="228" spans="1:8" ht="15.75" customHeight="1" x14ac:dyDescent="0.2">
      <c r="A228" s="1">
        <v>2018</v>
      </c>
      <c r="B228" s="38">
        <v>0.24016311565849247</v>
      </c>
      <c r="C228" s="1">
        <f t="shared" si="1"/>
        <v>15522290.28875385</v>
      </c>
      <c r="D228" s="38">
        <v>9.74648344132516E-2</v>
      </c>
      <c r="E228" s="1">
        <f t="shared" si="2"/>
        <v>241403.13493912984</v>
      </c>
      <c r="F228" s="1">
        <f t="shared" si="0"/>
        <v>64.300284636601006</v>
      </c>
      <c r="G228" s="1">
        <f t="shared" si="7"/>
        <v>1.5552030689313309E-2</v>
      </c>
      <c r="H228" s="8">
        <f t="shared" si="4"/>
        <v>18.994693845405191</v>
      </c>
    </row>
    <row r="229" spans="1:8" ht="15.75" customHeight="1" x14ac:dyDescent="0.2">
      <c r="A229" s="1">
        <v>2019</v>
      </c>
      <c r="B229" s="38">
        <v>-2.9243741608885987E-2</v>
      </c>
      <c r="C229" s="1">
        <f t="shared" si="1"/>
        <v>15068360.442371413</v>
      </c>
      <c r="D229" s="38">
        <v>3.4088914265142378E-3</v>
      </c>
      <c r="E229" s="1">
        <f t="shared" si="2"/>
        <v>242226.05201615751</v>
      </c>
      <c r="F229" s="1">
        <f t="shared" si="0"/>
        <v>62.207843941436529</v>
      </c>
      <c r="G229" s="1">
        <f t="shared" si="7"/>
        <v>1.6075143207686417E-2</v>
      </c>
      <c r="H229" s="8">
        <f t="shared" si="4"/>
        <v>15.182512377618366</v>
      </c>
    </row>
    <row r="230" spans="1:8" ht="15.75" customHeight="1" x14ac:dyDescent="0.2">
      <c r="A230" s="1">
        <v>2020</v>
      </c>
      <c r="B230" s="38">
        <v>0.20314710473443753</v>
      </c>
      <c r="C230" s="1">
        <f t="shared" si="1"/>
        <v>18129454.239334095</v>
      </c>
      <c r="D230" s="38">
        <v>0.23662630929759287</v>
      </c>
      <c r="E230" s="1">
        <f t="shared" si="2"/>
        <v>299543.1087204676</v>
      </c>
      <c r="F230" s="1">
        <f t="shared" si="0"/>
        <v>60.523689951593667</v>
      </c>
      <c r="G230" s="1">
        <f t="shared" si="7"/>
        <v>1.6522455930889069E-2</v>
      </c>
      <c r="H230" s="8">
        <f t="shared" si="4"/>
        <v>16.380530080465721</v>
      </c>
    </row>
    <row r="231" spans="1:8" ht="15.75" customHeight="1" x14ac:dyDescent="0.2">
      <c r="A231" s="1">
        <v>2021</v>
      </c>
      <c r="B231" s="38">
        <v>0.20696277508645222</v>
      </c>
      <c r="C231" s="1">
        <f t="shared" si="1"/>
        <v>21881576.399509527</v>
      </c>
      <c r="D231" s="38">
        <v>6.0319280871703462E-2</v>
      </c>
      <c r="E231" s="1">
        <f t="shared" si="2"/>
        <v>317611.33362856071</v>
      </c>
      <c r="F231" s="1">
        <f t="shared" si="0"/>
        <v>68.8941926269531</v>
      </c>
      <c r="G231" s="1">
        <f t="shared" si="7"/>
        <v>1.4515011525206198E-2</v>
      </c>
      <c r="H231" s="8">
        <f t="shared" si="4"/>
        <v>18.798880950972983</v>
      </c>
    </row>
    <row r="232" spans="1:8" ht="15.75" customHeight="1" x14ac:dyDescent="0.2">
      <c r="A232" s="1">
        <v>2022</v>
      </c>
      <c r="B232" s="38">
        <v>0.18450548544115408</v>
      </c>
      <c r="C232" s="1">
        <f t="shared" si="1"/>
        <v>25918847.275318734</v>
      </c>
      <c r="D232" s="38">
        <v>-3.9667688252602473E-2</v>
      </c>
      <c r="E232" s="1">
        <f t="shared" si="2"/>
        <v>305012.42626068962</v>
      </c>
      <c r="F232" s="1">
        <f t="shared" si="0"/>
        <v>84.976365038866575</v>
      </c>
      <c r="G232" s="1">
        <f t="shared" si="7"/>
        <v>1.1767978067108649E-2</v>
      </c>
      <c r="H232" s="8">
        <f t="shared" si="4"/>
        <v>17.430751736991631</v>
      </c>
    </row>
    <row r="233" spans="1:8" ht="15.75" customHeight="1" x14ac:dyDescent="0.2">
      <c r="A233" s="1">
        <v>2023</v>
      </c>
      <c r="B233" s="38">
        <v>-8.386141598114194E-2</v>
      </c>
      <c r="C233" s="1">
        <f t="shared" si="1"/>
        <v>23745256.042211544</v>
      </c>
      <c r="D233" s="38">
        <v>-0.15556079471790241</v>
      </c>
      <c r="E233" s="1">
        <f t="shared" si="2"/>
        <v>257564.45083274113</v>
      </c>
      <c r="F233" s="1">
        <f t="shared" si="0"/>
        <v>92.191511543770417</v>
      </c>
      <c r="G233" s="1">
        <f t="shared" si="7"/>
        <v>1.0846985619985445E-2</v>
      </c>
      <c r="H233" s="8">
        <f t="shared" si="4"/>
        <v>14.270145176312868</v>
      </c>
    </row>
    <row r="234" spans="1:8" ht="15.75" customHeight="1" x14ac:dyDescent="0.2">
      <c r="A234">
        <v>2024</v>
      </c>
      <c r="B234" s="39">
        <v>0.19211714315685779</v>
      </c>
      <c r="C234" s="1">
        <f t="shared" si="1"/>
        <v>28307126.79656934</v>
      </c>
      <c r="D234" s="40">
        <v>2.4268401375737492E-2</v>
      </c>
      <c r="E234" s="1">
        <f t="shared" si="2"/>
        <v>263815.1283056715</v>
      </c>
      <c r="F234" s="1">
        <f t="shared" si="0"/>
        <v>107.29910365023139</v>
      </c>
      <c r="G234" s="1">
        <f t="shared" si="7"/>
        <v>9.3197423462152429E-3</v>
      </c>
      <c r="H234" s="8">
        <f t="shared" si="4"/>
        <v>15.015460461181034</v>
      </c>
    </row>
    <row r="235" spans="1:8" ht="15.75" customHeight="1" x14ac:dyDescent="0.2">
      <c r="A235">
        <v>2025</v>
      </c>
      <c r="B235" s="40">
        <v>0.26160903455165002</v>
      </c>
      <c r="C235" s="1">
        <f t="shared" si="1"/>
        <v>35712526.908750989</v>
      </c>
      <c r="D235" s="40">
        <v>-7.0091368427013245E-3</v>
      </c>
      <c r="E235" s="1">
        <f t="shared" si="2"/>
        <v>261966.01197020223</v>
      </c>
      <c r="F235" s="1">
        <f t="shared" si="0"/>
        <v>136.325039420813</v>
      </c>
      <c r="G235" s="1">
        <f t="shared" si="7"/>
        <v>7.33540957881673E-3</v>
      </c>
      <c r="H235" s="8">
        <f t="shared" si="4"/>
        <v>19.580416520490381</v>
      </c>
    </row>
    <row r="236" spans="1:8" ht="15.75" customHeight="1" x14ac:dyDescent="0.2"/>
    <row r="237" spans="1:8" ht="15.75" customHeight="1" x14ac:dyDescent="0.2"/>
    <row r="238" spans="1:8" ht="15.75" customHeight="1" x14ac:dyDescent="0.2"/>
    <row r="239" spans="1:8" ht="15.75" customHeight="1" x14ac:dyDescent="0.2"/>
    <row r="240" spans="1: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tabSelected="1" workbookViewId="0">
      <selection activeCell="D12" sqref="D12"/>
    </sheetView>
  </sheetViews>
  <sheetFormatPr baseColWidth="10" defaultColWidth="14.5" defaultRowHeight="15" customHeight="1" x14ac:dyDescent="0.2"/>
  <cols>
    <col min="1" max="13" width="15.5" customWidth="1"/>
    <col min="14" max="26" width="8.6640625" customWidth="1"/>
  </cols>
  <sheetData>
    <row r="1" spans="1:13" s="29" customFormat="1" ht="30.75" customHeight="1" x14ac:dyDescent="0.2">
      <c r="A1" s="9" t="s">
        <v>13</v>
      </c>
      <c r="B1" s="10" t="s">
        <v>14</v>
      </c>
      <c r="C1" s="10" t="s">
        <v>15</v>
      </c>
      <c r="D1" s="10" t="s">
        <v>16</v>
      </c>
      <c r="E1" s="10" t="s">
        <v>17</v>
      </c>
      <c r="F1" s="10" t="s">
        <v>37</v>
      </c>
      <c r="G1" s="10" t="s">
        <v>18</v>
      </c>
      <c r="H1" s="10" t="s">
        <v>19</v>
      </c>
      <c r="I1" s="10" t="s">
        <v>38</v>
      </c>
      <c r="J1" s="10" t="s">
        <v>20</v>
      </c>
      <c r="K1" s="10" t="s">
        <v>21</v>
      </c>
      <c r="L1" s="10" t="s">
        <v>22</v>
      </c>
      <c r="M1" s="11" t="s">
        <v>23</v>
      </c>
    </row>
    <row r="2" spans="1:13" x14ac:dyDescent="0.2">
      <c r="A2" s="1">
        <v>2015</v>
      </c>
      <c r="D2" s="1">
        <v>233.70699999999999</v>
      </c>
      <c r="E2" s="1">
        <v>0.99910651686930352</v>
      </c>
      <c r="F2" s="1">
        <f t="shared" ref="F2:F10" si="0">E2-1</f>
        <v>-8.9348313069648189E-4</v>
      </c>
      <c r="G2" s="1">
        <v>0.10830434019191082</v>
      </c>
      <c r="H2" s="7">
        <v>0.10929547698755715</v>
      </c>
      <c r="I2" s="1">
        <f t="shared" ref="I2:I12" si="1">(1+G2)/(1+F2)-1</f>
        <v>0.10929547698755715</v>
      </c>
      <c r="J2" s="1">
        <v>0.20314425527332758</v>
      </c>
      <c r="K2" s="1">
        <v>0.20422020571277577</v>
      </c>
      <c r="L2" s="1">
        <v>447525.61208015075</v>
      </c>
      <c r="M2" s="1">
        <v>9206.8658182796789</v>
      </c>
    </row>
    <row r="3" spans="1:13" x14ac:dyDescent="0.2">
      <c r="A3" s="1">
        <v>2016</v>
      </c>
      <c r="D3" s="1">
        <v>236.916</v>
      </c>
      <c r="E3" s="1">
        <v>1.0137308681383099</v>
      </c>
      <c r="F3" s="1">
        <f t="shared" si="0"/>
        <v>1.3730868138309926E-2</v>
      </c>
      <c r="G3" s="1">
        <v>-4.704592835066157E-2</v>
      </c>
      <c r="H3" s="7">
        <v>-5.9953581763359409E-2</v>
      </c>
      <c r="I3" s="1">
        <f t="shared" si="1"/>
        <v>-5.9953581763359409E-2</v>
      </c>
      <c r="J3" s="1">
        <v>-5.9782629879025384E-2</v>
      </c>
      <c r="K3" s="1">
        <v>-7.2517766132879968E-2</v>
      </c>
      <c r="L3" s="1">
        <v>420694.84870510595</v>
      </c>
      <c r="M3" s="1">
        <v>8539.2044760528661</v>
      </c>
    </row>
    <row r="4" spans="1:13" x14ac:dyDescent="0.2">
      <c r="A4" s="1">
        <v>2017</v>
      </c>
      <c r="D4" s="1">
        <v>242.839</v>
      </c>
      <c r="E4" s="1">
        <v>1.02500042209053</v>
      </c>
      <c r="F4" s="1">
        <f t="shared" si="0"/>
        <v>2.5000422090529995E-2</v>
      </c>
      <c r="G4" s="1">
        <v>0.22160152953166512</v>
      </c>
      <c r="H4" s="7">
        <v>0.19180587949433159</v>
      </c>
      <c r="I4" s="1">
        <f t="shared" si="1"/>
        <v>0.19180587949433159</v>
      </c>
      <c r="J4" s="1">
        <v>5.7680873585996162E-2</v>
      </c>
      <c r="K4" s="1">
        <v>3.1883354183223744E-2</v>
      </c>
      <c r="L4" s="1">
        <v>501386.59415972355</v>
      </c>
      <c r="M4" s="1">
        <v>8811.4629568058299</v>
      </c>
    </row>
    <row r="5" spans="1:13" x14ac:dyDescent="0.2">
      <c r="A5" s="1">
        <v>2018</v>
      </c>
      <c r="D5" s="1">
        <v>247.86699999999999</v>
      </c>
      <c r="E5" s="1">
        <v>1.0207050762027516</v>
      </c>
      <c r="F5" s="1">
        <f t="shared" si="0"/>
        <v>2.0705076202751638E-2</v>
      </c>
      <c r="G5" s="1">
        <v>0.24016311565849247</v>
      </c>
      <c r="H5" s="7">
        <v>0.21500631727253983</v>
      </c>
      <c r="I5" s="1">
        <f t="shared" si="1"/>
        <v>0.21500631727253983</v>
      </c>
      <c r="J5" s="1">
        <v>9.74648344132516E-2</v>
      </c>
      <c r="K5" s="1">
        <v>7.5202680970357427E-2</v>
      </c>
      <c r="L5" s="1">
        <v>609187.87929982727</v>
      </c>
      <c r="M5" s="1">
        <v>9474.1085944286206</v>
      </c>
    </row>
    <row r="6" spans="1:13" x14ac:dyDescent="0.2">
      <c r="A6" s="1">
        <v>2019</v>
      </c>
      <c r="D6" s="1">
        <v>251.71199999999999</v>
      </c>
      <c r="E6" s="1">
        <v>1.0155123513819913</v>
      </c>
      <c r="F6" s="1">
        <f t="shared" si="0"/>
        <v>1.5512351381991252E-2</v>
      </c>
      <c r="G6" s="1">
        <v>-2.9243741608885987E-2</v>
      </c>
      <c r="H6" s="7">
        <v>-4.4072426032011891E-2</v>
      </c>
      <c r="I6" s="1">
        <f t="shared" si="1"/>
        <v>-4.4072426032011891E-2</v>
      </c>
      <c r="J6" s="1">
        <v>3.4088914265142378E-3</v>
      </c>
      <c r="K6" s="1">
        <v>-1.1918574834669071E-2</v>
      </c>
      <c r="L6" s="1">
        <v>582339.49154978746</v>
      </c>
      <c r="M6" s="1">
        <v>9361.1907221541423</v>
      </c>
    </row>
    <row r="7" spans="1:13" x14ac:dyDescent="0.2">
      <c r="A7" s="1">
        <v>2020</v>
      </c>
      <c r="D7" s="12">
        <v>257.971</v>
      </c>
      <c r="E7" s="12">
        <f>1+(D7-251.712)/251.712</f>
        <v>1.0248657195525046</v>
      </c>
      <c r="F7" s="12">
        <f t="shared" si="0"/>
        <v>2.4865719552504606E-2</v>
      </c>
      <c r="G7" s="12">
        <f>VTI!E13-1</f>
        <v>0.20314710473443753</v>
      </c>
      <c r="H7" s="12">
        <v>0.17395584785466078</v>
      </c>
      <c r="I7" s="12">
        <f t="shared" si="1"/>
        <v>0.17395584785466078</v>
      </c>
      <c r="J7" s="12">
        <v>0.23662630929759287</v>
      </c>
      <c r="K7" s="12">
        <f t="shared" ref="K7:K12" si="2">(1+J7)/(1+F7)-1</f>
        <v>0.20662276599274976</v>
      </c>
      <c r="L7" s="12">
        <f t="shared" ref="L7:L12" si="3">L6*(1+H7)</f>
        <v>683640.85154158284</v>
      </c>
      <c r="M7" s="12">
        <f t="shared" ref="M7:M12" si="4">M6*(1+K7)</f>
        <v>11295.425842151299</v>
      </c>
    </row>
    <row r="8" spans="1:13" x14ac:dyDescent="0.2">
      <c r="A8" s="1">
        <v>2021</v>
      </c>
      <c r="D8" s="12">
        <v>261.58199999999999</v>
      </c>
      <c r="E8" s="12">
        <f t="shared" ref="E8:E10" si="5">1+(D8-D7)/D7</f>
        <v>1.0139976974156009</v>
      </c>
      <c r="F8" s="12">
        <f t="shared" si="0"/>
        <v>1.3997697415600863E-2</v>
      </c>
      <c r="G8" s="12">
        <f>VTI!E25-1</f>
        <v>0.20696277508645222</v>
      </c>
      <c r="H8" s="12">
        <v>0.19030129768801829</v>
      </c>
      <c r="I8" s="12">
        <f t="shared" si="1"/>
        <v>0.19030129768801829</v>
      </c>
      <c r="J8" s="12">
        <v>6.0319280871703462E-2</v>
      </c>
      <c r="K8" s="12">
        <f t="shared" si="2"/>
        <v>4.5682138701264696E-2</v>
      </c>
      <c r="L8" s="12">
        <f t="shared" si="3"/>
        <v>813738.5927424879</v>
      </c>
      <c r="M8" s="12">
        <f t="shared" si="4"/>
        <v>11811.425052162303</v>
      </c>
    </row>
    <row r="9" spans="1:13" x14ac:dyDescent="0.2">
      <c r="A9" s="1">
        <v>2022</v>
      </c>
      <c r="D9" s="12">
        <v>281.14800000000002</v>
      </c>
      <c r="E9" s="12">
        <f t="shared" si="5"/>
        <v>1.0747987246828912</v>
      </c>
      <c r="F9" s="12">
        <f t="shared" si="0"/>
        <v>7.4798724682891171E-2</v>
      </c>
      <c r="G9" s="12">
        <f>VTI!E37-1</f>
        <v>0.18450548544115408</v>
      </c>
      <c r="H9" s="12">
        <v>0.10207191192065368</v>
      </c>
      <c r="I9" s="12">
        <f t="shared" si="1"/>
        <v>0.10207191192065368</v>
      </c>
      <c r="J9" s="12">
        <v>-3.9667688252602473E-2</v>
      </c>
      <c r="K9" s="12">
        <f t="shared" si="2"/>
        <v>-0.10650032448565272</v>
      </c>
      <c r="L9" s="12">
        <f t="shared" si="3"/>
        <v>896798.44670733577</v>
      </c>
      <c r="M9" s="12">
        <f t="shared" si="4"/>
        <v>10553.504451469051</v>
      </c>
    </row>
    <row r="10" spans="1:13" x14ac:dyDescent="0.2">
      <c r="A10" s="1">
        <v>2023</v>
      </c>
      <c r="D10" s="12">
        <v>299.17</v>
      </c>
      <c r="E10" s="12">
        <f t="shared" si="5"/>
        <v>1.0641014696885627</v>
      </c>
      <c r="F10" s="12">
        <f t="shared" si="0"/>
        <v>6.4101469688562673E-2</v>
      </c>
      <c r="G10" s="12">
        <f>VTI!E49-1</f>
        <v>-8.386141598114194E-2</v>
      </c>
      <c r="H10" s="12">
        <v>-0.13904960183262394</v>
      </c>
      <c r="I10" s="12">
        <f t="shared" si="1"/>
        <v>-0.13904960183262394</v>
      </c>
      <c r="J10" s="12">
        <v>-0.15556079471790241</v>
      </c>
      <c r="K10" s="12">
        <f t="shared" si="2"/>
        <v>-0.20642981018601081</v>
      </c>
      <c r="L10" s="12">
        <f t="shared" si="3"/>
        <v>772098.97976856516</v>
      </c>
      <c r="M10" s="12">
        <f t="shared" si="4"/>
        <v>8374.9465307550745</v>
      </c>
    </row>
    <row r="11" spans="1:13" ht="15" customHeight="1" x14ac:dyDescent="0.2">
      <c r="A11">
        <v>2024</v>
      </c>
      <c r="D11" s="22">
        <v>308.41699999999997</v>
      </c>
      <c r="E11" s="12">
        <f t="shared" ref="E11" si="6">1+(D11-D10)/D10</f>
        <v>1.0309088478122805</v>
      </c>
      <c r="F11" s="12">
        <f t="shared" ref="F11" si="7">E11-1</f>
        <v>3.0908847812280538E-2</v>
      </c>
      <c r="G11" s="12">
        <f>VTI!E61-1</f>
        <v>0.19211714315685779</v>
      </c>
      <c r="H11" s="22">
        <v>0.15637492653854101</v>
      </c>
      <c r="I11" s="12">
        <f t="shared" si="1"/>
        <v>0.15637492653854101</v>
      </c>
      <c r="J11" s="30">
        <f>VCLT!E86-1</f>
        <v>2.4268401375737492E-2</v>
      </c>
      <c r="K11" s="12">
        <f t="shared" si="2"/>
        <v>-6.4413516778276669E-3</v>
      </c>
      <c r="L11" s="12">
        <f t="shared" si="3"/>
        <v>892835.90101035696</v>
      </c>
      <c r="M11" s="12">
        <f t="shared" si="4"/>
        <v>8321.0005548674781</v>
      </c>
    </row>
    <row r="12" spans="1:13" ht="15" customHeight="1" x14ac:dyDescent="0.2">
      <c r="A12">
        <v>2025</v>
      </c>
      <c r="D12" s="42">
        <v>315.89999999999998</v>
      </c>
      <c r="E12" s="12">
        <f t="shared" ref="E12" si="8">1+(D12-D11)/D11</f>
        <v>1.0242626054983999</v>
      </c>
      <c r="F12" s="12">
        <f t="shared" ref="F12" si="9">E12-1</f>
        <v>2.426260549839987E-2</v>
      </c>
      <c r="G12" s="22">
        <f>VTI!E73-1</f>
        <v>0.26160903455164708</v>
      </c>
      <c r="H12" s="22">
        <v>0.23172419629412899</v>
      </c>
      <c r="I12" s="12">
        <f t="shared" si="1"/>
        <v>0.23172419629412899</v>
      </c>
      <c r="J12" s="30">
        <f>VCLT!E98-1</f>
        <v>-7.0091368427013245E-3</v>
      </c>
      <c r="K12" s="12">
        <f t="shared" si="2"/>
        <v>-3.0530981189032635E-2</v>
      </c>
      <c r="L12" s="12">
        <f t="shared" si="3"/>
        <v>1099727.5825945265</v>
      </c>
      <c r="M12" s="12">
        <f t="shared" si="4"/>
        <v>8066.952243452889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1" topLeftCell="A29" activePane="bottomLeft" state="frozen"/>
      <selection pane="bottomLeft" activeCell="E73" sqref="E73"/>
    </sheetView>
  </sheetViews>
  <sheetFormatPr baseColWidth="10" defaultColWidth="14.5" defaultRowHeight="15" customHeight="1" x14ac:dyDescent="0.2"/>
  <cols>
    <col min="1" max="2" width="8.6640625" customWidth="1"/>
    <col min="3" max="5" width="36.83203125" customWidth="1"/>
    <col min="6" max="6" width="37.6640625" customWidth="1"/>
    <col min="7" max="7" width="35.1640625" customWidth="1"/>
    <col min="8" max="26" width="8.6640625" customWidth="1"/>
  </cols>
  <sheetData>
    <row r="1" spans="1:26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x14ac:dyDescent="0.2">
      <c r="A2" s="1">
        <v>2019</v>
      </c>
      <c r="B2" s="1">
        <v>2</v>
      </c>
      <c r="C2" s="1">
        <v>3.5587959286797144E-2</v>
      </c>
      <c r="D2" s="1">
        <f t="shared" ref="D2:D72" si="0">1+C2</f>
        <v>1.0355879592867971</v>
      </c>
      <c r="F2" s="1">
        <v>10355.879999999999</v>
      </c>
      <c r="G2" s="1">
        <v>3.5587959286797144E-2</v>
      </c>
    </row>
    <row r="3" spans="1:26" x14ac:dyDescent="0.2">
      <c r="A3" s="1">
        <v>2019</v>
      </c>
      <c r="B3" s="1">
        <v>3</v>
      </c>
      <c r="C3" s="1">
        <v>1.4170701706218702E-2</v>
      </c>
      <c r="D3" s="1">
        <f t="shared" si="0"/>
        <v>1.0141707017062187</v>
      </c>
      <c r="F3" s="1">
        <v>10502.63</v>
      </c>
      <c r="G3" s="1">
        <v>1.4170701706218702E-2</v>
      </c>
    </row>
    <row r="4" spans="1:26" x14ac:dyDescent="0.2">
      <c r="A4" s="1">
        <v>2019</v>
      </c>
      <c r="B4" s="1">
        <v>4</v>
      </c>
      <c r="C4" s="1">
        <v>3.9250915624351901E-2</v>
      </c>
      <c r="D4" s="1">
        <f t="shared" si="0"/>
        <v>1.0392509156243519</v>
      </c>
      <c r="F4" s="1">
        <v>10914.87</v>
      </c>
      <c r="G4" s="1">
        <v>3.9250915624351901E-2</v>
      </c>
    </row>
    <row r="5" spans="1:26" x14ac:dyDescent="0.2">
      <c r="A5" s="1">
        <v>2019</v>
      </c>
      <c r="B5" s="1">
        <v>5</v>
      </c>
      <c r="C5" s="1">
        <v>-6.4498969346366009E-2</v>
      </c>
      <c r="D5" s="1">
        <f t="shared" si="0"/>
        <v>0.93550103065363399</v>
      </c>
      <c r="F5" s="1">
        <v>10210.870000000001</v>
      </c>
      <c r="G5" s="1">
        <v>-6.4498969346366009E-2</v>
      </c>
    </row>
    <row r="6" spans="1:26" x14ac:dyDescent="0.2">
      <c r="A6" s="1">
        <v>2019</v>
      </c>
      <c r="B6" s="1">
        <v>6</v>
      </c>
      <c r="C6" s="1">
        <v>7.0778145047365015E-2</v>
      </c>
      <c r="D6" s="1">
        <f t="shared" si="0"/>
        <v>1.070778145047365</v>
      </c>
      <c r="F6" s="1">
        <v>10933.58</v>
      </c>
      <c r="G6" s="1">
        <v>7.0778145047365015E-2</v>
      </c>
    </row>
    <row r="7" spans="1:26" x14ac:dyDescent="0.2">
      <c r="A7" s="1">
        <v>2019</v>
      </c>
      <c r="B7" s="1">
        <v>7</v>
      </c>
      <c r="C7" s="1">
        <v>1.4124858418282482E-2</v>
      </c>
      <c r="D7" s="1">
        <f t="shared" si="0"/>
        <v>1.0141248584182825</v>
      </c>
      <c r="F7" s="1">
        <v>11088.01</v>
      </c>
      <c r="G7" s="1">
        <v>1.4124858418282482E-2</v>
      </c>
    </row>
    <row r="8" spans="1:26" x14ac:dyDescent="0.2">
      <c r="A8" s="1">
        <v>2019</v>
      </c>
      <c r="B8" s="1">
        <v>8</v>
      </c>
      <c r="C8" s="1">
        <v>-2.0826489718152708E-2</v>
      </c>
      <c r="D8" s="1">
        <f t="shared" si="0"/>
        <v>0.97917351028184729</v>
      </c>
      <c r="F8" s="1">
        <v>10857.09</v>
      </c>
      <c r="G8" s="1">
        <v>-2.0826489718152708E-2</v>
      </c>
    </row>
    <row r="9" spans="1:26" x14ac:dyDescent="0.2">
      <c r="A9" s="1">
        <v>2019</v>
      </c>
      <c r="B9" s="1">
        <v>9</v>
      </c>
      <c r="C9" s="1">
        <v>1.7802580531317336E-2</v>
      </c>
      <c r="D9" s="1">
        <f t="shared" si="0"/>
        <v>1.0178025805313173</v>
      </c>
      <c r="F9" s="1">
        <v>11050.37</v>
      </c>
      <c r="G9" s="1">
        <v>1.7802580531317336E-2</v>
      </c>
    </row>
    <row r="10" spans="1:26" x14ac:dyDescent="0.2">
      <c r="A10" s="1">
        <v>2019</v>
      </c>
      <c r="B10" s="1">
        <v>10</v>
      </c>
      <c r="C10" s="1">
        <v>2.1059602649006637E-2</v>
      </c>
      <c r="D10" s="1">
        <f t="shared" si="0"/>
        <v>1.0210596026490066</v>
      </c>
      <c r="F10" s="1">
        <v>11283.09</v>
      </c>
      <c r="G10" s="1">
        <v>2.1059602649006637E-2</v>
      </c>
    </row>
    <row r="11" spans="1:26" x14ac:dyDescent="0.2">
      <c r="A11" s="1">
        <v>2019</v>
      </c>
      <c r="B11" s="1">
        <v>11</v>
      </c>
      <c r="C11" s="1">
        <v>3.7877805162796818E-2</v>
      </c>
      <c r="D11" s="1">
        <f t="shared" si="0"/>
        <v>1.0378778051627968</v>
      </c>
      <c r="F11" s="1">
        <v>11710.47</v>
      </c>
      <c r="G11" s="1">
        <v>3.7877805162796818E-2</v>
      </c>
    </row>
    <row r="12" spans="1:26" x14ac:dyDescent="0.2">
      <c r="A12" s="1">
        <v>2019</v>
      </c>
      <c r="B12" s="1">
        <v>12</v>
      </c>
      <c r="C12" s="1">
        <v>2.8040093556587209E-2</v>
      </c>
      <c r="D12" s="1">
        <f t="shared" si="0"/>
        <v>1.0280400935565872</v>
      </c>
      <c r="F12" s="1">
        <v>12038.83</v>
      </c>
      <c r="G12" s="1">
        <v>2.8040093556587209E-2</v>
      </c>
    </row>
    <row r="13" spans="1:26" x14ac:dyDescent="0.2">
      <c r="A13" s="12">
        <v>2020</v>
      </c>
      <c r="B13" s="12">
        <v>1</v>
      </c>
      <c r="C13" s="12">
        <v>-6.1117222833384499E-4</v>
      </c>
      <c r="D13" s="12">
        <f t="shared" si="0"/>
        <v>0.99938882777166616</v>
      </c>
      <c r="E13" s="12">
        <f>PRODUCT(D2:D13)</f>
        <v>1.2031471047344375</v>
      </c>
      <c r="F13" s="12">
        <v>12031.47</v>
      </c>
      <c r="G13" s="12">
        <v>-6.1117222833384499E-4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">
      <c r="A14" s="1">
        <v>2020</v>
      </c>
      <c r="B14" s="1">
        <v>2</v>
      </c>
      <c r="C14" s="1">
        <v>-7.9990215264187925E-2</v>
      </c>
      <c r="D14" s="1">
        <f t="shared" si="0"/>
        <v>0.92000978473581208</v>
      </c>
      <c r="F14" s="1">
        <v>11069.07</v>
      </c>
      <c r="G14" s="1">
        <v>-7.9990215264187925E-2</v>
      </c>
    </row>
    <row r="15" spans="1:26" x14ac:dyDescent="0.2">
      <c r="A15" s="1">
        <v>2020</v>
      </c>
      <c r="B15" s="1">
        <v>3</v>
      </c>
      <c r="C15" s="1">
        <v>-0.13910065673475325</v>
      </c>
      <c r="D15" s="1">
        <f t="shared" si="0"/>
        <v>0.86089934326524675</v>
      </c>
      <c r="F15" s="1">
        <v>9529.36</v>
      </c>
      <c r="G15" s="1">
        <v>-0.13910065673475325</v>
      </c>
    </row>
    <row r="16" spans="1:26" x14ac:dyDescent="0.2">
      <c r="A16" s="1">
        <v>2020</v>
      </c>
      <c r="B16" s="1">
        <v>4</v>
      </c>
      <c r="C16" s="1">
        <v>0.13133193701031742</v>
      </c>
      <c r="D16" s="1">
        <f t="shared" si="0"/>
        <v>1.1313319370103174</v>
      </c>
      <c r="F16" s="1">
        <v>10780.86</v>
      </c>
      <c r="G16" s="1">
        <v>0.13133193701031742</v>
      </c>
    </row>
    <row r="17" spans="1:26" x14ac:dyDescent="0.2">
      <c r="A17" s="1">
        <v>2020</v>
      </c>
      <c r="B17" s="1">
        <v>5</v>
      </c>
      <c r="C17" s="1">
        <v>5.3963247394404945E-2</v>
      </c>
      <c r="D17" s="1">
        <f t="shared" si="0"/>
        <v>1.0539632473944049</v>
      </c>
      <c r="F17" s="1">
        <v>11362.64</v>
      </c>
      <c r="G17" s="1">
        <v>5.3963247394404945E-2</v>
      </c>
    </row>
    <row r="18" spans="1:26" x14ac:dyDescent="0.2">
      <c r="A18" s="1">
        <v>2020</v>
      </c>
      <c r="B18" s="1">
        <v>6</v>
      </c>
      <c r="C18" s="1">
        <v>2.2926308158458975E-2</v>
      </c>
      <c r="D18" s="1">
        <f t="shared" si="0"/>
        <v>1.022926308158459</v>
      </c>
      <c r="F18" s="1">
        <v>11623.14</v>
      </c>
      <c r="G18" s="1">
        <v>2.2926308158458975E-2</v>
      </c>
    </row>
    <row r="19" spans="1:26" x14ac:dyDescent="0.2">
      <c r="A19" s="1">
        <v>2020</v>
      </c>
      <c r="B19" s="1">
        <v>7</v>
      </c>
      <c r="C19" s="1">
        <v>5.7433079920781838E-2</v>
      </c>
      <c r="D19" s="1">
        <f t="shared" si="0"/>
        <v>1.0574330799207818</v>
      </c>
      <c r="F19" s="1">
        <v>12290.69</v>
      </c>
      <c r="G19" s="1">
        <v>5.7433079920781838E-2</v>
      </c>
    </row>
    <row r="20" spans="1:26" x14ac:dyDescent="0.2">
      <c r="A20" s="1">
        <v>2020</v>
      </c>
      <c r="B20" s="1">
        <v>8</v>
      </c>
      <c r="C20" s="1">
        <v>7.1048815853069103E-2</v>
      </c>
      <c r="D20" s="1">
        <f t="shared" si="0"/>
        <v>1.0710488158530691</v>
      </c>
      <c r="F20" s="1">
        <v>13163.93</v>
      </c>
      <c r="G20" s="1">
        <v>7.1048815853069103E-2</v>
      </c>
    </row>
    <row r="21" spans="1:26" ht="15.75" customHeight="1" x14ac:dyDescent="0.2">
      <c r="A21" s="1">
        <v>2020</v>
      </c>
      <c r="B21" s="1">
        <v>9</v>
      </c>
      <c r="C21" s="1">
        <v>-3.5438156597096593E-2</v>
      </c>
      <c r="D21" s="1">
        <f t="shared" si="0"/>
        <v>0.96456184340290341</v>
      </c>
      <c r="F21" s="1">
        <v>12697.42</v>
      </c>
      <c r="G21" s="1">
        <v>-3.5438156597096593E-2</v>
      </c>
    </row>
    <row r="22" spans="1:26" ht="15.75" customHeight="1" x14ac:dyDescent="0.2">
      <c r="A22" s="1">
        <v>2020</v>
      </c>
      <c r="B22" s="1">
        <v>10</v>
      </c>
      <c r="C22" s="1">
        <v>-1.9493864130115557E-2</v>
      </c>
      <c r="D22" s="1">
        <f t="shared" si="0"/>
        <v>0.98050613586988444</v>
      </c>
      <c r="F22" s="1">
        <v>12449.9</v>
      </c>
      <c r="G22" s="1">
        <v>-1.9493864130115668E-2</v>
      </c>
    </row>
    <row r="23" spans="1:26" ht="15.75" customHeight="1" x14ac:dyDescent="0.2">
      <c r="A23" s="1">
        <v>2020</v>
      </c>
      <c r="B23" s="1">
        <v>11</v>
      </c>
      <c r="C23" s="1">
        <v>0.11803101982154618</v>
      </c>
      <c r="D23" s="1">
        <f t="shared" si="0"/>
        <v>1.1180310198215462</v>
      </c>
      <c r="F23" s="1">
        <v>13919.38</v>
      </c>
      <c r="G23" s="1">
        <v>0.11803101982154618</v>
      </c>
    </row>
    <row r="24" spans="1:26" ht="15.75" customHeight="1" x14ac:dyDescent="0.2">
      <c r="A24" s="1">
        <v>2020</v>
      </c>
      <c r="B24" s="1">
        <v>12</v>
      </c>
      <c r="C24" s="1">
        <v>4.6756192739820124E-2</v>
      </c>
      <c r="D24" s="1">
        <f t="shared" si="0"/>
        <v>1.0467561927398201</v>
      </c>
      <c r="F24" s="1">
        <v>14570.19</v>
      </c>
      <c r="G24" s="1">
        <v>4.6756192739820124E-2</v>
      </c>
    </row>
    <row r="25" spans="1:26" ht="15.75" customHeight="1" x14ac:dyDescent="0.2">
      <c r="A25" s="12">
        <v>2021</v>
      </c>
      <c r="B25" s="12">
        <v>1</v>
      </c>
      <c r="C25" s="12">
        <v>-3.3394985614466632E-3</v>
      </c>
      <c r="D25" s="12">
        <f t="shared" si="0"/>
        <v>0.99666050143855334</v>
      </c>
      <c r="E25" s="12">
        <f>PRODUCT(D14:D25)</f>
        <v>1.2069627750864522</v>
      </c>
      <c r="F25" s="12">
        <v>14521.54</v>
      </c>
      <c r="G25" s="12">
        <v>-3.3394985614466632E-3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">
      <c r="A26" s="1">
        <v>2021</v>
      </c>
      <c r="B26" s="1">
        <v>2</v>
      </c>
      <c r="C26" s="1">
        <v>3.1393370792309083E-2</v>
      </c>
      <c r="D26" s="1">
        <f t="shared" si="0"/>
        <v>1.0313933707923091</v>
      </c>
      <c r="F26" s="1">
        <v>14977.42</v>
      </c>
      <c r="G26" s="1">
        <v>3.1393370792309083E-2</v>
      </c>
    </row>
    <row r="27" spans="1:26" ht="15.75" customHeight="1" x14ac:dyDescent="0.2">
      <c r="A27" s="1">
        <v>2021</v>
      </c>
      <c r="B27" s="1">
        <v>3</v>
      </c>
      <c r="C27" s="1">
        <v>3.6453968252718294E-2</v>
      </c>
      <c r="D27" s="1">
        <f t="shared" si="0"/>
        <v>1.0364539682527183</v>
      </c>
      <c r="F27" s="1">
        <v>15523.4</v>
      </c>
      <c r="G27" s="1">
        <v>3.6453968252718294E-2</v>
      </c>
    </row>
    <row r="28" spans="1:26" ht="15.75" customHeight="1" x14ac:dyDescent="0.2">
      <c r="A28" s="1">
        <v>2021</v>
      </c>
      <c r="B28" s="1">
        <v>4</v>
      </c>
      <c r="C28" s="1">
        <v>5.0365281339203705E-2</v>
      </c>
      <c r="D28" s="1">
        <f t="shared" si="0"/>
        <v>1.0503652813392037</v>
      </c>
      <c r="F28" s="1">
        <v>16305.24</v>
      </c>
      <c r="G28" s="1">
        <v>5.0365281339203705E-2</v>
      </c>
    </row>
    <row r="29" spans="1:26" ht="15.75" customHeight="1" x14ac:dyDescent="0.2">
      <c r="A29" s="1">
        <v>2021</v>
      </c>
      <c r="B29" s="1">
        <v>5</v>
      </c>
      <c r="C29" s="1">
        <v>4.5601105481345439E-3</v>
      </c>
      <c r="D29" s="1">
        <f t="shared" si="0"/>
        <v>1.0045601105481345</v>
      </c>
      <c r="F29" s="1">
        <v>16379.6</v>
      </c>
      <c r="G29" s="1">
        <v>4.5601105481345439E-3</v>
      </c>
    </row>
    <row r="30" spans="1:26" ht="15.75" customHeight="1" x14ac:dyDescent="0.2">
      <c r="A30" s="1">
        <v>2021</v>
      </c>
      <c r="B30" s="1">
        <v>6</v>
      </c>
      <c r="C30" s="1">
        <v>2.4798701537573464E-2</v>
      </c>
      <c r="D30" s="1">
        <f t="shared" si="0"/>
        <v>1.0247987015375735</v>
      </c>
      <c r="F30" s="21">
        <v>16785.79</v>
      </c>
      <c r="G30" s="1">
        <v>2.4798701537573464E-2</v>
      </c>
    </row>
    <row r="31" spans="1:26" ht="15.75" customHeight="1" x14ac:dyDescent="0.2">
      <c r="A31" s="1">
        <v>2021</v>
      </c>
      <c r="B31" s="1">
        <v>7</v>
      </c>
      <c r="C31" s="1">
        <v>1.7368279328606073E-2</v>
      </c>
      <c r="D31" s="1">
        <f t="shared" si="0"/>
        <v>1.0173682793286061</v>
      </c>
      <c r="F31" s="21">
        <v>17077.330000000002</v>
      </c>
      <c r="G31" s="1">
        <v>1.7368279328606073E-2</v>
      </c>
    </row>
    <row r="32" spans="1:26" ht="15.75" customHeight="1" x14ac:dyDescent="0.2">
      <c r="A32" s="1">
        <v>2021</v>
      </c>
      <c r="B32" s="1">
        <v>8</v>
      </c>
      <c r="C32" s="1">
        <v>2.8585292690458397E-2</v>
      </c>
      <c r="D32" s="1">
        <f t="shared" si="0"/>
        <v>1.0285852926904584</v>
      </c>
      <c r="F32" s="21">
        <v>17565.490000000002</v>
      </c>
      <c r="G32" s="1">
        <v>2.8585292690458397E-2</v>
      </c>
    </row>
    <row r="33" spans="1:26" ht="15.75" customHeight="1" x14ac:dyDescent="0.2">
      <c r="A33" s="1">
        <v>2021</v>
      </c>
      <c r="B33" s="1">
        <v>9</v>
      </c>
      <c r="C33" s="1">
        <v>-4.4645099829267787E-2</v>
      </c>
      <c r="D33" s="1">
        <f t="shared" si="0"/>
        <v>0.95535490017073221</v>
      </c>
      <c r="F33" s="21">
        <v>16781.28</v>
      </c>
      <c r="G33" s="1">
        <v>-4.4645099829267787E-2</v>
      </c>
    </row>
    <row r="34" spans="1:26" ht="15.75" customHeight="1" x14ac:dyDescent="0.2">
      <c r="A34" s="1">
        <v>2021</v>
      </c>
      <c r="B34" s="1">
        <v>10</v>
      </c>
      <c r="C34" s="1">
        <v>6.6873817887057374E-2</v>
      </c>
      <c r="D34" s="1">
        <f t="shared" si="0"/>
        <v>1.0668738178870574</v>
      </c>
      <c r="F34" s="21">
        <v>17903.509999999998</v>
      </c>
      <c r="G34" s="1">
        <v>6.6873817887057374E-2</v>
      </c>
    </row>
    <row r="35" spans="1:26" ht="15.75" customHeight="1" x14ac:dyDescent="0.2">
      <c r="A35" s="1">
        <v>2021</v>
      </c>
      <c r="B35" s="1">
        <v>11</v>
      </c>
      <c r="C35" s="1">
        <v>-1.460470220758936E-2</v>
      </c>
      <c r="D35" s="1">
        <f t="shared" si="0"/>
        <v>0.98539529779241064</v>
      </c>
      <c r="F35" s="21">
        <v>17642.03</v>
      </c>
      <c r="G35" s="1">
        <v>-1.460470220758936E-2</v>
      </c>
    </row>
    <row r="36" spans="1:26" ht="15.75" customHeight="1" x14ac:dyDescent="0.2">
      <c r="A36" s="1">
        <v>2021</v>
      </c>
      <c r="B36" s="1">
        <v>12</v>
      </c>
      <c r="C36" s="1">
        <v>3.7882312900655135E-2</v>
      </c>
      <c r="D36" s="1">
        <f t="shared" si="0"/>
        <v>1.0378823129006551</v>
      </c>
      <c r="F36" s="21">
        <v>18310.349999999999</v>
      </c>
      <c r="G36" s="1">
        <v>3.7882312900655135E-2</v>
      </c>
    </row>
    <row r="37" spans="1:26" ht="15.75" customHeight="1" x14ac:dyDescent="0.2">
      <c r="A37" s="12">
        <v>2022</v>
      </c>
      <c r="B37" s="12">
        <v>1</v>
      </c>
      <c r="C37" s="12">
        <v>-6.0594764744864138E-2</v>
      </c>
      <c r="D37" s="12">
        <f t="shared" si="0"/>
        <v>0.93940523525513586</v>
      </c>
      <c r="E37" s="12">
        <f>PRODUCT(D26:D37)</f>
        <v>1.1845054854411541</v>
      </c>
      <c r="F37" s="36">
        <v>17200.84</v>
      </c>
      <c r="G37" s="12">
        <v>-6.0594764744864249E-2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2">
      <c r="A38" s="1">
        <v>2022</v>
      </c>
      <c r="B38" s="1">
        <v>2</v>
      </c>
      <c r="C38" s="1">
        <v>-2.4866628455535333E-2</v>
      </c>
      <c r="D38" s="1">
        <f t="shared" si="0"/>
        <v>0.97513337154446467</v>
      </c>
      <c r="F38" s="35">
        <v>16773.11</v>
      </c>
      <c r="G38" s="1">
        <v>-2.4866628455535444E-2</v>
      </c>
    </row>
    <row r="39" spans="1:26" ht="15.75" customHeight="1" x14ac:dyDescent="0.2">
      <c r="A39" s="1">
        <v>2022</v>
      </c>
      <c r="B39" s="1">
        <v>3</v>
      </c>
      <c r="C39" s="1">
        <v>3.2643779747109303E-2</v>
      </c>
      <c r="D39" s="1">
        <f t="shared" si="0"/>
        <v>1.0326437797471093</v>
      </c>
      <c r="F39" s="35">
        <v>17320.650000000001</v>
      </c>
      <c r="G39" s="1">
        <v>3.2643779747109303E-2</v>
      </c>
    </row>
    <row r="40" spans="1:26" ht="15.75" customHeight="1" x14ac:dyDescent="0.2">
      <c r="A40" s="1">
        <v>2022</v>
      </c>
      <c r="B40" s="1">
        <v>4</v>
      </c>
      <c r="C40" s="1">
        <v>-9.131637896956124E-2</v>
      </c>
      <c r="D40" s="1">
        <f t="shared" si="0"/>
        <v>0.90868362103043876</v>
      </c>
      <c r="F40" s="35">
        <v>15738.99</v>
      </c>
      <c r="G40" s="1">
        <v>-9.131637896956124E-2</v>
      </c>
    </row>
    <row r="41" spans="1:26" ht="15.75" customHeight="1" x14ac:dyDescent="0.2">
      <c r="A41" s="1">
        <v>2022</v>
      </c>
      <c r="B41" s="1">
        <v>5</v>
      </c>
      <c r="C41" s="1">
        <v>-2.5135344160864825E-3</v>
      </c>
      <c r="D41" s="1">
        <f t="shared" si="0"/>
        <v>0.99748646558391352</v>
      </c>
      <c r="F41" s="35">
        <v>15699.43</v>
      </c>
      <c r="G41" s="1">
        <v>-2.5135344160864825E-3</v>
      </c>
    </row>
    <row r="42" spans="1:26" ht="15.75" customHeight="1" x14ac:dyDescent="0.2">
      <c r="A42" s="1">
        <v>2022</v>
      </c>
      <c r="B42" s="1">
        <v>6</v>
      </c>
      <c r="C42" s="1">
        <v>-8.2345523316848857E-2</v>
      </c>
      <c r="D42" s="1">
        <f t="shared" si="0"/>
        <v>0.91765447668315114</v>
      </c>
      <c r="F42" s="35">
        <v>14406.65</v>
      </c>
      <c r="G42" s="1">
        <v>-8.2345523316848857E-2</v>
      </c>
    </row>
    <row r="43" spans="1:26" ht="15.75" customHeight="1" x14ac:dyDescent="0.2">
      <c r="A43" s="1">
        <v>2022</v>
      </c>
      <c r="B43" s="1">
        <v>7</v>
      </c>
      <c r="C43" s="1">
        <v>9.3468349061605283E-2</v>
      </c>
      <c r="D43" s="1">
        <f t="shared" si="0"/>
        <v>1.0934683490616053</v>
      </c>
      <c r="F43" s="35">
        <v>15753.22</v>
      </c>
      <c r="G43" s="1">
        <v>9.3468349061605283E-2</v>
      </c>
    </row>
    <row r="44" spans="1:26" ht="15.75" customHeight="1" x14ac:dyDescent="0.2">
      <c r="A44" s="1">
        <v>2022</v>
      </c>
      <c r="B44" s="1">
        <v>8</v>
      </c>
      <c r="C44" s="1">
        <v>-3.7284848484848587E-2</v>
      </c>
      <c r="D44" s="1">
        <f t="shared" si="0"/>
        <v>0.96271515151515141</v>
      </c>
      <c r="F44" s="35">
        <v>15165.86</v>
      </c>
      <c r="G44" s="1">
        <v>-3.7284848484848587E-2</v>
      </c>
    </row>
    <row r="45" spans="1:26" ht="15.75" customHeight="1" x14ac:dyDescent="0.2">
      <c r="A45" s="1">
        <v>2022</v>
      </c>
      <c r="B45" s="1">
        <v>9</v>
      </c>
      <c r="C45" s="1">
        <v>-9.2237574117713605E-2</v>
      </c>
      <c r="D45" s="1">
        <f t="shared" si="0"/>
        <v>0.90776242588228639</v>
      </c>
      <c r="F45" s="35">
        <v>13767</v>
      </c>
      <c r="G45" s="1">
        <v>-9.2237574117713605E-2</v>
      </c>
    </row>
    <row r="46" spans="1:26" ht="15.75" customHeight="1" x14ac:dyDescent="0.2">
      <c r="A46" s="1">
        <v>2022</v>
      </c>
      <c r="B46" s="1">
        <v>10</v>
      </c>
      <c r="C46" s="1">
        <v>8.11277650860871E-2</v>
      </c>
      <c r="D46" s="1">
        <f t="shared" si="0"/>
        <v>1.0811277650860871</v>
      </c>
      <c r="F46" s="35">
        <v>14883.89</v>
      </c>
      <c r="G46" s="1">
        <v>8.11277650860871E-2</v>
      </c>
    </row>
    <row r="47" spans="1:26" ht="15.75" customHeight="1" x14ac:dyDescent="0.2">
      <c r="A47" s="1">
        <v>2022</v>
      </c>
      <c r="B47" s="1">
        <v>11</v>
      </c>
      <c r="C47" s="1">
        <v>5.1693037159201927E-2</v>
      </c>
      <c r="D47" s="1">
        <f t="shared" si="0"/>
        <v>1.0516930371592019</v>
      </c>
      <c r="F47" s="35">
        <v>15653.28</v>
      </c>
      <c r="G47" s="1">
        <v>5.1693037159201927E-2</v>
      </c>
    </row>
    <row r="48" spans="1:26" ht="15.75" customHeight="1" x14ac:dyDescent="0.2">
      <c r="A48" s="1">
        <v>2022</v>
      </c>
      <c r="B48" s="1">
        <v>12</v>
      </c>
      <c r="C48" s="1">
        <v>-5.8487649756535531E-2</v>
      </c>
      <c r="D48" s="1">
        <f t="shared" si="0"/>
        <v>0.94151235024346447</v>
      </c>
      <c r="F48" s="35">
        <v>14737.76</v>
      </c>
      <c r="G48" s="1">
        <v>-5.8487649756535531E-2</v>
      </c>
    </row>
    <row r="49" spans="1:26" ht="15.75" customHeight="1" x14ac:dyDescent="0.2">
      <c r="A49" s="12">
        <v>2023</v>
      </c>
      <c r="B49" s="12">
        <v>1</v>
      </c>
      <c r="C49" s="12">
        <v>6.9250483811914787E-2</v>
      </c>
      <c r="D49" s="12">
        <f t="shared" si="0"/>
        <v>1.0692504838119148</v>
      </c>
      <c r="E49" s="12">
        <f>PRODUCT(D38:D49)</f>
        <v>0.91613858401885806</v>
      </c>
      <c r="F49" s="36">
        <v>15758.35</v>
      </c>
      <c r="G49" s="12">
        <v>6.9250483811914787E-2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2">
      <c r="A50">
        <v>2023</v>
      </c>
      <c r="B50">
        <v>2</v>
      </c>
      <c r="C50" s="20">
        <v>-2.4E-2</v>
      </c>
      <c r="D50" s="20">
        <f t="shared" si="0"/>
        <v>0.97599999999999998</v>
      </c>
      <c r="E50" s="19"/>
      <c r="F50" s="21">
        <f>F49*D50</f>
        <v>15380.149600000001</v>
      </c>
      <c r="G50" s="20">
        <v>-2.4E-2</v>
      </c>
      <c r="H50" s="19"/>
    </row>
    <row r="51" spans="1:26" ht="15.75" customHeight="1" x14ac:dyDescent="0.2">
      <c r="A51">
        <v>2023</v>
      </c>
      <c r="B51">
        <v>3</v>
      </c>
      <c r="C51" s="20">
        <v>2.7099999999999999E-2</v>
      </c>
      <c r="D51" s="20">
        <f t="shared" si="0"/>
        <v>1.0270999999999999</v>
      </c>
      <c r="E51" s="19"/>
      <c r="F51" s="21">
        <f t="shared" ref="F51:F73" si="1">F50*D51</f>
        <v>15796.951654159999</v>
      </c>
      <c r="G51" s="20">
        <v>2.7099999999999999E-2</v>
      </c>
      <c r="H51" s="19"/>
    </row>
    <row r="52" spans="1:26" ht="15.75" customHeight="1" x14ac:dyDescent="0.2">
      <c r="A52">
        <v>2023</v>
      </c>
      <c r="B52">
        <v>4</v>
      </c>
      <c r="C52" s="20">
        <v>1.0800000000000001E-2</v>
      </c>
      <c r="D52" s="20">
        <f t="shared" si="0"/>
        <v>1.0107999999999999</v>
      </c>
      <c r="E52" s="19"/>
      <c r="F52" s="21">
        <f t="shared" si="1"/>
        <v>15967.558732024925</v>
      </c>
      <c r="G52" s="20">
        <v>1.0800000000000001E-2</v>
      </c>
      <c r="H52" s="19"/>
    </row>
    <row r="53" spans="1:26" ht="15.75" customHeight="1" x14ac:dyDescent="0.2">
      <c r="A53">
        <v>2023</v>
      </c>
      <c r="B53">
        <v>5</v>
      </c>
      <c r="C53" s="20">
        <v>4.3E-3</v>
      </c>
      <c r="D53" s="20">
        <f t="shared" si="0"/>
        <v>1.0043</v>
      </c>
      <c r="E53" s="19"/>
      <c r="F53" s="21">
        <f t="shared" si="1"/>
        <v>16036.219234572633</v>
      </c>
      <c r="G53" s="20">
        <v>4.3E-3</v>
      </c>
      <c r="H53" s="19"/>
    </row>
    <row r="54" spans="1:26" ht="15.75" customHeight="1" x14ac:dyDescent="0.2">
      <c r="A54">
        <v>2023</v>
      </c>
      <c r="B54">
        <v>6</v>
      </c>
      <c r="C54" s="20">
        <v>6.7299999999999999E-2</v>
      </c>
      <c r="D54" s="20">
        <f t="shared" si="0"/>
        <v>1.0672999999999999</v>
      </c>
      <c r="E54" s="19"/>
      <c r="F54" s="21">
        <f t="shared" si="1"/>
        <v>17115.456789059368</v>
      </c>
      <c r="G54" s="20">
        <v>6.7299999999999999E-2</v>
      </c>
      <c r="H54" s="19"/>
    </row>
    <row r="55" spans="1:26" ht="15.75" customHeight="1" x14ac:dyDescent="0.2">
      <c r="A55">
        <v>2023</v>
      </c>
      <c r="B55">
        <v>7</v>
      </c>
      <c r="C55" s="20">
        <v>3.6600000000000001E-2</v>
      </c>
      <c r="D55" s="20">
        <f t="shared" si="0"/>
        <v>1.0366</v>
      </c>
      <c r="E55" s="19"/>
      <c r="F55" s="21">
        <f t="shared" si="1"/>
        <v>17741.88250753894</v>
      </c>
      <c r="G55" s="20">
        <v>3.6600000000000001E-2</v>
      </c>
      <c r="H55" s="19"/>
    </row>
    <row r="56" spans="1:26" ht="15.75" customHeight="1" x14ac:dyDescent="0.2">
      <c r="A56">
        <v>2023</v>
      </c>
      <c r="B56">
        <v>8</v>
      </c>
      <c r="C56" s="20">
        <v>-1.9300000000000001E-2</v>
      </c>
      <c r="D56" s="20">
        <f t="shared" si="0"/>
        <v>0.98070000000000002</v>
      </c>
      <c r="E56" s="19"/>
      <c r="F56" s="21">
        <f t="shared" si="1"/>
        <v>17399.464175143439</v>
      </c>
      <c r="G56" s="20">
        <v>-1.9300000000000001E-2</v>
      </c>
      <c r="H56" s="19"/>
    </row>
    <row r="57" spans="1:26" ht="15.75" customHeight="1" x14ac:dyDescent="0.2">
      <c r="A57">
        <v>2023</v>
      </c>
      <c r="B57">
        <v>9</v>
      </c>
      <c r="C57" s="20">
        <v>-4.8000000000000001E-2</v>
      </c>
      <c r="D57" s="20">
        <f t="shared" si="0"/>
        <v>0.95199999999999996</v>
      </c>
      <c r="E57" s="19"/>
      <c r="F57" s="21">
        <f t="shared" si="1"/>
        <v>16564.289894736554</v>
      </c>
      <c r="G57" s="20">
        <v>-4.8000000000000001E-2</v>
      </c>
      <c r="H57" s="19"/>
    </row>
    <row r="58" spans="1:26" ht="15.75" customHeight="1" x14ac:dyDescent="0.2">
      <c r="A58">
        <v>2023</v>
      </c>
      <c r="B58">
        <v>10</v>
      </c>
      <c r="C58" s="20">
        <v>-2.6499999999999999E-2</v>
      </c>
      <c r="D58" s="20">
        <f t="shared" si="0"/>
        <v>0.97350000000000003</v>
      </c>
      <c r="E58" s="19"/>
      <c r="F58" s="21">
        <f t="shared" si="1"/>
        <v>16125.336212526036</v>
      </c>
      <c r="G58" s="20">
        <v>-2.6499999999999999E-2</v>
      </c>
      <c r="H58" s="19"/>
    </row>
    <row r="59" spans="1:26" ht="15.75" customHeight="1" x14ac:dyDescent="0.2">
      <c r="A59">
        <v>2023</v>
      </c>
      <c r="B59">
        <v>11</v>
      </c>
      <c r="C59" s="20">
        <v>9.4200000000000006E-2</v>
      </c>
      <c r="D59" s="20">
        <f t="shared" si="0"/>
        <v>1.0942000000000001</v>
      </c>
      <c r="E59" s="19"/>
      <c r="F59" s="21">
        <f t="shared" si="1"/>
        <v>17644.342883745991</v>
      </c>
      <c r="G59" s="20">
        <v>9.4200000000000006E-2</v>
      </c>
      <c r="H59" s="19"/>
    </row>
    <row r="60" spans="1:26" ht="15.75" customHeight="1" x14ac:dyDescent="0.2">
      <c r="A60">
        <v>2023</v>
      </c>
      <c r="B60">
        <v>12</v>
      </c>
      <c r="C60" s="20">
        <v>5.2900000000000003E-2</v>
      </c>
      <c r="D60" s="20">
        <f t="shared" si="0"/>
        <v>1.0528999999999999</v>
      </c>
      <c r="E60" s="19"/>
      <c r="F60" s="21">
        <f t="shared" si="1"/>
        <v>18577.728622296152</v>
      </c>
      <c r="G60" s="20">
        <v>5.2900000000000003E-2</v>
      </c>
      <c r="H60" s="19"/>
    </row>
    <row r="61" spans="1:26" s="22" customFormat="1" ht="15.75" customHeight="1" x14ac:dyDescent="0.2">
      <c r="A61" s="22">
        <v>2024</v>
      </c>
      <c r="B61" s="22">
        <v>1</v>
      </c>
      <c r="C61" s="23">
        <v>1.12E-2</v>
      </c>
      <c r="D61" s="23">
        <f t="shared" si="0"/>
        <v>1.0112000000000001</v>
      </c>
      <c r="E61" s="23">
        <f>PRODUCT(D50:D61)</f>
        <v>1.1921171431568578</v>
      </c>
      <c r="F61" s="24">
        <f t="shared" si="1"/>
        <v>18785.799182865871</v>
      </c>
      <c r="G61" s="23">
        <v>1.12E-2</v>
      </c>
      <c r="H61" s="25"/>
    </row>
    <row r="62" spans="1:26" ht="15.75" customHeight="1" x14ac:dyDescent="0.2">
      <c r="A62">
        <v>2024</v>
      </c>
      <c r="B62">
        <v>2</v>
      </c>
      <c r="C62" s="37">
        <v>5.2999999999999999E-2</v>
      </c>
      <c r="D62" s="37">
        <f t="shared" si="0"/>
        <v>1.0529999999999999</v>
      </c>
      <c r="F62" s="21">
        <f t="shared" si="1"/>
        <v>19781.446539557761</v>
      </c>
      <c r="G62" s="37">
        <v>5.2999999999999999E-2</v>
      </c>
    </row>
    <row r="63" spans="1:26" ht="15.75" customHeight="1" x14ac:dyDescent="0.2">
      <c r="A63">
        <v>2024</v>
      </c>
      <c r="B63">
        <v>3</v>
      </c>
      <c r="C63" s="37">
        <v>3.2599999999999997E-2</v>
      </c>
      <c r="D63" s="37">
        <f t="shared" si="0"/>
        <v>1.0326</v>
      </c>
      <c r="F63" s="21">
        <f t="shared" si="1"/>
        <v>20426.321696747342</v>
      </c>
      <c r="G63" s="37">
        <v>3.2599999999999997E-2</v>
      </c>
    </row>
    <row r="64" spans="1:26" ht="15.75" customHeight="1" x14ac:dyDescent="0.2">
      <c r="A64">
        <v>2024</v>
      </c>
      <c r="B64">
        <v>4</v>
      </c>
      <c r="C64" s="37">
        <v>-4.3400000000000001E-2</v>
      </c>
      <c r="D64" s="37">
        <f t="shared" si="0"/>
        <v>0.95660000000000001</v>
      </c>
      <c r="F64" s="21">
        <f t="shared" si="1"/>
        <v>19539.819335108506</v>
      </c>
      <c r="G64" s="37">
        <v>-4.3400000000000001E-2</v>
      </c>
    </row>
    <row r="65" spans="1:7" ht="15.75" customHeight="1" x14ac:dyDescent="0.2">
      <c r="A65">
        <v>2024</v>
      </c>
      <c r="B65">
        <v>5</v>
      </c>
      <c r="C65" s="37">
        <v>4.7600000000000003E-2</v>
      </c>
      <c r="D65" s="37">
        <f t="shared" si="0"/>
        <v>1.0476000000000001</v>
      </c>
      <c r="F65" s="21">
        <f t="shared" si="1"/>
        <v>20469.914735459672</v>
      </c>
      <c r="G65" s="37">
        <v>4.7600000000000003E-2</v>
      </c>
    </row>
    <row r="66" spans="1:7" ht="15.75" customHeight="1" x14ac:dyDescent="0.2">
      <c r="A66">
        <v>2024</v>
      </c>
      <c r="B66">
        <v>6</v>
      </c>
      <c r="C66" s="37">
        <v>3.0800000000000001E-2</v>
      </c>
      <c r="D66" s="37">
        <f t="shared" si="0"/>
        <v>1.0307999999999999</v>
      </c>
      <c r="F66" s="21">
        <f t="shared" si="1"/>
        <v>21100.388109311829</v>
      </c>
      <c r="G66" s="37">
        <v>3.0800000000000001E-2</v>
      </c>
    </row>
    <row r="67" spans="1:7" ht="15.75" customHeight="1" x14ac:dyDescent="0.2">
      <c r="A67">
        <v>2024</v>
      </c>
      <c r="B67">
        <v>7</v>
      </c>
      <c r="C67" s="37">
        <v>1.89E-2</v>
      </c>
      <c r="D67" s="37">
        <f t="shared" si="0"/>
        <v>1.0188999999999999</v>
      </c>
      <c r="F67" s="21">
        <f t="shared" si="1"/>
        <v>21499.185444577819</v>
      </c>
      <c r="G67" s="37">
        <v>1.89E-2</v>
      </c>
    </row>
    <row r="68" spans="1:7" ht="15.75" customHeight="1" x14ac:dyDescent="0.2">
      <c r="A68">
        <v>2024</v>
      </c>
      <c r="B68">
        <v>8</v>
      </c>
      <c r="C68" s="37">
        <v>2.1299999999999999E-2</v>
      </c>
      <c r="D68" s="37">
        <f t="shared" si="0"/>
        <v>1.0213000000000001</v>
      </c>
      <c r="F68" s="21">
        <f t="shared" si="1"/>
        <v>21957.118094547328</v>
      </c>
      <c r="G68" s="37">
        <v>2.1299999999999999E-2</v>
      </c>
    </row>
    <row r="69" spans="1:7" ht="15.75" customHeight="1" x14ac:dyDescent="0.2">
      <c r="A69">
        <v>2024</v>
      </c>
      <c r="B69">
        <v>9</v>
      </c>
      <c r="C69" s="37">
        <v>2.0299999999999999E-2</v>
      </c>
      <c r="D69" s="37">
        <f t="shared" si="0"/>
        <v>1.0203</v>
      </c>
      <c r="F69" s="21">
        <f t="shared" si="1"/>
        <v>22402.847591866637</v>
      </c>
      <c r="G69" s="37">
        <v>2.0299999999999999E-2</v>
      </c>
    </row>
    <row r="70" spans="1:7" ht="15.75" customHeight="1" x14ac:dyDescent="0.2">
      <c r="A70">
        <v>2024</v>
      </c>
      <c r="B70">
        <v>10</v>
      </c>
      <c r="C70" s="37">
        <v>-7.4999999999999997E-3</v>
      </c>
      <c r="D70" s="37">
        <f t="shared" si="0"/>
        <v>0.99250000000000005</v>
      </c>
      <c r="F70" s="21">
        <f t="shared" si="1"/>
        <v>22234.826234927637</v>
      </c>
      <c r="G70" s="37">
        <v>-7.4999999999999997E-3</v>
      </c>
    </row>
    <row r="71" spans="1:7" ht="15.75" customHeight="1" x14ac:dyDescent="0.2">
      <c r="A71">
        <v>2024</v>
      </c>
      <c r="B71">
        <v>11</v>
      </c>
      <c r="C71" s="37">
        <v>6.7000000000000004E-2</v>
      </c>
      <c r="D71" s="37">
        <f t="shared" si="0"/>
        <v>1.0669999999999999</v>
      </c>
      <c r="F71" s="21">
        <f t="shared" si="1"/>
        <v>23724.559592667789</v>
      </c>
      <c r="G71" s="37">
        <v>6.7000000000000004E-2</v>
      </c>
    </row>
    <row r="72" spans="1:7" ht="15.75" customHeight="1" x14ac:dyDescent="0.2">
      <c r="A72">
        <v>2024</v>
      </c>
      <c r="B72">
        <v>12</v>
      </c>
      <c r="C72" s="37">
        <v>-3.04E-2</v>
      </c>
      <c r="D72" s="37">
        <f t="shared" si="0"/>
        <v>0.96960000000000002</v>
      </c>
      <c r="F72" s="21">
        <f t="shared" si="1"/>
        <v>23003.332981050688</v>
      </c>
      <c r="G72" s="37">
        <v>-3.04E-2</v>
      </c>
    </row>
    <row r="73" spans="1:7" s="22" customFormat="1" ht="15.75" customHeight="1" x14ac:dyDescent="0.2">
      <c r="A73" s="22">
        <v>2025</v>
      </c>
      <c r="B73" s="22">
        <v>1</v>
      </c>
      <c r="C73" s="23">
        <v>3.0300000000000001E-2</v>
      </c>
      <c r="D73" s="23">
        <f t="shared" ref="D73" si="2">1+C73</f>
        <v>1.0303</v>
      </c>
      <c r="E73" s="23">
        <f>PRODUCT(D62:D73)</f>
        <v>1.2616090345516471</v>
      </c>
      <c r="F73" s="24">
        <f t="shared" si="1"/>
        <v>23700.333970376523</v>
      </c>
      <c r="G73" s="23">
        <v>3.0300000000000001E-2</v>
      </c>
    </row>
    <row r="74" spans="1:7" ht="15.75" customHeight="1" x14ac:dyDescent="0.2"/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61" activePane="bottomLeft" state="frozen"/>
      <selection pane="bottomLeft" activeCell="E99" sqref="E99"/>
    </sheetView>
  </sheetViews>
  <sheetFormatPr baseColWidth="10" defaultColWidth="14.5" defaultRowHeight="15" customHeight="1" x14ac:dyDescent="0.2"/>
  <cols>
    <col min="1" max="1" width="5" customWidth="1"/>
    <col min="2" max="2" width="8.6640625" customWidth="1"/>
    <col min="3" max="5" width="42.33203125" customWidth="1"/>
    <col min="6" max="6" width="43.1640625" customWidth="1"/>
    <col min="7" max="7" width="41.83203125" customWidth="1"/>
    <col min="8" max="26" width="8.6640625" customWidth="1"/>
  </cols>
  <sheetData>
    <row r="1" spans="1:26" x14ac:dyDescent="0.2">
      <c r="A1" s="13" t="s">
        <v>39</v>
      </c>
      <c r="B1" s="14" t="s">
        <v>40</v>
      </c>
      <c r="C1" s="14" t="s">
        <v>46</v>
      </c>
      <c r="D1" s="1" t="s">
        <v>42</v>
      </c>
      <c r="E1" s="1" t="s">
        <v>43</v>
      </c>
      <c r="F1" s="14" t="s">
        <v>47</v>
      </c>
      <c r="G1" s="14" t="s">
        <v>48</v>
      </c>
    </row>
    <row r="2" spans="1:26" x14ac:dyDescent="0.2">
      <c r="A2" s="1">
        <v>2017</v>
      </c>
      <c r="B2" s="1">
        <v>1</v>
      </c>
      <c r="C2" s="2">
        <v>1.4549524342475362E-3</v>
      </c>
      <c r="D2" s="15">
        <f t="shared" ref="D2:D77" si="0">C2+1</f>
        <v>1.0014549524342475</v>
      </c>
      <c r="F2" s="16">
        <v>10014.549999999999</v>
      </c>
      <c r="G2" s="2">
        <v>1.4549524342475362E-3</v>
      </c>
    </row>
    <row r="3" spans="1:26" x14ac:dyDescent="0.2">
      <c r="A3" s="1">
        <v>2017</v>
      </c>
      <c r="B3" s="1">
        <v>2</v>
      </c>
      <c r="C3" s="2">
        <v>1.8175670835596236E-2</v>
      </c>
      <c r="D3" s="15">
        <f t="shared" si="0"/>
        <v>1.0181756708355962</v>
      </c>
      <c r="F3" s="16">
        <v>10196.57</v>
      </c>
      <c r="G3" s="2">
        <v>1.8175670835596236E-2</v>
      </c>
    </row>
    <row r="4" spans="1:26" x14ac:dyDescent="0.2">
      <c r="A4" s="1">
        <v>2017</v>
      </c>
      <c r="B4" s="1">
        <v>3</v>
      </c>
      <c r="C4" s="2">
        <v>-6.4939849549809914E-3</v>
      </c>
      <c r="D4" s="15">
        <f t="shared" si="0"/>
        <v>0.99350601504501901</v>
      </c>
      <c r="F4" s="16">
        <v>10130.35</v>
      </c>
      <c r="G4" s="2">
        <v>-6.4939849549811024E-3</v>
      </c>
    </row>
    <row r="5" spans="1:26" x14ac:dyDescent="0.2">
      <c r="A5" s="1">
        <v>2017</v>
      </c>
      <c r="B5" s="1">
        <v>4</v>
      </c>
      <c r="C5" s="2">
        <v>1.1874764099439661E-2</v>
      </c>
      <c r="D5" s="15">
        <f t="shared" si="0"/>
        <v>1.0118747640994397</v>
      </c>
      <c r="F5" s="16">
        <v>10250.65</v>
      </c>
      <c r="G5" s="2">
        <v>1.1874764099439661E-2</v>
      </c>
    </row>
    <row r="6" spans="1:26" x14ac:dyDescent="0.2">
      <c r="A6" s="1">
        <v>2017</v>
      </c>
      <c r="B6" s="1">
        <v>5</v>
      </c>
      <c r="C6" s="2">
        <v>2.4713485456672846E-2</v>
      </c>
      <c r="D6" s="15">
        <f t="shared" si="0"/>
        <v>1.0247134854566728</v>
      </c>
      <c r="F6" s="16">
        <v>10503.98</v>
      </c>
      <c r="G6" s="2">
        <v>2.4713485456672846E-2</v>
      </c>
    </row>
    <row r="7" spans="1:26" x14ac:dyDescent="0.2">
      <c r="A7" s="1">
        <v>2017</v>
      </c>
      <c r="B7" s="1">
        <v>6</v>
      </c>
      <c r="C7" s="2">
        <v>1.1506876861553827E-2</v>
      </c>
      <c r="D7" s="15">
        <f t="shared" si="0"/>
        <v>1.0115068768615538</v>
      </c>
      <c r="F7" s="16">
        <v>10624.85</v>
      </c>
      <c r="G7" s="2">
        <v>1.1506876861553827E-2</v>
      </c>
    </row>
    <row r="8" spans="1:26" x14ac:dyDescent="0.2">
      <c r="A8" s="1">
        <v>2017</v>
      </c>
      <c r="B8" s="1">
        <v>7</v>
      </c>
      <c r="C8" s="2">
        <v>7.813825835387922E-3</v>
      </c>
      <c r="D8" s="15">
        <f t="shared" si="0"/>
        <v>1.0078138258353879</v>
      </c>
      <c r="F8" s="16">
        <v>10707.87</v>
      </c>
      <c r="G8" s="2">
        <v>7.813825835387922E-3</v>
      </c>
    </row>
    <row r="9" spans="1:26" x14ac:dyDescent="0.2">
      <c r="A9" s="1">
        <v>2017</v>
      </c>
      <c r="B9" s="1">
        <v>8</v>
      </c>
      <c r="C9" s="2">
        <v>1.1644905393415783E-2</v>
      </c>
      <c r="D9" s="15">
        <f t="shared" si="0"/>
        <v>1.0116449053934158</v>
      </c>
      <c r="F9" s="16">
        <v>10832.56</v>
      </c>
      <c r="G9" s="2">
        <v>1.1644905393415783E-2</v>
      </c>
    </row>
    <row r="10" spans="1:26" x14ac:dyDescent="0.2">
      <c r="A10" s="1">
        <v>2017</v>
      </c>
      <c r="B10" s="1">
        <v>9</v>
      </c>
      <c r="C10" s="2">
        <v>1.3346886897380728E-4</v>
      </c>
      <c r="D10" s="15">
        <f t="shared" si="0"/>
        <v>1.0001334688689738</v>
      </c>
      <c r="F10" s="16">
        <v>10834.01</v>
      </c>
      <c r="G10" s="2">
        <v>1.3346886897380728E-4</v>
      </c>
    </row>
    <row r="11" spans="1:26" x14ac:dyDescent="0.2">
      <c r="A11" s="1">
        <v>2017</v>
      </c>
      <c r="B11" s="1">
        <v>10</v>
      </c>
      <c r="C11" s="2">
        <v>7.0830074714303137E-3</v>
      </c>
      <c r="D11" s="15">
        <f t="shared" si="0"/>
        <v>1.0070830074714303</v>
      </c>
      <c r="F11" s="16">
        <v>10910.74</v>
      </c>
      <c r="G11" s="2">
        <v>7.0830074714303137E-3</v>
      </c>
    </row>
    <row r="12" spans="1:26" x14ac:dyDescent="0.2">
      <c r="A12" s="1">
        <v>2017</v>
      </c>
      <c r="B12" s="1">
        <v>11</v>
      </c>
      <c r="C12" s="2">
        <v>1.6958158968527481E-3</v>
      </c>
      <c r="D12" s="15">
        <f t="shared" si="0"/>
        <v>1.0016958158968527</v>
      </c>
      <c r="F12" s="16">
        <v>10929.25</v>
      </c>
      <c r="G12" s="2">
        <v>1.6958158968527481E-3</v>
      </c>
    </row>
    <row r="13" spans="1:26" x14ac:dyDescent="0.2">
      <c r="A13" s="1">
        <v>2017</v>
      </c>
      <c r="B13" s="1">
        <v>12</v>
      </c>
      <c r="C13" s="2">
        <v>2.2002428151661757E-2</v>
      </c>
      <c r="D13" s="15">
        <f t="shared" si="0"/>
        <v>1.0220024281516618</v>
      </c>
      <c r="F13" s="16">
        <v>11169.72</v>
      </c>
      <c r="G13" s="2">
        <v>2.2002428151661757E-2</v>
      </c>
    </row>
    <row r="14" spans="1:26" x14ac:dyDescent="0.2">
      <c r="A14" s="12">
        <v>2018</v>
      </c>
      <c r="B14" s="12">
        <v>1</v>
      </c>
      <c r="C14" s="17">
        <v>-1.0966057441253119E-2</v>
      </c>
      <c r="D14" s="17">
        <f t="shared" si="0"/>
        <v>0.98903394255874688</v>
      </c>
      <c r="E14" s="12">
        <f>PRODUCT(D3:D14)</f>
        <v>1.1031178091485752</v>
      </c>
      <c r="F14" s="18">
        <v>11047.23</v>
      </c>
      <c r="G14" s="17">
        <v>-1.0966057441253119E-2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">
      <c r="A15" s="1">
        <v>2018</v>
      </c>
      <c r="B15" s="1">
        <v>2</v>
      </c>
      <c r="C15" s="2">
        <v>-3.8054320130818886E-2</v>
      </c>
      <c r="D15" s="15">
        <f t="shared" si="0"/>
        <v>0.96194567986918111</v>
      </c>
      <c r="F15" s="16">
        <v>10626.83</v>
      </c>
      <c r="G15" s="2">
        <v>-3.8054320130818886E-2</v>
      </c>
    </row>
    <row r="16" spans="1:26" x14ac:dyDescent="0.2">
      <c r="A16" s="1">
        <v>2018</v>
      </c>
      <c r="B16" s="1">
        <v>3</v>
      </c>
      <c r="C16" s="2">
        <v>9.4321522482572195E-3</v>
      </c>
      <c r="D16" s="15">
        <f t="shared" si="0"/>
        <v>1.0094321522482572</v>
      </c>
      <c r="F16" s="16">
        <v>10727.07</v>
      </c>
      <c r="G16" s="2">
        <v>9.4321522482572195E-3</v>
      </c>
    </row>
    <row r="17" spans="1:26" x14ac:dyDescent="0.2">
      <c r="A17" s="1">
        <v>2018</v>
      </c>
      <c r="B17" s="1">
        <v>4</v>
      </c>
      <c r="C17" s="2">
        <v>-2.4704773704976479E-2</v>
      </c>
      <c r="D17" s="15">
        <f t="shared" si="0"/>
        <v>0.97529522629502352</v>
      </c>
      <c r="F17" s="16">
        <v>10462.06</v>
      </c>
      <c r="G17" s="2">
        <v>-2.4704773704976479E-2</v>
      </c>
    </row>
    <row r="18" spans="1:26" x14ac:dyDescent="0.2">
      <c r="A18" s="1">
        <v>2018</v>
      </c>
      <c r="B18" s="1">
        <v>5</v>
      </c>
      <c r="C18" s="2">
        <v>5.0887812922464359E-3</v>
      </c>
      <c r="D18" s="15">
        <f t="shared" si="0"/>
        <v>1.0050887812922464</v>
      </c>
      <c r="F18" s="16">
        <v>10515.3</v>
      </c>
      <c r="G18" s="2">
        <v>5.0887812922464359E-3</v>
      </c>
    </row>
    <row r="19" spans="1:26" x14ac:dyDescent="0.2">
      <c r="A19" s="1">
        <v>2018</v>
      </c>
      <c r="B19" s="1">
        <v>6</v>
      </c>
      <c r="C19" s="2">
        <v>-1.1063352779519198E-2</v>
      </c>
      <c r="D19" s="15">
        <f t="shared" si="0"/>
        <v>0.9889366472204808</v>
      </c>
      <c r="F19" s="16">
        <v>10398.959999999999</v>
      </c>
      <c r="G19" s="2">
        <v>-1.1063352779519087E-2</v>
      </c>
    </row>
    <row r="20" spans="1:26" x14ac:dyDescent="0.2">
      <c r="A20" s="1">
        <v>2018</v>
      </c>
      <c r="B20" s="1">
        <v>7</v>
      </c>
      <c r="C20" s="2">
        <v>2.1717300382513516E-2</v>
      </c>
      <c r="D20" s="15">
        <f t="shared" si="0"/>
        <v>1.0217173003825135</v>
      </c>
      <c r="F20" s="16">
        <v>10624.8</v>
      </c>
      <c r="G20" s="2">
        <v>2.1717300382513516E-2</v>
      </c>
    </row>
    <row r="21" spans="1:26" ht="15.75" customHeight="1" x14ac:dyDescent="0.2">
      <c r="A21" s="1">
        <v>2018</v>
      </c>
      <c r="B21" s="1">
        <v>8</v>
      </c>
      <c r="C21" s="2">
        <v>-3.2183349960051011E-3</v>
      </c>
      <c r="D21" s="15">
        <f t="shared" si="0"/>
        <v>0.9967816650039949</v>
      </c>
      <c r="F21" s="16">
        <v>10590.61</v>
      </c>
      <c r="G21" s="2">
        <v>-3.2183349960051011E-3</v>
      </c>
    </row>
    <row r="22" spans="1:26" ht="15.75" customHeight="1" x14ac:dyDescent="0.2">
      <c r="A22" s="1">
        <v>2018</v>
      </c>
      <c r="B22" s="1">
        <v>9</v>
      </c>
      <c r="C22" s="2">
        <v>-2.7386012126284776E-3</v>
      </c>
      <c r="D22" s="15">
        <f t="shared" si="0"/>
        <v>0.99726139878737152</v>
      </c>
      <c r="F22" s="16">
        <v>10561.6</v>
      </c>
      <c r="G22" s="2">
        <v>-2.7386012126284776E-3</v>
      </c>
    </row>
    <row r="23" spans="1:26" ht="15.75" customHeight="1" x14ac:dyDescent="0.2">
      <c r="A23" s="1">
        <v>2018</v>
      </c>
      <c r="B23" s="1">
        <v>10</v>
      </c>
      <c r="C23" s="2">
        <v>-3.5828878603958336E-2</v>
      </c>
      <c r="D23" s="15">
        <f t="shared" si="0"/>
        <v>0.96417112139604166</v>
      </c>
      <c r="F23" s="16">
        <v>10183.19</v>
      </c>
      <c r="G23" s="2">
        <v>-3.5828878603958447E-2</v>
      </c>
    </row>
    <row r="24" spans="1:26" ht="15.75" customHeight="1" x14ac:dyDescent="0.2">
      <c r="A24" s="1">
        <v>2018</v>
      </c>
      <c r="B24" s="1">
        <v>11</v>
      </c>
      <c r="C24" s="2">
        <v>-8.2210973628944473E-3</v>
      </c>
      <c r="D24" s="15">
        <f t="shared" si="0"/>
        <v>0.99177890263710555</v>
      </c>
      <c r="F24" s="16">
        <v>10099.469999999999</v>
      </c>
      <c r="G24" s="2">
        <v>-8.2210973628944473E-3</v>
      </c>
    </row>
    <row r="25" spans="1:26" ht="15.75" customHeight="1" x14ac:dyDescent="0.2">
      <c r="A25" s="1">
        <v>2018</v>
      </c>
      <c r="B25" s="1">
        <v>12</v>
      </c>
      <c r="C25" s="2">
        <v>2.8271677373845838E-2</v>
      </c>
      <c r="D25" s="15">
        <f t="shared" si="0"/>
        <v>1.0282716773738458</v>
      </c>
      <c r="F25" s="16">
        <v>10385</v>
      </c>
      <c r="G25" s="2">
        <v>2.8271677373845838E-2</v>
      </c>
    </row>
    <row r="26" spans="1:26" ht="15.75" customHeight="1" x14ac:dyDescent="0.2">
      <c r="A26" s="12">
        <v>2019</v>
      </c>
      <c r="B26" s="12">
        <v>1</v>
      </c>
      <c r="C26" s="17">
        <v>4.0267668466776207E-2</v>
      </c>
      <c r="D26" s="17">
        <f t="shared" si="0"/>
        <v>1.0402676684667762</v>
      </c>
      <c r="E26" s="12">
        <f>PRODUCT(D15:D26)</f>
        <v>0.97790897947218558</v>
      </c>
      <c r="F26" s="18">
        <v>10803.18</v>
      </c>
      <c r="G26" s="17">
        <v>4.0267668466776207E-2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2">
      <c r="A27" s="1">
        <v>2019</v>
      </c>
      <c r="B27" s="1">
        <v>2</v>
      </c>
      <c r="C27" s="2">
        <v>-4.7814463997074563E-3</v>
      </c>
      <c r="D27" s="15">
        <f t="shared" si="0"/>
        <v>0.99521855360029254</v>
      </c>
      <c r="F27" s="16">
        <v>10751.53</v>
      </c>
      <c r="G27" s="2">
        <v>-4.7814463997074563E-3</v>
      </c>
    </row>
    <row r="28" spans="1:26" ht="15.75" customHeight="1" x14ac:dyDescent="0.2">
      <c r="A28" s="1">
        <v>2019</v>
      </c>
      <c r="B28" s="1">
        <v>3</v>
      </c>
      <c r="C28" s="2">
        <v>4.5161617428916223E-2</v>
      </c>
      <c r="D28" s="15">
        <f t="shared" si="0"/>
        <v>1.0451616174289162</v>
      </c>
      <c r="F28" s="16">
        <v>11237.08</v>
      </c>
      <c r="G28" s="2">
        <v>4.5161617428916223E-2</v>
      </c>
    </row>
    <row r="29" spans="1:26" ht="15.75" customHeight="1" x14ac:dyDescent="0.2">
      <c r="A29" s="1">
        <v>2019</v>
      </c>
      <c r="B29" s="1">
        <v>4</v>
      </c>
      <c r="C29" s="2">
        <v>1.8125219366431633E-3</v>
      </c>
      <c r="D29" s="15">
        <f t="shared" si="0"/>
        <v>1.0018125219366432</v>
      </c>
      <c r="F29" s="16">
        <v>11257.45</v>
      </c>
      <c r="G29" s="2">
        <v>1.8125219366431633E-3</v>
      </c>
    </row>
    <row r="30" spans="1:26" ht="15.75" customHeight="1" x14ac:dyDescent="0.2">
      <c r="A30" s="1">
        <v>2019</v>
      </c>
      <c r="B30" s="1">
        <v>5</v>
      </c>
      <c r="C30" s="2">
        <v>2.3796657483613481E-2</v>
      </c>
      <c r="D30" s="15">
        <f t="shared" si="0"/>
        <v>1.0237966574836135</v>
      </c>
      <c r="F30" s="16">
        <v>11525.34</v>
      </c>
      <c r="G30" s="2">
        <v>2.3796657483613481E-2</v>
      </c>
    </row>
    <row r="31" spans="1:26" ht="15.75" customHeight="1" x14ac:dyDescent="0.2">
      <c r="A31" s="1">
        <v>2019</v>
      </c>
      <c r="B31" s="1">
        <v>6</v>
      </c>
      <c r="C31" s="2">
        <v>4.3038018604903083E-2</v>
      </c>
      <c r="D31" s="15">
        <f t="shared" si="0"/>
        <v>1.0430380186049031</v>
      </c>
      <c r="F31" s="16">
        <v>12021.37</v>
      </c>
      <c r="G31" s="2">
        <v>4.3038018604903083E-2</v>
      </c>
    </row>
    <row r="32" spans="1:26" ht="15.75" customHeight="1" x14ac:dyDescent="0.2">
      <c r="A32" s="1">
        <v>2019</v>
      </c>
      <c r="B32" s="1">
        <v>7</v>
      </c>
      <c r="C32" s="2">
        <v>8.5917477697352584E-3</v>
      </c>
      <c r="D32" s="15">
        <f t="shared" si="0"/>
        <v>1.0085917477697353</v>
      </c>
      <c r="F32" s="16">
        <v>12124.65</v>
      </c>
      <c r="G32" s="2">
        <v>8.5917477697352584E-3</v>
      </c>
    </row>
    <row r="33" spans="1:26" ht="15.75" customHeight="1" x14ac:dyDescent="0.2">
      <c r="A33" s="1">
        <v>2019</v>
      </c>
      <c r="B33" s="1">
        <v>8</v>
      </c>
      <c r="C33" s="2">
        <v>5.6926998322197164E-2</v>
      </c>
      <c r="D33" s="15">
        <f t="shared" si="0"/>
        <v>1.0569269983221972</v>
      </c>
      <c r="F33" s="16">
        <v>12814.87</v>
      </c>
      <c r="G33" s="2">
        <v>5.6926998322197164E-2</v>
      </c>
    </row>
    <row r="34" spans="1:26" ht="15.75" customHeight="1" x14ac:dyDescent="0.2">
      <c r="A34" s="1">
        <v>2019</v>
      </c>
      <c r="B34" s="1">
        <v>9</v>
      </c>
      <c r="C34" s="2">
        <v>-1.0780747762112797E-2</v>
      </c>
      <c r="D34" s="15">
        <f t="shared" si="0"/>
        <v>0.9892192522378872</v>
      </c>
      <c r="F34" s="16">
        <v>12676.72</v>
      </c>
      <c r="G34" s="2">
        <v>-1.0780747762112797E-2</v>
      </c>
    </row>
    <row r="35" spans="1:26" ht="15.75" customHeight="1" x14ac:dyDescent="0.2">
      <c r="A35" s="1">
        <v>2019</v>
      </c>
      <c r="B35" s="1">
        <v>10</v>
      </c>
      <c r="C35" s="2">
        <v>2.8184923937544237E-3</v>
      </c>
      <c r="D35" s="15">
        <f t="shared" si="0"/>
        <v>1.0028184923937544</v>
      </c>
      <c r="F35" s="16">
        <v>12712.45</v>
      </c>
      <c r="G35" s="2">
        <v>2.8184923937544237E-3</v>
      </c>
    </row>
    <row r="36" spans="1:26" ht="15.75" customHeight="1" x14ac:dyDescent="0.2">
      <c r="A36" s="1">
        <v>2019</v>
      </c>
      <c r="B36" s="1">
        <v>11</v>
      </c>
      <c r="C36" s="2">
        <v>1.0203130401063021E-2</v>
      </c>
      <c r="D36" s="15">
        <f t="shared" si="0"/>
        <v>1.010203130401063</v>
      </c>
      <c r="F36" s="16">
        <v>12842.16</v>
      </c>
      <c r="G36" s="2">
        <v>1.0203130401063021E-2</v>
      </c>
    </row>
    <row r="37" spans="1:26" ht="15.75" customHeight="1" x14ac:dyDescent="0.2">
      <c r="A37" s="1">
        <v>2019</v>
      </c>
      <c r="B37" s="1">
        <v>12</v>
      </c>
      <c r="C37" s="2">
        <v>1.836280568722648E-3</v>
      </c>
      <c r="D37" s="15">
        <f t="shared" si="0"/>
        <v>1.0018362805687226</v>
      </c>
      <c r="F37" s="16">
        <v>12865.74</v>
      </c>
      <c r="G37" s="2">
        <v>1.836280568722648E-3</v>
      </c>
    </row>
    <row r="38" spans="1:26" ht="15.75" customHeight="1" x14ac:dyDescent="0.2">
      <c r="A38" s="12">
        <v>2020</v>
      </c>
      <c r="B38" s="12">
        <v>1</v>
      </c>
      <c r="C38" s="17">
        <v>3.8378058405682758E-2</v>
      </c>
      <c r="D38" s="17">
        <f t="shared" si="0"/>
        <v>1.0383780584056828</v>
      </c>
      <c r="E38" s="12">
        <f>PRODUCT(D27:D38)</f>
        <v>1.2366263092975929</v>
      </c>
      <c r="F38" s="18">
        <v>13359.5</v>
      </c>
      <c r="G38" s="17">
        <v>3.8378058405682758E-2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2">
      <c r="A39" s="1">
        <v>2020</v>
      </c>
      <c r="B39" s="1">
        <v>2</v>
      </c>
      <c r="C39" s="2">
        <v>1.3564390846452001E-2</v>
      </c>
      <c r="D39" s="15">
        <f t="shared" si="0"/>
        <v>1.013564390846452</v>
      </c>
      <c r="F39" s="16">
        <v>13540.71</v>
      </c>
      <c r="G39" s="2">
        <v>1.3564390846452001E-2</v>
      </c>
    </row>
    <row r="40" spans="1:26" ht="15.75" customHeight="1" x14ac:dyDescent="0.2">
      <c r="A40" s="1">
        <v>2020</v>
      </c>
      <c r="B40" s="1">
        <v>3</v>
      </c>
      <c r="C40" s="2">
        <v>-8.4231836602963184E-2</v>
      </c>
      <c r="D40" s="15">
        <f t="shared" si="0"/>
        <v>0.91576816339703682</v>
      </c>
      <c r="F40" s="16">
        <v>12400.16</v>
      </c>
      <c r="G40" s="2">
        <v>-8.4231836602963184E-2</v>
      </c>
    </row>
    <row r="41" spans="1:26" ht="15.75" customHeight="1" x14ac:dyDescent="0.2">
      <c r="A41" s="1">
        <v>2020</v>
      </c>
      <c r="B41" s="1">
        <v>4</v>
      </c>
      <c r="C41" s="2">
        <v>5.6027710923190144E-2</v>
      </c>
      <c r="D41" s="15">
        <f t="shared" si="0"/>
        <v>1.0560277109231901</v>
      </c>
      <c r="F41" s="16">
        <v>13094.91</v>
      </c>
      <c r="G41" s="2">
        <v>5.6027710923190144E-2</v>
      </c>
    </row>
    <row r="42" spans="1:26" ht="15.75" customHeight="1" x14ac:dyDescent="0.2">
      <c r="A42" s="1">
        <v>2020</v>
      </c>
      <c r="B42" s="1">
        <v>5</v>
      </c>
      <c r="C42" s="2">
        <v>2.0460341438882645E-2</v>
      </c>
      <c r="D42" s="15">
        <f t="shared" si="0"/>
        <v>1.0204603414388826</v>
      </c>
      <c r="F42" s="16">
        <v>13362.83</v>
      </c>
      <c r="G42" s="2">
        <v>2.0460341438882645E-2</v>
      </c>
    </row>
    <row r="43" spans="1:26" ht="15.75" customHeight="1" x14ac:dyDescent="0.2">
      <c r="A43" s="1">
        <v>2020</v>
      </c>
      <c r="B43" s="1">
        <v>6</v>
      </c>
      <c r="C43" s="2">
        <v>2.5263656518948796E-2</v>
      </c>
      <c r="D43" s="15">
        <f t="shared" si="0"/>
        <v>1.0252636565189488</v>
      </c>
      <c r="F43" s="16">
        <v>13700.43</v>
      </c>
      <c r="G43" s="2">
        <v>2.5263656518948796E-2</v>
      </c>
    </row>
    <row r="44" spans="1:26" ht="15.75" customHeight="1" x14ac:dyDescent="0.2">
      <c r="A44" s="1">
        <v>2020</v>
      </c>
      <c r="B44" s="1">
        <v>7</v>
      </c>
      <c r="C44" s="2">
        <v>5.7153139287683397E-2</v>
      </c>
      <c r="D44" s="15">
        <f t="shared" si="0"/>
        <v>1.0571531392876834</v>
      </c>
      <c r="F44" s="16">
        <v>14483.45</v>
      </c>
      <c r="G44" s="2">
        <v>5.7153139287683397E-2</v>
      </c>
    </row>
    <row r="45" spans="1:26" ht="15.75" customHeight="1" x14ac:dyDescent="0.2">
      <c r="A45" s="1">
        <v>2020</v>
      </c>
      <c r="B45" s="1">
        <v>8</v>
      </c>
      <c r="C45" s="2">
        <v>-3.8379081616876087E-2</v>
      </c>
      <c r="D45" s="15">
        <f t="shared" si="0"/>
        <v>0.96162091838312391</v>
      </c>
      <c r="F45" s="16">
        <v>13927.59</v>
      </c>
      <c r="G45" s="2">
        <v>-3.8379081616876087E-2</v>
      </c>
    </row>
    <row r="46" spans="1:26" ht="15.75" customHeight="1" x14ac:dyDescent="0.2">
      <c r="A46" s="1">
        <v>2020</v>
      </c>
      <c r="B46" s="1">
        <v>9</v>
      </c>
      <c r="C46" s="2">
        <v>-3.2087214128964092E-3</v>
      </c>
      <c r="D46" s="15">
        <f t="shared" si="0"/>
        <v>0.99679127858710359</v>
      </c>
      <c r="F46" s="16">
        <v>13882.9</v>
      </c>
      <c r="G46" s="2">
        <v>-3.2087214128964092E-3</v>
      </c>
    </row>
    <row r="47" spans="1:26" ht="15.75" customHeight="1" x14ac:dyDescent="0.2">
      <c r="A47" s="1">
        <v>2020</v>
      </c>
      <c r="B47" s="1">
        <v>10</v>
      </c>
      <c r="C47" s="2">
        <v>-8.7235047706660795E-3</v>
      </c>
      <c r="D47" s="15">
        <f t="shared" si="0"/>
        <v>0.99127649522933392</v>
      </c>
      <c r="F47" s="16">
        <v>13761.79</v>
      </c>
      <c r="G47" s="2">
        <v>-8.7235047706660795E-3</v>
      </c>
    </row>
    <row r="48" spans="1:26" ht="15.75" customHeight="1" x14ac:dyDescent="0.2">
      <c r="A48" s="1">
        <v>2020</v>
      </c>
      <c r="B48" s="1">
        <v>11</v>
      </c>
      <c r="C48" s="2">
        <v>6.1056960853493436E-2</v>
      </c>
      <c r="D48" s="15">
        <f t="shared" si="0"/>
        <v>1.0610569608534934</v>
      </c>
      <c r="F48" s="16">
        <v>14602.04</v>
      </c>
      <c r="G48" s="2">
        <v>6.1056960853493436E-2</v>
      </c>
    </row>
    <row r="49" spans="1:26" ht="15.75" customHeight="1" x14ac:dyDescent="0.2">
      <c r="A49" s="1">
        <v>2020</v>
      </c>
      <c r="B49" s="1">
        <v>12</v>
      </c>
      <c r="C49" s="2">
        <v>-1.8694526228993924E-3</v>
      </c>
      <c r="D49" s="15">
        <f t="shared" si="0"/>
        <v>0.99813054737710061</v>
      </c>
      <c r="F49" s="16">
        <v>14574.75</v>
      </c>
      <c r="G49" s="2">
        <v>-1.8694526228993924E-3</v>
      </c>
    </row>
    <row r="50" spans="1:26" ht="15.75" customHeight="1" x14ac:dyDescent="0.2">
      <c r="A50" s="12">
        <v>2021</v>
      </c>
      <c r="B50" s="12">
        <v>1</v>
      </c>
      <c r="C50" s="17">
        <v>-2.8090393445574735E-2</v>
      </c>
      <c r="D50" s="17">
        <f t="shared" si="0"/>
        <v>0.97190960655442526</v>
      </c>
      <c r="E50" s="12">
        <f>PRODUCT(D39:D50)</f>
        <v>1.0603192808717035</v>
      </c>
      <c r="F50" s="18">
        <v>14165.34</v>
      </c>
      <c r="G50" s="17">
        <v>-2.8090393445574846E-2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2">
      <c r="A51" s="1">
        <v>2021</v>
      </c>
      <c r="B51" s="1">
        <v>2</v>
      </c>
      <c r="C51" s="2">
        <v>-3.3551585041130094E-2</v>
      </c>
      <c r="D51" s="15">
        <f t="shared" si="0"/>
        <v>0.96644841495886991</v>
      </c>
      <c r="F51" s="16">
        <v>13690.07</v>
      </c>
      <c r="G51" s="2">
        <v>-3.3551585041130094E-2</v>
      </c>
    </row>
    <row r="52" spans="1:26" ht="15.75" customHeight="1" x14ac:dyDescent="0.2">
      <c r="A52" s="1">
        <v>2021</v>
      </c>
      <c r="B52" s="1">
        <v>3</v>
      </c>
      <c r="C52" s="2">
        <v>-2.4675370242192463E-2</v>
      </c>
      <c r="D52" s="15">
        <f t="shared" si="0"/>
        <v>0.97532462975780754</v>
      </c>
      <c r="F52" s="16">
        <v>13352.26</v>
      </c>
      <c r="G52" s="2">
        <v>-2.4675370242192463E-2</v>
      </c>
    </row>
    <row r="53" spans="1:26" ht="15.75" customHeight="1" x14ac:dyDescent="0.2">
      <c r="A53" s="1">
        <v>2021</v>
      </c>
      <c r="B53" s="1">
        <v>4</v>
      </c>
      <c r="C53" s="2">
        <v>1.6395425880648462E-2</v>
      </c>
      <c r="D53" s="15">
        <f t="shared" si="0"/>
        <v>1.0163954258806485</v>
      </c>
      <c r="F53" s="16">
        <v>13571.18</v>
      </c>
      <c r="G53" s="2">
        <v>1.6395425880648462E-2</v>
      </c>
    </row>
    <row r="54" spans="1:26" ht="15.75" customHeight="1" x14ac:dyDescent="0.2">
      <c r="A54" s="1">
        <v>2021</v>
      </c>
      <c r="B54" s="1">
        <v>5</v>
      </c>
      <c r="C54" s="2">
        <v>7.0843041487644864E-3</v>
      </c>
      <c r="D54" s="15">
        <f t="shared" si="0"/>
        <v>1.0070843041487645</v>
      </c>
      <c r="F54" s="16">
        <v>13667.32</v>
      </c>
      <c r="G54" s="2">
        <v>7.0843041487644864E-3</v>
      </c>
    </row>
    <row r="55" spans="1:26" ht="15.75" customHeight="1" x14ac:dyDescent="0.2">
      <c r="A55" s="1">
        <v>2021</v>
      </c>
      <c r="B55" s="1">
        <v>6</v>
      </c>
      <c r="C55" s="2">
        <v>4.014391335012002E-2</v>
      </c>
      <c r="D55" s="15">
        <f t="shared" si="0"/>
        <v>1.04014391335012</v>
      </c>
      <c r="F55" s="16">
        <v>14215.98</v>
      </c>
      <c r="G55" s="2">
        <v>4.014391335012002E-2</v>
      </c>
    </row>
    <row r="56" spans="1:26" ht="15.75" customHeight="1" x14ac:dyDescent="0.2">
      <c r="A56" s="1">
        <v>2021</v>
      </c>
      <c r="B56" s="1">
        <v>7</v>
      </c>
      <c r="C56" s="2">
        <v>2.1976267062136179E-2</v>
      </c>
      <c r="D56" s="15">
        <f t="shared" si="0"/>
        <v>1.0219762670621362</v>
      </c>
      <c r="F56" s="16">
        <v>14528.39</v>
      </c>
      <c r="G56" s="2">
        <v>2.1976267062136179E-2</v>
      </c>
    </row>
    <row r="57" spans="1:26" ht="15.75" customHeight="1" x14ac:dyDescent="0.2">
      <c r="A57" s="1">
        <v>2021</v>
      </c>
      <c r="B57" s="1">
        <v>8</v>
      </c>
      <c r="C57" s="2">
        <v>-4.176066896616315E-3</v>
      </c>
      <c r="D57" s="15">
        <f t="shared" si="0"/>
        <v>0.99582393310338368</v>
      </c>
      <c r="F57" s="16">
        <v>14467.72</v>
      </c>
      <c r="G57" s="2">
        <v>-4.176066896616315E-3</v>
      </c>
    </row>
    <row r="58" spans="1:26" ht="15.75" customHeight="1" x14ac:dyDescent="0.2">
      <c r="A58" s="1">
        <v>2021</v>
      </c>
      <c r="B58" s="1">
        <v>9</v>
      </c>
      <c r="C58" s="2">
        <v>-2.2473569299852447E-2</v>
      </c>
      <c r="D58" s="15">
        <f t="shared" si="0"/>
        <v>0.97752643070014755</v>
      </c>
      <c r="F58" s="16">
        <v>14142.58</v>
      </c>
      <c r="G58" s="2">
        <v>-2.2473569299852447E-2</v>
      </c>
    </row>
    <row r="59" spans="1:26" ht="15.75" customHeight="1" x14ac:dyDescent="0.2">
      <c r="A59" s="1">
        <v>2021</v>
      </c>
      <c r="B59" s="1">
        <v>10</v>
      </c>
      <c r="C59" s="2">
        <v>1.7322165750501606E-2</v>
      </c>
      <c r="D59" s="15">
        <f t="shared" si="0"/>
        <v>1.0173221657505016</v>
      </c>
      <c r="F59" s="16">
        <v>14387.56</v>
      </c>
      <c r="G59" s="2">
        <v>1.7322165750501606E-2</v>
      </c>
    </row>
    <row r="60" spans="1:26" ht="15.75" customHeight="1" x14ac:dyDescent="0.2">
      <c r="A60" s="1">
        <v>2021</v>
      </c>
      <c r="B60" s="1">
        <v>11</v>
      </c>
      <c r="C60" s="2">
        <v>3.630456315914854E-3</v>
      </c>
      <c r="D60" s="15">
        <f t="shared" si="0"/>
        <v>1.0036304563159149</v>
      </c>
      <c r="F60" s="16">
        <v>14439.79</v>
      </c>
      <c r="G60" s="2">
        <v>3.630456315914854E-3</v>
      </c>
    </row>
    <row r="61" spans="1:26" ht="15.75" customHeight="1" x14ac:dyDescent="0.2">
      <c r="A61" s="1">
        <v>2021</v>
      </c>
      <c r="B61" s="1">
        <v>12</v>
      </c>
      <c r="C61" s="2">
        <v>-8.1599495759087093E-3</v>
      </c>
      <c r="D61" s="15">
        <f t="shared" si="0"/>
        <v>0.99184005042409129</v>
      </c>
      <c r="F61" s="16">
        <v>14321.96</v>
      </c>
      <c r="G61" s="2">
        <v>-8.1599495759088203E-3</v>
      </c>
    </row>
    <row r="62" spans="1:26" ht="15.75" customHeight="1" x14ac:dyDescent="0.2">
      <c r="A62" s="12">
        <v>2022</v>
      </c>
      <c r="B62" s="12">
        <v>1</v>
      </c>
      <c r="C62" s="17">
        <v>-5.0170068027210912E-2</v>
      </c>
      <c r="D62" s="17">
        <f t="shared" si="0"/>
        <v>0.94982993197278909</v>
      </c>
      <c r="E62" s="12">
        <f>PRODUCT(D51:D62)</f>
        <v>0.96033231174739753</v>
      </c>
      <c r="F62" s="18">
        <v>13603.43</v>
      </c>
      <c r="G62" s="17">
        <v>-5.0170068027210912E-2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2">
      <c r="A63" s="1">
        <v>2022</v>
      </c>
      <c r="B63" s="1">
        <v>2</v>
      </c>
      <c r="C63" s="2">
        <v>-3.137267886841244E-2</v>
      </c>
      <c r="D63" s="15">
        <f t="shared" si="0"/>
        <v>0.96862732113158756</v>
      </c>
      <c r="F63" s="16">
        <v>13176.65</v>
      </c>
      <c r="G63" s="2">
        <v>-3.137267886841244E-2</v>
      </c>
    </row>
    <row r="64" spans="1:26" ht="15.75" customHeight="1" x14ac:dyDescent="0.2">
      <c r="A64" s="1">
        <v>2022</v>
      </c>
      <c r="B64" s="1">
        <v>3</v>
      </c>
      <c r="C64" s="2">
        <v>-3.2895547601100472E-2</v>
      </c>
      <c r="D64" s="15">
        <f t="shared" si="0"/>
        <v>0.96710445239889953</v>
      </c>
      <c r="F64" s="16">
        <v>12743.2</v>
      </c>
      <c r="G64" s="2">
        <v>-3.2895547601100472E-2</v>
      </c>
    </row>
    <row r="65" spans="1:26" ht="15.75" customHeight="1" x14ac:dyDescent="0.2">
      <c r="A65" s="1">
        <v>2022</v>
      </c>
      <c r="B65" s="1">
        <v>4</v>
      </c>
      <c r="C65" s="2">
        <v>-9.9716900894929794E-2</v>
      </c>
      <c r="D65" s="15">
        <f t="shared" si="0"/>
        <v>0.90028309910507021</v>
      </c>
      <c r="F65" s="16">
        <v>11472.49</v>
      </c>
      <c r="G65" s="2">
        <v>-9.9716900894929794E-2</v>
      </c>
    </row>
    <row r="66" spans="1:26" ht="15.75" customHeight="1" x14ac:dyDescent="0.2">
      <c r="A66" s="1">
        <v>2022</v>
      </c>
      <c r="B66" s="1">
        <v>5</v>
      </c>
      <c r="C66" s="2">
        <v>1.8239611198956229E-2</v>
      </c>
      <c r="D66" s="15">
        <f t="shared" si="0"/>
        <v>1.0182396111989562</v>
      </c>
      <c r="F66" s="16">
        <v>11681.74</v>
      </c>
      <c r="G66" s="2">
        <v>1.8239611198956229E-2</v>
      </c>
    </row>
    <row r="67" spans="1:26" ht="15.75" customHeight="1" x14ac:dyDescent="0.2">
      <c r="A67" s="1">
        <v>2022</v>
      </c>
      <c r="B67" s="1">
        <v>6</v>
      </c>
      <c r="C67" s="2">
        <v>-4.6405461418576155E-2</v>
      </c>
      <c r="D67" s="15">
        <f t="shared" si="0"/>
        <v>0.95359453858142385</v>
      </c>
      <c r="F67" s="16">
        <v>11139.65</v>
      </c>
      <c r="G67" s="2">
        <v>-4.6405461418576155E-2</v>
      </c>
    </row>
    <row r="68" spans="1:26" ht="15.75" customHeight="1" x14ac:dyDescent="0.2">
      <c r="A68" s="1">
        <v>2022</v>
      </c>
      <c r="B68" s="1">
        <v>7</v>
      </c>
      <c r="C68" s="2">
        <v>5.4528177632904518E-2</v>
      </c>
      <c r="D68" s="15">
        <f t="shared" si="0"/>
        <v>1.0545281776329045</v>
      </c>
      <c r="F68" s="16">
        <v>11747.07</v>
      </c>
      <c r="G68" s="2">
        <v>5.4528177632904518E-2</v>
      </c>
    </row>
    <row r="69" spans="1:26" ht="15.75" customHeight="1" x14ac:dyDescent="0.2">
      <c r="A69" s="1">
        <v>2022</v>
      </c>
      <c r="B69" s="1">
        <v>8</v>
      </c>
      <c r="C69" s="2">
        <v>-5.4716212681970022E-2</v>
      </c>
      <c r="D69" s="15">
        <f t="shared" si="0"/>
        <v>0.94528378731802998</v>
      </c>
      <c r="F69" s="16">
        <v>11104.31</v>
      </c>
      <c r="G69" s="2">
        <v>-5.4716212681970022E-2</v>
      </c>
    </row>
    <row r="70" spans="1:26" ht="15.75" customHeight="1" x14ac:dyDescent="0.2">
      <c r="A70" s="1">
        <v>2022</v>
      </c>
      <c r="B70" s="1">
        <v>9</v>
      </c>
      <c r="C70" s="2">
        <v>-8.4864879247692815E-2</v>
      </c>
      <c r="D70" s="15">
        <f t="shared" si="0"/>
        <v>0.91513512075230719</v>
      </c>
      <c r="F70" s="16">
        <v>10161.950000000001</v>
      </c>
      <c r="G70" s="2">
        <v>-8.4864879247692815E-2</v>
      </c>
    </row>
    <row r="71" spans="1:26" ht="15.75" customHeight="1" x14ac:dyDescent="0.2">
      <c r="A71" s="1">
        <v>2022</v>
      </c>
      <c r="B71" s="1">
        <v>10</v>
      </c>
      <c r="C71" s="2">
        <v>-2.0592694145885826E-2</v>
      </c>
      <c r="D71" s="15">
        <f t="shared" si="0"/>
        <v>0.97940730585411417</v>
      </c>
      <c r="F71" s="16">
        <v>9952.69</v>
      </c>
      <c r="G71" s="2">
        <v>-2.0592694145885715E-2</v>
      </c>
    </row>
    <row r="72" spans="1:26" ht="15.75" customHeight="1" x14ac:dyDescent="0.2">
      <c r="A72" s="1">
        <v>2022</v>
      </c>
      <c r="B72" s="1">
        <v>11</v>
      </c>
      <c r="C72" s="2">
        <v>9.9103276192262557E-2</v>
      </c>
      <c r="D72" s="15">
        <f t="shared" si="0"/>
        <v>1.0991032761922626</v>
      </c>
      <c r="F72" s="16">
        <v>10939.03</v>
      </c>
      <c r="G72" s="2">
        <v>9.9103276192262557E-2</v>
      </c>
    </row>
    <row r="73" spans="1:26" ht="15.75" customHeight="1" x14ac:dyDescent="0.2">
      <c r="A73" s="1">
        <v>2022</v>
      </c>
      <c r="B73" s="1">
        <v>12</v>
      </c>
      <c r="C73" s="2">
        <v>-2.4844685519868959E-2</v>
      </c>
      <c r="D73" s="15">
        <f t="shared" si="0"/>
        <v>0.97515531448013104</v>
      </c>
      <c r="F73" s="16">
        <v>10667.25</v>
      </c>
      <c r="G73" s="2">
        <v>-2.4844685519868959E-2</v>
      </c>
    </row>
    <row r="74" spans="1:26" ht="15.75" customHeight="1" x14ac:dyDescent="0.2">
      <c r="A74" s="12">
        <v>2023</v>
      </c>
      <c r="B74" s="12">
        <v>1</v>
      </c>
      <c r="C74" s="17">
        <v>7.6872275789195754E-2</v>
      </c>
      <c r="D74" s="17">
        <f t="shared" si="0"/>
        <v>1.0768722757891958</v>
      </c>
      <c r="E74" s="12">
        <f>PRODUCT(D63:D74)</f>
        <v>0.84443920528209759</v>
      </c>
      <c r="F74" s="18">
        <v>11487.27</v>
      </c>
      <c r="G74" s="17">
        <v>7.6872275789195754E-2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">
      <c r="A75">
        <v>2023</v>
      </c>
      <c r="B75">
        <v>2</v>
      </c>
      <c r="C75" s="19">
        <v>-5.8200000000000002E-2</v>
      </c>
      <c r="D75" s="15">
        <f t="shared" si="0"/>
        <v>0.94179999999999997</v>
      </c>
      <c r="E75" s="19"/>
      <c r="F75" s="26">
        <f>F74*D75</f>
        <v>10818.710886000001</v>
      </c>
      <c r="G75" s="19">
        <v>-5.8200000000000002E-2</v>
      </c>
    </row>
    <row r="76" spans="1:26" ht="15.75" customHeight="1" x14ac:dyDescent="0.2">
      <c r="A76">
        <v>2023</v>
      </c>
      <c r="B76">
        <v>3</v>
      </c>
      <c r="C76" s="19">
        <v>4.5999999999999999E-2</v>
      </c>
      <c r="D76" s="15">
        <f t="shared" si="0"/>
        <v>1.046</v>
      </c>
      <c r="E76" s="19"/>
      <c r="F76" s="26">
        <f t="shared" ref="F76:F98" si="1">F75*D76</f>
        <v>11316.371586756</v>
      </c>
      <c r="G76" s="19">
        <v>4.5999999999999999E-2</v>
      </c>
    </row>
    <row r="77" spans="1:26" ht="15.75" customHeight="1" x14ac:dyDescent="0.2">
      <c r="A77">
        <v>2023</v>
      </c>
      <c r="B77">
        <v>4</v>
      </c>
      <c r="C77" s="19">
        <v>7.0000000000000001E-3</v>
      </c>
      <c r="D77" s="15">
        <f t="shared" si="0"/>
        <v>1.0069999999999999</v>
      </c>
      <c r="E77" s="19"/>
      <c r="F77" s="26">
        <f t="shared" si="1"/>
        <v>11395.586187863291</v>
      </c>
      <c r="G77" s="19">
        <v>7.0000000000000001E-3</v>
      </c>
    </row>
    <row r="78" spans="1:26" ht="15.75" customHeight="1" x14ac:dyDescent="0.2">
      <c r="A78">
        <v>2023</v>
      </c>
      <c r="B78">
        <v>5</v>
      </c>
      <c r="C78" s="19">
        <v>-2.8500000000000001E-2</v>
      </c>
      <c r="D78" s="15">
        <f t="shared" ref="D78:D98" si="2">C78+1</f>
        <v>0.97150000000000003</v>
      </c>
      <c r="E78" s="19"/>
      <c r="F78" s="26">
        <f t="shared" si="1"/>
        <v>11070.811981509189</v>
      </c>
      <c r="G78" s="19">
        <v>-2.8500000000000001E-2</v>
      </c>
    </row>
    <row r="79" spans="1:26" ht="15.75" customHeight="1" x14ac:dyDescent="0.2">
      <c r="A79">
        <v>2023</v>
      </c>
      <c r="B79">
        <v>6</v>
      </c>
      <c r="C79" s="19">
        <v>1.83E-2</v>
      </c>
      <c r="D79" s="15">
        <f t="shared" si="2"/>
        <v>1.0183</v>
      </c>
      <c r="E79" s="19"/>
      <c r="F79" s="26">
        <f t="shared" si="1"/>
        <v>11273.407840770806</v>
      </c>
      <c r="G79" s="19">
        <v>1.83E-2</v>
      </c>
    </row>
    <row r="80" spans="1:26" ht="15.75" customHeight="1" x14ac:dyDescent="0.2">
      <c r="A80">
        <v>2023</v>
      </c>
      <c r="B80">
        <v>7</v>
      </c>
      <c r="C80" s="19">
        <v>-2.8999999999999998E-3</v>
      </c>
      <c r="D80" s="15">
        <f t="shared" si="2"/>
        <v>0.99709999999999999</v>
      </c>
      <c r="E80" s="19"/>
      <c r="F80" s="26">
        <f t="shared" si="1"/>
        <v>11240.714958032569</v>
      </c>
      <c r="G80" s="19">
        <v>-2.8999999999999998E-3</v>
      </c>
    </row>
    <row r="81" spans="1:7" ht="15.75" customHeight="1" x14ac:dyDescent="0.2">
      <c r="A81">
        <v>2023</v>
      </c>
      <c r="B81">
        <v>8</v>
      </c>
      <c r="C81" s="19">
        <v>-2.0400000000000001E-2</v>
      </c>
      <c r="D81" s="15">
        <f t="shared" si="2"/>
        <v>0.97960000000000003</v>
      </c>
      <c r="E81" s="19"/>
      <c r="F81" s="26">
        <f t="shared" si="1"/>
        <v>11011.404372888705</v>
      </c>
      <c r="G81" s="19">
        <v>-2.0400000000000001E-2</v>
      </c>
    </row>
    <row r="82" spans="1:7" ht="15.75" customHeight="1" x14ac:dyDescent="0.2">
      <c r="A82">
        <v>2023</v>
      </c>
      <c r="B82">
        <v>9</v>
      </c>
      <c r="C82" s="19">
        <v>-5.4300000000000001E-2</v>
      </c>
      <c r="D82" s="15">
        <f t="shared" si="2"/>
        <v>0.94569999999999999</v>
      </c>
      <c r="E82" s="19"/>
      <c r="F82" s="26">
        <f t="shared" si="1"/>
        <v>10413.485115440848</v>
      </c>
      <c r="G82" s="19">
        <v>-5.4300000000000001E-2</v>
      </c>
    </row>
    <row r="83" spans="1:7" ht="15.75" customHeight="1" x14ac:dyDescent="0.2">
      <c r="A83">
        <v>2023</v>
      </c>
      <c r="B83">
        <v>10</v>
      </c>
      <c r="C83" s="19">
        <v>-4.1200000000000001E-2</v>
      </c>
      <c r="D83" s="15">
        <f t="shared" si="2"/>
        <v>0.95879999999999999</v>
      </c>
      <c r="E83" s="19"/>
      <c r="F83" s="26">
        <f t="shared" si="1"/>
        <v>9984.449528684685</v>
      </c>
      <c r="G83" s="19">
        <v>-4.1200000000000001E-2</v>
      </c>
    </row>
    <row r="84" spans="1:7" ht="15.75" customHeight="1" x14ac:dyDescent="0.2">
      <c r="A84">
        <v>2023</v>
      </c>
      <c r="B84">
        <v>11</v>
      </c>
      <c r="C84" s="19">
        <v>0.11219999999999999</v>
      </c>
      <c r="D84" s="15">
        <f t="shared" si="2"/>
        <v>1.1122000000000001</v>
      </c>
      <c r="E84" s="19"/>
      <c r="F84" s="26">
        <f t="shared" si="1"/>
        <v>11104.704765803108</v>
      </c>
      <c r="G84" s="19">
        <v>0.11219999999999999</v>
      </c>
    </row>
    <row r="85" spans="1:7" ht="15.75" customHeight="1" x14ac:dyDescent="0.2">
      <c r="A85">
        <v>2023</v>
      </c>
      <c r="B85">
        <v>12</v>
      </c>
      <c r="C85" s="19">
        <v>6.8099999999999994E-2</v>
      </c>
      <c r="D85" s="15">
        <f t="shared" si="2"/>
        <v>1.0681</v>
      </c>
      <c r="E85" s="19"/>
      <c r="F85" s="26">
        <f t="shared" si="1"/>
        <v>11860.9351603543</v>
      </c>
      <c r="G85" s="19">
        <v>6.8099999999999994E-2</v>
      </c>
    </row>
    <row r="86" spans="1:7" s="22" customFormat="1" ht="15.75" customHeight="1" x14ac:dyDescent="0.2">
      <c r="A86" s="22">
        <v>2024</v>
      </c>
      <c r="B86" s="22">
        <v>1</v>
      </c>
      <c r="C86" s="25">
        <v>-8.0000000000000002E-3</v>
      </c>
      <c r="D86" s="27">
        <f t="shared" si="2"/>
        <v>0.99199999999999999</v>
      </c>
      <c r="E86" s="23">
        <f>PRODUCT(D75:D86)</f>
        <v>1.0242684013757375</v>
      </c>
      <c r="F86" s="28">
        <f t="shared" si="1"/>
        <v>11766.047679071466</v>
      </c>
      <c r="G86" s="25">
        <v>-8.0000000000000002E-3</v>
      </c>
    </row>
    <row r="87" spans="1:7" ht="15.75" customHeight="1" x14ac:dyDescent="0.2">
      <c r="A87">
        <v>2024</v>
      </c>
      <c r="B87">
        <v>2</v>
      </c>
      <c r="C87" s="19">
        <v>-2.7099999999999999E-2</v>
      </c>
      <c r="D87" s="15">
        <f t="shared" si="2"/>
        <v>0.97289999999999999</v>
      </c>
      <c r="F87" s="26">
        <f t="shared" si="1"/>
        <v>11447.187786968629</v>
      </c>
      <c r="G87" s="19">
        <v>-2.7099999999999999E-2</v>
      </c>
    </row>
    <row r="88" spans="1:7" ht="15.75" customHeight="1" x14ac:dyDescent="0.2">
      <c r="A88">
        <v>2024</v>
      </c>
      <c r="B88">
        <v>3</v>
      </c>
      <c r="C88" s="19">
        <v>1.95E-2</v>
      </c>
      <c r="D88" s="15">
        <f t="shared" si="2"/>
        <v>1.0195000000000001</v>
      </c>
      <c r="F88" s="26">
        <f t="shared" si="1"/>
        <v>11670.407948814518</v>
      </c>
      <c r="G88" s="19">
        <v>1.95E-2</v>
      </c>
    </row>
    <row r="89" spans="1:7" ht="15.75" customHeight="1" x14ac:dyDescent="0.2">
      <c r="A89">
        <v>2024</v>
      </c>
      <c r="B89">
        <v>4</v>
      </c>
      <c r="C89" s="19">
        <v>-4.9099999999999998E-2</v>
      </c>
      <c r="D89" s="15">
        <f t="shared" si="2"/>
        <v>0.95089999999999997</v>
      </c>
      <c r="F89" s="26">
        <f t="shared" si="1"/>
        <v>11097.390918527724</v>
      </c>
      <c r="G89" s="19">
        <v>-4.9099999999999998E-2</v>
      </c>
    </row>
    <row r="90" spans="1:7" ht="15.75" customHeight="1" x14ac:dyDescent="0.2">
      <c r="A90">
        <v>2024</v>
      </c>
      <c r="B90">
        <v>5</v>
      </c>
      <c r="C90" s="19">
        <v>2.9600000000000001E-2</v>
      </c>
      <c r="D90" s="15">
        <f t="shared" si="2"/>
        <v>1.0296000000000001</v>
      </c>
      <c r="F90" s="26">
        <f t="shared" si="1"/>
        <v>11425.873689716145</v>
      </c>
      <c r="G90" s="19">
        <v>2.9600000000000001E-2</v>
      </c>
    </row>
    <row r="91" spans="1:7" ht="15.75" customHeight="1" x14ac:dyDescent="0.2">
      <c r="A91">
        <v>2024</v>
      </c>
      <c r="B91">
        <v>6</v>
      </c>
      <c r="C91" s="19">
        <v>3.0999999999999999E-3</v>
      </c>
      <c r="D91" s="15">
        <f t="shared" si="2"/>
        <v>1.0031000000000001</v>
      </c>
      <c r="F91" s="26">
        <f t="shared" si="1"/>
        <v>11461.293898154267</v>
      </c>
      <c r="G91" s="19">
        <v>3.0999999999999999E-3</v>
      </c>
    </row>
    <row r="92" spans="1:7" ht="15.75" customHeight="1" x14ac:dyDescent="0.2">
      <c r="A92">
        <v>2024</v>
      </c>
      <c r="B92">
        <v>7</v>
      </c>
      <c r="C92" s="19">
        <v>3.2399999999999998E-2</v>
      </c>
      <c r="D92" s="15">
        <f t="shared" si="2"/>
        <v>1.0324</v>
      </c>
      <c r="F92" s="26">
        <f t="shared" si="1"/>
        <v>11832.639820454464</v>
      </c>
      <c r="G92" s="19">
        <v>3.2399999999999998E-2</v>
      </c>
    </row>
    <row r="93" spans="1:7" ht="15.75" customHeight="1" x14ac:dyDescent="0.2">
      <c r="A93">
        <v>2024</v>
      </c>
      <c r="B93">
        <v>8</v>
      </c>
      <c r="C93" s="19">
        <v>2.1899999999999999E-2</v>
      </c>
      <c r="D93" s="15">
        <f t="shared" si="2"/>
        <v>1.0219</v>
      </c>
      <c r="F93" s="26">
        <f t="shared" si="1"/>
        <v>12091.774632522416</v>
      </c>
      <c r="G93" s="19">
        <v>2.1899999999999999E-2</v>
      </c>
    </row>
    <row r="94" spans="1:7" ht="15.75" customHeight="1" x14ac:dyDescent="0.2">
      <c r="A94">
        <v>2024</v>
      </c>
      <c r="B94">
        <v>9</v>
      </c>
      <c r="C94" s="19">
        <v>2.76E-2</v>
      </c>
      <c r="D94" s="15">
        <f t="shared" si="2"/>
        <v>1.0276000000000001</v>
      </c>
      <c r="F94" s="26">
        <f t="shared" si="1"/>
        <v>12425.507612380035</v>
      </c>
      <c r="G94" s="19">
        <v>2.76E-2</v>
      </c>
    </row>
    <row r="95" spans="1:7" ht="15.75" customHeight="1" x14ac:dyDescent="0.2">
      <c r="A95">
        <v>2024</v>
      </c>
      <c r="B95">
        <v>10</v>
      </c>
      <c r="C95" s="19">
        <v>-4.3999999999999997E-2</v>
      </c>
      <c r="D95" s="15">
        <f t="shared" si="2"/>
        <v>0.95599999999999996</v>
      </c>
      <c r="F95" s="26">
        <f t="shared" si="1"/>
        <v>11878.785277435314</v>
      </c>
      <c r="G95" s="19">
        <v>-4.3999999999999997E-2</v>
      </c>
    </row>
    <row r="96" spans="1:7" ht="15.75" customHeight="1" x14ac:dyDescent="0.2">
      <c r="A96">
        <v>2024</v>
      </c>
      <c r="B96">
        <v>11</v>
      </c>
      <c r="C96" s="19">
        <v>2.5600000000000001E-2</v>
      </c>
      <c r="D96" s="15">
        <f t="shared" si="2"/>
        <v>1.0256000000000001</v>
      </c>
      <c r="F96" s="26">
        <f t="shared" si="1"/>
        <v>12182.882180537659</v>
      </c>
      <c r="G96" s="19">
        <v>2.5600000000000001E-2</v>
      </c>
    </row>
    <row r="97" spans="1:7" ht="15.75" customHeight="1" x14ac:dyDescent="0.2">
      <c r="A97">
        <v>2024</v>
      </c>
      <c r="B97">
        <v>12</v>
      </c>
      <c r="C97" s="19">
        <v>-4.4900000000000002E-2</v>
      </c>
      <c r="D97" s="15">
        <f t="shared" si="2"/>
        <v>0.95509999999999995</v>
      </c>
      <c r="F97" s="26">
        <f t="shared" si="1"/>
        <v>11635.870770631518</v>
      </c>
      <c r="G97" s="19">
        <v>-4.4900000000000002E-2</v>
      </c>
    </row>
    <row r="98" spans="1:7" s="22" customFormat="1" ht="15.75" customHeight="1" x14ac:dyDescent="0.2">
      <c r="A98" s="22">
        <v>2025</v>
      </c>
      <c r="B98" s="22">
        <v>1</v>
      </c>
      <c r="C98" s="25">
        <v>4.1000000000000003E-3</v>
      </c>
      <c r="D98" s="22">
        <f>C98+1</f>
        <v>1.0041</v>
      </c>
      <c r="E98" s="23">
        <f>PRODUCT(D87:D98)</f>
        <v>0.99299086315729868</v>
      </c>
      <c r="F98" s="28">
        <f t="shared" si="1"/>
        <v>11683.577840791108</v>
      </c>
      <c r="G98" s="25">
        <v>4.1000000000000003E-3</v>
      </c>
    </row>
    <row r="99" spans="1:7" ht="15.75" customHeight="1" x14ac:dyDescent="0.2"/>
    <row r="100" spans="1:7" ht="15.75" customHeight="1" x14ac:dyDescent="0.2"/>
    <row r="101" spans="1:7" ht="15.75" customHeight="1" x14ac:dyDescent="0.2"/>
    <row r="102" spans="1:7" ht="15.75" customHeight="1" x14ac:dyDescent="0.2"/>
    <row r="103" spans="1:7" ht="15.75" customHeight="1" x14ac:dyDescent="0.2"/>
    <row r="104" spans="1:7" ht="15.75" customHeight="1" x14ac:dyDescent="0.2"/>
    <row r="105" spans="1:7" ht="15.75" customHeight="1" x14ac:dyDescent="0.2"/>
    <row r="106" spans="1:7" ht="15.75" customHeight="1" x14ac:dyDescent="0.2"/>
    <row r="107" spans="1:7" ht="15.75" customHeight="1" x14ac:dyDescent="0.2"/>
    <row r="108" spans="1:7" ht="15.75" customHeight="1" x14ac:dyDescent="0.2"/>
    <row r="109" spans="1:7" ht="15.75" customHeight="1" x14ac:dyDescent="0.2"/>
    <row r="110" spans="1:7" ht="15.75" customHeight="1" x14ac:dyDescent="0.2"/>
    <row r="111" spans="1:7" ht="15.75" customHeight="1" x14ac:dyDescent="0.2"/>
    <row r="112" spans="1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Stocks v Bonds Periods</vt:lpstr>
      <vt:lpstr>Rolling Returns</vt:lpstr>
      <vt:lpstr>Real Returns 1792-2025</vt:lpstr>
      <vt:lpstr>Nominal Returns 1792-2025</vt:lpstr>
      <vt:lpstr>2019-2025 JanToJan</vt:lpstr>
      <vt:lpstr>VTI</vt:lpstr>
      <vt:lpstr>VCLT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Cherif Arkam</cp:lastModifiedBy>
  <cp:revision/>
  <dcterms:created xsi:type="dcterms:W3CDTF">2024-03-11T21:28:54Z</dcterms:created>
  <dcterms:modified xsi:type="dcterms:W3CDTF">2025-02-08T06:48:05Z</dcterms:modified>
  <cp:category/>
  <cp:contentStatus/>
</cp:coreProperties>
</file>