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herifarkam/Desktop/Data_Science/Projects/Repositories/Stocks_Bonds_Mcquarrie_Analysis/Data/"/>
    </mc:Choice>
  </mc:AlternateContent>
  <xr:revisionPtr revIDLastSave="0" documentId="13_ncr:1_{E781FFBF-CD29-DB47-BEC2-10069C27406F}" xr6:coauthVersionLast="47" xr6:coauthVersionMax="47" xr10:uidLastSave="{00000000-0000-0000-0000-000000000000}"/>
  <bookViews>
    <workbookView xWindow="0" yWindow="780" windowWidth="34200" windowHeight="20220" xr2:uid="{00000000-000D-0000-FFFF-FFFF00000000}"/>
  </bookViews>
  <sheets>
    <sheet name="McQuarrie_plus_data" sheetId="1" r:id="rId1"/>
    <sheet name="Stocks_and_Bonds" sheetId="2" r:id="rId2"/>
    <sheet name="Stocks-Bonds Win Rate" sheetId="3" r:id="rId3"/>
    <sheet name="Stocks" sheetId="4" r:id="rId4"/>
    <sheet name="Bonds" sheetId="5" r:id="rId5"/>
    <sheet name="The_60-40_and" sheetId="6" r:id="rId6"/>
    <sheet name="The Bull Market in Bonds!" sheetId="7" r:id="rId7"/>
    <sheet name="Inflation" sheetId="8" r:id="rId8"/>
    <sheet name="Inflation Change" sheetId="9" r:id="rId9"/>
  </sheets>
  <definedNames>
    <definedName name="Bond25">'The Bull Market in Bonds!'!$G$29:$G$234</definedName>
    <definedName name="Bond25_1925">'The Bull Market in Bonds!'!$G$136:$G$234</definedName>
    <definedName name="Inflation25">'The Bull Market in Bonds!'!$E$29:$E$234</definedName>
    <definedName name="Inflation25_1925">'The Bull Market in Bonds!'!$E$136:$E$234</definedName>
    <definedName name="Stock25">'The Bull Market in Bonds!'!$F$29:$F$234</definedName>
    <definedName name="Stock25_1925">'The Bull Market in Bonds!'!$F$136:$F$234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6" i="1" l="1"/>
  <c r="AR236" i="1"/>
  <c r="AB234" i="1"/>
  <c r="AC234" i="1"/>
  <c r="AD234" i="1"/>
  <c r="AE234" i="1"/>
  <c r="AF234" i="1"/>
  <c r="AN234" i="1"/>
  <c r="AQ234" i="1"/>
  <c r="AT234" i="1"/>
  <c r="AB235" i="1"/>
  <c r="AC235" i="1"/>
  <c r="AD235" i="1"/>
  <c r="AE235" i="1"/>
  <c r="AF235" i="1"/>
  <c r="AN235" i="1"/>
  <c r="AQ235" i="1"/>
  <c r="AT235" i="1"/>
  <c r="AP236" i="1"/>
  <c r="AO236" i="1"/>
  <c r="AM236" i="1"/>
  <c r="AL236" i="1"/>
  <c r="X235" i="1"/>
  <c r="Y235" i="1"/>
  <c r="Z235" i="1"/>
  <c r="AA235" i="1"/>
  <c r="X234" i="1"/>
  <c r="Y234" i="1"/>
  <c r="Z234" i="1"/>
  <c r="AA234" i="1"/>
  <c r="W234" i="1"/>
  <c r="W235" i="1"/>
  <c r="V236" i="1"/>
  <c r="U234" i="1"/>
  <c r="U235" i="1"/>
  <c r="T234" i="1"/>
  <c r="T235" i="1"/>
  <c r="S234" i="1"/>
  <c r="S235" i="1"/>
  <c r="R234" i="1"/>
  <c r="R235" i="1"/>
  <c r="Q236" i="1"/>
  <c r="N234" i="1"/>
  <c r="N235" i="1" s="1"/>
  <c r="K234" i="1"/>
  <c r="L234" i="1"/>
  <c r="M234" i="1"/>
  <c r="K235" i="1"/>
  <c r="L235" i="1"/>
  <c r="M235" i="1"/>
  <c r="F234" i="1"/>
  <c r="F235" i="1"/>
  <c r="K234" i="6"/>
  <c r="D234" i="6"/>
  <c r="B234" i="6"/>
  <c r="C234" i="6"/>
  <c r="J233" i="9"/>
  <c r="I233" i="9"/>
  <c r="C233" i="9"/>
  <c r="J232" i="9"/>
  <c r="I232" i="9"/>
  <c r="C232" i="9"/>
  <c r="J231" i="9"/>
  <c r="I231" i="9"/>
  <c r="C231" i="9"/>
  <c r="J230" i="9"/>
  <c r="I230" i="9"/>
  <c r="C230" i="9"/>
  <c r="J229" i="9"/>
  <c r="I229" i="9"/>
  <c r="C229" i="9"/>
  <c r="J228" i="9"/>
  <c r="I228" i="9"/>
  <c r="C228" i="9"/>
  <c r="J227" i="9"/>
  <c r="I227" i="9"/>
  <c r="C227" i="9"/>
  <c r="J226" i="9"/>
  <c r="I226" i="9"/>
  <c r="C226" i="9"/>
  <c r="J225" i="9"/>
  <c r="I225" i="9"/>
  <c r="C225" i="9"/>
  <c r="J224" i="9"/>
  <c r="I224" i="9"/>
  <c r="C224" i="9"/>
  <c r="H233" i="9" s="1"/>
  <c r="J223" i="9"/>
  <c r="I223" i="9"/>
  <c r="C223" i="9"/>
  <c r="G232" i="9" s="1"/>
  <c r="J222" i="9"/>
  <c r="I222" i="9"/>
  <c r="C222" i="9"/>
  <c r="G230" i="9" s="1"/>
  <c r="J221" i="9"/>
  <c r="I221" i="9"/>
  <c r="C221" i="9"/>
  <c r="H230" i="9" s="1"/>
  <c r="J220" i="9"/>
  <c r="I220" i="9"/>
  <c r="C220" i="9"/>
  <c r="H229" i="9" s="1"/>
  <c r="J219" i="9"/>
  <c r="I219" i="9"/>
  <c r="C219" i="9"/>
  <c r="H227" i="9" s="1"/>
  <c r="J218" i="9"/>
  <c r="I218" i="9"/>
  <c r="C218" i="9"/>
  <c r="G227" i="9" s="1"/>
  <c r="J217" i="9"/>
  <c r="I217" i="9"/>
  <c r="C217" i="9"/>
  <c r="H226" i="9" s="1"/>
  <c r="J216" i="9"/>
  <c r="I216" i="9"/>
  <c r="C216" i="9"/>
  <c r="J215" i="9"/>
  <c r="I215" i="9"/>
  <c r="C215" i="9"/>
  <c r="G224" i="9" s="1"/>
  <c r="J214" i="9"/>
  <c r="I214" i="9"/>
  <c r="C214" i="9"/>
  <c r="G222" i="9" s="1"/>
  <c r="J213" i="9"/>
  <c r="I213" i="9"/>
  <c r="C213" i="9"/>
  <c r="H222" i="9" s="1"/>
  <c r="J212" i="9"/>
  <c r="I212" i="9"/>
  <c r="C212" i="9"/>
  <c r="H221" i="9" s="1"/>
  <c r="J211" i="9"/>
  <c r="I211" i="9"/>
  <c r="C211" i="9"/>
  <c r="H219" i="9" s="1"/>
  <c r="J210" i="9"/>
  <c r="I210" i="9"/>
  <c r="C210" i="9"/>
  <c r="G219" i="9" s="1"/>
  <c r="J209" i="9"/>
  <c r="I209" i="9"/>
  <c r="C209" i="9"/>
  <c r="H218" i="9" s="1"/>
  <c r="J208" i="9"/>
  <c r="I208" i="9"/>
  <c r="C208" i="9"/>
  <c r="J207" i="9"/>
  <c r="I207" i="9"/>
  <c r="C207" i="9"/>
  <c r="G216" i="9" s="1"/>
  <c r="J206" i="9"/>
  <c r="I206" i="9"/>
  <c r="C206" i="9"/>
  <c r="G214" i="9" s="1"/>
  <c r="J205" i="9"/>
  <c r="I205" i="9"/>
  <c r="C205" i="9"/>
  <c r="H214" i="9" s="1"/>
  <c r="J204" i="9"/>
  <c r="I204" i="9"/>
  <c r="C204" i="9"/>
  <c r="H213" i="9" s="1"/>
  <c r="J203" i="9"/>
  <c r="I203" i="9"/>
  <c r="C203" i="9"/>
  <c r="H211" i="9" s="1"/>
  <c r="J202" i="9"/>
  <c r="I202" i="9"/>
  <c r="C202" i="9"/>
  <c r="G211" i="9" s="1"/>
  <c r="J201" i="9"/>
  <c r="I201" i="9"/>
  <c r="C201" i="9"/>
  <c r="G210" i="9" s="1"/>
  <c r="J200" i="9"/>
  <c r="I200" i="9"/>
  <c r="C200" i="9"/>
  <c r="J199" i="9"/>
  <c r="I199" i="9"/>
  <c r="C199" i="9"/>
  <c r="G208" i="9" s="1"/>
  <c r="J198" i="9"/>
  <c r="I198" i="9"/>
  <c r="C198" i="9"/>
  <c r="G206" i="9" s="1"/>
  <c r="J197" i="9"/>
  <c r="I197" i="9"/>
  <c r="C197" i="9"/>
  <c r="H206" i="9" s="1"/>
  <c r="J196" i="9"/>
  <c r="I196" i="9"/>
  <c r="C196" i="9"/>
  <c r="H205" i="9" s="1"/>
  <c r="J195" i="9"/>
  <c r="I195" i="9"/>
  <c r="C195" i="9"/>
  <c r="H203" i="9" s="1"/>
  <c r="J194" i="9"/>
  <c r="I194" i="9"/>
  <c r="C194" i="9"/>
  <c r="J193" i="9"/>
  <c r="I193" i="9"/>
  <c r="C193" i="9"/>
  <c r="G202" i="9" s="1"/>
  <c r="J192" i="9"/>
  <c r="I192" i="9"/>
  <c r="C192" i="9"/>
  <c r="J191" i="9"/>
  <c r="I191" i="9"/>
  <c r="C191" i="9"/>
  <c r="G200" i="9" s="1"/>
  <c r="J190" i="9"/>
  <c r="I190" i="9"/>
  <c r="C190" i="9"/>
  <c r="G198" i="9" s="1"/>
  <c r="J189" i="9"/>
  <c r="I189" i="9"/>
  <c r="C189" i="9"/>
  <c r="H198" i="9" s="1"/>
  <c r="J188" i="9"/>
  <c r="I188" i="9"/>
  <c r="C188" i="9"/>
  <c r="H197" i="9" s="1"/>
  <c r="J187" i="9"/>
  <c r="I187" i="9"/>
  <c r="C187" i="9"/>
  <c r="H195" i="9" s="1"/>
  <c r="J186" i="9"/>
  <c r="I186" i="9"/>
  <c r="C186" i="9"/>
  <c r="J185" i="9"/>
  <c r="I185" i="9"/>
  <c r="C185" i="9"/>
  <c r="G194" i="9" s="1"/>
  <c r="J184" i="9"/>
  <c r="I184" i="9"/>
  <c r="C184" i="9"/>
  <c r="J183" i="9"/>
  <c r="I183" i="9"/>
  <c r="C183" i="9"/>
  <c r="G192" i="9" s="1"/>
  <c r="J182" i="9"/>
  <c r="I182" i="9"/>
  <c r="C182" i="9"/>
  <c r="G190" i="9" s="1"/>
  <c r="J181" i="9"/>
  <c r="I181" i="9"/>
  <c r="C181" i="9"/>
  <c r="H190" i="9" s="1"/>
  <c r="J180" i="9"/>
  <c r="I180" i="9"/>
  <c r="C180" i="9"/>
  <c r="H189" i="9" s="1"/>
  <c r="J179" i="9"/>
  <c r="I179" i="9"/>
  <c r="C179" i="9"/>
  <c r="H187" i="9" s="1"/>
  <c r="J178" i="9"/>
  <c r="I178" i="9"/>
  <c r="C178" i="9"/>
  <c r="J177" i="9"/>
  <c r="I177" i="9"/>
  <c r="C177" i="9"/>
  <c r="G186" i="9" s="1"/>
  <c r="J176" i="9"/>
  <c r="I176" i="9"/>
  <c r="C176" i="9"/>
  <c r="J175" i="9"/>
  <c r="I175" i="9"/>
  <c r="C175" i="9"/>
  <c r="G184" i="9" s="1"/>
  <c r="J174" i="9"/>
  <c r="I174" i="9"/>
  <c r="C174" i="9"/>
  <c r="G182" i="9" s="1"/>
  <c r="J173" i="9"/>
  <c r="I173" i="9"/>
  <c r="C173" i="9"/>
  <c r="H182" i="9" s="1"/>
  <c r="J172" i="9"/>
  <c r="I172" i="9"/>
  <c r="C172" i="9"/>
  <c r="H181" i="9" s="1"/>
  <c r="J171" i="9"/>
  <c r="I171" i="9"/>
  <c r="C171" i="9"/>
  <c r="H179" i="9" s="1"/>
  <c r="J170" i="9"/>
  <c r="I170" i="9"/>
  <c r="C170" i="9"/>
  <c r="J169" i="9"/>
  <c r="I169" i="9"/>
  <c r="C169" i="9"/>
  <c r="G178" i="9" s="1"/>
  <c r="J168" i="9"/>
  <c r="I168" i="9"/>
  <c r="C168" i="9"/>
  <c r="J167" i="9"/>
  <c r="I167" i="9"/>
  <c r="C167" i="9"/>
  <c r="G176" i="9" s="1"/>
  <c r="J166" i="9"/>
  <c r="I166" i="9"/>
  <c r="C166" i="9"/>
  <c r="G174" i="9" s="1"/>
  <c r="J165" i="9"/>
  <c r="I165" i="9"/>
  <c r="C165" i="9"/>
  <c r="H174" i="9" s="1"/>
  <c r="J164" i="9"/>
  <c r="I164" i="9"/>
  <c r="C164" i="9"/>
  <c r="H173" i="9" s="1"/>
  <c r="J163" i="9"/>
  <c r="I163" i="9"/>
  <c r="C163" i="9"/>
  <c r="H171" i="9" s="1"/>
  <c r="J162" i="9"/>
  <c r="I162" i="9"/>
  <c r="C162" i="9"/>
  <c r="J161" i="9"/>
  <c r="I161" i="9"/>
  <c r="C161" i="9"/>
  <c r="G170" i="9" s="1"/>
  <c r="J160" i="9"/>
  <c r="I160" i="9"/>
  <c r="C160" i="9"/>
  <c r="J159" i="9"/>
  <c r="I159" i="9"/>
  <c r="C159" i="9"/>
  <c r="G168" i="9" s="1"/>
  <c r="J158" i="9"/>
  <c r="I158" i="9"/>
  <c r="C158" i="9"/>
  <c r="G166" i="9" s="1"/>
  <c r="J157" i="9"/>
  <c r="I157" i="9"/>
  <c r="C157" i="9"/>
  <c r="H166" i="9" s="1"/>
  <c r="J156" i="9"/>
  <c r="I156" i="9"/>
  <c r="C156" i="9"/>
  <c r="H165" i="9" s="1"/>
  <c r="J155" i="9"/>
  <c r="I155" i="9"/>
  <c r="C155" i="9"/>
  <c r="H163" i="9" s="1"/>
  <c r="J154" i="9"/>
  <c r="I154" i="9"/>
  <c r="C154" i="9"/>
  <c r="J153" i="9"/>
  <c r="I153" i="9"/>
  <c r="C153" i="9"/>
  <c r="G162" i="9" s="1"/>
  <c r="J152" i="9"/>
  <c r="I152" i="9"/>
  <c r="C152" i="9"/>
  <c r="J151" i="9"/>
  <c r="I151" i="9"/>
  <c r="C151" i="9"/>
  <c r="G160" i="9" s="1"/>
  <c r="J150" i="9"/>
  <c r="I150" i="9"/>
  <c r="C150" i="9"/>
  <c r="G158" i="9" s="1"/>
  <c r="J149" i="9"/>
  <c r="I149" i="9"/>
  <c r="C149" i="9"/>
  <c r="H158" i="9" s="1"/>
  <c r="J148" i="9"/>
  <c r="I148" i="9"/>
  <c r="C148" i="9"/>
  <c r="H157" i="9" s="1"/>
  <c r="J147" i="9"/>
  <c r="I147" i="9"/>
  <c r="C147" i="9"/>
  <c r="H155" i="9" s="1"/>
  <c r="J146" i="9"/>
  <c r="I146" i="9"/>
  <c r="C146" i="9"/>
  <c r="J145" i="9"/>
  <c r="I145" i="9"/>
  <c r="C145" i="9"/>
  <c r="G154" i="9" s="1"/>
  <c r="J144" i="9"/>
  <c r="I144" i="9"/>
  <c r="C144" i="9"/>
  <c r="J143" i="9"/>
  <c r="I143" i="9"/>
  <c r="C143" i="9"/>
  <c r="G152" i="9" s="1"/>
  <c r="J142" i="9"/>
  <c r="I142" i="9"/>
  <c r="C142" i="9"/>
  <c r="G150" i="9" s="1"/>
  <c r="J141" i="9"/>
  <c r="I141" i="9"/>
  <c r="C141" i="9"/>
  <c r="H150" i="9" s="1"/>
  <c r="J140" i="9"/>
  <c r="I140" i="9"/>
  <c r="C140" i="9"/>
  <c r="H149" i="9" s="1"/>
  <c r="J139" i="9"/>
  <c r="I139" i="9"/>
  <c r="C139" i="9"/>
  <c r="H147" i="9" s="1"/>
  <c r="J138" i="9"/>
  <c r="I138" i="9"/>
  <c r="C138" i="9"/>
  <c r="J137" i="9"/>
  <c r="I137" i="9"/>
  <c r="C137" i="9"/>
  <c r="G146" i="9" s="1"/>
  <c r="J136" i="9"/>
  <c r="I136" i="9"/>
  <c r="C136" i="9"/>
  <c r="J135" i="9"/>
  <c r="I135" i="9"/>
  <c r="C135" i="9"/>
  <c r="G144" i="9" s="1"/>
  <c r="J134" i="9"/>
  <c r="I134" i="9"/>
  <c r="C134" i="9"/>
  <c r="G142" i="9" s="1"/>
  <c r="J133" i="9"/>
  <c r="I133" i="9"/>
  <c r="C133" i="9"/>
  <c r="H142" i="9" s="1"/>
  <c r="J132" i="9"/>
  <c r="I132" i="9"/>
  <c r="C132" i="9"/>
  <c r="H141" i="9" s="1"/>
  <c r="J131" i="9"/>
  <c r="I131" i="9"/>
  <c r="C131" i="9"/>
  <c r="H139" i="9" s="1"/>
  <c r="J130" i="9"/>
  <c r="I130" i="9"/>
  <c r="C130" i="9"/>
  <c r="J129" i="9"/>
  <c r="I129" i="9"/>
  <c r="C129" i="9"/>
  <c r="G138" i="9" s="1"/>
  <c r="J128" i="9"/>
  <c r="I128" i="9"/>
  <c r="C128" i="9"/>
  <c r="J127" i="9"/>
  <c r="I127" i="9"/>
  <c r="C127" i="9"/>
  <c r="G136" i="9" s="1"/>
  <c r="J126" i="9"/>
  <c r="I126" i="9"/>
  <c r="C126" i="9"/>
  <c r="G134" i="9" s="1"/>
  <c r="J125" i="9"/>
  <c r="I125" i="9"/>
  <c r="C125" i="9"/>
  <c r="H134" i="9" s="1"/>
  <c r="J124" i="9"/>
  <c r="I124" i="9"/>
  <c r="C124" i="9"/>
  <c r="H133" i="9" s="1"/>
  <c r="J123" i="9"/>
  <c r="I123" i="9"/>
  <c r="C123" i="9"/>
  <c r="H131" i="9" s="1"/>
  <c r="J122" i="9"/>
  <c r="I122" i="9"/>
  <c r="C122" i="9"/>
  <c r="J121" i="9"/>
  <c r="I121" i="9"/>
  <c r="C121" i="9"/>
  <c r="G130" i="9" s="1"/>
  <c r="J120" i="9"/>
  <c r="I120" i="9"/>
  <c r="C120" i="9"/>
  <c r="J119" i="9"/>
  <c r="I119" i="9"/>
  <c r="C119" i="9"/>
  <c r="G128" i="9" s="1"/>
  <c r="J118" i="9"/>
  <c r="I118" i="9"/>
  <c r="C118" i="9"/>
  <c r="G126" i="9" s="1"/>
  <c r="J117" i="9"/>
  <c r="I117" i="9"/>
  <c r="C117" i="9"/>
  <c r="H126" i="9" s="1"/>
  <c r="J116" i="9"/>
  <c r="I116" i="9"/>
  <c r="C116" i="9"/>
  <c r="H125" i="9" s="1"/>
  <c r="J115" i="9"/>
  <c r="I115" i="9"/>
  <c r="C115" i="9"/>
  <c r="H123" i="9" s="1"/>
  <c r="J114" i="9"/>
  <c r="I114" i="9"/>
  <c r="C114" i="9"/>
  <c r="J113" i="9"/>
  <c r="I113" i="9"/>
  <c r="C113" i="9"/>
  <c r="G122" i="9" s="1"/>
  <c r="J112" i="9"/>
  <c r="I112" i="9"/>
  <c r="C112" i="9"/>
  <c r="J111" i="9"/>
  <c r="I111" i="9"/>
  <c r="C111" i="9"/>
  <c r="G120" i="9" s="1"/>
  <c r="J110" i="9"/>
  <c r="I110" i="9"/>
  <c r="C110" i="9"/>
  <c r="G118" i="9" s="1"/>
  <c r="J109" i="9"/>
  <c r="I109" i="9"/>
  <c r="C109" i="9"/>
  <c r="H118" i="9" s="1"/>
  <c r="J108" i="9"/>
  <c r="I108" i="9"/>
  <c r="C108" i="9"/>
  <c r="H116" i="9" s="1"/>
  <c r="J107" i="9"/>
  <c r="I107" i="9"/>
  <c r="C107" i="9"/>
  <c r="H115" i="9" s="1"/>
  <c r="J106" i="9"/>
  <c r="I106" i="9"/>
  <c r="C106" i="9"/>
  <c r="J105" i="9"/>
  <c r="I105" i="9"/>
  <c r="C105" i="9"/>
  <c r="G114" i="9" s="1"/>
  <c r="J104" i="9"/>
  <c r="I104" i="9"/>
  <c r="C104" i="9"/>
  <c r="J103" i="9"/>
  <c r="I103" i="9"/>
  <c r="C103" i="9"/>
  <c r="G112" i="9" s="1"/>
  <c r="J102" i="9"/>
  <c r="I102" i="9"/>
  <c r="C102" i="9"/>
  <c r="G110" i="9" s="1"/>
  <c r="J101" i="9"/>
  <c r="I101" i="9"/>
  <c r="C101" i="9"/>
  <c r="H110" i="9" s="1"/>
  <c r="J100" i="9"/>
  <c r="I100" i="9"/>
  <c r="C100" i="9"/>
  <c r="H108" i="9" s="1"/>
  <c r="J99" i="9"/>
  <c r="I99" i="9"/>
  <c r="C99" i="9"/>
  <c r="H107" i="9" s="1"/>
  <c r="J98" i="9"/>
  <c r="I98" i="9"/>
  <c r="C98" i="9"/>
  <c r="J97" i="9"/>
  <c r="I97" i="9"/>
  <c r="C97" i="9"/>
  <c r="G106" i="9" s="1"/>
  <c r="J96" i="9"/>
  <c r="I96" i="9"/>
  <c r="C96" i="9"/>
  <c r="J95" i="9"/>
  <c r="I95" i="9"/>
  <c r="C95" i="9"/>
  <c r="G104" i="9" s="1"/>
  <c r="J94" i="9"/>
  <c r="I94" i="9"/>
  <c r="C94" i="9"/>
  <c r="G102" i="9" s="1"/>
  <c r="J93" i="9"/>
  <c r="I93" i="9"/>
  <c r="C93" i="9"/>
  <c r="H102" i="9" s="1"/>
  <c r="J92" i="9"/>
  <c r="I92" i="9"/>
  <c r="C92" i="9"/>
  <c r="H100" i="9" s="1"/>
  <c r="J91" i="9"/>
  <c r="I91" i="9"/>
  <c r="C91" i="9"/>
  <c r="H99" i="9" s="1"/>
  <c r="J90" i="9"/>
  <c r="I90" i="9"/>
  <c r="C90" i="9"/>
  <c r="J89" i="9"/>
  <c r="I89" i="9"/>
  <c r="C89" i="9"/>
  <c r="G98" i="9" s="1"/>
  <c r="J88" i="9"/>
  <c r="I88" i="9"/>
  <c r="C88" i="9"/>
  <c r="J87" i="9"/>
  <c r="I87" i="9"/>
  <c r="C87" i="9"/>
  <c r="G96" i="9" s="1"/>
  <c r="J86" i="9"/>
  <c r="I86" i="9"/>
  <c r="C86" i="9"/>
  <c r="G94" i="9" s="1"/>
  <c r="J85" i="9"/>
  <c r="I85" i="9"/>
  <c r="C85" i="9"/>
  <c r="H94" i="9" s="1"/>
  <c r="J84" i="9"/>
  <c r="I84" i="9"/>
  <c r="C84" i="9"/>
  <c r="H92" i="9" s="1"/>
  <c r="J83" i="9"/>
  <c r="I83" i="9"/>
  <c r="C83" i="9"/>
  <c r="H91" i="9" s="1"/>
  <c r="J82" i="9"/>
  <c r="I82" i="9"/>
  <c r="C82" i="9"/>
  <c r="J81" i="9"/>
  <c r="I81" i="9"/>
  <c r="C81" i="9"/>
  <c r="G90" i="9" s="1"/>
  <c r="J80" i="9"/>
  <c r="I80" i="9"/>
  <c r="C80" i="9"/>
  <c r="J79" i="9"/>
  <c r="I79" i="9"/>
  <c r="C79" i="9"/>
  <c r="G88" i="9" s="1"/>
  <c r="J78" i="9"/>
  <c r="I78" i="9"/>
  <c r="C78" i="9"/>
  <c r="G86" i="9" s="1"/>
  <c r="J77" i="9"/>
  <c r="I77" i="9"/>
  <c r="C77" i="9"/>
  <c r="H86" i="9" s="1"/>
  <c r="J76" i="9"/>
  <c r="I76" i="9"/>
  <c r="C76" i="9"/>
  <c r="H84" i="9" s="1"/>
  <c r="J75" i="9"/>
  <c r="I75" i="9"/>
  <c r="C75" i="9"/>
  <c r="H83" i="9" s="1"/>
  <c r="J74" i="9"/>
  <c r="I74" i="9"/>
  <c r="C74" i="9"/>
  <c r="J73" i="9"/>
  <c r="I73" i="9"/>
  <c r="C73" i="9"/>
  <c r="G82" i="9" s="1"/>
  <c r="J72" i="9"/>
  <c r="I72" i="9"/>
  <c r="C72" i="9"/>
  <c r="J71" i="9"/>
  <c r="I71" i="9"/>
  <c r="C71" i="9"/>
  <c r="G80" i="9" s="1"/>
  <c r="J70" i="9"/>
  <c r="I70" i="9"/>
  <c r="C70" i="9"/>
  <c r="G78" i="9" s="1"/>
  <c r="J69" i="9"/>
  <c r="I69" i="9"/>
  <c r="C69" i="9"/>
  <c r="H78" i="9" s="1"/>
  <c r="J68" i="9"/>
  <c r="I68" i="9"/>
  <c r="C68" i="9"/>
  <c r="H76" i="9" s="1"/>
  <c r="J67" i="9"/>
  <c r="I67" i="9"/>
  <c r="C67" i="9"/>
  <c r="H75" i="9" s="1"/>
  <c r="J66" i="9"/>
  <c r="I66" i="9"/>
  <c r="C66" i="9"/>
  <c r="J65" i="9"/>
  <c r="I65" i="9"/>
  <c r="C65" i="9"/>
  <c r="G74" i="9" s="1"/>
  <c r="J64" i="9"/>
  <c r="I64" i="9"/>
  <c r="C64" i="9"/>
  <c r="J63" i="9"/>
  <c r="I63" i="9"/>
  <c r="C63" i="9"/>
  <c r="G72" i="9" s="1"/>
  <c r="J62" i="9"/>
  <c r="I62" i="9"/>
  <c r="C62" i="9"/>
  <c r="G70" i="9" s="1"/>
  <c r="J61" i="9"/>
  <c r="I61" i="9"/>
  <c r="C61" i="9"/>
  <c r="H70" i="9" s="1"/>
  <c r="J60" i="9"/>
  <c r="I60" i="9"/>
  <c r="C60" i="9"/>
  <c r="J59" i="9"/>
  <c r="I59" i="9"/>
  <c r="C59" i="9"/>
  <c r="H67" i="9" s="1"/>
  <c r="J58" i="9"/>
  <c r="I58" i="9"/>
  <c r="H58" i="9"/>
  <c r="C58" i="9"/>
  <c r="J57" i="9"/>
  <c r="I57" i="9"/>
  <c r="C57" i="9"/>
  <c r="G66" i="9" s="1"/>
  <c r="J56" i="9"/>
  <c r="I56" i="9"/>
  <c r="C56" i="9"/>
  <c r="J55" i="9"/>
  <c r="I55" i="9"/>
  <c r="C55" i="9"/>
  <c r="G64" i="9" s="1"/>
  <c r="J54" i="9"/>
  <c r="I54" i="9"/>
  <c r="C54" i="9"/>
  <c r="J53" i="9"/>
  <c r="I53" i="9"/>
  <c r="C53" i="9"/>
  <c r="H62" i="9" s="1"/>
  <c r="J52" i="9"/>
  <c r="I52" i="9"/>
  <c r="C52" i="9"/>
  <c r="J51" i="9"/>
  <c r="I51" i="9"/>
  <c r="C51" i="9"/>
  <c r="J50" i="9"/>
  <c r="I50" i="9"/>
  <c r="H50" i="9"/>
  <c r="C50" i="9"/>
  <c r="J49" i="9"/>
  <c r="I49" i="9"/>
  <c r="C49" i="9"/>
  <c r="J48" i="9"/>
  <c r="I48" i="9"/>
  <c r="C48" i="9"/>
  <c r="J47" i="9"/>
  <c r="I47" i="9"/>
  <c r="G47" i="9"/>
  <c r="C47" i="9"/>
  <c r="G56" i="9" s="1"/>
  <c r="J46" i="9"/>
  <c r="I46" i="9"/>
  <c r="C46" i="9"/>
  <c r="G54" i="9" s="1"/>
  <c r="J45" i="9"/>
  <c r="I45" i="9"/>
  <c r="C45" i="9"/>
  <c r="J44" i="9"/>
  <c r="I44" i="9"/>
  <c r="C44" i="9"/>
  <c r="J43" i="9"/>
  <c r="I43" i="9"/>
  <c r="C43" i="9"/>
  <c r="H51" i="9" s="1"/>
  <c r="J42" i="9"/>
  <c r="I42" i="9"/>
  <c r="C42" i="9"/>
  <c r="J41" i="9"/>
  <c r="I41" i="9"/>
  <c r="C41" i="9"/>
  <c r="G50" i="9" s="1"/>
  <c r="J40" i="9"/>
  <c r="I40" i="9"/>
  <c r="C40" i="9"/>
  <c r="J39" i="9"/>
  <c r="I39" i="9"/>
  <c r="C39" i="9"/>
  <c r="G48" i="9" s="1"/>
  <c r="J38" i="9"/>
  <c r="I38" i="9"/>
  <c r="C38" i="9"/>
  <c r="G46" i="9" s="1"/>
  <c r="J37" i="9"/>
  <c r="I37" i="9"/>
  <c r="C37" i="9"/>
  <c r="H46" i="9" s="1"/>
  <c r="J36" i="9"/>
  <c r="I36" i="9"/>
  <c r="C36" i="9"/>
  <c r="J35" i="9"/>
  <c r="I35" i="9"/>
  <c r="C35" i="9"/>
  <c r="J34" i="9"/>
  <c r="I34" i="9"/>
  <c r="C34" i="9"/>
  <c r="J33" i="9"/>
  <c r="I33" i="9"/>
  <c r="C33" i="9"/>
  <c r="J32" i="9"/>
  <c r="I32" i="9"/>
  <c r="C32" i="9"/>
  <c r="J31" i="9"/>
  <c r="I31" i="9"/>
  <c r="G31" i="9"/>
  <c r="C31" i="9"/>
  <c r="J30" i="9"/>
  <c r="I30" i="9"/>
  <c r="C30" i="9"/>
  <c r="J29" i="9"/>
  <c r="I29" i="9"/>
  <c r="C29" i="9"/>
  <c r="J28" i="9"/>
  <c r="I28" i="9"/>
  <c r="C28" i="9"/>
  <c r="H34" i="9" s="1"/>
  <c r="J27" i="9"/>
  <c r="I27" i="9"/>
  <c r="C27" i="9"/>
  <c r="H35" i="9" s="1"/>
  <c r="J26" i="9"/>
  <c r="I26" i="9"/>
  <c r="C26" i="9"/>
  <c r="J25" i="9"/>
  <c r="I25" i="9"/>
  <c r="C25" i="9"/>
  <c r="G34" i="9" s="1"/>
  <c r="J24" i="9"/>
  <c r="I24" i="9"/>
  <c r="C24" i="9"/>
  <c r="J23" i="9"/>
  <c r="I23" i="9"/>
  <c r="C23" i="9"/>
  <c r="J22" i="9"/>
  <c r="I22" i="9"/>
  <c r="C22" i="9"/>
  <c r="J21" i="9"/>
  <c r="I21" i="9"/>
  <c r="C21" i="9"/>
  <c r="J20" i="9"/>
  <c r="I20" i="9"/>
  <c r="C20" i="9"/>
  <c r="J19" i="9"/>
  <c r="I19" i="9"/>
  <c r="C19" i="9"/>
  <c r="J18" i="9"/>
  <c r="I18" i="9"/>
  <c r="H18" i="9"/>
  <c r="C18" i="9"/>
  <c r="J17" i="9"/>
  <c r="I17" i="9"/>
  <c r="C17" i="9"/>
  <c r="J16" i="9"/>
  <c r="I16" i="9"/>
  <c r="C16" i="9"/>
  <c r="J15" i="9"/>
  <c r="I15" i="9"/>
  <c r="G15" i="9"/>
  <c r="C15" i="9"/>
  <c r="J14" i="9"/>
  <c r="I14" i="9"/>
  <c r="C14" i="9"/>
  <c r="C13" i="9"/>
  <c r="C12" i="9"/>
  <c r="C11" i="9"/>
  <c r="C10" i="9"/>
  <c r="H19" i="9" s="1"/>
  <c r="C9" i="9"/>
  <c r="G18" i="9" s="1"/>
  <c r="C8" i="9"/>
  <c r="H17" i="9" s="1"/>
  <c r="C7" i="9"/>
  <c r="G16" i="9" s="1"/>
  <c r="C6" i="9"/>
  <c r="C5" i="9"/>
  <c r="H14" i="9" s="1"/>
  <c r="C4" i="9"/>
  <c r="F41" i="8"/>
  <c r="E41" i="8"/>
  <c r="D41" i="8"/>
  <c r="C41" i="8"/>
  <c r="F40" i="8"/>
  <c r="E40" i="8"/>
  <c r="D40" i="8"/>
  <c r="C40" i="8"/>
  <c r="F39" i="8"/>
  <c r="E39" i="8"/>
  <c r="D39" i="8"/>
  <c r="C39" i="8"/>
  <c r="F38" i="8"/>
  <c r="E38" i="8"/>
  <c r="D38" i="8"/>
  <c r="C38" i="8"/>
  <c r="F37" i="8"/>
  <c r="E37" i="8"/>
  <c r="D37" i="8"/>
  <c r="C37" i="8"/>
  <c r="F36" i="8"/>
  <c r="E36" i="8"/>
  <c r="D36" i="8"/>
  <c r="C36" i="8"/>
  <c r="F35" i="8"/>
  <c r="E35" i="8"/>
  <c r="D35" i="8"/>
  <c r="C35" i="8"/>
  <c r="F34" i="8"/>
  <c r="E34" i="8"/>
  <c r="D34" i="8"/>
  <c r="C34" i="8"/>
  <c r="F33" i="8"/>
  <c r="E33" i="8"/>
  <c r="D33" i="8"/>
  <c r="C33" i="8"/>
  <c r="F32" i="8"/>
  <c r="E32" i="8"/>
  <c r="D32" i="8"/>
  <c r="C32" i="8"/>
  <c r="F31" i="8"/>
  <c r="E31" i="8"/>
  <c r="D31" i="8"/>
  <c r="C31" i="8"/>
  <c r="F30" i="8"/>
  <c r="E30" i="8"/>
  <c r="D30" i="8"/>
  <c r="C30" i="8"/>
  <c r="F29" i="8"/>
  <c r="E29" i="8"/>
  <c r="D29" i="8"/>
  <c r="C29" i="8"/>
  <c r="F28" i="8"/>
  <c r="E28" i="8"/>
  <c r="D28" i="8"/>
  <c r="C28" i="8"/>
  <c r="F27" i="8"/>
  <c r="E27" i="8"/>
  <c r="D27" i="8"/>
  <c r="C27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F6" i="8"/>
  <c r="E6" i="8"/>
  <c r="D6" i="8"/>
  <c r="C6" i="8"/>
  <c r="F5" i="8"/>
  <c r="E5" i="8"/>
  <c r="D5" i="8"/>
  <c r="C5" i="8"/>
  <c r="F4" i="8"/>
  <c r="E4" i="8"/>
  <c r="D4" i="8"/>
  <c r="C4" i="8"/>
  <c r="F3" i="8"/>
  <c r="E3" i="8"/>
  <c r="D3" i="8"/>
  <c r="C3" i="8"/>
  <c r="H234" i="7"/>
  <c r="G234" i="7"/>
  <c r="F234" i="7"/>
  <c r="E234" i="7"/>
  <c r="H233" i="7"/>
  <c r="G233" i="7"/>
  <c r="F233" i="7"/>
  <c r="E233" i="7"/>
  <c r="H232" i="7"/>
  <c r="G232" i="7"/>
  <c r="F232" i="7"/>
  <c r="E232" i="7"/>
  <c r="H231" i="7"/>
  <c r="G231" i="7"/>
  <c r="F231" i="7"/>
  <c r="E231" i="7"/>
  <c r="H230" i="7"/>
  <c r="G230" i="7"/>
  <c r="F230" i="7"/>
  <c r="E230" i="7"/>
  <c r="H229" i="7"/>
  <c r="G229" i="7"/>
  <c r="F229" i="7"/>
  <c r="E229" i="7"/>
  <c r="H228" i="7"/>
  <c r="G228" i="7"/>
  <c r="F228" i="7"/>
  <c r="E228" i="7"/>
  <c r="H227" i="7"/>
  <c r="G227" i="7"/>
  <c r="F227" i="7"/>
  <c r="E227" i="7"/>
  <c r="H226" i="7"/>
  <c r="G226" i="7"/>
  <c r="F226" i="7"/>
  <c r="E226" i="7"/>
  <c r="H225" i="7"/>
  <c r="G225" i="7"/>
  <c r="F225" i="7"/>
  <c r="E225" i="7"/>
  <c r="H224" i="7"/>
  <c r="G224" i="7"/>
  <c r="F224" i="7"/>
  <c r="E224" i="7"/>
  <c r="H223" i="7"/>
  <c r="G223" i="7"/>
  <c r="F223" i="7"/>
  <c r="E223" i="7"/>
  <c r="H222" i="7"/>
  <c r="G222" i="7"/>
  <c r="F222" i="7"/>
  <c r="E222" i="7"/>
  <c r="H221" i="7"/>
  <c r="G221" i="7"/>
  <c r="F221" i="7"/>
  <c r="E221" i="7"/>
  <c r="H220" i="7"/>
  <c r="G220" i="7"/>
  <c r="F220" i="7"/>
  <c r="E220" i="7"/>
  <c r="H219" i="7"/>
  <c r="G219" i="7"/>
  <c r="F219" i="7"/>
  <c r="E219" i="7"/>
  <c r="H218" i="7"/>
  <c r="G218" i="7"/>
  <c r="F218" i="7"/>
  <c r="E218" i="7"/>
  <c r="H217" i="7"/>
  <c r="G217" i="7"/>
  <c r="F217" i="7"/>
  <c r="E217" i="7"/>
  <c r="H216" i="7"/>
  <c r="G216" i="7"/>
  <c r="F216" i="7"/>
  <c r="E216" i="7"/>
  <c r="H215" i="7"/>
  <c r="G215" i="7"/>
  <c r="F215" i="7"/>
  <c r="E215" i="7"/>
  <c r="H214" i="7"/>
  <c r="G214" i="7"/>
  <c r="F214" i="7"/>
  <c r="E214" i="7"/>
  <c r="H213" i="7"/>
  <c r="G213" i="7"/>
  <c r="F213" i="7"/>
  <c r="E213" i="7"/>
  <c r="H212" i="7"/>
  <c r="G212" i="7"/>
  <c r="F212" i="7"/>
  <c r="E212" i="7"/>
  <c r="H211" i="7"/>
  <c r="G211" i="7"/>
  <c r="F211" i="7"/>
  <c r="E211" i="7"/>
  <c r="H210" i="7"/>
  <c r="G210" i="7"/>
  <c r="F210" i="7"/>
  <c r="E210" i="7"/>
  <c r="H209" i="7"/>
  <c r="G209" i="7"/>
  <c r="F209" i="7"/>
  <c r="E209" i="7"/>
  <c r="H208" i="7"/>
  <c r="G208" i="7"/>
  <c r="F208" i="7"/>
  <c r="E208" i="7"/>
  <c r="H207" i="7"/>
  <c r="G207" i="7"/>
  <c r="F207" i="7"/>
  <c r="E207" i="7"/>
  <c r="H206" i="7"/>
  <c r="G206" i="7"/>
  <c r="F206" i="7"/>
  <c r="E206" i="7"/>
  <c r="H205" i="7"/>
  <c r="G205" i="7"/>
  <c r="F205" i="7"/>
  <c r="E205" i="7"/>
  <c r="H204" i="7"/>
  <c r="G204" i="7"/>
  <c r="F204" i="7"/>
  <c r="E204" i="7"/>
  <c r="H203" i="7"/>
  <c r="G203" i="7"/>
  <c r="F203" i="7"/>
  <c r="E203" i="7"/>
  <c r="H202" i="7"/>
  <c r="G202" i="7"/>
  <c r="F202" i="7"/>
  <c r="E202" i="7"/>
  <c r="H201" i="7"/>
  <c r="G201" i="7"/>
  <c r="F201" i="7"/>
  <c r="E201" i="7"/>
  <c r="H200" i="7"/>
  <c r="G200" i="7"/>
  <c r="F200" i="7"/>
  <c r="E200" i="7"/>
  <c r="H199" i="7"/>
  <c r="G199" i="7"/>
  <c r="F199" i="7"/>
  <c r="E199" i="7"/>
  <c r="H198" i="7"/>
  <c r="G198" i="7"/>
  <c r="F198" i="7"/>
  <c r="E198" i="7"/>
  <c r="H197" i="7"/>
  <c r="G197" i="7"/>
  <c r="F197" i="7"/>
  <c r="E197" i="7"/>
  <c r="H196" i="7"/>
  <c r="G196" i="7"/>
  <c r="F196" i="7"/>
  <c r="E196" i="7"/>
  <c r="H195" i="7"/>
  <c r="G195" i="7"/>
  <c r="F195" i="7"/>
  <c r="E195" i="7"/>
  <c r="H194" i="7"/>
  <c r="G194" i="7"/>
  <c r="F194" i="7"/>
  <c r="E194" i="7"/>
  <c r="H193" i="7"/>
  <c r="G193" i="7"/>
  <c r="F193" i="7"/>
  <c r="E193" i="7"/>
  <c r="H192" i="7"/>
  <c r="G192" i="7"/>
  <c r="F192" i="7"/>
  <c r="E192" i="7"/>
  <c r="H191" i="7"/>
  <c r="G191" i="7"/>
  <c r="F191" i="7"/>
  <c r="E191" i="7"/>
  <c r="H190" i="7"/>
  <c r="G190" i="7"/>
  <c r="F190" i="7"/>
  <c r="E190" i="7"/>
  <c r="H189" i="7"/>
  <c r="G189" i="7"/>
  <c r="F189" i="7"/>
  <c r="E189" i="7"/>
  <c r="H188" i="7"/>
  <c r="G188" i="7"/>
  <c r="F188" i="7"/>
  <c r="E188" i="7"/>
  <c r="H187" i="7"/>
  <c r="G187" i="7"/>
  <c r="F187" i="7"/>
  <c r="E187" i="7"/>
  <c r="H186" i="7"/>
  <c r="G186" i="7"/>
  <c r="F186" i="7"/>
  <c r="E186" i="7"/>
  <c r="H185" i="7"/>
  <c r="G185" i="7"/>
  <c r="F185" i="7"/>
  <c r="E185" i="7"/>
  <c r="G184" i="7"/>
  <c r="H184" i="7" s="1"/>
  <c r="F184" i="7"/>
  <c r="E184" i="7"/>
  <c r="H183" i="7"/>
  <c r="G183" i="7"/>
  <c r="F183" i="7"/>
  <c r="E183" i="7"/>
  <c r="G182" i="7"/>
  <c r="H182" i="7" s="1"/>
  <c r="F182" i="7"/>
  <c r="E182" i="7"/>
  <c r="H181" i="7"/>
  <c r="G181" i="7"/>
  <c r="F181" i="7"/>
  <c r="E181" i="7"/>
  <c r="G180" i="7"/>
  <c r="H180" i="7" s="1"/>
  <c r="F180" i="7"/>
  <c r="E180" i="7"/>
  <c r="H179" i="7"/>
  <c r="G179" i="7"/>
  <c r="F179" i="7"/>
  <c r="E179" i="7"/>
  <c r="G178" i="7"/>
  <c r="H178" i="7" s="1"/>
  <c r="F178" i="7"/>
  <c r="E178" i="7"/>
  <c r="H177" i="7"/>
  <c r="G177" i="7"/>
  <c r="F177" i="7"/>
  <c r="E177" i="7"/>
  <c r="G176" i="7"/>
  <c r="H176" i="7" s="1"/>
  <c r="F176" i="7"/>
  <c r="E176" i="7"/>
  <c r="H175" i="7"/>
  <c r="G175" i="7"/>
  <c r="F175" i="7"/>
  <c r="E175" i="7"/>
  <c r="G174" i="7"/>
  <c r="H174" i="7" s="1"/>
  <c r="F174" i="7"/>
  <c r="E174" i="7"/>
  <c r="H173" i="7"/>
  <c r="G173" i="7"/>
  <c r="F173" i="7"/>
  <c r="E173" i="7"/>
  <c r="G172" i="7"/>
  <c r="H172" i="7" s="1"/>
  <c r="F172" i="7"/>
  <c r="E172" i="7"/>
  <c r="H171" i="7"/>
  <c r="G171" i="7"/>
  <c r="F171" i="7"/>
  <c r="E171" i="7"/>
  <c r="G170" i="7"/>
  <c r="H170" i="7" s="1"/>
  <c r="F170" i="7"/>
  <c r="E170" i="7"/>
  <c r="H169" i="7"/>
  <c r="G169" i="7"/>
  <c r="F169" i="7"/>
  <c r="E169" i="7"/>
  <c r="G168" i="7"/>
  <c r="H168" i="7" s="1"/>
  <c r="F168" i="7"/>
  <c r="E168" i="7"/>
  <c r="H167" i="7"/>
  <c r="G167" i="7"/>
  <c r="F167" i="7"/>
  <c r="E167" i="7"/>
  <c r="G166" i="7"/>
  <c r="H166" i="7" s="1"/>
  <c r="F166" i="7"/>
  <c r="E166" i="7"/>
  <c r="H165" i="7"/>
  <c r="G165" i="7"/>
  <c r="F165" i="7"/>
  <c r="E165" i="7"/>
  <c r="G164" i="7"/>
  <c r="H164" i="7" s="1"/>
  <c r="F164" i="7"/>
  <c r="E164" i="7"/>
  <c r="H163" i="7"/>
  <c r="G163" i="7"/>
  <c r="F163" i="7"/>
  <c r="E163" i="7"/>
  <c r="G162" i="7"/>
  <c r="H162" i="7" s="1"/>
  <c r="F162" i="7"/>
  <c r="E162" i="7"/>
  <c r="H161" i="7"/>
  <c r="G161" i="7"/>
  <c r="F161" i="7"/>
  <c r="E161" i="7"/>
  <c r="G160" i="7"/>
  <c r="H160" i="7" s="1"/>
  <c r="F160" i="7"/>
  <c r="E160" i="7"/>
  <c r="H159" i="7"/>
  <c r="G159" i="7"/>
  <c r="F159" i="7"/>
  <c r="E159" i="7"/>
  <c r="G158" i="7"/>
  <c r="H158" i="7" s="1"/>
  <c r="F158" i="7"/>
  <c r="E158" i="7"/>
  <c r="H157" i="7"/>
  <c r="G157" i="7"/>
  <c r="F157" i="7"/>
  <c r="E157" i="7"/>
  <c r="G156" i="7"/>
  <c r="H156" i="7" s="1"/>
  <c r="F156" i="7"/>
  <c r="E156" i="7"/>
  <c r="H155" i="7"/>
  <c r="G155" i="7"/>
  <c r="F155" i="7"/>
  <c r="E155" i="7"/>
  <c r="G154" i="7"/>
  <c r="H154" i="7" s="1"/>
  <c r="F154" i="7"/>
  <c r="E154" i="7"/>
  <c r="H153" i="7"/>
  <c r="G153" i="7"/>
  <c r="F153" i="7"/>
  <c r="E153" i="7"/>
  <c r="G152" i="7"/>
  <c r="F152" i="7"/>
  <c r="E152" i="7"/>
  <c r="H151" i="7"/>
  <c r="G151" i="7"/>
  <c r="F151" i="7"/>
  <c r="E151" i="7"/>
  <c r="G150" i="7"/>
  <c r="F150" i="7"/>
  <c r="H150" i="7" s="1"/>
  <c r="E150" i="7"/>
  <c r="H149" i="7"/>
  <c r="G149" i="7"/>
  <c r="F149" i="7"/>
  <c r="E149" i="7"/>
  <c r="G148" i="7"/>
  <c r="F148" i="7"/>
  <c r="H148" i="7" s="1"/>
  <c r="E148" i="7"/>
  <c r="H147" i="7"/>
  <c r="G147" i="7"/>
  <c r="F147" i="7"/>
  <c r="E147" i="7"/>
  <c r="G146" i="7"/>
  <c r="F146" i="7"/>
  <c r="H146" i="7" s="1"/>
  <c r="E146" i="7"/>
  <c r="H145" i="7"/>
  <c r="G145" i="7"/>
  <c r="F145" i="7"/>
  <c r="E145" i="7"/>
  <c r="G144" i="7"/>
  <c r="F144" i="7"/>
  <c r="E144" i="7"/>
  <c r="H143" i="7"/>
  <c r="G143" i="7"/>
  <c r="F143" i="7"/>
  <c r="E143" i="7"/>
  <c r="G142" i="7"/>
  <c r="F142" i="7"/>
  <c r="E142" i="7"/>
  <c r="H141" i="7"/>
  <c r="G141" i="7"/>
  <c r="F141" i="7"/>
  <c r="E141" i="7"/>
  <c r="G140" i="7"/>
  <c r="F140" i="7"/>
  <c r="H140" i="7" s="1"/>
  <c r="E140" i="7"/>
  <c r="H139" i="7"/>
  <c r="G139" i="7"/>
  <c r="F139" i="7"/>
  <c r="E139" i="7"/>
  <c r="G138" i="7"/>
  <c r="F138" i="7"/>
  <c r="E138" i="7"/>
  <c r="H137" i="7"/>
  <c r="G137" i="7"/>
  <c r="F137" i="7"/>
  <c r="E137" i="7"/>
  <c r="G136" i="7"/>
  <c r="F136" i="7"/>
  <c r="E136" i="7"/>
  <c r="H135" i="7"/>
  <c r="G135" i="7"/>
  <c r="F135" i="7"/>
  <c r="E135" i="7"/>
  <c r="G134" i="7"/>
  <c r="F134" i="7"/>
  <c r="H134" i="7" s="1"/>
  <c r="E134" i="7"/>
  <c r="H133" i="7"/>
  <c r="G133" i="7"/>
  <c r="F133" i="7"/>
  <c r="E133" i="7"/>
  <c r="G132" i="7"/>
  <c r="F132" i="7"/>
  <c r="H132" i="7" s="1"/>
  <c r="E132" i="7"/>
  <c r="H131" i="7"/>
  <c r="G131" i="7"/>
  <c r="F131" i="7"/>
  <c r="E131" i="7"/>
  <c r="G130" i="7"/>
  <c r="F130" i="7"/>
  <c r="H130" i="7" s="1"/>
  <c r="E130" i="7"/>
  <c r="H129" i="7"/>
  <c r="G129" i="7"/>
  <c r="F129" i="7"/>
  <c r="E129" i="7"/>
  <c r="G128" i="7"/>
  <c r="F128" i="7"/>
  <c r="E128" i="7"/>
  <c r="H127" i="7"/>
  <c r="G127" i="7"/>
  <c r="F127" i="7"/>
  <c r="E127" i="7"/>
  <c r="G126" i="7"/>
  <c r="F126" i="7"/>
  <c r="E126" i="7"/>
  <c r="H125" i="7"/>
  <c r="G125" i="7"/>
  <c r="F125" i="7"/>
  <c r="E125" i="7"/>
  <c r="G124" i="7"/>
  <c r="F124" i="7"/>
  <c r="H124" i="7" s="1"/>
  <c r="E124" i="7"/>
  <c r="H123" i="7"/>
  <c r="G123" i="7"/>
  <c r="F123" i="7"/>
  <c r="E123" i="7"/>
  <c r="G122" i="7"/>
  <c r="F122" i="7"/>
  <c r="E122" i="7"/>
  <c r="H121" i="7"/>
  <c r="G121" i="7"/>
  <c r="F121" i="7"/>
  <c r="E121" i="7"/>
  <c r="G120" i="7"/>
  <c r="F120" i="7"/>
  <c r="E120" i="7"/>
  <c r="H119" i="7"/>
  <c r="G119" i="7"/>
  <c r="F119" i="7"/>
  <c r="E119" i="7"/>
  <c r="G118" i="7"/>
  <c r="F118" i="7"/>
  <c r="H118" i="7" s="1"/>
  <c r="E118" i="7"/>
  <c r="H117" i="7"/>
  <c r="G117" i="7"/>
  <c r="F117" i="7"/>
  <c r="E117" i="7"/>
  <c r="G116" i="7"/>
  <c r="F116" i="7"/>
  <c r="H116" i="7" s="1"/>
  <c r="E116" i="7"/>
  <c r="H115" i="7"/>
  <c r="G115" i="7"/>
  <c r="F115" i="7"/>
  <c r="E115" i="7"/>
  <c r="G114" i="7"/>
  <c r="F114" i="7"/>
  <c r="H114" i="7" s="1"/>
  <c r="E114" i="7"/>
  <c r="H113" i="7"/>
  <c r="G113" i="7"/>
  <c r="F113" i="7"/>
  <c r="E113" i="7"/>
  <c r="G112" i="7"/>
  <c r="F112" i="7"/>
  <c r="E112" i="7"/>
  <c r="H111" i="7"/>
  <c r="G111" i="7"/>
  <c r="F111" i="7"/>
  <c r="E111" i="7"/>
  <c r="G110" i="7"/>
  <c r="F110" i="7"/>
  <c r="E110" i="7"/>
  <c r="H109" i="7"/>
  <c r="G109" i="7"/>
  <c r="F109" i="7"/>
  <c r="E109" i="7"/>
  <c r="G108" i="7"/>
  <c r="F108" i="7"/>
  <c r="H108" i="7" s="1"/>
  <c r="E108" i="7"/>
  <c r="H107" i="7"/>
  <c r="G107" i="7"/>
  <c r="F107" i="7"/>
  <c r="E107" i="7"/>
  <c r="G106" i="7"/>
  <c r="F106" i="7"/>
  <c r="E106" i="7"/>
  <c r="H105" i="7"/>
  <c r="G105" i="7"/>
  <c r="F105" i="7"/>
  <c r="E105" i="7"/>
  <c r="G104" i="7"/>
  <c r="F104" i="7"/>
  <c r="E104" i="7"/>
  <c r="H103" i="7"/>
  <c r="G103" i="7"/>
  <c r="F103" i="7"/>
  <c r="E103" i="7"/>
  <c r="G102" i="7"/>
  <c r="F102" i="7"/>
  <c r="H102" i="7" s="1"/>
  <c r="E102" i="7"/>
  <c r="H101" i="7"/>
  <c r="G101" i="7"/>
  <c r="F101" i="7"/>
  <c r="E101" i="7"/>
  <c r="G100" i="7"/>
  <c r="F100" i="7"/>
  <c r="H100" i="7" s="1"/>
  <c r="E100" i="7"/>
  <c r="H99" i="7"/>
  <c r="G99" i="7"/>
  <c r="F99" i="7"/>
  <c r="E99" i="7"/>
  <c r="G98" i="7"/>
  <c r="F98" i="7"/>
  <c r="H98" i="7" s="1"/>
  <c r="E98" i="7"/>
  <c r="H97" i="7"/>
  <c r="G97" i="7"/>
  <c r="F97" i="7"/>
  <c r="E97" i="7"/>
  <c r="G96" i="7"/>
  <c r="F96" i="7"/>
  <c r="E96" i="7"/>
  <c r="H95" i="7"/>
  <c r="G95" i="7"/>
  <c r="F95" i="7"/>
  <c r="E95" i="7"/>
  <c r="G94" i="7"/>
  <c r="F94" i="7"/>
  <c r="E94" i="7"/>
  <c r="H93" i="7"/>
  <c r="G93" i="7"/>
  <c r="F93" i="7"/>
  <c r="E93" i="7"/>
  <c r="G92" i="7"/>
  <c r="F92" i="7"/>
  <c r="H92" i="7" s="1"/>
  <c r="E92" i="7"/>
  <c r="H91" i="7"/>
  <c r="G91" i="7"/>
  <c r="F91" i="7"/>
  <c r="E91" i="7"/>
  <c r="G90" i="7"/>
  <c r="F90" i="7"/>
  <c r="E90" i="7"/>
  <c r="H89" i="7"/>
  <c r="G89" i="7"/>
  <c r="F89" i="7"/>
  <c r="E89" i="7"/>
  <c r="G88" i="7"/>
  <c r="F88" i="7"/>
  <c r="E88" i="7"/>
  <c r="H87" i="7"/>
  <c r="G87" i="7"/>
  <c r="F87" i="7"/>
  <c r="E87" i="7"/>
  <c r="G86" i="7"/>
  <c r="F86" i="7"/>
  <c r="H86" i="7" s="1"/>
  <c r="E86" i="7"/>
  <c r="H85" i="7"/>
  <c r="G85" i="7"/>
  <c r="F85" i="7"/>
  <c r="E85" i="7"/>
  <c r="G84" i="7"/>
  <c r="F84" i="7"/>
  <c r="H84" i="7" s="1"/>
  <c r="E84" i="7"/>
  <c r="H83" i="7"/>
  <c r="G83" i="7"/>
  <c r="F83" i="7"/>
  <c r="E83" i="7"/>
  <c r="G82" i="7"/>
  <c r="F82" i="7"/>
  <c r="H82" i="7" s="1"/>
  <c r="E82" i="7"/>
  <c r="H81" i="7"/>
  <c r="G81" i="7"/>
  <c r="F81" i="7"/>
  <c r="E81" i="7"/>
  <c r="G80" i="7"/>
  <c r="F80" i="7"/>
  <c r="E80" i="7"/>
  <c r="H79" i="7"/>
  <c r="G79" i="7"/>
  <c r="F79" i="7"/>
  <c r="E79" i="7"/>
  <c r="G78" i="7"/>
  <c r="F78" i="7"/>
  <c r="E78" i="7"/>
  <c r="H77" i="7"/>
  <c r="G77" i="7"/>
  <c r="F77" i="7"/>
  <c r="E77" i="7"/>
  <c r="G76" i="7"/>
  <c r="F76" i="7"/>
  <c r="H76" i="7" s="1"/>
  <c r="E76" i="7"/>
  <c r="H75" i="7"/>
  <c r="G75" i="7"/>
  <c r="F75" i="7"/>
  <c r="E75" i="7"/>
  <c r="G74" i="7"/>
  <c r="F74" i="7"/>
  <c r="E74" i="7"/>
  <c r="H73" i="7"/>
  <c r="G73" i="7"/>
  <c r="F73" i="7"/>
  <c r="E73" i="7"/>
  <c r="G72" i="7"/>
  <c r="F72" i="7"/>
  <c r="E72" i="7"/>
  <c r="H71" i="7"/>
  <c r="G71" i="7"/>
  <c r="F71" i="7"/>
  <c r="E71" i="7"/>
  <c r="G70" i="7"/>
  <c r="F70" i="7"/>
  <c r="H70" i="7" s="1"/>
  <c r="E70" i="7"/>
  <c r="H69" i="7"/>
  <c r="G69" i="7"/>
  <c r="F69" i="7"/>
  <c r="E69" i="7"/>
  <c r="G68" i="7"/>
  <c r="F68" i="7"/>
  <c r="H68" i="7" s="1"/>
  <c r="E68" i="7"/>
  <c r="H67" i="7"/>
  <c r="G67" i="7"/>
  <c r="F67" i="7"/>
  <c r="E67" i="7"/>
  <c r="G66" i="7"/>
  <c r="F66" i="7"/>
  <c r="H66" i="7" s="1"/>
  <c r="E66" i="7"/>
  <c r="H65" i="7"/>
  <c r="G65" i="7"/>
  <c r="F65" i="7"/>
  <c r="E65" i="7"/>
  <c r="G64" i="7"/>
  <c r="F64" i="7"/>
  <c r="E64" i="7"/>
  <c r="H63" i="7"/>
  <c r="G63" i="7"/>
  <c r="F63" i="7"/>
  <c r="E63" i="7"/>
  <c r="G62" i="7"/>
  <c r="F62" i="7"/>
  <c r="E62" i="7"/>
  <c r="H61" i="7"/>
  <c r="G61" i="7"/>
  <c r="F61" i="7"/>
  <c r="E61" i="7"/>
  <c r="G60" i="7"/>
  <c r="F60" i="7"/>
  <c r="H60" i="7" s="1"/>
  <c r="E60" i="7"/>
  <c r="H59" i="7"/>
  <c r="G59" i="7"/>
  <c r="F59" i="7"/>
  <c r="E59" i="7"/>
  <c r="G58" i="7"/>
  <c r="F58" i="7"/>
  <c r="E58" i="7"/>
  <c r="H57" i="7"/>
  <c r="G57" i="7"/>
  <c r="F57" i="7"/>
  <c r="E57" i="7"/>
  <c r="G56" i="7"/>
  <c r="F56" i="7"/>
  <c r="E56" i="7"/>
  <c r="H55" i="7"/>
  <c r="G55" i="7"/>
  <c r="F55" i="7"/>
  <c r="E55" i="7"/>
  <c r="G54" i="7"/>
  <c r="F54" i="7"/>
  <c r="H54" i="7" s="1"/>
  <c r="E54" i="7"/>
  <c r="H53" i="7"/>
  <c r="G53" i="7"/>
  <c r="F53" i="7"/>
  <c r="E53" i="7"/>
  <c r="G52" i="7"/>
  <c r="F52" i="7"/>
  <c r="H52" i="7" s="1"/>
  <c r="E52" i="7"/>
  <c r="H51" i="7"/>
  <c r="G51" i="7"/>
  <c r="F51" i="7"/>
  <c r="E51" i="7"/>
  <c r="G50" i="7"/>
  <c r="F50" i="7"/>
  <c r="H50" i="7" s="1"/>
  <c r="E50" i="7"/>
  <c r="H49" i="7"/>
  <c r="G49" i="7"/>
  <c r="F49" i="7"/>
  <c r="E49" i="7"/>
  <c r="G48" i="7"/>
  <c r="F48" i="7"/>
  <c r="E48" i="7"/>
  <c r="H47" i="7"/>
  <c r="G47" i="7"/>
  <c r="F47" i="7"/>
  <c r="E47" i="7"/>
  <c r="G46" i="7"/>
  <c r="N20" i="7" s="1"/>
  <c r="F46" i="7"/>
  <c r="E46" i="7"/>
  <c r="H45" i="7"/>
  <c r="G45" i="7"/>
  <c r="F45" i="7"/>
  <c r="E45" i="7"/>
  <c r="G44" i="7"/>
  <c r="F44" i="7"/>
  <c r="E44" i="7"/>
  <c r="H43" i="7"/>
  <c r="G43" i="7"/>
  <c r="F43" i="7"/>
  <c r="E43" i="7"/>
  <c r="M42" i="7"/>
  <c r="L42" i="7"/>
  <c r="G42" i="7"/>
  <c r="F42" i="7"/>
  <c r="E42" i="7"/>
  <c r="L41" i="7"/>
  <c r="H41" i="7"/>
  <c r="G41" i="7"/>
  <c r="F41" i="7"/>
  <c r="E41" i="7"/>
  <c r="L40" i="7"/>
  <c r="G40" i="7"/>
  <c r="H40" i="7" s="1"/>
  <c r="F40" i="7"/>
  <c r="E40" i="7"/>
  <c r="L39" i="7"/>
  <c r="G39" i="7"/>
  <c r="F39" i="7"/>
  <c r="E39" i="7"/>
  <c r="L38" i="7"/>
  <c r="G38" i="7"/>
  <c r="F38" i="7"/>
  <c r="E38" i="7"/>
  <c r="L15" i="7" s="1"/>
  <c r="L37" i="7"/>
  <c r="G37" i="7"/>
  <c r="F37" i="7"/>
  <c r="H37" i="7" s="1"/>
  <c r="E37" i="7"/>
  <c r="N36" i="7"/>
  <c r="L36" i="7"/>
  <c r="H36" i="7"/>
  <c r="G36" i="7"/>
  <c r="F36" i="7"/>
  <c r="E36" i="7"/>
  <c r="L35" i="7"/>
  <c r="G35" i="7"/>
  <c r="H35" i="7" s="1"/>
  <c r="F35" i="7"/>
  <c r="E35" i="7"/>
  <c r="L34" i="7"/>
  <c r="G34" i="7"/>
  <c r="F34" i="7"/>
  <c r="H34" i="7" s="1"/>
  <c r="E34" i="7"/>
  <c r="M33" i="7"/>
  <c r="L33" i="7"/>
  <c r="G33" i="7"/>
  <c r="F33" i="7"/>
  <c r="H33" i="7" s="1"/>
  <c r="E33" i="7"/>
  <c r="L32" i="7"/>
  <c r="H32" i="7"/>
  <c r="G32" i="7"/>
  <c r="F32" i="7"/>
  <c r="E32" i="7"/>
  <c r="L31" i="7"/>
  <c r="G31" i="7"/>
  <c r="F31" i="7"/>
  <c r="H31" i="7" s="1"/>
  <c r="E31" i="7"/>
  <c r="L30" i="7"/>
  <c r="G30" i="7"/>
  <c r="F30" i="7"/>
  <c r="E30" i="7"/>
  <c r="G29" i="7"/>
  <c r="F29" i="7"/>
  <c r="E29" i="7"/>
  <c r="L28" i="7"/>
  <c r="L27" i="7"/>
  <c r="L26" i="7"/>
  <c r="L21" i="7"/>
  <c r="M7" i="7"/>
  <c r="L6" i="7"/>
  <c r="K233" i="6"/>
  <c r="G233" i="6"/>
  <c r="D233" i="6"/>
  <c r="P232" i="6"/>
  <c r="K232" i="6"/>
  <c r="D232" i="6"/>
  <c r="K231" i="6"/>
  <c r="I231" i="6"/>
  <c r="D231" i="6"/>
  <c r="K230" i="6"/>
  <c r="D230" i="6"/>
  <c r="P229" i="6"/>
  <c r="K229" i="6"/>
  <c r="D229" i="6"/>
  <c r="K228" i="6"/>
  <c r="D228" i="6"/>
  <c r="K227" i="6"/>
  <c r="D227" i="6"/>
  <c r="J231" i="6" s="1"/>
  <c r="N226" i="6"/>
  <c r="K226" i="6"/>
  <c r="D226" i="6"/>
  <c r="K225" i="6"/>
  <c r="D225" i="6"/>
  <c r="K224" i="6"/>
  <c r="D224" i="6"/>
  <c r="K223" i="6"/>
  <c r="D223" i="6"/>
  <c r="K222" i="6"/>
  <c r="D222" i="6"/>
  <c r="K221" i="6"/>
  <c r="D221" i="6"/>
  <c r="K220" i="6"/>
  <c r="D220" i="6"/>
  <c r="K219" i="6"/>
  <c r="D219" i="6"/>
  <c r="K218" i="6"/>
  <c r="D218" i="6"/>
  <c r="K217" i="6"/>
  <c r="D217" i="6"/>
  <c r="K216" i="6"/>
  <c r="D216" i="6"/>
  <c r="K215" i="6"/>
  <c r="D215" i="6"/>
  <c r="K214" i="6"/>
  <c r="D214" i="6"/>
  <c r="K213" i="6"/>
  <c r="I213" i="6"/>
  <c r="D213" i="6"/>
  <c r="K212" i="6"/>
  <c r="D212" i="6"/>
  <c r="K211" i="6"/>
  <c r="D211" i="6"/>
  <c r="K210" i="6"/>
  <c r="J210" i="6"/>
  <c r="D210" i="6"/>
  <c r="K209" i="6"/>
  <c r="D209" i="6"/>
  <c r="K208" i="6"/>
  <c r="D208" i="6"/>
  <c r="K207" i="6"/>
  <c r="D207" i="6"/>
  <c r="K206" i="6"/>
  <c r="D206" i="6"/>
  <c r="K205" i="6"/>
  <c r="D205" i="6"/>
  <c r="K204" i="6"/>
  <c r="D204" i="6"/>
  <c r="K203" i="6"/>
  <c r="D203" i="6"/>
  <c r="K202" i="6"/>
  <c r="D202" i="6"/>
  <c r="K201" i="6"/>
  <c r="D201" i="6"/>
  <c r="O200" i="6"/>
  <c r="K200" i="6"/>
  <c r="D200" i="6"/>
  <c r="P199" i="6"/>
  <c r="K199" i="6"/>
  <c r="D199" i="6"/>
  <c r="P198" i="6"/>
  <c r="K198" i="6"/>
  <c r="D198" i="6"/>
  <c r="Q197" i="6"/>
  <c r="O197" i="6"/>
  <c r="N197" i="6"/>
  <c r="K197" i="6"/>
  <c r="D197" i="6"/>
  <c r="Q196" i="6"/>
  <c r="K196" i="6"/>
  <c r="D196" i="6"/>
  <c r="P195" i="6"/>
  <c r="K195" i="6"/>
  <c r="D195" i="6"/>
  <c r="O194" i="6"/>
  <c r="K194" i="6"/>
  <c r="D194" i="6"/>
  <c r="K193" i="6"/>
  <c r="D193" i="6"/>
  <c r="Q192" i="6"/>
  <c r="O192" i="6"/>
  <c r="K192" i="6"/>
  <c r="D192" i="6"/>
  <c r="K191" i="6"/>
  <c r="D191" i="6"/>
  <c r="Q190" i="6"/>
  <c r="K190" i="6"/>
  <c r="D190" i="6"/>
  <c r="N189" i="6"/>
  <c r="K189" i="6"/>
  <c r="D189" i="6"/>
  <c r="K188" i="6"/>
  <c r="D188" i="6"/>
  <c r="K187" i="6"/>
  <c r="D187" i="6"/>
  <c r="P186" i="6"/>
  <c r="K186" i="6"/>
  <c r="D186" i="6"/>
  <c r="K185" i="6"/>
  <c r="I185" i="6"/>
  <c r="H185" i="6"/>
  <c r="G185" i="6"/>
  <c r="D185" i="6"/>
  <c r="K184" i="6"/>
  <c r="D184" i="6"/>
  <c r="K183" i="6"/>
  <c r="J183" i="6"/>
  <c r="D183" i="6"/>
  <c r="K182" i="6"/>
  <c r="I182" i="6"/>
  <c r="H182" i="6"/>
  <c r="D182" i="6"/>
  <c r="K181" i="6"/>
  <c r="D181" i="6"/>
  <c r="Q180" i="6"/>
  <c r="P180" i="6"/>
  <c r="K180" i="6"/>
  <c r="D180" i="6"/>
  <c r="P179" i="6"/>
  <c r="K179" i="6"/>
  <c r="I179" i="6"/>
  <c r="H179" i="6"/>
  <c r="D179" i="6"/>
  <c r="K178" i="6"/>
  <c r="J178" i="6"/>
  <c r="H178" i="6"/>
  <c r="D178" i="6"/>
  <c r="K177" i="6"/>
  <c r="J177" i="6"/>
  <c r="D177" i="6"/>
  <c r="K176" i="6"/>
  <c r="D176" i="6"/>
  <c r="P175" i="6"/>
  <c r="K175" i="6"/>
  <c r="H175" i="6"/>
  <c r="G175" i="6"/>
  <c r="D175" i="6"/>
  <c r="K174" i="6"/>
  <c r="G174" i="6"/>
  <c r="D174" i="6"/>
  <c r="K173" i="6"/>
  <c r="D173" i="6"/>
  <c r="K172" i="6"/>
  <c r="D172" i="6"/>
  <c r="P171" i="6"/>
  <c r="K171" i="6"/>
  <c r="H171" i="6"/>
  <c r="D171" i="6"/>
  <c r="K170" i="6"/>
  <c r="J170" i="6"/>
  <c r="G170" i="6"/>
  <c r="D170" i="6"/>
  <c r="K169" i="6"/>
  <c r="D169" i="6"/>
  <c r="K168" i="6"/>
  <c r="D168" i="6"/>
  <c r="I173" i="6" s="1"/>
  <c r="N167" i="6"/>
  <c r="K167" i="6"/>
  <c r="D167" i="6"/>
  <c r="K166" i="6"/>
  <c r="H166" i="6"/>
  <c r="D166" i="6"/>
  <c r="K165" i="6"/>
  <c r="D165" i="6"/>
  <c r="K164" i="6"/>
  <c r="J164" i="6"/>
  <c r="D164" i="6"/>
  <c r="O163" i="6"/>
  <c r="K163" i="6"/>
  <c r="D163" i="6"/>
  <c r="K162" i="6"/>
  <c r="O171" i="6" s="1"/>
  <c r="D162" i="6"/>
  <c r="O161" i="6"/>
  <c r="K161" i="6"/>
  <c r="D161" i="6"/>
  <c r="P160" i="6"/>
  <c r="K160" i="6"/>
  <c r="D160" i="6"/>
  <c r="K159" i="6"/>
  <c r="D159" i="6"/>
  <c r="P158" i="6"/>
  <c r="K158" i="6"/>
  <c r="H158" i="6"/>
  <c r="D158" i="6"/>
  <c r="K157" i="6"/>
  <c r="D157" i="6"/>
  <c r="K156" i="6"/>
  <c r="D156" i="6"/>
  <c r="K155" i="6"/>
  <c r="D155" i="6"/>
  <c r="K154" i="6"/>
  <c r="D154" i="6"/>
  <c r="J163" i="6" s="1"/>
  <c r="K153" i="6"/>
  <c r="D153" i="6"/>
  <c r="K152" i="6"/>
  <c r="D152" i="6"/>
  <c r="O151" i="6"/>
  <c r="N151" i="6"/>
  <c r="K151" i="6"/>
  <c r="D151" i="6"/>
  <c r="K150" i="6"/>
  <c r="Q158" i="6" s="1"/>
  <c r="D150" i="6"/>
  <c r="O149" i="6"/>
  <c r="K149" i="6"/>
  <c r="N158" i="6" s="1"/>
  <c r="J149" i="6"/>
  <c r="D149" i="6"/>
  <c r="K148" i="6"/>
  <c r="D148" i="6"/>
  <c r="P147" i="6"/>
  <c r="K147" i="6"/>
  <c r="J147" i="6"/>
  <c r="I147" i="6"/>
  <c r="H147" i="6"/>
  <c r="D147" i="6"/>
  <c r="O146" i="6"/>
  <c r="K146" i="6"/>
  <c r="G146" i="6"/>
  <c r="D146" i="6"/>
  <c r="K145" i="6"/>
  <c r="D145" i="6"/>
  <c r="K144" i="6"/>
  <c r="D144" i="6"/>
  <c r="K143" i="6"/>
  <c r="D143" i="6"/>
  <c r="Q142" i="6"/>
  <c r="P142" i="6"/>
  <c r="K142" i="6"/>
  <c r="D142" i="6"/>
  <c r="N141" i="6"/>
  <c r="K141" i="6"/>
  <c r="D141" i="6"/>
  <c r="Q140" i="6"/>
  <c r="P140" i="6"/>
  <c r="K140" i="6"/>
  <c r="D140" i="6"/>
  <c r="P139" i="6"/>
  <c r="O139" i="6"/>
  <c r="N139" i="6"/>
  <c r="K139" i="6"/>
  <c r="D139" i="6"/>
  <c r="K138" i="6"/>
  <c r="Q147" i="6" s="1"/>
  <c r="D138" i="6"/>
  <c r="K137" i="6"/>
  <c r="D137" i="6"/>
  <c r="K136" i="6"/>
  <c r="O144" i="6" s="1"/>
  <c r="D136" i="6"/>
  <c r="K135" i="6"/>
  <c r="D135" i="6"/>
  <c r="K134" i="6"/>
  <c r="D134" i="6"/>
  <c r="K133" i="6"/>
  <c r="D133" i="6"/>
  <c r="K132" i="6"/>
  <c r="G132" i="6"/>
  <c r="D132" i="6"/>
  <c r="G133" i="6" s="1"/>
  <c r="K131" i="6"/>
  <c r="J131" i="6"/>
  <c r="I131" i="6"/>
  <c r="H131" i="6"/>
  <c r="G131" i="6"/>
  <c r="D131" i="6"/>
  <c r="K130" i="6"/>
  <c r="G130" i="6"/>
  <c r="D130" i="6"/>
  <c r="K129" i="6"/>
  <c r="J129" i="6"/>
  <c r="D129" i="6"/>
  <c r="K128" i="6"/>
  <c r="I128" i="6"/>
  <c r="H128" i="6"/>
  <c r="D128" i="6"/>
  <c r="K127" i="6"/>
  <c r="D127" i="6"/>
  <c r="K126" i="6"/>
  <c r="I126" i="6"/>
  <c r="H126" i="6"/>
  <c r="D126" i="6"/>
  <c r="K125" i="6"/>
  <c r="D125" i="6"/>
  <c r="K124" i="6"/>
  <c r="D124" i="6"/>
  <c r="K123" i="6"/>
  <c r="D123" i="6"/>
  <c r="K122" i="6"/>
  <c r="D122" i="6"/>
  <c r="K121" i="6"/>
  <c r="D121" i="6"/>
  <c r="H130" i="6" s="1"/>
  <c r="K120" i="6"/>
  <c r="D120" i="6"/>
  <c r="K119" i="6"/>
  <c r="D119" i="6"/>
  <c r="K118" i="6"/>
  <c r="D118" i="6"/>
  <c r="K117" i="6"/>
  <c r="D117" i="6"/>
  <c r="K116" i="6"/>
  <c r="D116" i="6"/>
  <c r="K115" i="6"/>
  <c r="H115" i="6"/>
  <c r="G115" i="6"/>
  <c r="D115" i="6"/>
  <c r="K114" i="6"/>
  <c r="D114" i="6"/>
  <c r="K113" i="6"/>
  <c r="J113" i="6"/>
  <c r="D113" i="6"/>
  <c r="G114" i="6" s="1"/>
  <c r="K112" i="6"/>
  <c r="D112" i="6"/>
  <c r="K111" i="6"/>
  <c r="D111" i="6"/>
  <c r="K110" i="6"/>
  <c r="O119" i="6" s="1"/>
  <c r="D110" i="6"/>
  <c r="K109" i="6"/>
  <c r="D109" i="6"/>
  <c r="O108" i="6"/>
  <c r="K108" i="6"/>
  <c r="D108" i="6"/>
  <c r="K107" i="6"/>
  <c r="D107" i="6"/>
  <c r="K106" i="6"/>
  <c r="D106" i="6"/>
  <c r="O105" i="6"/>
  <c r="K105" i="6"/>
  <c r="D105" i="6"/>
  <c r="P104" i="6"/>
  <c r="K104" i="6"/>
  <c r="D104" i="6"/>
  <c r="O103" i="6"/>
  <c r="K103" i="6"/>
  <c r="D103" i="6"/>
  <c r="K102" i="6"/>
  <c r="D102" i="6"/>
  <c r="K101" i="6"/>
  <c r="D101" i="6"/>
  <c r="K100" i="6"/>
  <c r="D100" i="6"/>
  <c r="K99" i="6"/>
  <c r="D99" i="6"/>
  <c r="K98" i="6"/>
  <c r="D98" i="6"/>
  <c r="P97" i="6"/>
  <c r="K97" i="6"/>
  <c r="D97" i="6"/>
  <c r="K96" i="6"/>
  <c r="N105" i="6" s="1"/>
  <c r="D96" i="6"/>
  <c r="K95" i="6"/>
  <c r="Q104" i="6" s="1"/>
  <c r="D95" i="6"/>
  <c r="K94" i="6"/>
  <c r="D94" i="6"/>
  <c r="K93" i="6"/>
  <c r="D93" i="6"/>
  <c r="K92" i="6"/>
  <c r="D92" i="6"/>
  <c r="K91" i="6"/>
  <c r="D91" i="6"/>
  <c r="K90" i="6"/>
  <c r="J90" i="6"/>
  <c r="D90" i="6"/>
  <c r="K89" i="6"/>
  <c r="I89" i="6"/>
  <c r="D89" i="6"/>
  <c r="K88" i="6"/>
  <c r="D88" i="6"/>
  <c r="K87" i="6"/>
  <c r="D87" i="6"/>
  <c r="K86" i="6"/>
  <c r="D86" i="6"/>
  <c r="K85" i="6"/>
  <c r="D85" i="6"/>
  <c r="K84" i="6"/>
  <c r="N93" i="6" s="1"/>
  <c r="D84" i="6"/>
  <c r="K83" i="6"/>
  <c r="D83" i="6"/>
  <c r="K82" i="6"/>
  <c r="D82" i="6"/>
  <c r="P81" i="6"/>
  <c r="K81" i="6"/>
  <c r="D81" i="6"/>
  <c r="K80" i="6"/>
  <c r="I80" i="6"/>
  <c r="H80" i="6"/>
  <c r="G80" i="6"/>
  <c r="D80" i="6"/>
  <c r="K79" i="6"/>
  <c r="D79" i="6"/>
  <c r="G88" i="6" s="1"/>
  <c r="K78" i="6"/>
  <c r="D78" i="6"/>
  <c r="K77" i="6"/>
  <c r="D77" i="6"/>
  <c r="K76" i="6"/>
  <c r="D76" i="6"/>
  <c r="K75" i="6"/>
  <c r="D75" i="6"/>
  <c r="K74" i="6"/>
  <c r="D74" i="6"/>
  <c r="Q73" i="6"/>
  <c r="K73" i="6"/>
  <c r="D73" i="6"/>
  <c r="P72" i="6"/>
  <c r="O72" i="6"/>
  <c r="K72" i="6"/>
  <c r="D72" i="6"/>
  <c r="K71" i="6"/>
  <c r="D71" i="6"/>
  <c r="J80" i="6" s="1"/>
  <c r="K70" i="6"/>
  <c r="D70" i="6"/>
  <c r="K69" i="6"/>
  <c r="D69" i="6"/>
  <c r="Q68" i="6"/>
  <c r="K68" i="6"/>
  <c r="J68" i="6"/>
  <c r="H68" i="6"/>
  <c r="D68" i="6"/>
  <c r="K67" i="6"/>
  <c r="H67" i="6"/>
  <c r="G67" i="6"/>
  <c r="D67" i="6"/>
  <c r="K66" i="6"/>
  <c r="D66" i="6"/>
  <c r="K65" i="6"/>
  <c r="D65" i="6"/>
  <c r="K64" i="6"/>
  <c r="J64" i="6"/>
  <c r="D64" i="6"/>
  <c r="K63" i="6"/>
  <c r="D63" i="6"/>
  <c r="K62" i="6"/>
  <c r="D62" i="6"/>
  <c r="H69" i="6" s="1"/>
  <c r="K61" i="6"/>
  <c r="D61" i="6"/>
  <c r="O60" i="6"/>
  <c r="N60" i="6"/>
  <c r="K60" i="6"/>
  <c r="D60" i="6"/>
  <c r="K59" i="6"/>
  <c r="G59" i="6"/>
  <c r="D59" i="6"/>
  <c r="K58" i="6"/>
  <c r="I58" i="6"/>
  <c r="D58" i="6"/>
  <c r="K57" i="6"/>
  <c r="D57" i="6"/>
  <c r="I66" i="6" s="1"/>
  <c r="K56" i="6"/>
  <c r="J56" i="6"/>
  <c r="I56" i="6"/>
  <c r="H56" i="6"/>
  <c r="D56" i="6"/>
  <c r="K55" i="6"/>
  <c r="D55" i="6"/>
  <c r="I64" i="6" s="1"/>
  <c r="K54" i="6"/>
  <c r="O63" i="6" s="1"/>
  <c r="D54" i="6"/>
  <c r="K53" i="6"/>
  <c r="J53" i="6"/>
  <c r="I53" i="6"/>
  <c r="D53" i="6"/>
  <c r="O52" i="6"/>
  <c r="K52" i="6"/>
  <c r="D52" i="6"/>
  <c r="P51" i="6"/>
  <c r="K51" i="6"/>
  <c r="D51" i="6"/>
  <c r="K50" i="6"/>
  <c r="D50" i="6"/>
  <c r="Q49" i="6"/>
  <c r="K49" i="6"/>
  <c r="G49" i="6"/>
  <c r="D49" i="6"/>
  <c r="Q48" i="6"/>
  <c r="K48" i="6"/>
  <c r="I48" i="6"/>
  <c r="D48" i="6"/>
  <c r="K47" i="6"/>
  <c r="G47" i="6"/>
  <c r="D47" i="6"/>
  <c r="G56" i="6" s="1"/>
  <c r="K46" i="6"/>
  <c r="D46" i="6"/>
  <c r="K45" i="6"/>
  <c r="J45" i="6"/>
  <c r="D45" i="6"/>
  <c r="K44" i="6"/>
  <c r="N53" i="6" s="1"/>
  <c r="J44" i="6"/>
  <c r="H44" i="6"/>
  <c r="D44" i="6"/>
  <c r="K43" i="6"/>
  <c r="H43" i="6"/>
  <c r="D43" i="6"/>
  <c r="K42" i="6"/>
  <c r="D42" i="6"/>
  <c r="K41" i="6"/>
  <c r="D41" i="6"/>
  <c r="K40" i="6"/>
  <c r="D40" i="6"/>
  <c r="K39" i="6"/>
  <c r="D39" i="6"/>
  <c r="J48" i="6" s="1"/>
  <c r="K38" i="6"/>
  <c r="D38" i="6"/>
  <c r="K37" i="6"/>
  <c r="N46" i="6" s="1"/>
  <c r="D37" i="6"/>
  <c r="K36" i="6"/>
  <c r="D36" i="6"/>
  <c r="K35" i="6"/>
  <c r="D35" i="6"/>
  <c r="K34" i="6"/>
  <c r="D34" i="6"/>
  <c r="K33" i="6"/>
  <c r="D33" i="6"/>
  <c r="G41" i="6" s="1"/>
  <c r="K32" i="6"/>
  <c r="D32" i="6"/>
  <c r="K31" i="6"/>
  <c r="D31" i="6"/>
  <c r="K30" i="6"/>
  <c r="D30" i="6"/>
  <c r="G37" i="6" s="1"/>
  <c r="K29" i="6"/>
  <c r="D29" i="6"/>
  <c r="K28" i="6"/>
  <c r="D28" i="6"/>
  <c r="K27" i="6"/>
  <c r="D27" i="6"/>
  <c r="K26" i="6"/>
  <c r="D26" i="6"/>
  <c r="K25" i="6"/>
  <c r="D25" i="6"/>
  <c r="K24" i="6"/>
  <c r="D24" i="6"/>
  <c r="P23" i="6"/>
  <c r="K23" i="6"/>
  <c r="D23" i="6"/>
  <c r="K22" i="6"/>
  <c r="D22" i="6"/>
  <c r="O21" i="6"/>
  <c r="K21" i="6"/>
  <c r="D21" i="6"/>
  <c r="K20" i="6"/>
  <c r="D20" i="6"/>
  <c r="K19" i="6"/>
  <c r="D19" i="6"/>
  <c r="K18" i="6"/>
  <c r="D18" i="6"/>
  <c r="K17" i="6"/>
  <c r="D17" i="6"/>
  <c r="Q16" i="6"/>
  <c r="N16" i="6"/>
  <c r="K16" i="6"/>
  <c r="D16" i="6"/>
  <c r="Q15" i="6"/>
  <c r="K15" i="6"/>
  <c r="D15" i="6"/>
  <c r="Q14" i="6"/>
  <c r="O14" i="6"/>
  <c r="N14" i="6"/>
  <c r="K14" i="6"/>
  <c r="D14" i="6"/>
  <c r="Q13" i="6"/>
  <c r="P13" i="6"/>
  <c r="K13" i="6"/>
  <c r="D13" i="6"/>
  <c r="K12" i="6"/>
  <c r="D12" i="6"/>
  <c r="K11" i="6"/>
  <c r="D11" i="6"/>
  <c r="K10" i="6"/>
  <c r="D10" i="6"/>
  <c r="K9" i="6"/>
  <c r="D9" i="6"/>
  <c r="K8" i="6"/>
  <c r="D8" i="6"/>
  <c r="K7" i="6"/>
  <c r="D7" i="6"/>
  <c r="K6" i="6"/>
  <c r="P15" i="6" s="1"/>
  <c r="D6" i="6"/>
  <c r="L5" i="6"/>
  <c r="K5" i="6"/>
  <c r="P14" i="6" s="1"/>
  <c r="D5" i="6"/>
  <c r="L4" i="6"/>
  <c r="K4" i="6"/>
  <c r="N13" i="6" s="1"/>
  <c r="D4" i="6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B4" i="4"/>
  <c r="F3" i="4"/>
  <c r="E3" i="4"/>
  <c r="D3" i="4"/>
  <c r="C3" i="4"/>
  <c r="B3" i="4"/>
  <c r="W36" i="2"/>
  <c r="V36" i="2"/>
  <c r="U36" i="2"/>
  <c r="T36" i="2"/>
  <c r="S36" i="2"/>
  <c r="P36" i="2"/>
  <c r="V35" i="2"/>
  <c r="T35" i="2"/>
  <c r="S35" i="2"/>
  <c r="R35" i="2"/>
  <c r="Q35" i="2"/>
  <c r="P35" i="2"/>
  <c r="L35" i="2"/>
  <c r="I35" i="2"/>
  <c r="V34" i="2"/>
  <c r="T34" i="2"/>
  <c r="S34" i="2"/>
  <c r="P34" i="2"/>
  <c r="I34" i="2"/>
  <c r="Q34" i="2" s="1"/>
  <c r="V33" i="2"/>
  <c r="T33" i="2"/>
  <c r="S33" i="2"/>
  <c r="R33" i="2"/>
  <c r="P33" i="2"/>
  <c r="L33" i="2"/>
  <c r="W32" i="2"/>
  <c r="V32" i="2"/>
  <c r="U32" i="2"/>
  <c r="T32" i="2"/>
  <c r="S32" i="2"/>
  <c r="P32" i="2"/>
  <c r="V31" i="2"/>
  <c r="T31" i="2"/>
  <c r="S31" i="2"/>
  <c r="P31" i="2"/>
  <c r="L31" i="2"/>
  <c r="R31" i="2" s="1"/>
  <c r="I31" i="2"/>
  <c r="Q31" i="2" s="1"/>
  <c r="V30" i="2"/>
  <c r="T30" i="2"/>
  <c r="S30" i="2"/>
  <c r="P30" i="2"/>
  <c r="W29" i="2"/>
  <c r="V29" i="2"/>
  <c r="U29" i="2"/>
  <c r="T29" i="2"/>
  <c r="S29" i="2"/>
  <c r="P29" i="2"/>
  <c r="W28" i="2"/>
  <c r="V28" i="2"/>
  <c r="U28" i="2"/>
  <c r="T28" i="2"/>
  <c r="S28" i="2"/>
  <c r="P28" i="2"/>
  <c r="W27" i="2"/>
  <c r="V27" i="2"/>
  <c r="U27" i="2"/>
  <c r="T27" i="2"/>
  <c r="S27" i="2"/>
  <c r="P27" i="2"/>
  <c r="W26" i="2"/>
  <c r="V26" i="2"/>
  <c r="T26" i="2"/>
  <c r="S26" i="2"/>
  <c r="P26" i="2"/>
  <c r="D26" i="2"/>
  <c r="U26" i="2" s="1"/>
  <c r="V24" i="2"/>
  <c r="T24" i="2"/>
  <c r="S24" i="2"/>
  <c r="Q24" i="2"/>
  <c r="P24" i="2"/>
  <c r="AJ6" i="2" s="1"/>
  <c r="L24" i="2"/>
  <c r="R24" i="2" s="1"/>
  <c r="I24" i="2"/>
  <c r="V23" i="2"/>
  <c r="T23" i="2"/>
  <c r="S23" i="2"/>
  <c r="R23" i="2"/>
  <c r="P23" i="2"/>
  <c r="L23" i="2"/>
  <c r="V22" i="2"/>
  <c r="T22" i="2"/>
  <c r="S22" i="2"/>
  <c r="Q22" i="2"/>
  <c r="P22" i="2"/>
  <c r="I22" i="2"/>
  <c r="V21" i="2"/>
  <c r="T21" i="2"/>
  <c r="S21" i="2"/>
  <c r="P21" i="2"/>
  <c r="V20" i="2"/>
  <c r="T20" i="2"/>
  <c r="S20" i="2"/>
  <c r="P20" i="2"/>
  <c r="L20" i="2"/>
  <c r="R20" i="2" s="1"/>
  <c r="V19" i="2"/>
  <c r="T19" i="2"/>
  <c r="S19" i="2"/>
  <c r="R19" i="2"/>
  <c r="P19" i="2"/>
  <c r="L19" i="2"/>
  <c r="I19" i="2"/>
  <c r="Q19" i="2" s="1"/>
  <c r="V18" i="2"/>
  <c r="T18" i="2"/>
  <c r="S18" i="2"/>
  <c r="Q18" i="2"/>
  <c r="P18" i="2"/>
  <c r="L18" i="2"/>
  <c r="R18" i="2" s="1"/>
  <c r="I18" i="2"/>
  <c r="V17" i="2"/>
  <c r="T17" i="2"/>
  <c r="S17" i="2"/>
  <c r="R17" i="2"/>
  <c r="P17" i="2"/>
  <c r="L17" i="2"/>
  <c r="I17" i="2"/>
  <c r="Q17" i="2" s="1"/>
  <c r="V16" i="2"/>
  <c r="T16" i="2"/>
  <c r="S16" i="2"/>
  <c r="P16" i="2"/>
  <c r="L16" i="2"/>
  <c r="R16" i="2" s="1"/>
  <c r="V15" i="2"/>
  <c r="T15" i="2"/>
  <c r="S15" i="2"/>
  <c r="R15" i="2"/>
  <c r="P15" i="2"/>
  <c r="L15" i="2"/>
  <c r="V14" i="2"/>
  <c r="T14" i="2"/>
  <c r="S14" i="2"/>
  <c r="Q14" i="2"/>
  <c r="P14" i="2"/>
  <c r="L14" i="2"/>
  <c r="R14" i="2" s="1"/>
  <c r="I14" i="2"/>
  <c r="V13" i="2"/>
  <c r="T13" i="2"/>
  <c r="S13" i="2"/>
  <c r="P13" i="2"/>
  <c r="I13" i="2"/>
  <c r="Q13" i="2" s="1"/>
  <c r="V12" i="2"/>
  <c r="T12" i="2"/>
  <c r="S12" i="2"/>
  <c r="Q12" i="2"/>
  <c r="P12" i="2"/>
  <c r="I12" i="2"/>
  <c r="V11" i="2"/>
  <c r="T11" i="2"/>
  <c r="S11" i="2"/>
  <c r="R11" i="2"/>
  <c r="P11" i="2"/>
  <c r="L11" i="2"/>
  <c r="V10" i="2"/>
  <c r="T10" i="2"/>
  <c r="S10" i="2"/>
  <c r="P10" i="2"/>
  <c r="V9" i="2"/>
  <c r="T9" i="2"/>
  <c r="S9" i="2"/>
  <c r="P9" i="2"/>
  <c r="I9" i="2"/>
  <c r="Q9" i="2" s="1"/>
  <c r="V8" i="2"/>
  <c r="T8" i="2"/>
  <c r="S8" i="2"/>
  <c r="P8" i="2"/>
  <c r="V7" i="2"/>
  <c r="T7" i="2"/>
  <c r="S7" i="2"/>
  <c r="P7" i="2"/>
  <c r="I7" i="2"/>
  <c r="Q7" i="2" s="1"/>
  <c r="V6" i="2"/>
  <c r="T6" i="2"/>
  <c r="S6" i="2"/>
  <c r="P6" i="2"/>
  <c r="L6" i="2"/>
  <c r="R6" i="2" s="1"/>
  <c r="V5" i="2"/>
  <c r="T5" i="2"/>
  <c r="S5" i="2"/>
  <c r="P5" i="2"/>
  <c r="I5" i="2"/>
  <c r="Q5" i="2" s="1"/>
  <c r="V4" i="2"/>
  <c r="T4" i="2"/>
  <c r="S4" i="2"/>
  <c r="P4" i="2"/>
  <c r="V3" i="2"/>
  <c r="T3" i="2"/>
  <c r="S3" i="2"/>
  <c r="P3" i="2"/>
  <c r="V2" i="2"/>
  <c r="T2" i="2"/>
  <c r="S2" i="2"/>
  <c r="R2" i="2"/>
  <c r="P2" i="2"/>
  <c r="L2" i="2"/>
  <c r="AT233" i="1"/>
  <c r="AQ233" i="1"/>
  <c r="AN233" i="1"/>
  <c r="AF233" i="1"/>
  <c r="AE233" i="1"/>
  <c r="AD233" i="1"/>
  <c r="AC233" i="1"/>
  <c r="AA233" i="1"/>
  <c r="Z233" i="1"/>
  <c r="Y233" i="1"/>
  <c r="X233" i="1"/>
  <c r="W233" i="1"/>
  <c r="U233" i="1"/>
  <c r="T233" i="1"/>
  <c r="S233" i="1"/>
  <c r="R233" i="1"/>
  <c r="M233" i="1"/>
  <c r="L233" i="1"/>
  <c r="K233" i="1"/>
  <c r="F233" i="1"/>
  <c r="AT232" i="1"/>
  <c r="AQ232" i="1"/>
  <c r="AN232" i="1"/>
  <c r="AF232" i="1"/>
  <c r="AE232" i="1"/>
  <c r="AD232" i="1"/>
  <c r="AC232" i="1"/>
  <c r="AA232" i="1"/>
  <c r="Z232" i="1"/>
  <c r="Y232" i="1"/>
  <c r="X232" i="1"/>
  <c r="W232" i="1"/>
  <c r="U232" i="1"/>
  <c r="T232" i="1"/>
  <c r="S232" i="1"/>
  <c r="R232" i="1"/>
  <c r="M232" i="1"/>
  <c r="L232" i="1"/>
  <c r="K232" i="1"/>
  <c r="F232" i="1"/>
  <c r="AT231" i="1"/>
  <c r="AQ231" i="1"/>
  <c r="AN231" i="1"/>
  <c r="AF231" i="1"/>
  <c r="AE231" i="1"/>
  <c r="AD231" i="1"/>
  <c r="AC231" i="1"/>
  <c r="AA231" i="1"/>
  <c r="Z231" i="1"/>
  <c r="Y231" i="1"/>
  <c r="X231" i="1"/>
  <c r="W231" i="1"/>
  <c r="U231" i="1"/>
  <c r="T231" i="1"/>
  <c r="S231" i="1"/>
  <c r="R231" i="1"/>
  <c r="M231" i="1"/>
  <c r="L231" i="1"/>
  <c r="K231" i="1"/>
  <c r="F231" i="1"/>
  <c r="AT230" i="1"/>
  <c r="AQ230" i="1"/>
  <c r="AN230" i="1"/>
  <c r="AF230" i="1"/>
  <c r="AE230" i="1"/>
  <c r="AD230" i="1"/>
  <c r="AC230" i="1"/>
  <c r="AA230" i="1"/>
  <c r="Z230" i="1"/>
  <c r="Y230" i="1"/>
  <c r="X230" i="1"/>
  <c r="W230" i="1"/>
  <c r="U230" i="1"/>
  <c r="T230" i="1"/>
  <c r="S230" i="1"/>
  <c r="R230" i="1"/>
  <c r="M230" i="1"/>
  <c r="L230" i="1"/>
  <c r="K230" i="1"/>
  <c r="F230" i="1"/>
  <c r="AT229" i="1"/>
  <c r="AQ229" i="1"/>
  <c r="AN229" i="1"/>
  <c r="AF229" i="1"/>
  <c r="AE229" i="1"/>
  <c r="AD229" i="1"/>
  <c r="AC229" i="1"/>
  <c r="AA229" i="1"/>
  <c r="Z229" i="1"/>
  <c r="Y229" i="1"/>
  <c r="X229" i="1"/>
  <c r="W229" i="1"/>
  <c r="U229" i="1"/>
  <c r="T229" i="1"/>
  <c r="S229" i="1"/>
  <c r="R229" i="1"/>
  <c r="M229" i="1"/>
  <c r="L229" i="1"/>
  <c r="K229" i="1"/>
  <c r="F229" i="1"/>
  <c r="AT228" i="1"/>
  <c r="AQ228" i="1"/>
  <c r="AN228" i="1"/>
  <c r="AF228" i="1"/>
  <c r="AE228" i="1"/>
  <c r="AD228" i="1"/>
  <c r="AC228" i="1"/>
  <c r="AA228" i="1"/>
  <c r="Z228" i="1"/>
  <c r="Y228" i="1"/>
  <c r="X228" i="1"/>
  <c r="W228" i="1"/>
  <c r="U228" i="1"/>
  <c r="T228" i="1"/>
  <c r="S228" i="1"/>
  <c r="R228" i="1"/>
  <c r="M228" i="1"/>
  <c r="L228" i="1"/>
  <c r="K228" i="1"/>
  <c r="F228" i="1"/>
  <c r="AT227" i="1"/>
  <c r="AQ227" i="1"/>
  <c r="AN227" i="1"/>
  <c r="AF227" i="1"/>
  <c r="AE227" i="1"/>
  <c r="AD227" i="1"/>
  <c r="AC227" i="1"/>
  <c r="AA227" i="1"/>
  <c r="Z227" i="1"/>
  <c r="Y227" i="1"/>
  <c r="X227" i="1"/>
  <c r="W227" i="1"/>
  <c r="U227" i="1"/>
  <c r="T227" i="1"/>
  <c r="S227" i="1"/>
  <c r="R227" i="1"/>
  <c r="M227" i="1"/>
  <c r="L227" i="1"/>
  <c r="K227" i="1"/>
  <c r="F227" i="1"/>
  <c r="AT226" i="1"/>
  <c r="AQ226" i="1"/>
  <c r="AN226" i="1"/>
  <c r="AF226" i="1"/>
  <c r="AE226" i="1"/>
  <c r="AD226" i="1"/>
  <c r="AC226" i="1"/>
  <c r="AA226" i="1"/>
  <c r="Z226" i="1"/>
  <c r="Y226" i="1"/>
  <c r="X226" i="1"/>
  <c r="W226" i="1"/>
  <c r="U226" i="1"/>
  <c r="T226" i="1"/>
  <c r="S226" i="1"/>
  <c r="R226" i="1"/>
  <c r="M226" i="1"/>
  <c r="L226" i="1"/>
  <c r="K226" i="1"/>
  <c r="F226" i="1"/>
  <c r="AT225" i="1"/>
  <c r="AQ225" i="1"/>
  <c r="AN225" i="1"/>
  <c r="AF225" i="1"/>
  <c r="AE225" i="1"/>
  <c r="AD225" i="1"/>
  <c r="AC225" i="1"/>
  <c r="AA225" i="1"/>
  <c r="Z225" i="1"/>
  <c r="Y225" i="1"/>
  <c r="X225" i="1"/>
  <c r="W225" i="1"/>
  <c r="U225" i="1"/>
  <c r="T225" i="1"/>
  <c r="S225" i="1"/>
  <c r="R225" i="1"/>
  <c r="M225" i="1"/>
  <c r="L225" i="1"/>
  <c r="K225" i="1"/>
  <c r="F225" i="1"/>
  <c r="AT224" i="1"/>
  <c r="AQ224" i="1"/>
  <c r="AN224" i="1"/>
  <c r="AF224" i="1"/>
  <c r="AE224" i="1"/>
  <c r="AD224" i="1"/>
  <c r="AC224" i="1"/>
  <c r="AA224" i="1"/>
  <c r="Z224" i="1"/>
  <c r="Y224" i="1"/>
  <c r="X224" i="1"/>
  <c r="W224" i="1"/>
  <c r="U224" i="1"/>
  <c r="T224" i="1"/>
  <c r="S224" i="1"/>
  <c r="R224" i="1"/>
  <c r="M224" i="1"/>
  <c r="L224" i="1"/>
  <c r="K224" i="1"/>
  <c r="F224" i="1"/>
  <c r="AT223" i="1"/>
  <c r="AQ223" i="1"/>
  <c r="AN223" i="1"/>
  <c r="AF223" i="1"/>
  <c r="AE223" i="1"/>
  <c r="AD223" i="1"/>
  <c r="AC223" i="1"/>
  <c r="AA223" i="1"/>
  <c r="Z223" i="1"/>
  <c r="Y223" i="1"/>
  <c r="X223" i="1"/>
  <c r="W223" i="1"/>
  <c r="U223" i="1"/>
  <c r="T223" i="1"/>
  <c r="S223" i="1"/>
  <c r="R223" i="1"/>
  <c r="M223" i="1"/>
  <c r="L223" i="1"/>
  <c r="K223" i="1"/>
  <c r="F223" i="1"/>
  <c r="AT222" i="1"/>
  <c r="AQ222" i="1"/>
  <c r="AN222" i="1"/>
  <c r="AF222" i="1"/>
  <c r="AE222" i="1"/>
  <c r="AD222" i="1"/>
  <c r="AC222" i="1"/>
  <c r="AA222" i="1"/>
  <c r="Z222" i="1"/>
  <c r="Y222" i="1"/>
  <c r="X222" i="1"/>
  <c r="W222" i="1"/>
  <c r="U222" i="1"/>
  <c r="T222" i="1"/>
  <c r="S222" i="1"/>
  <c r="R222" i="1"/>
  <c r="M222" i="1"/>
  <c r="L222" i="1"/>
  <c r="K222" i="1"/>
  <c r="F222" i="1"/>
  <c r="AT221" i="1"/>
  <c r="AQ221" i="1"/>
  <c r="AN221" i="1"/>
  <c r="AF221" i="1"/>
  <c r="AE221" i="1"/>
  <c r="AD221" i="1"/>
  <c r="AC221" i="1"/>
  <c r="AA221" i="1"/>
  <c r="Z221" i="1"/>
  <c r="Y221" i="1"/>
  <c r="X221" i="1"/>
  <c r="W221" i="1"/>
  <c r="U221" i="1"/>
  <c r="T221" i="1"/>
  <c r="S221" i="1"/>
  <c r="R221" i="1"/>
  <c r="M221" i="1"/>
  <c r="L221" i="1"/>
  <c r="K221" i="1"/>
  <c r="F221" i="1"/>
  <c r="AT220" i="1"/>
  <c r="AQ220" i="1"/>
  <c r="AN220" i="1"/>
  <c r="AF220" i="1"/>
  <c r="AE220" i="1"/>
  <c r="AD220" i="1"/>
  <c r="AC220" i="1"/>
  <c r="AA220" i="1"/>
  <c r="Z220" i="1"/>
  <c r="Y220" i="1"/>
  <c r="X220" i="1"/>
  <c r="W220" i="1"/>
  <c r="U220" i="1"/>
  <c r="T220" i="1"/>
  <c r="S220" i="1"/>
  <c r="R220" i="1"/>
  <c r="M220" i="1"/>
  <c r="L220" i="1"/>
  <c r="K220" i="1"/>
  <c r="F220" i="1"/>
  <c r="AT219" i="1"/>
  <c r="AQ219" i="1"/>
  <c r="AN219" i="1"/>
  <c r="AF219" i="1"/>
  <c r="AE219" i="1"/>
  <c r="AD219" i="1"/>
  <c r="AC219" i="1"/>
  <c r="AA219" i="1"/>
  <c r="Z219" i="1"/>
  <c r="Y219" i="1"/>
  <c r="X219" i="1"/>
  <c r="W219" i="1"/>
  <c r="U219" i="1"/>
  <c r="T219" i="1"/>
  <c r="S219" i="1"/>
  <c r="R219" i="1"/>
  <c r="M219" i="1"/>
  <c r="L219" i="1"/>
  <c r="K219" i="1"/>
  <c r="F219" i="1"/>
  <c r="AT218" i="1"/>
  <c r="AQ218" i="1"/>
  <c r="AN218" i="1"/>
  <c r="AF218" i="1"/>
  <c r="AE218" i="1"/>
  <c r="AD218" i="1"/>
  <c r="AC218" i="1"/>
  <c r="AA218" i="1"/>
  <c r="Z218" i="1"/>
  <c r="Y218" i="1"/>
  <c r="X218" i="1"/>
  <c r="W218" i="1"/>
  <c r="U218" i="1"/>
  <c r="T218" i="1"/>
  <c r="S218" i="1"/>
  <c r="R218" i="1"/>
  <c r="M218" i="1"/>
  <c r="L218" i="1"/>
  <c r="K218" i="1"/>
  <c r="F218" i="1"/>
  <c r="AT217" i="1"/>
  <c r="AQ217" i="1"/>
  <c r="AN217" i="1"/>
  <c r="AF217" i="1"/>
  <c r="AE217" i="1"/>
  <c r="AD217" i="1"/>
  <c r="AC217" i="1"/>
  <c r="AA217" i="1"/>
  <c r="Z217" i="1"/>
  <c r="Y217" i="1"/>
  <c r="X217" i="1"/>
  <c r="W217" i="1"/>
  <c r="U217" i="1"/>
  <c r="T217" i="1"/>
  <c r="S217" i="1"/>
  <c r="R217" i="1"/>
  <c r="M217" i="1"/>
  <c r="L217" i="1"/>
  <c r="K217" i="1"/>
  <c r="F217" i="1"/>
  <c r="AT216" i="1"/>
  <c r="AQ216" i="1"/>
  <c r="AN216" i="1"/>
  <c r="AF216" i="1"/>
  <c r="AE216" i="1"/>
  <c r="AD216" i="1"/>
  <c r="AC216" i="1"/>
  <c r="AA216" i="1"/>
  <c r="Z216" i="1"/>
  <c r="Y216" i="1"/>
  <c r="X216" i="1"/>
  <c r="W216" i="1"/>
  <c r="U216" i="1"/>
  <c r="T216" i="1"/>
  <c r="S216" i="1"/>
  <c r="R216" i="1"/>
  <c r="M216" i="1"/>
  <c r="L216" i="1"/>
  <c r="K216" i="1"/>
  <c r="F216" i="1"/>
  <c r="AT215" i="1"/>
  <c r="AQ215" i="1"/>
  <c r="AN215" i="1"/>
  <c r="AF215" i="1"/>
  <c r="AE215" i="1"/>
  <c r="AD215" i="1"/>
  <c r="AC215" i="1"/>
  <c r="AA215" i="1"/>
  <c r="Z215" i="1"/>
  <c r="Y215" i="1"/>
  <c r="X215" i="1"/>
  <c r="W215" i="1"/>
  <c r="U215" i="1"/>
  <c r="T215" i="1"/>
  <c r="S215" i="1"/>
  <c r="R215" i="1"/>
  <c r="M215" i="1"/>
  <c r="L215" i="1"/>
  <c r="K215" i="1"/>
  <c r="F215" i="1"/>
  <c r="AT214" i="1"/>
  <c r="AQ214" i="1"/>
  <c r="AN214" i="1"/>
  <c r="AF214" i="1"/>
  <c r="AE214" i="1"/>
  <c r="AD214" i="1"/>
  <c r="AC214" i="1"/>
  <c r="AA214" i="1"/>
  <c r="Z214" i="1"/>
  <c r="Y214" i="1"/>
  <c r="X214" i="1"/>
  <c r="W214" i="1"/>
  <c r="U214" i="1"/>
  <c r="T214" i="1"/>
  <c r="S214" i="1"/>
  <c r="R214" i="1"/>
  <c r="M214" i="1"/>
  <c r="L214" i="1"/>
  <c r="K214" i="1"/>
  <c r="F214" i="1"/>
  <c r="AT213" i="1"/>
  <c r="AQ213" i="1"/>
  <c r="AN213" i="1"/>
  <c r="AF213" i="1"/>
  <c r="AE213" i="1"/>
  <c r="AD213" i="1"/>
  <c r="AC213" i="1"/>
  <c r="AA213" i="1"/>
  <c r="Z213" i="1"/>
  <c r="Y213" i="1"/>
  <c r="X213" i="1"/>
  <c r="W213" i="1"/>
  <c r="U213" i="1"/>
  <c r="T213" i="1"/>
  <c r="S213" i="1"/>
  <c r="R213" i="1"/>
  <c r="M213" i="1"/>
  <c r="L213" i="1"/>
  <c r="K213" i="1"/>
  <c r="F213" i="1"/>
  <c r="AT212" i="1"/>
  <c r="AQ212" i="1"/>
  <c r="AN212" i="1"/>
  <c r="AF212" i="1"/>
  <c r="AE212" i="1"/>
  <c r="AD212" i="1"/>
  <c r="AC212" i="1"/>
  <c r="AA212" i="1"/>
  <c r="Z212" i="1"/>
  <c r="Y212" i="1"/>
  <c r="X212" i="1"/>
  <c r="W212" i="1"/>
  <c r="U212" i="1"/>
  <c r="T212" i="1"/>
  <c r="S212" i="1"/>
  <c r="R212" i="1"/>
  <c r="M212" i="1"/>
  <c r="L212" i="1"/>
  <c r="K212" i="1"/>
  <c r="F212" i="1"/>
  <c r="AT211" i="1"/>
  <c r="AQ211" i="1"/>
  <c r="AN211" i="1"/>
  <c r="AF211" i="1"/>
  <c r="AE211" i="1"/>
  <c r="AD211" i="1"/>
  <c r="AC211" i="1"/>
  <c r="AA211" i="1"/>
  <c r="Z211" i="1"/>
  <c r="Y211" i="1"/>
  <c r="X211" i="1"/>
  <c r="W211" i="1"/>
  <c r="U211" i="1"/>
  <c r="T211" i="1"/>
  <c r="S211" i="1"/>
  <c r="R211" i="1"/>
  <c r="M211" i="1"/>
  <c r="L211" i="1"/>
  <c r="K211" i="1"/>
  <c r="F211" i="1"/>
  <c r="AT210" i="1"/>
  <c r="AQ210" i="1"/>
  <c r="AN210" i="1"/>
  <c r="AF210" i="1"/>
  <c r="AE210" i="1"/>
  <c r="AD210" i="1"/>
  <c r="AC210" i="1"/>
  <c r="AA210" i="1"/>
  <c r="Z210" i="1"/>
  <c r="Y210" i="1"/>
  <c r="X210" i="1"/>
  <c r="W210" i="1"/>
  <c r="U210" i="1"/>
  <c r="T210" i="1"/>
  <c r="S210" i="1"/>
  <c r="R210" i="1"/>
  <c r="M210" i="1"/>
  <c r="L210" i="1"/>
  <c r="K210" i="1"/>
  <c r="F210" i="1"/>
  <c r="AT209" i="1"/>
  <c r="AQ209" i="1"/>
  <c r="AN209" i="1"/>
  <c r="AF209" i="1"/>
  <c r="AE209" i="1"/>
  <c r="AD209" i="1"/>
  <c r="AC209" i="1"/>
  <c r="AA209" i="1"/>
  <c r="Z209" i="1"/>
  <c r="Y209" i="1"/>
  <c r="X209" i="1"/>
  <c r="W209" i="1"/>
  <c r="U209" i="1"/>
  <c r="T209" i="1"/>
  <c r="S209" i="1"/>
  <c r="R209" i="1"/>
  <c r="M209" i="1"/>
  <c r="L209" i="1"/>
  <c r="K209" i="1"/>
  <c r="F209" i="1"/>
  <c r="AT208" i="1"/>
  <c r="AQ208" i="1"/>
  <c r="AN208" i="1"/>
  <c r="AF208" i="1"/>
  <c r="AE208" i="1"/>
  <c r="AD208" i="1"/>
  <c r="AC208" i="1"/>
  <c r="AA208" i="1"/>
  <c r="Z208" i="1"/>
  <c r="Y208" i="1"/>
  <c r="X208" i="1"/>
  <c r="W208" i="1"/>
  <c r="U208" i="1"/>
  <c r="T208" i="1"/>
  <c r="S208" i="1"/>
  <c r="R208" i="1"/>
  <c r="M208" i="1"/>
  <c r="L208" i="1"/>
  <c r="K208" i="1"/>
  <c r="F208" i="1"/>
  <c r="AT207" i="1"/>
  <c r="AQ207" i="1"/>
  <c r="AN207" i="1"/>
  <c r="AF207" i="1"/>
  <c r="AE207" i="1"/>
  <c r="AD207" i="1"/>
  <c r="AC207" i="1"/>
  <c r="AA207" i="1"/>
  <c r="Z207" i="1"/>
  <c r="Y207" i="1"/>
  <c r="X207" i="1"/>
  <c r="W207" i="1"/>
  <c r="U207" i="1"/>
  <c r="T207" i="1"/>
  <c r="S207" i="1"/>
  <c r="R207" i="1"/>
  <c r="M207" i="1"/>
  <c r="L207" i="1"/>
  <c r="K207" i="1"/>
  <c r="F207" i="1"/>
  <c r="AT206" i="1"/>
  <c r="AQ206" i="1"/>
  <c r="AN206" i="1"/>
  <c r="AF206" i="1"/>
  <c r="AE206" i="1"/>
  <c r="AD206" i="1"/>
  <c r="AC206" i="1"/>
  <c r="AA206" i="1"/>
  <c r="Z206" i="1"/>
  <c r="Y206" i="1"/>
  <c r="X206" i="1"/>
  <c r="W206" i="1"/>
  <c r="U206" i="1"/>
  <c r="T206" i="1"/>
  <c r="S206" i="1"/>
  <c r="R206" i="1"/>
  <c r="M206" i="1"/>
  <c r="L206" i="1"/>
  <c r="K206" i="1"/>
  <c r="F206" i="1"/>
  <c r="AT205" i="1"/>
  <c r="AQ205" i="1"/>
  <c r="AN205" i="1"/>
  <c r="AF205" i="1"/>
  <c r="AE205" i="1"/>
  <c r="AD205" i="1"/>
  <c r="AC205" i="1"/>
  <c r="AA205" i="1"/>
  <c r="Z205" i="1"/>
  <c r="Y205" i="1"/>
  <c r="X205" i="1"/>
  <c r="W205" i="1"/>
  <c r="U205" i="1"/>
  <c r="T205" i="1"/>
  <c r="S205" i="1"/>
  <c r="R205" i="1"/>
  <c r="M205" i="1"/>
  <c r="L205" i="1"/>
  <c r="K205" i="1"/>
  <c r="F205" i="1"/>
  <c r="AT204" i="1"/>
  <c r="AQ204" i="1"/>
  <c r="AN204" i="1"/>
  <c r="AF204" i="1"/>
  <c r="AE204" i="1"/>
  <c r="AD204" i="1"/>
  <c r="AC204" i="1"/>
  <c r="AA204" i="1"/>
  <c r="Z204" i="1"/>
  <c r="Y204" i="1"/>
  <c r="X204" i="1"/>
  <c r="W204" i="1"/>
  <c r="U204" i="1"/>
  <c r="T204" i="1"/>
  <c r="S204" i="1"/>
  <c r="R204" i="1"/>
  <c r="M204" i="1"/>
  <c r="L204" i="1"/>
  <c r="K204" i="1"/>
  <c r="F204" i="1"/>
  <c r="AT203" i="1"/>
  <c r="AQ203" i="1"/>
  <c r="AN203" i="1"/>
  <c r="AF203" i="1"/>
  <c r="AE203" i="1"/>
  <c r="AD203" i="1"/>
  <c r="AC203" i="1"/>
  <c r="AA203" i="1"/>
  <c r="Z203" i="1"/>
  <c r="Y203" i="1"/>
  <c r="X203" i="1"/>
  <c r="W203" i="1"/>
  <c r="U203" i="1"/>
  <c r="T203" i="1"/>
  <c r="S203" i="1"/>
  <c r="R203" i="1"/>
  <c r="M203" i="1"/>
  <c r="L203" i="1"/>
  <c r="K203" i="1"/>
  <c r="F203" i="1"/>
  <c r="AT202" i="1"/>
  <c r="AQ202" i="1"/>
  <c r="AN202" i="1"/>
  <c r="AF202" i="1"/>
  <c r="AE202" i="1"/>
  <c r="AD202" i="1"/>
  <c r="AC202" i="1"/>
  <c r="AA202" i="1"/>
  <c r="Z202" i="1"/>
  <c r="Y202" i="1"/>
  <c r="X202" i="1"/>
  <c r="W202" i="1"/>
  <c r="U202" i="1"/>
  <c r="T202" i="1"/>
  <c r="S202" i="1"/>
  <c r="R202" i="1"/>
  <c r="M202" i="1"/>
  <c r="L202" i="1"/>
  <c r="K202" i="1"/>
  <c r="F202" i="1"/>
  <c r="AT201" i="1"/>
  <c r="AQ201" i="1"/>
  <c r="AN201" i="1"/>
  <c r="AF201" i="1"/>
  <c r="AE201" i="1"/>
  <c r="AD201" i="1"/>
  <c r="AC201" i="1"/>
  <c r="AA201" i="1"/>
  <c r="Z201" i="1"/>
  <c r="Y201" i="1"/>
  <c r="X201" i="1"/>
  <c r="W201" i="1"/>
  <c r="U201" i="1"/>
  <c r="T201" i="1"/>
  <c r="S201" i="1"/>
  <c r="R201" i="1"/>
  <c r="M201" i="1"/>
  <c r="L201" i="1"/>
  <c r="K201" i="1"/>
  <c r="F201" i="1"/>
  <c r="AT200" i="1"/>
  <c r="AQ200" i="1"/>
  <c r="AN200" i="1"/>
  <c r="AF200" i="1"/>
  <c r="AE200" i="1"/>
  <c r="AD200" i="1"/>
  <c r="AC200" i="1"/>
  <c r="AA200" i="1"/>
  <c r="Z200" i="1"/>
  <c r="Y200" i="1"/>
  <c r="X200" i="1"/>
  <c r="W200" i="1"/>
  <c r="U200" i="1"/>
  <c r="T200" i="1"/>
  <c r="S200" i="1"/>
  <c r="R200" i="1"/>
  <c r="M200" i="1"/>
  <c r="L200" i="1"/>
  <c r="K200" i="1"/>
  <c r="F200" i="1"/>
  <c r="AT199" i="1"/>
  <c r="AQ199" i="1"/>
  <c r="AN199" i="1"/>
  <c r="AF199" i="1"/>
  <c r="AE199" i="1"/>
  <c r="AD199" i="1"/>
  <c r="AC199" i="1"/>
  <c r="AA199" i="1"/>
  <c r="Z199" i="1"/>
  <c r="Y199" i="1"/>
  <c r="X199" i="1"/>
  <c r="W199" i="1"/>
  <c r="U199" i="1"/>
  <c r="T199" i="1"/>
  <c r="S199" i="1"/>
  <c r="R199" i="1"/>
  <c r="M199" i="1"/>
  <c r="L199" i="1"/>
  <c r="K199" i="1"/>
  <c r="F199" i="1"/>
  <c r="AT198" i="1"/>
  <c r="AQ198" i="1"/>
  <c r="AN198" i="1"/>
  <c r="AF198" i="1"/>
  <c r="AE198" i="1"/>
  <c r="AD198" i="1"/>
  <c r="AC198" i="1"/>
  <c r="AA198" i="1"/>
  <c r="Z198" i="1"/>
  <c r="Y198" i="1"/>
  <c r="X198" i="1"/>
  <c r="W198" i="1"/>
  <c r="U198" i="1"/>
  <c r="T198" i="1"/>
  <c r="S198" i="1"/>
  <c r="R198" i="1"/>
  <c r="M198" i="1"/>
  <c r="L198" i="1"/>
  <c r="K198" i="1"/>
  <c r="F198" i="1"/>
  <c r="AT197" i="1"/>
  <c r="AQ197" i="1"/>
  <c r="AN197" i="1"/>
  <c r="AF197" i="1"/>
  <c r="AE197" i="1"/>
  <c r="AD197" i="1"/>
  <c r="AC197" i="1"/>
  <c r="AA197" i="1"/>
  <c r="Z197" i="1"/>
  <c r="Y197" i="1"/>
  <c r="X197" i="1"/>
  <c r="W197" i="1"/>
  <c r="U197" i="1"/>
  <c r="T197" i="1"/>
  <c r="S197" i="1"/>
  <c r="R197" i="1"/>
  <c r="M197" i="1"/>
  <c r="L197" i="1"/>
  <c r="K197" i="1"/>
  <c r="F197" i="1"/>
  <c r="AT196" i="1"/>
  <c r="AQ196" i="1"/>
  <c r="AN196" i="1"/>
  <c r="AF196" i="1"/>
  <c r="AE196" i="1"/>
  <c r="AD196" i="1"/>
  <c r="AC196" i="1"/>
  <c r="AA196" i="1"/>
  <c r="Z196" i="1"/>
  <c r="Y196" i="1"/>
  <c r="X196" i="1"/>
  <c r="W196" i="1"/>
  <c r="U196" i="1"/>
  <c r="T196" i="1"/>
  <c r="S196" i="1"/>
  <c r="R196" i="1"/>
  <c r="M196" i="1"/>
  <c r="L196" i="1"/>
  <c r="K196" i="1"/>
  <c r="F196" i="1"/>
  <c r="AT195" i="1"/>
  <c r="AQ195" i="1"/>
  <c r="AN195" i="1"/>
  <c r="AF195" i="1"/>
  <c r="AE195" i="1"/>
  <c r="AD195" i="1"/>
  <c r="AC195" i="1"/>
  <c r="AA195" i="1"/>
  <c r="Z195" i="1"/>
  <c r="Y195" i="1"/>
  <c r="X195" i="1"/>
  <c r="W195" i="1"/>
  <c r="U195" i="1"/>
  <c r="T195" i="1"/>
  <c r="S195" i="1"/>
  <c r="R195" i="1"/>
  <c r="M195" i="1"/>
  <c r="L195" i="1"/>
  <c r="K195" i="1"/>
  <c r="F195" i="1"/>
  <c r="AT194" i="1"/>
  <c r="AQ194" i="1"/>
  <c r="AN194" i="1"/>
  <c r="AF194" i="1"/>
  <c r="AE194" i="1"/>
  <c r="AD194" i="1"/>
  <c r="AC194" i="1"/>
  <c r="AA194" i="1"/>
  <c r="Z194" i="1"/>
  <c r="Y194" i="1"/>
  <c r="X194" i="1"/>
  <c r="W194" i="1"/>
  <c r="U194" i="1"/>
  <c r="T194" i="1"/>
  <c r="S194" i="1"/>
  <c r="R194" i="1"/>
  <c r="M194" i="1"/>
  <c r="L194" i="1"/>
  <c r="K194" i="1"/>
  <c r="F194" i="1"/>
  <c r="AT193" i="1"/>
  <c r="AQ193" i="1"/>
  <c r="AN193" i="1"/>
  <c r="AF193" i="1"/>
  <c r="AE193" i="1"/>
  <c r="AD193" i="1"/>
  <c r="AC193" i="1"/>
  <c r="AA193" i="1"/>
  <c r="Z193" i="1"/>
  <c r="Y193" i="1"/>
  <c r="X193" i="1"/>
  <c r="W193" i="1"/>
  <c r="U193" i="1"/>
  <c r="T193" i="1"/>
  <c r="S193" i="1"/>
  <c r="R193" i="1"/>
  <c r="M193" i="1"/>
  <c r="L193" i="1"/>
  <c r="K193" i="1"/>
  <c r="F193" i="1"/>
  <c r="AT192" i="1"/>
  <c r="AQ192" i="1"/>
  <c r="AN192" i="1"/>
  <c r="AF192" i="1"/>
  <c r="AE192" i="1"/>
  <c r="AD192" i="1"/>
  <c r="AC192" i="1"/>
  <c r="AA192" i="1"/>
  <c r="Z192" i="1"/>
  <c r="Y192" i="1"/>
  <c r="X192" i="1"/>
  <c r="W192" i="1"/>
  <c r="U192" i="1"/>
  <c r="T192" i="1"/>
  <c r="S192" i="1"/>
  <c r="R192" i="1"/>
  <c r="M192" i="1"/>
  <c r="L192" i="1"/>
  <c r="K192" i="1"/>
  <c r="F192" i="1"/>
  <c r="AT191" i="1"/>
  <c r="AQ191" i="1"/>
  <c r="AN191" i="1"/>
  <c r="AF191" i="1"/>
  <c r="AE191" i="1"/>
  <c r="AD191" i="1"/>
  <c r="AC191" i="1"/>
  <c r="AA191" i="1"/>
  <c r="Z191" i="1"/>
  <c r="Y191" i="1"/>
  <c r="X191" i="1"/>
  <c r="W191" i="1"/>
  <c r="U191" i="1"/>
  <c r="T191" i="1"/>
  <c r="S191" i="1"/>
  <c r="R191" i="1"/>
  <c r="M191" i="1"/>
  <c r="L191" i="1"/>
  <c r="K191" i="1"/>
  <c r="F191" i="1"/>
  <c r="AT190" i="1"/>
  <c r="AQ190" i="1"/>
  <c r="AN190" i="1"/>
  <c r="AF190" i="1"/>
  <c r="AE190" i="1"/>
  <c r="AD190" i="1"/>
  <c r="AC190" i="1"/>
  <c r="AA190" i="1"/>
  <c r="Z190" i="1"/>
  <c r="Y190" i="1"/>
  <c r="X190" i="1"/>
  <c r="W190" i="1"/>
  <c r="U190" i="1"/>
  <c r="T190" i="1"/>
  <c r="S190" i="1"/>
  <c r="R190" i="1"/>
  <c r="M190" i="1"/>
  <c r="L190" i="1"/>
  <c r="K190" i="1"/>
  <c r="F190" i="1"/>
  <c r="AT189" i="1"/>
  <c r="AQ189" i="1"/>
  <c r="AN189" i="1"/>
  <c r="AF189" i="1"/>
  <c r="AE189" i="1"/>
  <c r="AD189" i="1"/>
  <c r="AC189" i="1"/>
  <c r="AA189" i="1"/>
  <c r="Z189" i="1"/>
  <c r="Y189" i="1"/>
  <c r="X189" i="1"/>
  <c r="W189" i="1"/>
  <c r="U189" i="1"/>
  <c r="T189" i="1"/>
  <c r="S189" i="1"/>
  <c r="R189" i="1"/>
  <c r="M189" i="1"/>
  <c r="L189" i="1"/>
  <c r="K189" i="1"/>
  <c r="F189" i="1"/>
  <c r="AT188" i="1"/>
  <c r="AQ188" i="1"/>
  <c r="AN188" i="1"/>
  <c r="AF188" i="1"/>
  <c r="AE188" i="1"/>
  <c r="AD188" i="1"/>
  <c r="AC188" i="1"/>
  <c r="AA188" i="1"/>
  <c r="Z188" i="1"/>
  <c r="Y188" i="1"/>
  <c r="X188" i="1"/>
  <c r="W188" i="1"/>
  <c r="U188" i="1"/>
  <c r="T188" i="1"/>
  <c r="S188" i="1"/>
  <c r="R188" i="1"/>
  <c r="M188" i="1"/>
  <c r="L188" i="1"/>
  <c r="K188" i="1"/>
  <c r="F188" i="1"/>
  <c r="AT187" i="1"/>
  <c r="AQ187" i="1"/>
  <c r="AN187" i="1"/>
  <c r="AF187" i="1"/>
  <c r="AE187" i="1"/>
  <c r="AD187" i="1"/>
  <c r="AC187" i="1"/>
  <c r="AA187" i="1"/>
  <c r="Z187" i="1"/>
  <c r="Y187" i="1"/>
  <c r="X187" i="1"/>
  <c r="W187" i="1"/>
  <c r="U187" i="1"/>
  <c r="T187" i="1"/>
  <c r="S187" i="1"/>
  <c r="R187" i="1"/>
  <c r="M187" i="1"/>
  <c r="L187" i="1"/>
  <c r="K187" i="1"/>
  <c r="F187" i="1"/>
  <c r="AT186" i="1"/>
  <c r="AQ186" i="1"/>
  <c r="AN186" i="1"/>
  <c r="AF186" i="1"/>
  <c r="AE186" i="1"/>
  <c r="AD186" i="1"/>
  <c r="AC186" i="1"/>
  <c r="AA186" i="1"/>
  <c r="Z186" i="1"/>
  <c r="Y186" i="1"/>
  <c r="X186" i="1"/>
  <c r="W186" i="1"/>
  <c r="U186" i="1"/>
  <c r="T186" i="1"/>
  <c r="S186" i="1"/>
  <c r="R186" i="1"/>
  <c r="M186" i="1"/>
  <c r="L186" i="1"/>
  <c r="K186" i="1"/>
  <c r="F186" i="1"/>
  <c r="AT185" i="1"/>
  <c r="AQ185" i="1"/>
  <c r="AN185" i="1"/>
  <c r="AF185" i="1"/>
  <c r="AE185" i="1"/>
  <c r="AD185" i="1"/>
  <c r="AC185" i="1"/>
  <c r="AA185" i="1"/>
  <c r="Z185" i="1"/>
  <c r="Y185" i="1"/>
  <c r="X185" i="1"/>
  <c r="W185" i="1"/>
  <c r="U185" i="1"/>
  <c r="T185" i="1"/>
  <c r="S185" i="1"/>
  <c r="R185" i="1"/>
  <c r="M185" i="1"/>
  <c r="L185" i="1"/>
  <c r="K185" i="1"/>
  <c r="F185" i="1"/>
  <c r="AT184" i="1"/>
  <c r="AQ184" i="1"/>
  <c r="AN184" i="1"/>
  <c r="AF184" i="1"/>
  <c r="AE184" i="1"/>
  <c r="AD184" i="1"/>
  <c r="AC184" i="1"/>
  <c r="AA184" i="1"/>
  <c r="Z184" i="1"/>
  <c r="Y184" i="1"/>
  <c r="X184" i="1"/>
  <c r="W184" i="1"/>
  <c r="U184" i="1"/>
  <c r="T184" i="1"/>
  <c r="S184" i="1"/>
  <c r="R184" i="1"/>
  <c r="M184" i="1"/>
  <c r="L184" i="1"/>
  <c r="K184" i="1"/>
  <c r="F184" i="1"/>
  <c r="AT183" i="1"/>
  <c r="AQ183" i="1"/>
  <c r="AN183" i="1"/>
  <c r="AF183" i="1"/>
  <c r="AE183" i="1"/>
  <c r="AD183" i="1"/>
  <c r="AC183" i="1"/>
  <c r="AA183" i="1"/>
  <c r="Z183" i="1"/>
  <c r="Y183" i="1"/>
  <c r="X183" i="1"/>
  <c r="W183" i="1"/>
  <c r="U183" i="1"/>
  <c r="T183" i="1"/>
  <c r="S183" i="1"/>
  <c r="R183" i="1"/>
  <c r="M183" i="1"/>
  <c r="L183" i="1"/>
  <c r="K183" i="1"/>
  <c r="F183" i="1"/>
  <c r="AT182" i="1"/>
  <c r="AQ182" i="1"/>
  <c r="AN182" i="1"/>
  <c r="AF182" i="1"/>
  <c r="AE182" i="1"/>
  <c r="AD182" i="1"/>
  <c r="AC182" i="1"/>
  <c r="AA182" i="1"/>
  <c r="Z182" i="1"/>
  <c r="Y182" i="1"/>
  <c r="X182" i="1"/>
  <c r="W182" i="1"/>
  <c r="U182" i="1"/>
  <c r="T182" i="1"/>
  <c r="S182" i="1"/>
  <c r="R182" i="1"/>
  <c r="M182" i="1"/>
  <c r="L182" i="1"/>
  <c r="K182" i="1"/>
  <c r="F182" i="1"/>
  <c r="AT181" i="1"/>
  <c r="AQ181" i="1"/>
  <c r="AN181" i="1"/>
  <c r="AF181" i="1"/>
  <c r="AE181" i="1"/>
  <c r="AD181" i="1"/>
  <c r="AC181" i="1"/>
  <c r="AA181" i="1"/>
  <c r="Z181" i="1"/>
  <c r="Y181" i="1"/>
  <c r="X181" i="1"/>
  <c r="W181" i="1"/>
  <c r="U181" i="1"/>
  <c r="T181" i="1"/>
  <c r="S181" i="1"/>
  <c r="R181" i="1"/>
  <c r="M181" i="1"/>
  <c r="L181" i="1"/>
  <c r="K181" i="1"/>
  <c r="F181" i="1"/>
  <c r="AT180" i="1"/>
  <c r="AQ180" i="1"/>
  <c r="AN180" i="1"/>
  <c r="AF180" i="1"/>
  <c r="AE180" i="1"/>
  <c r="AD180" i="1"/>
  <c r="AC180" i="1"/>
  <c r="AA180" i="1"/>
  <c r="Z180" i="1"/>
  <c r="Y180" i="1"/>
  <c r="X180" i="1"/>
  <c r="W180" i="1"/>
  <c r="U180" i="1"/>
  <c r="T180" i="1"/>
  <c r="S180" i="1"/>
  <c r="R180" i="1"/>
  <c r="M180" i="1"/>
  <c r="L180" i="1"/>
  <c r="K180" i="1"/>
  <c r="F180" i="1"/>
  <c r="AT179" i="1"/>
  <c r="AQ179" i="1"/>
  <c r="AN179" i="1"/>
  <c r="AF179" i="1"/>
  <c r="AE179" i="1"/>
  <c r="AD179" i="1"/>
  <c r="AC179" i="1"/>
  <c r="AA179" i="1"/>
  <c r="Z179" i="1"/>
  <c r="Y179" i="1"/>
  <c r="X179" i="1"/>
  <c r="W179" i="1"/>
  <c r="U179" i="1"/>
  <c r="T179" i="1"/>
  <c r="S179" i="1"/>
  <c r="R179" i="1"/>
  <c r="M179" i="1"/>
  <c r="L179" i="1"/>
  <c r="K179" i="1"/>
  <c r="F179" i="1"/>
  <c r="AT178" i="1"/>
  <c r="AQ178" i="1"/>
  <c r="AN178" i="1"/>
  <c r="AF178" i="1"/>
  <c r="AE178" i="1"/>
  <c r="AD178" i="1"/>
  <c r="AC178" i="1"/>
  <c r="AA178" i="1"/>
  <c r="Z178" i="1"/>
  <c r="Y178" i="1"/>
  <c r="X178" i="1"/>
  <c r="W178" i="1"/>
  <c r="U178" i="1"/>
  <c r="T178" i="1"/>
  <c r="S178" i="1"/>
  <c r="R178" i="1"/>
  <c r="M178" i="1"/>
  <c r="L178" i="1"/>
  <c r="K178" i="1"/>
  <c r="F178" i="1"/>
  <c r="AT177" i="1"/>
  <c r="AQ177" i="1"/>
  <c r="AN177" i="1"/>
  <c r="AF177" i="1"/>
  <c r="AE177" i="1"/>
  <c r="AD177" i="1"/>
  <c r="AC177" i="1"/>
  <c r="AA177" i="1"/>
  <c r="Z177" i="1"/>
  <c r="Y177" i="1"/>
  <c r="X177" i="1"/>
  <c r="W177" i="1"/>
  <c r="U177" i="1"/>
  <c r="T177" i="1"/>
  <c r="S177" i="1"/>
  <c r="R177" i="1"/>
  <c r="M177" i="1"/>
  <c r="L177" i="1"/>
  <c r="K177" i="1"/>
  <c r="F177" i="1"/>
  <c r="AT176" i="1"/>
  <c r="AQ176" i="1"/>
  <c r="AN176" i="1"/>
  <c r="AF176" i="1"/>
  <c r="AE176" i="1"/>
  <c r="AD176" i="1"/>
  <c r="AC176" i="1"/>
  <c r="AA176" i="1"/>
  <c r="Z176" i="1"/>
  <c r="Y176" i="1"/>
  <c r="X176" i="1"/>
  <c r="W176" i="1"/>
  <c r="U176" i="1"/>
  <c r="T176" i="1"/>
  <c r="S176" i="1"/>
  <c r="R176" i="1"/>
  <c r="M176" i="1"/>
  <c r="L176" i="1"/>
  <c r="K176" i="1"/>
  <c r="F176" i="1"/>
  <c r="AT175" i="1"/>
  <c r="AQ175" i="1"/>
  <c r="AN175" i="1"/>
  <c r="AF175" i="1"/>
  <c r="AE175" i="1"/>
  <c r="AD175" i="1"/>
  <c r="AC175" i="1"/>
  <c r="AA175" i="1"/>
  <c r="Z175" i="1"/>
  <c r="Y175" i="1"/>
  <c r="X175" i="1"/>
  <c r="W175" i="1"/>
  <c r="U175" i="1"/>
  <c r="T175" i="1"/>
  <c r="S175" i="1"/>
  <c r="R175" i="1"/>
  <c r="M175" i="1"/>
  <c r="L175" i="1"/>
  <c r="K175" i="1"/>
  <c r="F175" i="1"/>
  <c r="AT174" i="1"/>
  <c r="AQ174" i="1"/>
  <c r="AN174" i="1"/>
  <c r="AF174" i="1"/>
  <c r="AE174" i="1"/>
  <c r="AD174" i="1"/>
  <c r="AC174" i="1"/>
  <c r="AA174" i="1"/>
  <c r="Z174" i="1"/>
  <c r="Y174" i="1"/>
  <c r="X174" i="1"/>
  <c r="W174" i="1"/>
  <c r="U174" i="1"/>
  <c r="T174" i="1"/>
  <c r="S174" i="1"/>
  <c r="R174" i="1"/>
  <c r="M174" i="1"/>
  <c r="L174" i="1"/>
  <c r="K174" i="1"/>
  <c r="F174" i="1"/>
  <c r="AT173" i="1"/>
  <c r="AQ173" i="1"/>
  <c r="AN173" i="1"/>
  <c r="AF173" i="1"/>
  <c r="AE173" i="1"/>
  <c r="AD173" i="1"/>
  <c r="AC173" i="1"/>
  <c r="AA173" i="1"/>
  <c r="Z173" i="1"/>
  <c r="Y173" i="1"/>
  <c r="X173" i="1"/>
  <c r="W173" i="1"/>
  <c r="U173" i="1"/>
  <c r="T173" i="1"/>
  <c r="S173" i="1"/>
  <c r="R173" i="1"/>
  <c r="M173" i="1"/>
  <c r="L173" i="1"/>
  <c r="K173" i="1"/>
  <c r="F173" i="1"/>
  <c r="AT172" i="1"/>
  <c r="AQ172" i="1"/>
  <c r="AN172" i="1"/>
  <c r="AF172" i="1"/>
  <c r="AE172" i="1"/>
  <c r="AD172" i="1"/>
  <c r="AC172" i="1"/>
  <c r="AA172" i="1"/>
  <c r="Z172" i="1"/>
  <c r="Y172" i="1"/>
  <c r="X172" i="1"/>
  <c r="W172" i="1"/>
  <c r="U172" i="1"/>
  <c r="T172" i="1"/>
  <c r="S172" i="1"/>
  <c r="R172" i="1"/>
  <c r="M172" i="1"/>
  <c r="L172" i="1"/>
  <c r="K172" i="1"/>
  <c r="F172" i="1"/>
  <c r="AT171" i="1"/>
  <c r="AQ171" i="1"/>
  <c r="AN171" i="1"/>
  <c r="AF171" i="1"/>
  <c r="AE171" i="1"/>
  <c r="AD171" i="1"/>
  <c r="AC171" i="1"/>
  <c r="AA171" i="1"/>
  <c r="Z171" i="1"/>
  <c r="Y171" i="1"/>
  <c r="X171" i="1"/>
  <c r="W171" i="1"/>
  <c r="U171" i="1"/>
  <c r="T171" i="1"/>
  <c r="S171" i="1"/>
  <c r="R171" i="1"/>
  <c r="M171" i="1"/>
  <c r="L171" i="1"/>
  <c r="K171" i="1"/>
  <c r="F171" i="1"/>
  <c r="AT170" i="1"/>
  <c r="AQ170" i="1"/>
  <c r="AN170" i="1"/>
  <c r="AF170" i="1"/>
  <c r="AE170" i="1"/>
  <c r="AD170" i="1"/>
  <c r="AC170" i="1"/>
  <c r="AA170" i="1"/>
  <c r="Z170" i="1"/>
  <c r="Y170" i="1"/>
  <c r="X170" i="1"/>
  <c r="W170" i="1"/>
  <c r="U170" i="1"/>
  <c r="T170" i="1"/>
  <c r="S170" i="1"/>
  <c r="R170" i="1"/>
  <c r="M170" i="1"/>
  <c r="L170" i="1"/>
  <c r="K170" i="1"/>
  <c r="F170" i="1"/>
  <c r="AT169" i="1"/>
  <c r="AQ169" i="1"/>
  <c r="AN169" i="1"/>
  <c r="AF169" i="1"/>
  <c r="AE169" i="1"/>
  <c r="AD169" i="1"/>
  <c r="AC169" i="1"/>
  <c r="AA169" i="1"/>
  <c r="Z169" i="1"/>
  <c r="Y169" i="1"/>
  <c r="X169" i="1"/>
  <c r="W169" i="1"/>
  <c r="U169" i="1"/>
  <c r="T169" i="1"/>
  <c r="S169" i="1"/>
  <c r="R169" i="1"/>
  <c r="M169" i="1"/>
  <c r="L169" i="1"/>
  <c r="K169" i="1"/>
  <c r="F169" i="1"/>
  <c r="AT168" i="1"/>
  <c r="AQ168" i="1"/>
  <c r="AN168" i="1"/>
  <c r="AF168" i="1"/>
  <c r="AE168" i="1"/>
  <c r="AD168" i="1"/>
  <c r="AC168" i="1"/>
  <c r="AA168" i="1"/>
  <c r="Z168" i="1"/>
  <c r="Y168" i="1"/>
  <c r="X168" i="1"/>
  <c r="W168" i="1"/>
  <c r="U168" i="1"/>
  <c r="T168" i="1"/>
  <c r="S168" i="1"/>
  <c r="R168" i="1"/>
  <c r="M168" i="1"/>
  <c r="L168" i="1"/>
  <c r="K168" i="1"/>
  <c r="F168" i="1"/>
  <c r="AT167" i="1"/>
  <c r="AQ167" i="1"/>
  <c r="AN167" i="1"/>
  <c r="AF167" i="1"/>
  <c r="AE167" i="1"/>
  <c r="AD167" i="1"/>
  <c r="AC167" i="1"/>
  <c r="AA167" i="1"/>
  <c r="Z167" i="1"/>
  <c r="Y167" i="1"/>
  <c r="X167" i="1"/>
  <c r="W167" i="1"/>
  <c r="U167" i="1"/>
  <c r="T167" i="1"/>
  <c r="S167" i="1"/>
  <c r="R167" i="1"/>
  <c r="M167" i="1"/>
  <c r="L167" i="1"/>
  <c r="K167" i="1"/>
  <c r="F167" i="1"/>
  <c r="AT166" i="1"/>
  <c r="AQ166" i="1"/>
  <c r="AN166" i="1"/>
  <c r="AF166" i="1"/>
  <c r="AE166" i="1"/>
  <c r="AD166" i="1"/>
  <c r="AC166" i="1"/>
  <c r="AA166" i="1"/>
  <c r="Z166" i="1"/>
  <c r="Y166" i="1"/>
  <c r="X166" i="1"/>
  <c r="W166" i="1"/>
  <c r="U166" i="1"/>
  <c r="T166" i="1"/>
  <c r="S166" i="1"/>
  <c r="R166" i="1"/>
  <c r="M166" i="1"/>
  <c r="L166" i="1"/>
  <c r="K166" i="1"/>
  <c r="F166" i="1"/>
  <c r="AT165" i="1"/>
  <c r="AQ165" i="1"/>
  <c r="AN165" i="1"/>
  <c r="AF165" i="1"/>
  <c r="AE165" i="1"/>
  <c r="AD165" i="1"/>
  <c r="AC165" i="1"/>
  <c r="AA165" i="1"/>
  <c r="Z165" i="1"/>
  <c r="Y165" i="1"/>
  <c r="X165" i="1"/>
  <c r="W165" i="1"/>
  <c r="U165" i="1"/>
  <c r="T165" i="1"/>
  <c r="S165" i="1"/>
  <c r="R165" i="1"/>
  <c r="M165" i="1"/>
  <c r="L165" i="1"/>
  <c r="K165" i="1"/>
  <c r="F165" i="1"/>
  <c r="AT164" i="1"/>
  <c r="AQ164" i="1"/>
  <c r="AN164" i="1"/>
  <c r="AF164" i="1"/>
  <c r="AE164" i="1"/>
  <c r="AD164" i="1"/>
  <c r="AC164" i="1"/>
  <c r="AA164" i="1"/>
  <c r="Z164" i="1"/>
  <c r="Y164" i="1"/>
  <c r="X164" i="1"/>
  <c r="W164" i="1"/>
  <c r="U164" i="1"/>
  <c r="T164" i="1"/>
  <c r="S164" i="1"/>
  <c r="R164" i="1"/>
  <c r="M164" i="1"/>
  <c r="L164" i="1"/>
  <c r="K164" i="1"/>
  <c r="F164" i="1"/>
  <c r="AT163" i="1"/>
  <c r="AQ163" i="1"/>
  <c r="AN163" i="1"/>
  <c r="AF163" i="1"/>
  <c r="AE163" i="1"/>
  <c r="AD163" i="1"/>
  <c r="AC163" i="1"/>
  <c r="AA163" i="1"/>
  <c r="Z163" i="1"/>
  <c r="Y163" i="1"/>
  <c r="X163" i="1"/>
  <c r="W163" i="1"/>
  <c r="U163" i="1"/>
  <c r="T163" i="1"/>
  <c r="S163" i="1"/>
  <c r="R163" i="1"/>
  <c r="M163" i="1"/>
  <c r="L163" i="1"/>
  <c r="K163" i="1"/>
  <c r="F163" i="1"/>
  <c r="AT162" i="1"/>
  <c r="AQ162" i="1"/>
  <c r="AN162" i="1"/>
  <c r="AF162" i="1"/>
  <c r="AE162" i="1"/>
  <c r="AD162" i="1"/>
  <c r="AC162" i="1"/>
  <c r="AA162" i="1"/>
  <c r="Z162" i="1"/>
  <c r="Y162" i="1"/>
  <c r="X162" i="1"/>
  <c r="W162" i="1"/>
  <c r="U162" i="1"/>
  <c r="T162" i="1"/>
  <c r="S162" i="1"/>
  <c r="R162" i="1"/>
  <c r="M162" i="1"/>
  <c r="L162" i="1"/>
  <c r="K162" i="1"/>
  <c r="F162" i="1"/>
  <c r="AT161" i="1"/>
  <c r="AY2" i="2" s="1"/>
  <c r="AQ161" i="1"/>
  <c r="AN161" i="1"/>
  <c r="AF161" i="1"/>
  <c r="AE161" i="1"/>
  <c r="AD161" i="1"/>
  <c r="AC161" i="1"/>
  <c r="AA161" i="1"/>
  <c r="Z161" i="1"/>
  <c r="Y161" i="1"/>
  <c r="X161" i="1"/>
  <c r="W161" i="1"/>
  <c r="U161" i="1"/>
  <c r="T161" i="1"/>
  <c r="S161" i="1"/>
  <c r="R161" i="1"/>
  <c r="M161" i="1"/>
  <c r="L161" i="1"/>
  <c r="K161" i="1"/>
  <c r="F161" i="1"/>
  <c r="AT160" i="1"/>
  <c r="AQ160" i="1"/>
  <c r="AN160" i="1"/>
  <c r="AF160" i="1"/>
  <c r="AE160" i="1"/>
  <c r="AD160" i="1"/>
  <c r="AC160" i="1"/>
  <c r="AA160" i="1"/>
  <c r="Z160" i="1"/>
  <c r="Y160" i="1"/>
  <c r="X160" i="1"/>
  <c r="W160" i="1"/>
  <c r="U160" i="1"/>
  <c r="T160" i="1"/>
  <c r="S160" i="1"/>
  <c r="R160" i="1"/>
  <c r="M160" i="1"/>
  <c r="L160" i="1"/>
  <c r="K160" i="1"/>
  <c r="F160" i="1"/>
  <c r="AT159" i="1"/>
  <c r="AQ159" i="1"/>
  <c r="AN159" i="1"/>
  <c r="AF159" i="1"/>
  <c r="AE159" i="1"/>
  <c r="AD159" i="1"/>
  <c r="AC159" i="1"/>
  <c r="AA159" i="1"/>
  <c r="Z159" i="1"/>
  <c r="Y159" i="1"/>
  <c r="X159" i="1"/>
  <c r="W159" i="1"/>
  <c r="U159" i="1"/>
  <c r="T159" i="1"/>
  <c r="S159" i="1"/>
  <c r="R159" i="1"/>
  <c r="M159" i="1"/>
  <c r="L159" i="1"/>
  <c r="K159" i="1"/>
  <c r="F159" i="1"/>
  <c r="AT158" i="1"/>
  <c r="AQ158" i="1"/>
  <c r="AN158" i="1"/>
  <c r="AF158" i="1"/>
  <c r="AE158" i="1"/>
  <c r="AD158" i="1"/>
  <c r="AC158" i="1"/>
  <c r="AA158" i="1"/>
  <c r="Z158" i="1"/>
  <c r="Y158" i="1"/>
  <c r="X158" i="1"/>
  <c r="W158" i="1"/>
  <c r="U158" i="1"/>
  <c r="T158" i="1"/>
  <c r="S158" i="1"/>
  <c r="R158" i="1"/>
  <c r="M158" i="1"/>
  <c r="L158" i="1"/>
  <c r="K158" i="1"/>
  <c r="F158" i="1"/>
  <c r="AT157" i="1"/>
  <c r="AQ157" i="1"/>
  <c r="AN157" i="1"/>
  <c r="AF157" i="1"/>
  <c r="AE157" i="1"/>
  <c r="AD157" i="1"/>
  <c r="AC157" i="1"/>
  <c r="AA157" i="1"/>
  <c r="Z157" i="1"/>
  <c r="Y157" i="1"/>
  <c r="X157" i="1"/>
  <c r="W157" i="1"/>
  <c r="U157" i="1"/>
  <c r="T157" i="1"/>
  <c r="S157" i="1"/>
  <c r="R157" i="1"/>
  <c r="M157" i="1"/>
  <c r="L157" i="1"/>
  <c r="K157" i="1"/>
  <c r="F157" i="1"/>
  <c r="AT156" i="1"/>
  <c r="AQ156" i="1"/>
  <c r="AN156" i="1"/>
  <c r="AF156" i="1"/>
  <c r="AE156" i="1"/>
  <c r="AD156" i="1"/>
  <c r="AC156" i="1"/>
  <c r="AA156" i="1"/>
  <c r="Z156" i="1"/>
  <c r="Y156" i="1"/>
  <c r="X156" i="1"/>
  <c r="W156" i="1"/>
  <c r="U156" i="1"/>
  <c r="T156" i="1"/>
  <c r="S156" i="1"/>
  <c r="R156" i="1"/>
  <c r="M156" i="1"/>
  <c r="L156" i="1"/>
  <c r="K156" i="1"/>
  <c r="F156" i="1"/>
  <c r="AT155" i="1"/>
  <c r="AQ155" i="1"/>
  <c r="AN155" i="1"/>
  <c r="AF155" i="1"/>
  <c r="AE155" i="1"/>
  <c r="AD155" i="1"/>
  <c r="AC155" i="1"/>
  <c r="AA155" i="1"/>
  <c r="Z155" i="1"/>
  <c r="Y155" i="1"/>
  <c r="X155" i="1"/>
  <c r="W155" i="1"/>
  <c r="U155" i="1"/>
  <c r="T155" i="1"/>
  <c r="S155" i="1"/>
  <c r="R155" i="1"/>
  <c r="M155" i="1"/>
  <c r="L155" i="1"/>
  <c r="K155" i="1"/>
  <c r="F155" i="1"/>
  <c r="AT154" i="1"/>
  <c r="AQ154" i="1"/>
  <c r="F18" i="3" s="1"/>
  <c r="AN154" i="1"/>
  <c r="AF154" i="1"/>
  <c r="AE154" i="1"/>
  <c r="AD154" i="1"/>
  <c r="AC154" i="1"/>
  <c r="AA154" i="1"/>
  <c r="Z154" i="1"/>
  <c r="Y154" i="1"/>
  <c r="X154" i="1"/>
  <c r="W154" i="1"/>
  <c r="U154" i="1"/>
  <c r="T154" i="1"/>
  <c r="S154" i="1"/>
  <c r="R154" i="1"/>
  <c r="M154" i="1"/>
  <c r="L154" i="1"/>
  <c r="K154" i="1"/>
  <c r="F154" i="1"/>
  <c r="AT153" i="1"/>
  <c r="AQ153" i="1"/>
  <c r="AN153" i="1"/>
  <c r="AF153" i="1"/>
  <c r="AE153" i="1"/>
  <c r="AD153" i="1"/>
  <c r="AC153" i="1"/>
  <c r="AA153" i="1"/>
  <c r="Z153" i="1"/>
  <c r="Y153" i="1"/>
  <c r="X153" i="1"/>
  <c r="W153" i="1"/>
  <c r="U153" i="1"/>
  <c r="T153" i="1"/>
  <c r="S153" i="1"/>
  <c r="R153" i="1"/>
  <c r="M153" i="1"/>
  <c r="L153" i="1"/>
  <c r="K153" i="1"/>
  <c r="F153" i="1"/>
  <c r="AT152" i="1"/>
  <c r="AQ152" i="1"/>
  <c r="AN152" i="1"/>
  <c r="AF152" i="1"/>
  <c r="AE152" i="1"/>
  <c r="AD152" i="1"/>
  <c r="AC152" i="1"/>
  <c r="AA152" i="1"/>
  <c r="Z152" i="1"/>
  <c r="Y152" i="1"/>
  <c r="X152" i="1"/>
  <c r="W152" i="1"/>
  <c r="U152" i="1"/>
  <c r="T152" i="1"/>
  <c r="S152" i="1"/>
  <c r="R152" i="1"/>
  <c r="M152" i="1"/>
  <c r="L152" i="1"/>
  <c r="K152" i="1"/>
  <c r="F152" i="1"/>
  <c r="AT151" i="1"/>
  <c r="AQ151" i="1"/>
  <c r="AN151" i="1"/>
  <c r="AF151" i="1"/>
  <c r="AE151" i="1"/>
  <c r="AD151" i="1"/>
  <c r="AC151" i="1"/>
  <c r="AA151" i="1"/>
  <c r="Z151" i="1"/>
  <c r="Y151" i="1"/>
  <c r="X151" i="1"/>
  <c r="W151" i="1"/>
  <c r="U151" i="1"/>
  <c r="T151" i="1"/>
  <c r="S151" i="1"/>
  <c r="R151" i="1"/>
  <c r="M151" i="1"/>
  <c r="L151" i="1"/>
  <c r="K151" i="1"/>
  <c r="F151" i="1"/>
  <c r="AT150" i="1"/>
  <c r="AQ150" i="1"/>
  <c r="AN150" i="1"/>
  <c r="AF150" i="1"/>
  <c r="AE150" i="1"/>
  <c r="AD150" i="1"/>
  <c r="AC150" i="1"/>
  <c r="AA150" i="1"/>
  <c r="Z150" i="1"/>
  <c r="Y150" i="1"/>
  <c r="X150" i="1"/>
  <c r="W150" i="1"/>
  <c r="U150" i="1"/>
  <c r="T150" i="1"/>
  <c r="S150" i="1"/>
  <c r="R150" i="1"/>
  <c r="M150" i="1"/>
  <c r="L150" i="1"/>
  <c r="K150" i="1"/>
  <c r="F150" i="1"/>
  <c r="AT149" i="1"/>
  <c r="AQ149" i="1"/>
  <c r="AN149" i="1"/>
  <c r="AF149" i="1"/>
  <c r="AE149" i="1"/>
  <c r="AD149" i="1"/>
  <c r="AC149" i="1"/>
  <c r="AA149" i="1"/>
  <c r="Z149" i="1"/>
  <c r="Y149" i="1"/>
  <c r="X149" i="1"/>
  <c r="W149" i="1"/>
  <c r="U149" i="1"/>
  <c r="T149" i="1"/>
  <c r="S149" i="1"/>
  <c r="R149" i="1"/>
  <c r="M149" i="1"/>
  <c r="L149" i="1"/>
  <c r="K149" i="1"/>
  <c r="F149" i="1"/>
  <c r="AT148" i="1"/>
  <c r="AQ148" i="1"/>
  <c r="AN148" i="1"/>
  <c r="AF148" i="1"/>
  <c r="AE148" i="1"/>
  <c r="AD148" i="1"/>
  <c r="AC148" i="1"/>
  <c r="AA148" i="1"/>
  <c r="Z148" i="1"/>
  <c r="Y148" i="1"/>
  <c r="X148" i="1"/>
  <c r="W148" i="1"/>
  <c r="U148" i="1"/>
  <c r="T148" i="1"/>
  <c r="S148" i="1"/>
  <c r="R148" i="1"/>
  <c r="M148" i="1"/>
  <c r="L148" i="1"/>
  <c r="K148" i="1"/>
  <c r="F148" i="1"/>
  <c r="AT147" i="1"/>
  <c r="AQ147" i="1"/>
  <c r="AN147" i="1"/>
  <c r="AF147" i="1"/>
  <c r="AE147" i="1"/>
  <c r="AD147" i="1"/>
  <c r="AC147" i="1"/>
  <c r="AA147" i="1"/>
  <c r="Z147" i="1"/>
  <c r="Y147" i="1"/>
  <c r="X147" i="1"/>
  <c r="W147" i="1"/>
  <c r="U147" i="1"/>
  <c r="T147" i="1"/>
  <c r="S147" i="1"/>
  <c r="R147" i="1"/>
  <c r="M147" i="1"/>
  <c r="L147" i="1"/>
  <c r="K147" i="1"/>
  <c r="F147" i="1"/>
  <c r="AT146" i="1"/>
  <c r="AQ146" i="1"/>
  <c r="AN146" i="1"/>
  <c r="AF146" i="1"/>
  <c r="AE146" i="1"/>
  <c r="AD146" i="1"/>
  <c r="AC146" i="1"/>
  <c r="AA146" i="1"/>
  <c r="Z146" i="1"/>
  <c r="Y146" i="1"/>
  <c r="X146" i="1"/>
  <c r="W146" i="1"/>
  <c r="U146" i="1"/>
  <c r="T146" i="1"/>
  <c r="S146" i="1"/>
  <c r="R146" i="1"/>
  <c r="M146" i="1"/>
  <c r="L146" i="1"/>
  <c r="K146" i="1"/>
  <c r="F146" i="1"/>
  <c r="AT145" i="1"/>
  <c r="AQ145" i="1"/>
  <c r="AN145" i="1"/>
  <c r="AF145" i="1"/>
  <c r="AE145" i="1"/>
  <c r="AD145" i="1"/>
  <c r="AC145" i="1"/>
  <c r="AA145" i="1"/>
  <c r="Z145" i="1"/>
  <c r="Y145" i="1"/>
  <c r="X145" i="1"/>
  <c r="W145" i="1"/>
  <c r="U145" i="1"/>
  <c r="T145" i="1"/>
  <c r="S145" i="1"/>
  <c r="R145" i="1"/>
  <c r="M145" i="1"/>
  <c r="L145" i="1"/>
  <c r="K145" i="1"/>
  <c r="F145" i="1"/>
  <c r="AT144" i="1"/>
  <c r="AQ144" i="1"/>
  <c r="AN144" i="1"/>
  <c r="AF144" i="1"/>
  <c r="AE144" i="1"/>
  <c r="AD144" i="1"/>
  <c r="AC144" i="1"/>
  <c r="AA144" i="1"/>
  <c r="Z144" i="1"/>
  <c r="Y144" i="1"/>
  <c r="X144" i="1"/>
  <c r="W144" i="1"/>
  <c r="U144" i="1"/>
  <c r="T144" i="1"/>
  <c r="S144" i="1"/>
  <c r="R144" i="1"/>
  <c r="M144" i="1"/>
  <c r="L144" i="1"/>
  <c r="K144" i="1"/>
  <c r="F144" i="1"/>
  <c r="AT143" i="1"/>
  <c r="AQ143" i="1"/>
  <c r="AN143" i="1"/>
  <c r="AF143" i="1"/>
  <c r="AE143" i="1"/>
  <c r="AD143" i="1"/>
  <c r="AC143" i="1"/>
  <c r="AA143" i="1"/>
  <c r="Z143" i="1"/>
  <c r="Y143" i="1"/>
  <c r="X143" i="1"/>
  <c r="W143" i="1"/>
  <c r="U143" i="1"/>
  <c r="T143" i="1"/>
  <c r="S143" i="1"/>
  <c r="R143" i="1"/>
  <c r="M143" i="1"/>
  <c r="L143" i="1"/>
  <c r="K143" i="1"/>
  <c r="F143" i="1"/>
  <c r="AT142" i="1"/>
  <c r="AQ142" i="1"/>
  <c r="AN142" i="1"/>
  <c r="AF142" i="1"/>
  <c r="AE142" i="1"/>
  <c r="AD142" i="1"/>
  <c r="AC142" i="1"/>
  <c r="AA142" i="1"/>
  <c r="Z142" i="1"/>
  <c r="Y142" i="1"/>
  <c r="X142" i="1"/>
  <c r="W142" i="1"/>
  <c r="U142" i="1"/>
  <c r="T142" i="1"/>
  <c r="S142" i="1"/>
  <c r="R142" i="1"/>
  <c r="M142" i="1"/>
  <c r="L142" i="1"/>
  <c r="K142" i="1"/>
  <c r="F142" i="1"/>
  <c r="AT141" i="1"/>
  <c r="AQ141" i="1"/>
  <c r="AN141" i="1"/>
  <c r="AF141" i="1"/>
  <c r="AE141" i="1"/>
  <c r="AD141" i="1"/>
  <c r="AC141" i="1"/>
  <c r="AA141" i="1"/>
  <c r="Z141" i="1"/>
  <c r="Y141" i="1"/>
  <c r="X141" i="1"/>
  <c r="W141" i="1"/>
  <c r="U141" i="1"/>
  <c r="T141" i="1"/>
  <c r="S141" i="1"/>
  <c r="R141" i="1"/>
  <c r="M141" i="1"/>
  <c r="L141" i="1"/>
  <c r="K141" i="1"/>
  <c r="F141" i="1"/>
  <c r="AT140" i="1"/>
  <c r="AQ140" i="1"/>
  <c r="AN140" i="1"/>
  <c r="AF140" i="1"/>
  <c r="AE140" i="1"/>
  <c r="AD140" i="1"/>
  <c r="AC140" i="1"/>
  <c r="AA140" i="1"/>
  <c r="Z140" i="1"/>
  <c r="Y140" i="1"/>
  <c r="X140" i="1"/>
  <c r="W140" i="1"/>
  <c r="U140" i="1"/>
  <c r="T140" i="1"/>
  <c r="S140" i="1"/>
  <c r="R140" i="1"/>
  <c r="M140" i="1"/>
  <c r="L140" i="1"/>
  <c r="K140" i="1"/>
  <c r="F140" i="1"/>
  <c r="AT139" i="1"/>
  <c r="AQ139" i="1"/>
  <c r="AN139" i="1"/>
  <c r="AF139" i="1"/>
  <c r="AE139" i="1"/>
  <c r="AD139" i="1"/>
  <c r="AC139" i="1"/>
  <c r="AA139" i="1"/>
  <c r="Z139" i="1"/>
  <c r="Y139" i="1"/>
  <c r="X139" i="1"/>
  <c r="W139" i="1"/>
  <c r="U139" i="1"/>
  <c r="T139" i="1"/>
  <c r="S139" i="1"/>
  <c r="R139" i="1"/>
  <c r="M139" i="1"/>
  <c r="L139" i="1"/>
  <c r="K139" i="1"/>
  <c r="F139" i="1"/>
  <c r="AT138" i="1"/>
  <c r="AQ138" i="1"/>
  <c r="AN138" i="1"/>
  <c r="AF138" i="1"/>
  <c r="AE138" i="1"/>
  <c r="AD138" i="1"/>
  <c r="AC138" i="1"/>
  <c r="AA138" i="1"/>
  <c r="Z138" i="1"/>
  <c r="Y138" i="1"/>
  <c r="X138" i="1"/>
  <c r="W138" i="1"/>
  <c r="U138" i="1"/>
  <c r="T138" i="1"/>
  <c r="S138" i="1"/>
  <c r="R138" i="1"/>
  <c r="M138" i="1"/>
  <c r="L138" i="1"/>
  <c r="K138" i="1"/>
  <c r="F138" i="1"/>
  <c r="AT137" i="1"/>
  <c r="AQ137" i="1"/>
  <c r="AN137" i="1"/>
  <c r="AF137" i="1"/>
  <c r="AE137" i="1"/>
  <c r="AD137" i="1"/>
  <c r="AC137" i="1"/>
  <c r="AA137" i="1"/>
  <c r="Z137" i="1"/>
  <c r="Y137" i="1"/>
  <c r="X137" i="1"/>
  <c r="W137" i="1"/>
  <c r="U137" i="1"/>
  <c r="T137" i="1"/>
  <c r="S137" i="1"/>
  <c r="R137" i="1"/>
  <c r="M137" i="1"/>
  <c r="L137" i="1"/>
  <c r="K137" i="1"/>
  <c r="F137" i="1"/>
  <c r="AT136" i="1"/>
  <c r="AQ136" i="1"/>
  <c r="AN136" i="1"/>
  <c r="AF136" i="1"/>
  <c r="AE136" i="1"/>
  <c r="AD136" i="1"/>
  <c r="AC136" i="1"/>
  <c r="AA136" i="1"/>
  <c r="Z136" i="1"/>
  <c r="Y136" i="1"/>
  <c r="X136" i="1"/>
  <c r="W136" i="1"/>
  <c r="U136" i="1"/>
  <c r="T136" i="1"/>
  <c r="S136" i="1"/>
  <c r="R136" i="1"/>
  <c r="M136" i="1"/>
  <c r="L136" i="1"/>
  <c r="K136" i="1"/>
  <c r="F136" i="1"/>
  <c r="AT135" i="1"/>
  <c r="AQ135" i="1"/>
  <c r="AN135" i="1"/>
  <c r="AF135" i="1"/>
  <c r="AE135" i="1"/>
  <c r="AD135" i="1"/>
  <c r="AC135" i="1"/>
  <c r="AA135" i="1"/>
  <c r="Z135" i="1"/>
  <c r="Y135" i="1"/>
  <c r="X135" i="1"/>
  <c r="W135" i="1"/>
  <c r="U135" i="1"/>
  <c r="T135" i="1"/>
  <c r="S135" i="1"/>
  <c r="R135" i="1"/>
  <c r="M135" i="1"/>
  <c r="L135" i="1"/>
  <c r="K135" i="1"/>
  <c r="F135" i="1"/>
  <c r="AT134" i="1"/>
  <c r="AQ134" i="1"/>
  <c r="AN134" i="1"/>
  <c r="AF134" i="1"/>
  <c r="AE134" i="1"/>
  <c r="AD134" i="1"/>
  <c r="AC134" i="1"/>
  <c r="AA134" i="1"/>
  <c r="Z134" i="1"/>
  <c r="Y134" i="1"/>
  <c r="X134" i="1"/>
  <c r="W134" i="1"/>
  <c r="U134" i="1"/>
  <c r="T134" i="1"/>
  <c r="S134" i="1"/>
  <c r="R134" i="1"/>
  <c r="M134" i="1"/>
  <c r="L134" i="1"/>
  <c r="K134" i="1"/>
  <c r="F134" i="1"/>
  <c r="AT133" i="1"/>
  <c r="AQ133" i="1"/>
  <c r="AN133" i="1"/>
  <c r="AF133" i="1"/>
  <c r="AE133" i="1"/>
  <c r="AD133" i="1"/>
  <c r="AC133" i="1"/>
  <c r="AA133" i="1"/>
  <c r="Z133" i="1"/>
  <c r="Y133" i="1"/>
  <c r="X133" i="1"/>
  <c r="W133" i="1"/>
  <c r="U133" i="1"/>
  <c r="T133" i="1"/>
  <c r="S133" i="1"/>
  <c r="R133" i="1"/>
  <c r="M133" i="1"/>
  <c r="L133" i="1"/>
  <c r="K133" i="1"/>
  <c r="F133" i="1"/>
  <c r="AT132" i="1"/>
  <c r="AQ132" i="1"/>
  <c r="AN132" i="1"/>
  <c r="AF132" i="1"/>
  <c r="AE132" i="1"/>
  <c r="AD132" i="1"/>
  <c r="AC132" i="1"/>
  <c r="AA132" i="1"/>
  <c r="Z132" i="1"/>
  <c r="Y132" i="1"/>
  <c r="X132" i="1"/>
  <c r="W132" i="1"/>
  <c r="U132" i="1"/>
  <c r="T132" i="1"/>
  <c r="S132" i="1"/>
  <c r="R132" i="1"/>
  <c r="M132" i="1"/>
  <c r="L132" i="1"/>
  <c r="K132" i="1"/>
  <c r="F132" i="1"/>
  <c r="AT131" i="1"/>
  <c r="AQ131" i="1"/>
  <c r="AN131" i="1"/>
  <c r="AF131" i="1"/>
  <c r="AE131" i="1"/>
  <c r="AD131" i="1"/>
  <c r="AC131" i="1"/>
  <c r="AA131" i="1"/>
  <c r="Z131" i="1"/>
  <c r="Y131" i="1"/>
  <c r="X131" i="1"/>
  <c r="W131" i="1"/>
  <c r="U131" i="1"/>
  <c r="T131" i="1"/>
  <c r="S131" i="1"/>
  <c r="R131" i="1"/>
  <c r="M131" i="1"/>
  <c r="L131" i="1"/>
  <c r="K131" i="1"/>
  <c r="F131" i="1"/>
  <c r="AT130" i="1"/>
  <c r="AQ130" i="1"/>
  <c r="AN130" i="1"/>
  <c r="AF130" i="1"/>
  <c r="AE130" i="1"/>
  <c r="AD130" i="1"/>
  <c r="AC130" i="1"/>
  <c r="AA130" i="1"/>
  <c r="Z130" i="1"/>
  <c r="Y130" i="1"/>
  <c r="X130" i="1"/>
  <c r="W130" i="1"/>
  <c r="U130" i="1"/>
  <c r="T130" i="1"/>
  <c r="S130" i="1"/>
  <c r="R130" i="1"/>
  <c r="M130" i="1"/>
  <c r="L130" i="1"/>
  <c r="K130" i="1"/>
  <c r="F130" i="1"/>
  <c r="AT129" i="1"/>
  <c r="AQ129" i="1"/>
  <c r="AN129" i="1"/>
  <c r="AF129" i="1"/>
  <c r="AE129" i="1"/>
  <c r="AD129" i="1"/>
  <c r="AC129" i="1"/>
  <c r="AA129" i="1"/>
  <c r="Z129" i="1"/>
  <c r="Y129" i="1"/>
  <c r="X129" i="1"/>
  <c r="W129" i="1"/>
  <c r="U129" i="1"/>
  <c r="T129" i="1"/>
  <c r="S129" i="1"/>
  <c r="R129" i="1"/>
  <c r="M129" i="1"/>
  <c r="L129" i="1"/>
  <c r="K129" i="1"/>
  <c r="F129" i="1"/>
  <c r="AT128" i="1"/>
  <c r="AQ128" i="1"/>
  <c r="AN128" i="1"/>
  <c r="AF128" i="1"/>
  <c r="AE128" i="1"/>
  <c r="AD128" i="1"/>
  <c r="AC128" i="1"/>
  <c r="AA128" i="1"/>
  <c r="Z128" i="1"/>
  <c r="Y128" i="1"/>
  <c r="X128" i="1"/>
  <c r="W128" i="1"/>
  <c r="U128" i="1"/>
  <c r="T128" i="1"/>
  <c r="S128" i="1"/>
  <c r="R128" i="1"/>
  <c r="M128" i="1"/>
  <c r="L128" i="1"/>
  <c r="K128" i="1"/>
  <c r="F128" i="1"/>
  <c r="AT127" i="1"/>
  <c r="AQ127" i="1"/>
  <c r="AN127" i="1"/>
  <c r="AF127" i="1"/>
  <c r="AE127" i="1"/>
  <c r="AD127" i="1"/>
  <c r="AC127" i="1"/>
  <c r="AA127" i="1"/>
  <c r="Z127" i="1"/>
  <c r="Y127" i="1"/>
  <c r="X127" i="1"/>
  <c r="W127" i="1"/>
  <c r="U127" i="1"/>
  <c r="T127" i="1"/>
  <c r="S127" i="1"/>
  <c r="R127" i="1"/>
  <c r="M127" i="1"/>
  <c r="L127" i="1"/>
  <c r="K127" i="1"/>
  <c r="F127" i="1"/>
  <c r="AT126" i="1"/>
  <c r="AQ126" i="1"/>
  <c r="AN126" i="1"/>
  <c r="AF126" i="1"/>
  <c r="AE126" i="1"/>
  <c r="AD126" i="1"/>
  <c r="AC126" i="1"/>
  <c r="AA126" i="1"/>
  <c r="Z126" i="1"/>
  <c r="Y126" i="1"/>
  <c r="X126" i="1"/>
  <c r="W126" i="1"/>
  <c r="U126" i="1"/>
  <c r="T126" i="1"/>
  <c r="S126" i="1"/>
  <c r="R126" i="1"/>
  <c r="M126" i="1"/>
  <c r="L126" i="1"/>
  <c r="K126" i="1"/>
  <c r="F126" i="1"/>
  <c r="AT125" i="1"/>
  <c r="AQ125" i="1"/>
  <c r="AN125" i="1"/>
  <c r="AF125" i="1"/>
  <c r="AE125" i="1"/>
  <c r="AD125" i="1"/>
  <c r="AC125" i="1"/>
  <c r="AA125" i="1"/>
  <c r="Z125" i="1"/>
  <c r="Y125" i="1"/>
  <c r="X125" i="1"/>
  <c r="W125" i="1"/>
  <c r="U125" i="1"/>
  <c r="T125" i="1"/>
  <c r="S125" i="1"/>
  <c r="R125" i="1"/>
  <c r="M125" i="1"/>
  <c r="L125" i="1"/>
  <c r="K125" i="1"/>
  <c r="F125" i="1"/>
  <c r="AT124" i="1"/>
  <c r="AQ124" i="1"/>
  <c r="AN124" i="1"/>
  <c r="AF124" i="1"/>
  <c r="AE124" i="1"/>
  <c r="AD124" i="1"/>
  <c r="AC124" i="1"/>
  <c r="AA124" i="1"/>
  <c r="Z124" i="1"/>
  <c r="Y124" i="1"/>
  <c r="X124" i="1"/>
  <c r="W124" i="1"/>
  <c r="U124" i="1"/>
  <c r="T124" i="1"/>
  <c r="S124" i="1"/>
  <c r="R124" i="1"/>
  <c r="M124" i="1"/>
  <c r="L124" i="1"/>
  <c r="K124" i="1"/>
  <c r="F124" i="1"/>
  <c r="AT123" i="1"/>
  <c r="AQ123" i="1"/>
  <c r="AN123" i="1"/>
  <c r="AF123" i="1"/>
  <c r="AE123" i="1"/>
  <c r="AD123" i="1"/>
  <c r="AC123" i="1"/>
  <c r="AA123" i="1"/>
  <c r="Z123" i="1"/>
  <c r="Y123" i="1"/>
  <c r="X123" i="1"/>
  <c r="W123" i="1"/>
  <c r="U123" i="1"/>
  <c r="T123" i="1"/>
  <c r="S123" i="1"/>
  <c r="R123" i="1"/>
  <c r="M123" i="1"/>
  <c r="L123" i="1"/>
  <c r="K123" i="1"/>
  <c r="F123" i="1"/>
  <c r="AT122" i="1"/>
  <c r="AQ122" i="1"/>
  <c r="AN122" i="1"/>
  <c r="AF122" i="1"/>
  <c r="AE122" i="1"/>
  <c r="AD122" i="1"/>
  <c r="AC122" i="1"/>
  <c r="AA122" i="1"/>
  <c r="Z122" i="1"/>
  <c r="Y122" i="1"/>
  <c r="X122" i="1"/>
  <c r="W122" i="1"/>
  <c r="U122" i="1"/>
  <c r="T122" i="1"/>
  <c r="S122" i="1"/>
  <c r="R122" i="1"/>
  <c r="M122" i="1"/>
  <c r="L122" i="1"/>
  <c r="K122" i="1"/>
  <c r="F122" i="1"/>
  <c r="AT121" i="1"/>
  <c r="AQ121" i="1"/>
  <c r="AN121" i="1"/>
  <c r="AF121" i="1"/>
  <c r="AE121" i="1"/>
  <c r="AD121" i="1"/>
  <c r="AC121" i="1"/>
  <c r="AA121" i="1"/>
  <c r="Z121" i="1"/>
  <c r="Y121" i="1"/>
  <c r="X121" i="1"/>
  <c r="W121" i="1"/>
  <c r="U121" i="1"/>
  <c r="T121" i="1"/>
  <c r="S121" i="1"/>
  <c r="R121" i="1"/>
  <c r="M121" i="1"/>
  <c r="L121" i="1"/>
  <c r="K121" i="1"/>
  <c r="F121" i="1"/>
  <c r="AT120" i="1"/>
  <c r="AQ120" i="1"/>
  <c r="AN120" i="1"/>
  <c r="AF120" i="1"/>
  <c r="AE120" i="1"/>
  <c r="AD120" i="1"/>
  <c r="AC120" i="1"/>
  <c r="AA120" i="1"/>
  <c r="Z120" i="1"/>
  <c r="Y120" i="1"/>
  <c r="X120" i="1"/>
  <c r="W120" i="1"/>
  <c r="U120" i="1"/>
  <c r="T120" i="1"/>
  <c r="S120" i="1"/>
  <c r="R120" i="1"/>
  <c r="M120" i="1"/>
  <c r="L120" i="1"/>
  <c r="K120" i="1"/>
  <c r="F120" i="1"/>
  <c r="AT119" i="1"/>
  <c r="AQ119" i="1"/>
  <c r="AN119" i="1"/>
  <c r="AF119" i="1"/>
  <c r="AE119" i="1"/>
  <c r="AD119" i="1"/>
  <c r="AC119" i="1"/>
  <c r="AA119" i="1"/>
  <c r="Z119" i="1"/>
  <c r="Y119" i="1"/>
  <c r="X119" i="1"/>
  <c r="W119" i="1"/>
  <c r="U119" i="1"/>
  <c r="T119" i="1"/>
  <c r="S119" i="1"/>
  <c r="R119" i="1"/>
  <c r="M119" i="1"/>
  <c r="L119" i="1"/>
  <c r="K119" i="1"/>
  <c r="F119" i="1"/>
  <c r="AT118" i="1"/>
  <c r="AQ118" i="1"/>
  <c r="AN118" i="1"/>
  <c r="AF118" i="1"/>
  <c r="AE118" i="1"/>
  <c r="AD118" i="1"/>
  <c r="AC118" i="1"/>
  <c r="AA118" i="1"/>
  <c r="Z118" i="1"/>
  <c r="Y118" i="1"/>
  <c r="X118" i="1"/>
  <c r="W118" i="1"/>
  <c r="U118" i="1"/>
  <c r="T118" i="1"/>
  <c r="S118" i="1"/>
  <c r="R118" i="1"/>
  <c r="M118" i="1"/>
  <c r="L118" i="1"/>
  <c r="K118" i="1"/>
  <c r="F118" i="1"/>
  <c r="AT117" i="1"/>
  <c r="AQ117" i="1"/>
  <c r="AN117" i="1"/>
  <c r="AF117" i="1"/>
  <c r="AE117" i="1"/>
  <c r="AD117" i="1"/>
  <c r="AC117" i="1"/>
  <c r="AA117" i="1"/>
  <c r="Z117" i="1"/>
  <c r="Y117" i="1"/>
  <c r="X117" i="1"/>
  <c r="W117" i="1"/>
  <c r="U117" i="1"/>
  <c r="T117" i="1"/>
  <c r="S117" i="1"/>
  <c r="R117" i="1"/>
  <c r="M117" i="1"/>
  <c r="L117" i="1"/>
  <c r="K117" i="1"/>
  <c r="F117" i="1"/>
  <c r="AT116" i="1"/>
  <c r="AQ116" i="1"/>
  <c r="AN116" i="1"/>
  <c r="AF116" i="1"/>
  <c r="AE116" i="1"/>
  <c r="AD116" i="1"/>
  <c r="AC116" i="1"/>
  <c r="AA116" i="1"/>
  <c r="Z116" i="1"/>
  <c r="Y116" i="1"/>
  <c r="X116" i="1"/>
  <c r="W116" i="1"/>
  <c r="U116" i="1"/>
  <c r="T116" i="1"/>
  <c r="S116" i="1"/>
  <c r="R116" i="1"/>
  <c r="M116" i="1"/>
  <c r="L116" i="1"/>
  <c r="K116" i="1"/>
  <c r="F116" i="1"/>
  <c r="AT115" i="1"/>
  <c r="AQ115" i="1"/>
  <c r="AN115" i="1"/>
  <c r="AF115" i="1"/>
  <c r="AE115" i="1"/>
  <c r="AD115" i="1"/>
  <c r="AC115" i="1"/>
  <c r="AA115" i="1"/>
  <c r="Z115" i="1"/>
  <c r="Y115" i="1"/>
  <c r="X115" i="1"/>
  <c r="W115" i="1"/>
  <c r="U115" i="1"/>
  <c r="T115" i="1"/>
  <c r="S115" i="1"/>
  <c r="R115" i="1"/>
  <c r="M115" i="1"/>
  <c r="L115" i="1"/>
  <c r="K115" i="1"/>
  <c r="F115" i="1"/>
  <c r="AT114" i="1"/>
  <c r="AQ114" i="1"/>
  <c r="AN114" i="1"/>
  <c r="AF114" i="1"/>
  <c r="AE114" i="1"/>
  <c r="AD114" i="1"/>
  <c r="AC114" i="1"/>
  <c r="AA114" i="1"/>
  <c r="Z114" i="1"/>
  <c r="Y114" i="1"/>
  <c r="X114" i="1"/>
  <c r="W114" i="1"/>
  <c r="U114" i="1"/>
  <c r="T114" i="1"/>
  <c r="S114" i="1"/>
  <c r="R114" i="1"/>
  <c r="M114" i="1"/>
  <c r="L114" i="1"/>
  <c r="K114" i="1"/>
  <c r="F114" i="1"/>
  <c r="AT113" i="1"/>
  <c r="AQ113" i="1"/>
  <c r="AN113" i="1"/>
  <c r="AF113" i="1"/>
  <c r="AE113" i="1"/>
  <c r="AD113" i="1"/>
  <c r="AC113" i="1"/>
  <c r="AA113" i="1"/>
  <c r="Z113" i="1"/>
  <c r="Y113" i="1"/>
  <c r="X113" i="1"/>
  <c r="W113" i="1"/>
  <c r="U113" i="1"/>
  <c r="T113" i="1"/>
  <c r="S113" i="1"/>
  <c r="R113" i="1"/>
  <c r="M113" i="1"/>
  <c r="L113" i="1"/>
  <c r="K113" i="1"/>
  <c r="F113" i="1"/>
  <c r="AT112" i="1"/>
  <c r="AQ112" i="1"/>
  <c r="AN112" i="1"/>
  <c r="AF112" i="1"/>
  <c r="AE112" i="1"/>
  <c r="AD112" i="1"/>
  <c r="AC112" i="1"/>
  <c r="AA112" i="1"/>
  <c r="Z112" i="1"/>
  <c r="Y112" i="1"/>
  <c r="X112" i="1"/>
  <c r="W112" i="1"/>
  <c r="U112" i="1"/>
  <c r="T112" i="1"/>
  <c r="S112" i="1"/>
  <c r="R112" i="1"/>
  <c r="M112" i="1"/>
  <c r="L112" i="1"/>
  <c r="K112" i="1"/>
  <c r="F112" i="1"/>
  <c r="AT111" i="1"/>
  <c r="AX5" i="2" s="1"/>
  <c r="AQ111" i="1"/>
  <c r="AN111" i="1"/>
  <c r="AF111" i="1"/>
  <c r="AE111" i="1"/>
  <c r="AD111" i="1"/>
  <c r="AC111" i="1"/>
  <c r="AA111" i="1"/>
  <c r="AM2" i="2" s="1"/>
  <c r="Z111" i="1"/>
  <c r="Y111" i="1"/>
  <c r="X111" i="1"/>
  <c r="W111" i="1"/>
  <c r="U111" i="1"/>
  <c r="T111" i="1"/>
  <c r="S111" i="1"/>
  <c r="R111" i="1"/>
  <c r="M111" i="1"/>
  <c r="L111" i="1"/>
  <c r="K111" i="1"/>
  <c r="F111" i="1"/>
  <c r="AT110" i="1"/>
  <c r="AQ110" i="1"/>
  <c r="AN110" i="1"/>
  <c r="AF110" i="1"/>
  <c r="AE110" i="1"/>
  <c r="AD110" i="1"/>
  <c r="AC110" i="1"/>
  <c r="AA110" i="1"/>
  <c r="Z110" i="1"/>
  <c r="Y110" i="1"/>
  <c r="X110" i="1"/>
  <c r="W110" i="1"/>
  <c r="U110" i="1"/>
  <c r="T110" i="1"/>
  <c r="S110" i="1"/>
  <c r="R110" i="1"/>
  <c r="M110" i="1"/>
  <c r="L110" i="1"/>
  <c r="K110" i="1"/>
  <c r="F110" i="1"/>
  <c r="AT109" i="1"/>
  <c r="AQ109" i="1"/>
  <c r="AN109" i="1"/>
  <c r="AF109" i="1"/>
  <c r="AE109" i="1"/>
  <c r="AD109" i="1"/>
  <c r="AC109" i="1"/>
  <c r="AA109" i="1"/>
  <c r="Z109" i="1"/>
  <c r="Y109" i="1"/>
  <c r="X109" i="1"/>
  <c r="W109" i="1"/>
  <c r="U109" i="1"/>
  <c r="T109" i="1"/>
  <c r="S109" i="1"/>
  <c r="R109" i="1"/>
  <c r="M109" i="1"/>
  <c r="L109" i="1"/>
  <c r="K109" i="1"/>
  <c r="F109" i="1"/>
  <c r="AT108" i="1"/>
  <c r="AQ108" i="1"/>
  <c r="AN108" i="1"/>
  <c r="AF108" i="1"/>
  <c r="AE108" i="1"/>
  <c r="AD108" i="1"/>
  <c r="AC108" i="1"/>
  <c r="AA108" i="1"/>
  <c r="Z108" i="1"/>
  <c r="Y108" i="1"/>
  <c r="X108" i="1"/>
  <c r="W108" i="1"/>
  <c r="U108" i="1"/>
  <c r="T108" i="1"/>
  <c r="S108" i="1"/>
  <c r="R108" i="1"/>
  <c r="M108" i="1"/>
  <c r="L108" i="1"/>
  <c r="K108" i="1"/>
  <c r="F108" i="1"/>
  <c r="AT107" i="1"/>
  <c r="AQ107" i="1"/>
  <c r="AN107" i="1"/>
  <c r="AF107" i="1"/>
  <c r="AE107" i="1"/>
  <c r="AD107" i="1"/>
  <c r="AC107" i="1"/>
  <c r="AA107" i="1"/>
  <c r="Z107" i="1"/>
  <c r="Y107" i="1"/>
  <c r="X107" i="1"/>
  <c r="W107" i="1"/>
  <c r="U107" i="1"/>
  <c r="T107" i="1"/>
  <c r="S107" i="1"/>
  <c r="R107" i="1"/>
  <c r="M107" i="1"/>
  <c r="L107" i="1"/>
  <c r="K107" i="1"/>
  <c r="F107" i="1"/>
  <c r="AT106" i="1"/>
  <c r="AQ106" i="1"/>
  <c r="AN106" i="1"/>
  <c r="AF106" i="1"/>
  <c r="AE106" i="1"/>
  <c r="AD106" i="1"/>
  <c r="AC106" i="1"/>
  <c r="AA106" i="1"/>
  <c r="Z106" i="1"/>
  <c r="Y106" i="1"/>
  <c r="X106" i="1"/>
  <c r="W106" i="1"/>
  <c r="U106" i="1"/>
  <c r="T106" i="1"/>
  <c r="S106" i="1"/>
  <c r="R106" i="1"/>
  <c r="M106" i="1"/>
  <c r="L106" i="1"/>
  <c r="K106" i="1"/>
  <c r="F106" i="1"/>
  <c r="AT105" i="1"/>
  <c r="AW5" i="2" s="1"/>
  <c r="AQ105" i="1"/>
  <c r="AN105" i="1"/>
  <c r="AF105" i="1"/>
  <c r="AE105" i="1"/>
  <c r="AD105" i="1"/>
  <c r="AC105" i="1"/>
  <c r="AA105" i="1"/>
  <c r="Z105" i="1"/>
  <c r="Y105" i="1"/>
  <c r="X105" i="1"/>
  <c r="W105" i="1"/>
  <c r="U105" i="1"/>
  <c r="T105" i="1"/>
  <c r="S105" i="1"/>
  <c r="R105" i="1"/>
  <c r="M105" i="1"/>
  <c r="L105" i="1"/>
  <c r="K105" i="1"/>
  <c r="F105" i="1"/>
  <c r="AT104" i="1"/>
  <c r="AQ104" i="1"/>
  <c r="AN104" i="1"/>
  <c r="AF104" i="1"/>
  <c r="AE104" i="1"/>
  <c r="AD104" i="1"/>
  <c r="AC104" i="1"/>
  <c r="AA104" i="1"/>
  <c r="Z104" i="1"/>
  <c r="Y104" i="1"/>
  <c r="X104" i="1"/>
  <c r="W104" i="1"/>
  <c r="U104" i="1"/>
  <c r="T104" i="1"/>
  <c r="S104" i="1"/>
  <c r="R104" i="1"/>
  <c r="M104" i="1"/>
  <c r="L104" i="1"/>
  <c r="K104" i="1"/>
  <c r="F104" i="1"/>
  <c r="AT103" i="1"/>
  <c r="AQ103" i="1"/>
  <c r="AN103" i="1"/>
  <c r="AF103" i="1"/>
  <c r="AE103" i="1"/>
  <c r="AD103" i="1"/>
  <c r="AC103" i="1"/>
  <c r="AA103" i="1"/>
  <c r="Z103" i="1"/>
  <c r="Y103" i="1"/>
  <c r="X103" i="1"/>
  <c r="W103" i="1"/>
  <c r="U103" i="1"/>
  <c r="T103" i="1"/>
  <c r="S103" i="1"/>
  <c r="R103" i="1"/>
  <c r="M103" i="1"/>
  <c r="L103" i="1"/>
  <c r="K103" i="1"/>
  <c r="F103" i="1"/>
  <c r="AQ102" i="1"/>
  <c r="AN102" i="1"/>
  <c r="AF102" i="1"/>
  <c r="AE102" i="1"/>
  <c r="AD102" i="1"/>
  <c r="AC102" i="1"/>
  <c r="AA102" i="1"/>
  <c r="Z102" i="1"/>
  <c r="Y102" i="1"/>
  <c r="X102" i="1"/>
  <c r="W102" i="1"/>
  <c r="U102" i="1"/>
  <c r="T102" i="1"/>
  <c r="S102" i="1"/>
  <c r="R102" i="1"/>
  <c r="M102" i="1"/>
  <c r="L102" i="1"/>
  <c r="K102" i="1"/>
  <c r="F102" i="1"/>
  <c r="AQ101" i="1"/>
  <c r="AN101" i="1"/>
  <c r="AF101" i="1"/>
  <c r="AE101" i="1"/>
  <c r="AD101" i="1"/>
  <c r="AC101" i="1"/>
  <c r="AA101" i="1"/>
  <c r="Z101" i="1"/>
  <c r="Y101" i="1"/>
  <c r="X101" i="1"/>
  <c r="W101" i="1"/>
  <c r="U101" i="1"/>
  <c r="T101" i="1"/>
  <c r="S101" i="1"/>
  <c r="R101" i="1"/>
  <c r="M101" i="1"/>
  <c r="L101" i="1"/>
  <c r="K101" i="1"/>
  <c r="F101" i="1"/>
  <c r="AQ100" i="1"/>
  <c r="AN100" i="1"/>
  <c r="AF100" i="1"/>
  <c r="AE100" i="1"/>
  <c r="AD100" i="1"/>
  <c r="AC100" i="1"/>
  <c r="AA100" i="1"/>
  <c r="Z100" i="1"/>
  <c r="Y100" i="1"/>
  <c r="X100" i="1"/>
  <c r="W100" i="1"/>
  <c r="U100" i="1"/>
  <c r="T100" i="1"/>
  <c r="S100" i="1"/>
  <c r="R100" i="1"/>
  <c r="M100" i="1"/>
  <c r="L100" i="1"/>
  <c r="K100" i="1"/>
  <c r="F100" i="1"/>
  <c r="AQ99" i="1"/>
  <c r="AN99" i="1"/>
  <c r="AF99" i="1"/>
  <c r="AE99" i="1"/>
  <c r="AD99" i="1"/>
  <c r="AC99" i="1"/>
  <c r="AA99" i="1"/>
  <c r="Z99" i="1"/>
  <c r="Y99" i="1"/>
  <c r="X99" i="1"/>
  <c r="W99" i="1"/>
  <c r="U99" i="1"/>
  <c r="T99" i="1"/>
  <c r="S99" i="1"/>
  <c r="R99" i="1"/>
  <c r="M99" i="1"/>
  <c r="L99" i="1"/>
  <c r="K99" i="1"/>
  <c r="F99" i="1"/>
  <c r="AQ98" i="1"/>
  <c r="AN98" i="1"/>
  <c r="AF98" i="1"/>
  <c r="AE98" i="1"/>
  <c r="AD98" i="1"/>
  <c r="AC98" i="1"/>
  <c r="AA98" i="1"/>
  <c r="Z98" i="1"/>
  <c r="Y98" i="1"/>
  <c r="X98" i="1"/>
  <c r="W98" i="1"/>
  <c r="U98" i="1"/>
  <c r="T98" i="1"/>
  <c r="S98" i="1"/>
  <c r="R98" i="1"/>
  <c r="M98" i="1"/>
  <c r="L98" i="1"/>
  <c r="K98" i="1"/>
  <c r="F98" i="1"/>
  <c r="AQ97" i="1"/>
  <c r="AN97" i="1"/>
  <c r="AF97" i="1"/>
  <c r="AE97" i="1"/>
  <c r="AD97" i="1"/>
  <c r="AC97" i="1"/>
  <c r="AA97" i="1"/>
  <c r="Z97" i="1"/>
  <c r="Y97" i="1"/>
  <c r="X97" i="1"/>
  <c r="W97" i="1"/>
  <c r="U97" i="1"/>
  <c r="T97" i="1"/>
  <c r="S97" i="1"/>
  <c r="R97" i="1"/>
  <c r="M97" i="1"/>
  <c r="L97" i="1"/>
  <c r="K97" i="1"/>
  <c r="F97" i="1"/>
  <c r="AQ96" i="1"/>
  <c r="AN96" i="1"/>
  <c r="AF96" i="1"/>
  <c r="AE96" i="1"/>
  <c r="AD96" i="1"/>
  <c r="AC96" i="1"/>
  <c r="AA96" i="1"/>
  <c r="Z96" i="1"/>
  <c r="Y96" i="1"/>
  <c r="X96" i="1"/>
  <c r="W96" i="1"/>
  <c r="U96" i="1"/>
  <c r="T96" i="1"/>
  <c r="S96" i="1"/>
  <c r="R96" i="1"/>
  <c r="M96" i="1"/>
  <c r="L96" i="1"/>
  <c r="K96" i="1"/>
  <c r="F96" i="1"/>
  <c r="AQ95" i="1"/>
  <c r="AN95" i="1"/>
  <c r="AF95" i="1"/>
  <c r="AE95" i="1"/>
  <c r="AD95" i="1"/>
  <c r="AC95" i="1"/>
  <c r="AA95" i="1"/>
  <c r="Z95" i="1"/>
  <c r="Y95" i="1"/>
  <c r="X95" i="1"/>
  <c r="W95" i="1"/>
  <c r="U95" i="1"/>
  <c r="T95" i="1"/>
  <c r="S95" i="1"/>
  <c r="R95" i="1"/>
  <c r="M95" i="1"/>
  <c r="L95" i="1"/>
  <c r="K95" i="1"/>
  <c r="F95" i="1"/>
  <c r="AQ94" i="1"/>
  <c r="AN94" i="1"/>
  <c r="AF94" i="1"/>
  <c r="AE94" i="1"/>
  <c r="AD94" i="1"/>
  <c r="AC94" i="1"/>
  <c r="AA94" i="1"/>
  <c r="Z94" i="1"/>
  <c r="Y94" i="1"/>
  <c r="X94" i="1"/>
  <c r="W94" i="1"/>
  <c r="U94" i="1"/>
  <c r="T94" i="1"/>
  <c r="S94" i="1"/>
  <c r="R94" i="1"/>
  <c r="M94" i="1"/>
  <c r="L94" i="1"/>
  <c r="K94" i="1"/>
  <c r="F94" i="1"/>
  <c r="AQ93" i="1"/>
  <c r="AN93" i="1"/>
  <c r="AF93" i="1"/>
  <c r="AE93" i="1"/>
  <c r="AD93" i="1"/>
  <c r="AC93" i="1"/>
  <c r="AA93" i="1"/>
  <c r="Z93" i="1"/>
  <c r="Y93" i="1"/>
  <c r="X93" i="1"/>
  <c r="W93" i="1"/>
  <c r="U93" i="1"/>
  <c r="T93" i="1"/>
  <c r="S93" i="1"/>
  <c r="R93" i="1"/>
  <c r="M93" i="1"/>
  <c r="L93" i="1"/>
  <c r="K93" i="1"/>
  <c r="F93" i="1"/>
  <c r="AQ92" i="1"/>
  <c r="AN92" i="1"/>
  <c r="AF92" i="1"/>
  <c r="AE92" i="1"/>
  <c r="AD92" i="1"/>
  <c r="AC92" i="1"/>
  <c r="AA92" i="1"/>
  <c r="Z92" i="1"/>
  <c r="Y92" i="1"/>
  <c r="X92" i="1"/>
  <c r="W92" i="1"/>
  <c r="U92" i="1"/>
  <c r="T92" i="1"/>
  <c r="S92" i="1"/>
  <c r="R92" i="1"/>
  <c r="M92" i="1"/>
  <c r="L92" i="1"/>
  <c r="K92" i="1"/>
  <c r="F92" i="1"/>
  <c r="AQ91" i="1"/>
  <c r="AN91" i="1"/>
  <c r="AF91" i="1"/>
  <c r="AE91" i="1"/>
  <c r="AD91" i="1"/>
  <c r="AC91" i="1"/>
  <c r="AA91" i="1"/>
  <c r="Z91" i="1"/>
  <c r="Y91" i="1"/>
  <c r="X91" i="1"/>
  <c r="W91" i="1"/>
  <c r="U91" i="1"/>
  <c r="T91" i="1"/>
  <c r="S91" i="1"/>
  <c r="R91" i="1"/>
  <c r="M91" i="1"/>
  <c r="L91" i="1"/>
  <c r="K91" i="1"/>
  <c r="F91" i="1"/>
  <c r="AQ90" i="1"/>
  <c r="AN90" i="1"/>
  <c r="AF90" i="1"/>
  <c r="AE90" i="1"/>
  <c r="AD90" i="1"/>
  <c r="AC90" i="1"/>
  <c r="AA90" i="1"/>
  <c r="Z90" i="1"/>
  <c r="Y90" i="1"/>
  <c r="X90" i="1"/>
  <c r="W90" i="1"/>
  <c r="U90" i="1"/>
  <c r="T90" i="1"/>
  <c r="S90" i="1"/>
  <c r="R90" i="1"/>
  <c r="M90" i="1"/>
  <c r="L90" i="1"/>
  <c r="K90" i="1"/>
  <c r="F90" i="1"/>
  <c r="AQ89" i="1"/>
  <c r="AN89" i="1"/>
  <c r="AF89" i="1"/>
  <c r="AE89" i="1"/>
  <c r="AD89" i="1"/>
  <c r="AC89" i="1"/>
  <c r="AA89" i="1"/>
  <c r="Z89" i="1"/>
  <c r="Y89" i="1"/>
  <c r="X89" i="1"/>
  <c r="W89" i="1"/>
  <c r="U89" i="1"/>
  <c r="T89" i="1"/>
  <c r="S89" i="1"/>
  <c r="R89" i="1"/>
  <c r="M89" i="1"/>
  <c r="L89" i="1"/>
  <c r="K89" i="1"/>
  <c r="F89" i="1"/>
  <c r="AQ88" i="1"/>
  <c r="AN88" i="1"/>
  <c r="AF88" i="1"/>
  <c r="AE88" i="1"/>
  <c r="AD88" i="1"/>
  <c r="AC88" i="1"/>
  <c r="AA88" i="1"/>
  <c r="Z88" i="1"/>
  <c r="Y88" i="1"/>
  <c r="X88" i="1"/>
  <c r="W88" i="1"/>
  <c r="U88" i="1"/>
  <c r="T88" i="1"/>
  <c r="S88" i="1"/>
  <c r="R88" i="1"/>
  <c r="M88" i="1"/>
  <c r="L88" i="1"/>
  <c r="K88" i="1"/>
  <c r="F88" i="1"/>
  <c r="AQ87" i="1"/>
  <c r="AN87" i="1"/>
  <c r="AF87" i="1"/>
  <c r="AE87" i="1"/>
  <c r="AD87" i="1"/>
  <c r="AC87" i="1"/>
  <c r="AA87" i="1"/>
  <c r="Z87" i="1"/>
  <c r="Y87" i="1"/>
  <c r="X87" i="1"/>
  <c r="W87" i="1"/>
  <c r="U87" i="1"/>
  <c r="T87" i="1"/>
  <c r="S87" i="1"/>
  <c r="R87" i="1"/>
  <c r="M87" i="1"/>
  <c r="L87" i="1"/>
  <c r="K87" i="1"/>
  <c r="F87" i="1"/>
  <c r="AQ86" i="1"/>
  <c r="AN86" i="1"/>
  <c r="AF86" i="1"/>
  <c r="AE86" i="1"/>
  <c r="AD86" i="1"/>
  <c r="AC86" i="1"/>
  <c r="AA86" i="1"/>
  <c r="Z86" i="1"/>
  <c r="Y86" i="1"/>
  <c r="X86" i="1"/>
  <c r="W86" i="1"/>
  <c r="U86" i="1"/>
  <c r="T86" i="1"/>
  <c r="S86" i="1"/>
  <c r="R86" i="1"/>
  <c r="M86" i="1"/>
  <c r="L86" i="1"/>
  <c r="K86" i="1"/>
  <c r="F86" i="1"/>
  <c r="AQ85" i="1"/>
  <c r="AN85" i="1"/>
  <c r="AF85" i="1"/>
  <c r="AE85" i="1"/>
  <c r="AD85" i="1"/>
  <c r="AC85" i="1"/>
  <c r="AA85" i="1"/>
  <c r="Z85" i="1"/>
  <c r="Y85" i="1"/>
  <c r="X85" i="1"/>
  <c r="W85" i="1"/>
  <c r="U85" i="1"/>
  <c r="T85" i="1"/>
  <c r="S85" i="1"/>
  <c r="R85" i="1"/>
  <c r="M85" i="1"/>
  <c r="L85" i="1"/>
  <c r="K85" i="1"/>
  <c r="F85" i="1"/>
  <c r="AQ84" i="1"/>
  <c r="AN84" i="1"/>
  <c r="AF84" i="1"/>
  <c r="AE84" i="1"/>
  <c r="AD84" i="1"/>
  <c r="AC84" i="1"/>
  <c r="AA84" i="1"/>
  <c r="Z84" i="1"/>
  <c r="Y84" i="1"/>
  <c r="X84" i="1"/>
  <c r="W84" i="1"/>
  <c r="U84" i="1"/>
  <c r="T84" i="1"/>
  <c r="S84" i="1"/>
  <c r="R84" i="1"/>
  <c r="M84" i="1"/>
  <c r="L84" i="1"/>
  <c r="K84" i="1"/>
  <c r="F84" i="1"/>
  <c r="AQ83" i="1"/>
  <c r="AN83" i="1"/>
  <c r="AF83" i="1"/>
  <c r="AE83" i="1"/>
  <c r="AD83" i="1"/>
  <c r="AC83" i="1"/>
  <c r="AA83" i="1"/>
  <c r="Z83" i="1"/>
  <c r="Y83" i="1"/>
  <c r="X83" i="1"/>
  <c r="W83" i="1"/>
  <c r="U83" i="1"/>
  <c r="T83" i="1"/>
  <c r="S83" i="1"/>
  <c r="R83" i="1"/>
  <c r="M83" i="1"/>
  <c r="L83" i="1"/>
  <c r="K83" i="1"/>
  <c r="F83" i="1"/>
  <c r="AQ82" i="1"/>
  <c r="AN82" i="1"/>
  <c r="AF82" i="1"/>
  <c r="AE82" i="1"/>
  <c r="AD82" i="1"/>
  <c r="AC82" i="1"/>
  <c r="AA82" i="1"/>
  <c r="Z82" i="1"/>
  <c r="Y82" i="1"/>
  <c r="X82" i="1"/>
  <c r="W82" i="1"/>
  <c r="U82" i="1"/>
  <c r="T82" i="1"/>
  <c r="S82" i="1"/>
  <c r="R82" i="1"/>
  <c r="M82" i="1"/>
  <c r="L82" i="1"/>
  <c r="K82" i="1"/>
  <c r="F82" i="1"/>
  <c r="AQ81" i="1"/>
  <c r="AN81" i="1"/>
  <c r="AF81" i="1"/>
  <c r="AE81" i="1"/>
  <c r="AD81" i="1"/>
  <c r="AC81" i="1"/>
  <c r="AA81" i="1"/>
  <c r="Z81" i="1"/>
  <c r="Y81" i="1"/>
  <c r="X81" i="1"/>
  <c r="W81" i="1"/>
  <c r="U81" i="1"/>
  <c r="T81" i="1"/>
  <c r="S81" i="1"/>
  <c r="R81" i="1"/>
  <c r="M81" i="1"/>
  <c r="L81" i="1"/>
  <c r="K81" i="1"/>
  <c r="F81" i="1"/>
  <c r="AQ80" i="1"/>
  <c r="AN80" i="1"/>
  <c r="AF80" i="1"/>
  <c r="AE80" i="1"/>
  <c r="AD80" i="1"/>
  <c r="AC80" i="1"/>
  <c r="AA80" i="1"/>
  <c r="Z80" i="1"/>
  <c r="Y80" i="1"/>
  <c r="X80" i="1"/>
  <c r="W80" i="1"/>
  <c r="U80" i="1"/>
  <c r="T80" i="1"/>
  <c r="S80" i="1"/>
  <c r="R80" i="1"/>
  <c r="M80" i="1"/>
  <c r="L80" i="1"/>
  <c r="K80" i="1"/>
  <c r="F80" i="1"/>
  <c r="AQ79" i="1"/>
  <c r="AN79" i="1"/>
  <c r="AF79" i="1"/>
  <c r="AE79" i="1"/>
  <c r="AD79" i="1"/>
  <c r="AC79" i="1"/>
  <c r="AA79" i="1"/>
  <c r="Z79" i="1"/>
  <c r="Y79" i="1"/>
  <c r="X79" i="1"/>
  <c r="W79" i="1"/>
  <c r="U79" i="1"/>
  <c r="T79" i="1"/>
  <c r="S79" i="1"/>
  <c r="R79" i="1"/>
  <c r="M79" i="1"/>
  <c r="L79" i="1"/>
  <c r="K79" i="1"/>
  <c r="F79" i="1"/>
  <c r="AQ78" i="1"/>
  <c r="AN78" i="1"/>
  <c r="AF78" i="1"/>
  <c r="AE78" i="1"/>
  <c r="AD78" i="1"/>
  <c r="AC78" i="1"/>
  <c r="AA78" i="1"/>
  <c r="Z78" i="1"/>
  <c r="Y78" i="1"/>
  <c r="X78" i="1"/>
  <c r="W78" i="1"/>
  <c r="U78" i="1"/>
  <c r="T78" i="1"/>
  <c r="S78" i="1"/>
  <c r="R78" i="1"/>
  <c r="M78" i="1"/>
  <c r="L78" i="1"/>
  <c r="K78" i="1"/>
  <c r="F78" i="1"/>
  <c r="AQ77" i="1"/>
  <c r="AN77" i="1"/>
  <c r="AF77" i="1"/>
  <c r="AE77" i="1"/>
  <c r="AD77" i="1"/>
  <c r="AC77" i="1"/>
  <c r="AA77" i="1"/>
  <c r="Z77" i="1"/>
  <c r="Y77" i="1"/>
  <c r="X77" i="1"/>
  <c r="W77" i="1"/>
  <c r="U77" i="1"/>
  <c r="T77" i="1"/>
  <c r="S77" i="1"/>
  <c r="R77" i="1"/>
  <c r="M77" i="1"/>
  <c r="L77" i="1"/>
  <c r="K77" i="1"/>
  <c r="F77" i="1"/>
  <c r="AQ76" i="1"/>
  <c r="AN76" i="1"/>
  <c r="AF76" i="1"/>
  <c r="AE76" i="1"/>
  <c r="AD76" i="1"/>
  <c r="AC76" i="1"/>
  <c r="AA76" i="1"/>
  <c r="Z76" i="1"/>
  <c r="Y76" i="1"/>
  <c r="X76" i="1"/>
  <c r="W76" i="1"/>
  <c r="U76" i="1"/>
  <c r="T76" i="1"/>
  <c r="S76" i="1"/>
  <c r="R76" i="1"/>
  <c r="M76" i="1"/>
  <c r="L76" i="1"/>
  <c r="K76" i="1"/>
  <c r="F76" i="1"/>
  <c r="AQ75" i="1"/>
  <c r="AN75" i="1"/>
  <c r="AF75" i="1"/>
  <c r="AE75" i="1"/>
  <c r="AD75" i="1"/>
  <c r="AC75" i="1"/>
  <c r="AA75" i="1"/>
  <c r="Z75" i="1"/>
  <c r="Y75" i="1"/>
  <c r="X75" i="1"/>
  <c r="W75" i="1"/>
  <c r="U75" i="1"/>
  <c r="T75" i="1"/>
  <c r="S75" i="1"/>
  <c r="R75" i="1"/>
  <c r="M75" i="1"/>
  <c r="L75" i="1"/>
  <c r="K75" i="1"/>
  <c r="F75" i="1"/>
  <c r="AQ74" i="1"/>
  <c r="AN74" i="1"/>
  <c r="AF74" i="1"/>
  <c r="AE74" i="1"/>
  <c r="AD74" i="1"/>
  <c r="AC74" i="1"/>
  <c r="AA74" i="1"/>
  <c r="Z74" i="1"/>
  <c r="Y74" i="1"/>
  <c r="X74" i="1"/>
  <c r="W74" i="1"/>
  <c r="U74" i="1"/>
  <c r="T74" i="1"/>
  <c r="S74" i="1"/>
  <c r="R74" i="1"/>
  <c r="M74" i="1"/>
  <c r="L74" i="1"/>
  <c r="K74" i="1"/>
  <c r="F74" i="1"/>
  <c r="AQ73" i="1"/>
  <c r="AN73" i="1"/>
  <c r="AF73" i="1"/>
  <c r="AE73" i="1"/>
  <c r="AD73" i="1"/>
  <c r="AC73" i="1"/>
  <c r="AA73" i="1"/>
  <c r="Z73" i="1"/>
  <c r="Y73" i="1"/>
  <c r="X73" i="1"/>
  <c r="W73" i="1"/>
  <c r="U73" i="1"/>
  <c r="T73" i="1"/>
  <c r="S73" i="1"/>
  <c r="R73" i="1"/>
  <c r="M73" i="1"/>
  <c r="L73" i="1"/>
  <c r="K73" i="1"/>
  <c r="F73" i="1"/>
  <c r="AQ72" i="1"/>
  <c r="AN72" i="1"/>
  <c r="AF72" i="1"/>
  <c r="AE72" i="1"/>
  <c r="AD72" i="1"/>
  <c r="AC72" i="1"/>
  <c r="AA72" i="1"/>
  <c r="Z72" i="1"/>
  <c r="Y72" i="1"/>
  <c r="X72" i="1"/>
  <c r="W72" i="1"/>
  <c r="U72" i="1"/>
  <c r="T72" i="1"/>
  <c r="S72" i="1"/>
  <c r="R72" i="1"/>
  <c r="M72" i="1"/>
  <c r="L72" i="1"/>
  <c r="K72" i="1"/>
  <c r="F72" i="1"/>
  <c r="AQ71" i="1"/>
  <c r="AN71" i="1"/>
  <c r="AF71" i="1"/>
  <c r="AE71" i="1"/>
  <c r="AD71" i="1"/>
  <c r="AC71" i="1"/>
  <c r="AA71" i="1"/>
  <c r="Z71" i="1"/>
  <c r="Y71" i="1"/>
  <c r="X71" i="1"/>
  <c r="W71" i="1"/>
  <c r="U71" i="1"/>
  <c r="T71" i="1"/>
  <c r="S71" i="1"/>
  <c r="R71" i="1"/>
  <c r="M71" i="1"/>
  <c r="L71" i="1"/>
  <c r="K71" i="1"/>
  <c r="F71" i="1"/>
  <c r="AQ70" i="1"/>
  <c r="AN70" i="1"/>
  <c r="AF70" i="1"/>
  <c r="AE70" i="1"/>
  <c r="AD70" i="1"/>
  <c r="AC70" i="1"/>
  <c r="AA70" i="1"/>
  <c r="Z70" i="1"/>
  <c r="Y70" i="1"/>
  <c r="X70" i="1"/>
  <c r="W70" i="1"/>
  <c r="U70" i="1"/>
  <c r="T70" i="1"/>
  <c r="S70" i="1"/>
  <c r="R70" i="1"/>
  <c r="M70" i="1"/>
  <c r="L70" i="1"/>
  <c r="K70" i="1"/>
  <c r="F70" i="1"/>
  <c r="AQ69" i="1"/>
  <c r="AN69" i="1"/>
  <c r="AF69" i="1"/>
  <c r="AE69" i="1"/>
  <c r="AD69" i="1"/>
  <c r="AC69" i="1"/>
  <c r="AA69" i="1"/>
  <c r="Z69" i="1"/>
  <c r="Y69" i="1"/>
  <c r="X69" i="1"/>
  <c r="W69" i="1"/>
  <c r="U69" i="1"/>
  <c r="T69" i="1"/>
  <c r="S69" i="1"/>
  <c r="R69" i="1"/>
  <c r="M69" i="1"/>
  <c r="L69" i="1"/>
  <c r="K69" i="1"/>
  <c r="F69" i="1"/>
  <c r="AQ68" i="1"/>
  <c r="AN68" i="1"/>
  <c r="AF68" i="1"/>
  <c r="AE68" i="1"/>
  <c r="AD68" i="1"/>
  <c r="AC68" i="1"/>
  <c r="AA68" i="1"/>
  <c r="Z68" i="1"/>
  <c r="Y68" i="1"/>
  <c r="X68" i="1"/>
  <c r="W68" i="1"/>
  <c r="U68" i="1"/>
  <c r="T68" i="1"/>
  <c r="S68" i="1"/>
  <c r="R68" i="1"/>
  <c r="M68" i="1"/>
  <c r="L68" i="1"/>
  <c r="K68" i="1"/>
  <c r="F68" i="1"/>
  <c r="AQ67" i="1"/>
  <c r="AN67" i="1"/>
  <c r="AF67" i="1"/>
  <c r="AE67" i="1"/>
  <c r="AD67" i="1"/>
  <c r="AC67" i="1"/>
  <c r="AA67" i="1"/>
  <c r="Z67" i="1"/>
  <c r="Y67" i="1"/>
  <c r="X67" i="1"/>
  <c r="W67" i="1"/>
  <c r="U67" i="1"/>
  <c r="T67" i="1"/>
  <c r="S67" i="1"/>
  <c r="R67" i="1"/>
  <c r="M67" i="1"/>
  <c r="L67" i="1"/>
  <c r="K67" i="1"/>
  <c r="F67" i="1"/>
  <c r="AQ66" i="1"/>
  <c r="AN66" i="1"/>
  <c r="AF66" i="1"/>
  <c r="AE66" i="1"/>
  <c r="AD66" i="1"/>
  <c r="AC66" i="1"/>
  <c r="AA66" i="1"/>
  <c r="Z66" i="1"/>
  <c r="Y66" i="1"/>
  <c r="X66" i="1"/>
  <c r="W66" i="1"/>
  <c r="U66" i="1"/>
  <c r="T66" i="1"/>
  <c r="S66" i="1"/>
  <c r="R66" i="1"/>
  <c r="M66" i="1"/>
  <c r="L66" i="1"/>
  <c r="K66" i="1"/>
  <c r="F66" i="1"/>
  <c r="AQ65" i="1"/>
  <c r="AN65" i="1"/>
  <c r="AF65" i="1"/>
  <c r="AE65" i="1"/>
  <c r="AD65" i="1"/>
  <c r="AC65" i="1"/>
  <c r="AA65" i="1"/>
  <c r="Z65" i="1"/>
  <c r="Y65" i="1"/>
  <c r="X65" i="1"/>
  <c r="W65" i="1"/>
  <c r="U65" i="1"/>
  <c r="T65" i="1"/>
  <c r="S65" i="1"/>
  <c r="R65" i="1"/>
  <c r="M65" i="1"/>
  <c r="L65" i="1"/>
  <c r="K65" i="1"/>
  <c r="F65" i="1"/>
  <c r="AQ64" i="1"/>
  <c r="AN64" i="1"/>
  <c r="AF64" i="1"/>
  <c r="AE64" i="1"/>
  <c r="AD64" i="1"/>
  <c r="AC64" i="1"/>
  <c r="AA64" i="1"/>
  <c r="Z64" i="1"/>
  <c r="Y64" i="1"/>
  <c r="X64" i="1"/>
  <c r="W64" i="1"/>
  <c r="U64" i="1"/>
  <c r="T64" i="1"/>
  <c r="S64" i="1"/>
  <c r="R64" i="1"/>
  <c r="M64" i="1"/>
  <c r="L64" i="1"/>
  <c r="K64" i="1"/>
  <c r="F64" i="1"/>
  <c r="AQ63" i="1"/>
  <c r="AN63" i="1"/>
  <c r="AF63" i="1"/>
  <c r="AE63" i="1"/>
  <c r="AD63" i="1"/>
  <c r="AC63" i="1"/>
  <c r="AA63" i="1"/>
  <c r="Z63" i="1"/>
  <c r="Y63" i="1"/>
  <c r="X63" i="1"/>
  <c r="W63" i="1"/>
  <c r="U63" i="1"/>
  <c r="T63" i="1"/>
  <c r="S63" i="1"/>
  <c r="R63" i="1"/>
  <c r="M63" i="1"/>
  <c r="L63" i="1"/>
  <c r="K63" i="1"/>
  <c r="F63" i="1"/>
  <c r="AQ62" i="1"/>
  <c r="AN62" i="1"/>
  <c r="AF62" i="1"/>
  <c r="AE62" i="1"/>
  <c r="AD62" i="1"/>
  <c r="AC62" i="1"/>
  <c r="AA62" i="1"/>
  <c r="Z62" i="1"/>
  <c r="Y62" i="1"/>
  <c r="X62" i="1"/>
  <c r="W62" i="1"/>
  <c r="U62" i="1"/>
  <c r="T62" i="1"/>
  <c r="S62" i="1"/>
  <c r="R62" i="1"/>
  <c r="M62" i="1"/>
  <c r="L62" i="1"/>
  <c r="K62" i="1"/>
  <c r="F62" i="1"/>
  <c r="AQ61" i="1"/>
  <c r="AN61" i="1"/>
  <c r="AF61" i="1"/>
  <c r="AE61" i="1"/>
  <c r="AD61" i="1"/>
  <c r="AC61" i="1"/>
  <c r="AA61" i="1"/>
  <c r="Z61" i="1"/>
  <c r="Y61" i="1"/>
  <c r="X61" i="1"/>
  <c r="W61" i="1"/>
  <c r="U61" i="1"/>
  <c r="T61" i="1"/>
  <c r="S61" i="1"/>
  <c r="R61" i="1"/>
  <c r="M61" i="1"/>
  <c r="L61" i="1"/>
  <c r="K61" i="1"/>
  <c r="F61" i="1"/>
  <c r="AQ60" i="1"/>
  <c r="AN60" i="1"/>
  <c r="AF60" i="1"/>
  <c r="AE60" i="1"/>
  <c r="AD60" i="1"/>
  <c r="AC60" i="1"/>
  <c r="AA60" i="1"/>
  <c r="Z60" i="1"/>
  <c r="Y60" i="1"/>
  <c r="X60" i="1"/>
  <c r="W60" i="1"/>
  <c r="U60" i="1"/>
  <c r="T60" i="1"/>
  <c r="S60" i="1"/>
  <c r="R60" i="1"/>
  <c r="M60" i="1"/>
  <c r="L60" i="1"/>
  <c r="K60" i="1"/>
  <c r="F60" i="1"/>
  <c r="AQ59" i="1"/>
  <c r="AN59" i="1"/>
  <c r="AF59" i="1"/>
  <c r="AE59" i="1"/>
  <c r="AD59" i="1"/>
  <c r="AC59" i="1"/>
  <c r="AA59" i="1"/>
  <c r="Z59" i="1"/>
  <c r="Y59" i="1"/>
  <c r="X59" i="1"/>
  <c r="W59" i="1"/>
  <c r="U59" i="1"/>
  <c r="T59" i="1"/>
  <c r="S59" i="1"/>
  <c r="R59" i="1"/>
  <c r="M59" i="1"/>
  <c r="L59" i="1"/>
  <c r="K59" i="1"/>
  <c r="F59" i="1"/>
  <c r="AQ58" i="1"/>
  <c r="AN58" i="1"/>
  <c r="AF58" i="1"/>
  <c r="AE58" i="1"/>
  <c r="AD58" i="1"/>
  <c r="AC58" i="1"/>
  <c r="AA58" i="1"/>
  <c r="Z58" i="1"/>
  <c r="Y58" i="1"/>
  <c r="X58" i="1"/>
  <c r="W58" i="1"/>
  <c r="U58" i="1"/>
  <c r="T58" i="1"/>
  <c r="S58" i="1"/>
  <c r="R58" i="1"/>
  <c r="M58" i="1"/>
  <c r="L58" i="1"/>
  <c r="K58" i="1"/>
  <c r="F58" i="1"/>
  <c r="AQ57" i="1"/>
  <c r="AN57" i="1"/>
  <c r="AF57" i="1"/>
  <c r="AE57" i="1"/>
  <c r="AD57" i="1"/>
  <c r="AC57" i="1"/>
  <c r="AA57" i="1"/>
  <c r="Z57" i="1"/>
  <c r="Y57" i="1"/>
  <c r="X57" i="1"/>
  <c r="W57" i="1"/>
  <c r="U57" i="1"/>
  <c r="T57" i="1"/>
  <c r="S57" i="1"/>
  <c r="R57" i="1"/>
  <c r="M57" i="1"/>
  <c r="L57" i="1"/>
  <c r="K57" i="1"/>
  <c r="F57" i="1"/>
  <c r="AQ56" i="1"/>
  <c r="AN56" i="1"/>
  <c r="AO5" i="2" s="1"/>
  <c r="AF56" i="1"/>
  <c r="AE56" i="1"/>
  <c r="AD56" i="1"/>
  <c r="AC56" i="1"/>
  <c r="AA56" i="1"/>
  <c r="Z56" i="1"/>
  <c r="Y56" i="1"/>
  <c r="X56" i="1"/>
  <c r="W56" i="1"/>
  <c r="U56" i="1"/>
  <c r="T56" i="1"/>
  <c r="S56" i="1"/>
  <c r="R56" i="1"/>
  <c r="M56" i="1"/>
  <c r="L56" i="1"/>
  <c r="K56" i="1"/>
  <c r="F56" i="1"/>
  <c r="AQ55" i="1"/>
  <c r="AN55" i="1"/>
  <c r="AF55" i="1"/>
  <c r="AE55" i="1"/>
  <c r="AD55" i="1"/>
  <c r="AC55" i="1"/>
  <c r="AA55" i="1"/>
  <c r="Z55" i="1"/>
  <c r="Y55" i="1"/>
  <c r="X55" i="1"/>
  <c r="W55" i="1"/>
  <c r="U55" i="1"/>
  <c r="T55" i="1"/>
  <c r="S55" i="1"/>
  <c r="R55" i="1"/>
  <c r="M55" i="1"/>
  <c r="L55" i="1"/>
  <c r="K55" i="1"/>
  <c r="F55" i="1"/>
  <c r="AQ54" i="1"/>
  <c r="AN54" i="1"/>
  <c r="AF54" i="1"/>
  <c r="AE54" i="1"/>
  <c r="AD54" i="1"/>
  <c r="AC54" i="1"/>
  <c r="AA54" i="1"/>
  <c r="Z54" i="1"/>
  <c r="Y54" i="1"/>
  <c r="X54" i="1"/>
  <c r="W54" i="1"/>
  <c r="U54" i="1"/>
  <c r="T54" i="1"/>
  <c r="S54" i="1"/>
  <c r="R54" i="1"/>
  <c r="M54" i="1"/>
  <c r="L54" i="1"/>
  <c r="K54" i="1"/>
  <c r="F54" i="1"/>
  <c r="AQ53" i="1"/>
  <c r="AT4" i="2" s="1"/>
  <c r="AN53" i="1"/>
  <c r="AF53" i="1"/>
  <c r="AE53" i="1"/>
  <c r="AD53" i="1"/>
  <c r="AC53" i="1"/>
  <c r="AA53" i="1"/>
  <c r="Z53" i="1"/>
  <c r="Y53" i="1"/>
  <c r="X53" i="1"/>
  <c r="W53" i="1"/>
  <c r="U53" i="1"/>
  <c r="T53" i="1"/>
  <c r="S53" i="1"/>
  <c r="R53" i="1"/>
  <c r="M53" i="1"/>
  <c r="L53" i="1"/>
  <c r="K53" i="1"/>
  <c r="F53" i="1"/>
  <c r="AN52" i="1"/>
  <c r="AF52" i="1"/>
  <c r="AE52" i="1"/>
  <c r="AD52" i="1"/>
  <c r="AC52" i="1"/>
  <c r="AA52" i="1"/>
  <c r="Z52" i="1"/>
  <c r="Y52" i="1"/>
  <c r="X52" i="1"/>
  <c r="W52" i="1"/>
  <c r="U52" i="1"/>
  <c r="T52" i="1"/>
  <c r="S52" i="1"/>
  <c r="R52" i="1"/>
  <c r="M52" i="1"/>
  <c r="L52" i="1"/>
  <c r="K52" i="1"/>
  <c r="F52" i="1"/>
  <c r="AN51" i="1"/>
  <c r="AF51" i="1"/>
  <c r="AE51" i="1"/>
  <c r="AD51" i="1"/>
  <c r="AC51" i="1"/>
  <c r="AA51" i="1"/>
  <c r="Z51" i="1"/>
  <c r="Y51" i="1"/>
  <c r="X51" i="1"/>
  <c r="W51" i="1"/>
  <c r="U51" i="1"/>
  <c r="T51" i="1"/>
  <c r="S51" i="1"/>
  <c r="R51" i="1"/>
  <c r="M51" i="1"/>
  <c r="L51" i="1"/>
  <c r="K51" i="1"/>
  <c r="F51" i="1"/>
  <c r="AN50" i="1"/>
  <c r="AF50" i="1"/>
  <c r="AE50" i="1"/>
  <c r="AD50" i="1"/>
  <c r="AC50" i="1"/>
  <c r="AA50" i="1"/>
  <c r="Z50" i="1"/>
  <c r="Y50" i="1"/>
  <c r="X50" i="1"/>
  <c r="W50" i="1"/>
  <c r="U50" i="1"/>
  <c r="T50" i="1"/>
  <c r="S50" i="1"/>
  <c r="R50" i="1"/>
  <c r="M50" i="1"/>
  <c r="L50" i="1"/>
  <c r="K50" i="1"/>
  <c r="F50" i="1"/>
  <c r="AN49" i="1"/>
  <c r="AF49" i="1"/>
  <c r="AE49" i="1"/>
  <c r="AD49" i="1"/>
  <c r="AC49" i="1"/>
  <c r="AA49" i="1"/>
  <c r="Z49" i="1"/>
  <c r="Y49" i="1"/>
  <c r="X49" i="1"/>
  <c r="W49" i="1"/>
  <c r="U49" i="1"/>
  <c r="T49" i="1"/>
  <c r="S49" i="1"/>
  <c r="R49" i="1"/>
  <c r="M49" i="1"/>
  <c r="L49" i="1"/>
  <c r="K49" i="1"/>
  <c r="F49" i="1"/>
  <c r="AN48" i="1"/>
  <c r="AF48" i="1"/>
  <c r="AE48" i="1"/>
  <c r="AD48" i="1"/>
  <c r="AC48" i="1"/>
  <c r="AA48" i="1"/>
  <c r="Z48" i="1"/>
  <c r="Y48" i="1"/>
  <c r="X48" i="1"/>
  <c r="W48" i="1"/>
  <c r="U48" i="1"/>
  <c r="T48" i="1"/>
  <c r="S48" i="1"/>
  <c r="R48" i="1"/>
  <c r="M48" i="1"/>
  <c r="L48" i="1"/>
  <c r="K48" i="1"/>
  <c r="F48" i="1"/>
  <c r="AN47" i="1"/>
  <c r="AF47" i="1"/>
  <c r="AE47" i="1"/>
  <c r="AD47" i="1"/>
  <c r="AC47" i="1"/>
  <c r="AA47" i="1"/>
  <c r="Z47" i="1"/>
  <c r="Y47" i="1"/>
  <c r="X47" i="1"/>
  <c r="W47" i="1"/>
  <c r="U47" i="1"/>
  <c r="T47" i="1"/>
  <c r="S47" i="1"/>
  <c r="R47" i="1"/>
  <c r="M47" i="1"/>
  <c r="L47" i="1"/>
  <c r="K47" i="1"/>
  <c r="F47" i="1"/>
  <c r="AN46" i="1"/>
  <c r="AF46" i="1"/>
  <c r="AE46" i="1"/>
  <c r="AD46" i="1"/>
  <c r="AC46" i="1"/>
  <c r="AA46" i="1"/>
  <c r="Z46" i="1"/>
  <c r="Y46" i="1"/>
  <c r="X46" i="1"/>
  <c r="W46" i="1"/>
  <c r="U46" i="1"/>
  <c r="T46" i="1"/>
  <c r="S46" i="1"/>
  <c r="R46" i="1"/>
  <c r="M46" i="1"/>
  <c r="L46" i="1"/>
  <c r="K46" i="1"/>
  <c r="F46" i="1"/>
  <c r="AN45" i="1"/>
  <c r="AF45" i="1"/>
  <c r="AE45" i="1"/>
  <c r="AD45" i="1"/>
  <c r="AC45" i="1"/>
  <c r="AA45" i="1"/>
  <c r="Z45" i="1"/>
  <c r="Y45" i="1"/>
  <c r="X45" i="1"/>
  <c r="W45" i="1"/>
  <c r="U45" i="1"/>
  <c r="T45" i="1"/>
  <c r="S45" i="1"/>
  <c r="R45" i="1"/>
  <c r="M45" i="1"/>
  <c r="L45" i="1"/>
  <c r="K45" i="1"/>
  <c r="F45" i="1"/>
  <c r="AN44" i="1"/>
  <c r="AF44" i="1"/>
  <c r="AE44" i="1"/>
  <c r="AD44" i="1"/>
  <c r="AC44" i="1"/>
  <c r="AA44" i="1"/>
  <c r="Z44" i="1"/>
  <c r="Y44" i="1"/>
  <c r="X44" i="1"/>
  <c r="W44" i="1"/>
  <c r="U44" i="1"/>
  <c r="T44" i="1"/>
  <c r="S44" i="1"/>
  <c r="R44" i="1"/>
  <c r="M44" i="1"/>
  <c r="L44" i="1"/>
  <c r="K44" i="1"/>
  <c r="F44" i="1"/>
  <c r="AN43" i="1"/>
  <c r="AF43" i="1"/>
  <c r="AE43" i="1"/>
  <c r="AD43" i="1"/>
  <c r="AC43" i="1"/>
  <c r="AA43" i="1"/>
  <c r="Z43" i="1"/>
  <c r="Y43" i="1"/>
  <c r="X43" i="1"/>
  <c r="W43" i="1"/>
  <c r="U43" i="1"/>
  <c r="T43" i="1"/>
  <c r="S43" i="1"/>
  <c r="R43" i="1"/>
  <c r="M43" i="1"/>
  <c r="L43" i="1"/>
  <c r="K43" i="1"/>
  <c r="F43" i="1"/>
  <c r="AN42" i="1"/>
  <c r="AF42" i="1"/>
  <c r="AE42" i="1"/>
  <c r="AD42" i="1"/>
  <c r="AC42" i="1"/>
  <c r="AA42" i="1"/>
  <c r="Z42" i="1"/>
  <c r="Y42" i="1"/>
  <c r="X42" i="1"/>
  <c r="W42" i="1"/>
  <c r="U42" i="1"/>
  <c r="T42" i="1"/>
  <c r="S42" i="1"/>
  <c r="R42" i="1"/>
  <c r="M42" i="1"/>
  <c r="L42" i="1"/>
  <c r="K42" i="1"/>
  <c r="F42" i="1"/>
  <c r="AN41" i="1"/>
  <c r="AF41" i="1"/>
  <c r="AE41" i="1"/>
  <c r="AD41" i="1"/>
  <c r="AC41" i="1"/>
  <c r="AA41" i="1"/>
  <c r="Z41" i="1"/>
  <c r="Y41" i="1"/>
  <c r="X41" i="1"/>
  <c r="W41" i="1"/>
  <c r="U41" i="1"/>
  <c r="T41" i="1"/>
  <c r="S41" i="1"/>
  <c r="R41" i="1"/>
  <c r="M41" i="1"/>
  <c r="L41" i="1"/>
  <c r="K41" i="1"/>
  <c r="F41" i="1"/>
  <c r="AN40" i="1"/>
  <c r="AF40" i="1"/>
  <c r="AE40" i="1"/>
  <c r="AD40" i="1"/>
  <c r="AC40" i="1"/>
  <c r="AA40" i="1"/>
  <c r="Z40" i="1"/>
  <c r="Y40" i="1"/>
  <c r="X40" i="1"/>
  <c r="W40" i="1"/>
  <c r="U40" i="1"/>
  <c r="T40" i="1"/>
  <c r="S40" i="1"/>
  <c r="R40" i="1"/>
  <c r="M40" i="1"/>
  <c r="L40" i="1"/>
  <c r="K40" i="1"/>
  <c r="F40" i="1"/>
  <c r="AN39" i="1"/>
  <c r="AF39" i="1"/>
  <c r="AE39" i="1"/>
  <c r="AD39" i="1"/>
  <c r="AC39" i="1"/>
  <c r="AA39" i="1"/>
  <c r="Z39" i="1"/>
  <c r="Y39" i="1"/>
  <c r="X39" i="1"/>
  <c r="W39" i="1"/>
  <c r="U39" i="1"/>
  <c r="T39" i="1"/>
  <c r="S39" i="1"/>
  <c r="R39" i="1"/>
  <c r="M39" i="1"/>
  <c r="L39" i="1"/>
  <c r="K39" i="1"/>
  <c r="F39" i="1"/>
  <c r="AN38" i="1"/>
  <c r="AF38" i="1"/>
  <c r="AE38" i="1"/>
  <c r="AD38" i="1"/>
  <c r="AC38" i="1"/>
  <c r="AA38" i="1"/>
  <c r="Z38" i="1"/>
  <c r="Y38" i="1"/>
  <c r="X38" i="1"/>
  <c r="W38" i="1"/>
  <c r="U38" i="1"/>
  <c r="T38" i="1"/>
  <c r="S38" i="1"/>
  <c r="R38" i="1"/>
  <c r="M38" i="1"/>
  <c r="L38" i="1"/>
  <c r="K38" i="1"/>
  <c r="F38" i="1"/>
  <c r="AN37" i="1"/>
  <c r="AF37" i="1"/>
  <c r="AE37" i="1"/>
  <c r="AD37" i="1"/>
  <c r="AC37" i="1"/>
  <c r="AA37" i="1"/>
  <c r="Z37" i="1"/>
  <c r="Y37" i="1"/>
  <c r="X37" i="1"/>
  <c r="W37" i="1"/>
  <c r="U37" i="1"/>
  <c r="T37" i="1"/>
  <c r="S37" i="1"/>
  <c r="R37" i="1"/>
  <c r="M37" i="1"/>
  <c r="L37" i="1"/>
  <c r="K37" i="1"/>
  <c r="F37" i="1"/>
  <c r="AN36" i="1"/>
  <c r="AF36" i="1"/>
  <c r="AE36" i="1"/>
  <c r="AD36" i="1"/>
  <c r="AC36" i="1"/>
  <c r="AA36" i="1"/>
  <c r="Z36" i="1"/>
  <c r="Y36" i="1"/>
  <c r="X36" i="1"/>
  <c r="W36" i="1"/>
  <c r="U36" i="1"/>
  <c r="T36" i="1"/>
  <c r="S36" i="1"/>
  <c r="R36" i="1"/>
  <c r="M36" i="1"/>
  <c r="L36" i="1"/>
  <c r="K36" i="1"/>
  <c r="F36" i="1"/>
  <c r="AN35" i="1"/>
  <c r="AF35" i="1"/>
  <c r="AE35" i="1"/>
  <c r="AD35" i="1"/>
  <c r="AC35" i="1"/>
  <c r="AA35" i="1"/>
  <c r="Z35" i="1"/>
  <c r="Y35" i="1"/>
  <c r="X35" i="1"/>
  <c r="W35" i="1"/>
  <c r="U35" i="1"/>
  <c r="T35" i="1"/>
  <c r="S35" i="1"/>
  <c r="R35" i="1"/>
  <c r="M35" i="1"/>
  <c r="L35" i="1"/>
  <c r="K35" i="1"/>
  <c r="F35" i="1"/>
  <c r="AN34" i="1"/>
  <c r="AF34" i="1"/>
  <c r="AE34" i="1"/>
  <c r="AD34" i="1"/>
  <c r="AC34" i="1"/>
  <c r="AA34" i="1"/>
  <c r="Z34" i="1"/>
  <c r="Y34" i="1"/>
  <c r="X34" i="1"/>
  <c r="W34" i="1"/>
  <c r="U34" i="1"/>
  <c r="T34" i="1"/>
  <c r="S34" i="1"/>
  <c r="R34" i="1"/>
  <c r="M34" i="1"/>
  <c r="L34" i="1"/>
  <c r="K34" i="1"/>
  <c r="F34" i="1"/>
  <c r="AN33" i="1"/>
  <c r="AP2" i="2" s="1"/>
  <c r="AF33" i="1"/>
  <c r="AE33" i="1"/>
  <c r="AD33" i="1"/>
  <c r="AC33" i="1"/>
  <c r="AA33" i="1"/>
  <c r="Z33" i="1"/>
  <c r="Y33" i="1"/>
  <c r="X33" i="1"/>
  <c r="W33" i="1"/>
  <c r="U33" i="1"/>
  <c r="T33" i="1"/>
  <c r="S33" i="1"/>
  <c r="R33" i="1"/>
  <c r="M33" i="1"/>
  <c r="L33" i="1"/>
  <c r="K33" i="1"/>
  <c r="F33" i="1"/>
  <c r="AF32" i="1"/>
  <c r="AE32" i="1"/>
  <c r="AD32" i="1"/>
  <c r="AC32" i="1"/>
  <c r="AA32" i="1"/>
  <c r="Z32" i="1"/>
  <c r="Y32" i="1"/>
  <c r="X32" i="1"/>
  <c r="W32" i="1"/>
  <c r="U32" i="1"/>
  <c r="T32" i="1"/>
  <c r="S32" i="1"/>
  <c r="R32" i="1"/>
  <c r="M32" i="1"/>
  <c r="L32" i="1"/>
  <c r="K32" i="1"/>
  <c r="F32" i="1"/>
  <c r="AF31" i="1"/>
  <c r="AE31" i="1"/>
  <c r="AD31" i="1"/>
  <c r="AC31" i="1"/>
  <c r="AA31" i="1"/>
  <c r="Z31" i="1"/>
  <c r="Y31" i="1"/>
  <c r="X31" i="1"/>
  <c r="W31" i="1"/>
  <c r="U31" i="1"/>
  <c r="T31" i="1"/>
  <c r="S31" i="1"/>
  <c r="R31" i="1"/>
  <c r="M31" i="1"/>
  <c r="L31" i="1"/>
  <c r="K31" i="1"/>
  <c r="F31" i="1"/>
  <c r="AF30" i="1"/>
  <c r="AE30" i="1"/>
  <c r="AD30" i="1"/>
  <c r="AC30" i="1"/>
  <c r="AA30" i="1"/>
  <c r="Z30" i="1"/>
  <c r="Y30" i="1"/>
  <c r="X30" i="1"/>
  <c r="W30" i="1"/>
  <c r="U30" i="1"/>
  <c r="T30" i="1"/>
  <c r="S30" i="1"/>
  <c r="R30" i="1"/>
  <c r="M30" i="1"/>
  <c r="L30" i="1"/>
  <c r="K30" i="1"/>
  <c r="F30" i="1"/>
  <c r="AF29" i="1"/>
  <c r="AE29" i="1"/>
  <c r="AD29" i="1"/>
  <c r="AC29" i="1"/>
  <c r="AA29" i="1"/>
  <c r="Z29" i="1"/>
  <c r="Y29" i="1"/>
  <c r="X29" i="1"/>
  <c r="W29" i="1"/>
  <c r="U29" i="1"/>
  <c r="T29" i="1"/>
  <c r="S29" i="1"/>
  <c r="R29" i="1"/>
  <c r="M29" i="1"/>
  <c r="L29" i="1"/>
  <c r="K29" i="1"/>
  <c r="F29" i="1"/>
  <c r="AF28" i="1"/>
  <c r="AE28" i="1"/>
  <c r="AD28" i="1"/>
  <c r="AC28" i="1"/>
  <c r="AA28" i="1"/>
  <c r="Z28" i="1"/>
  <c r="Y28" i="1"/>
  <c r="X28" i="1"/>
  <c r="W28" i="1"/>
  <c r="U28" i="1"/>
  <c r="T28" i="1"/>
  <c r="S28" i="1"/>
  <c r="R28" i="1"/>
  <c r="M28" i="1"/>
  <c r="L28" i="1"/>
  <c r="K28" i="1"/>
  <c r="F28" i="1"/>
  <c r="AF27" i="1"/>
  <c r="AE27" i="1"/>
  <c r="AD27" i="1"/>
  <c r="AC27" i="1"/>
  <c r="AA27" i="1"/>
  <c r="Z27" i="1"/>
  <c r="Y27" i="1"/>
  <c r="X27" i="1"/>
  <c r="W27" i="1"/>
  <c r="U27" i="1"/>
  <c r="T27" i="1"/>
  <c r="S27" i="1"/>
  <c r="R27" i="1"/>
  <c r="M27" i="1"/>
  <c r="L27" i="1"/>
  <c r="K27" i="1"/>
  <c r="F27" i="1"/>
  <c r="AF26" i="1"/>
  <c r="AE26" i="1"/>
  <c r="AD26" i="1"/>
  <c r="AC26" i="1"/>
  <c r="AA26" i="1"/>
  <c r="Z26" i="1"/>
  <c r="Y26" i="1"/>
  <c r="X26" i="1"/>
  <c r="W26" i="1"/>
  <c r="U26" i="1"/>
  <c r="T26" i="1"/>
  <c r="S26" i="1"/>
  <c r="R26" i="1"/>
  <c r="M26" i="1"/>
  <c r="L26" i="1"/>
  <c r="K26" i="1"/>
  <c r="F26" i="1"/>
  <c r="AF25" i="1"/>
  <c r="AE25" i="1"/>
  <c r="AD25" i="1"/>
  <c r="AC25" i="1"/>
  <c r="AA25" i="1"/>
  <c r="Z25" i="1"/>
  <c r="Y25" i="1"/>
  <c r="X25" i="1"/>
  <c r="W25" i="1"/>
  <c r="U25" i="1"/>
  <c r="T25" i="1"/>
  <c r="S25" i="1"/>
  <c r="R25" i="1"/>
  <c r="M25" i="1"/>
  <c r="L25" i="1"/>
  <c r="K25" i="1"/>
  <c r="F25" i="1"/>
  <c r="AF24" i="1"/>
  <c r="AE24" i="1"/>
  <c r="AD24" i="1"/>
  <c r="AC24" i="1"/>
  <c r="AA24" i="1"/>
  <c r="Z24" i="1"/>
  <c r="Y24" i="1"/>
  <c r="X24" i="1"/>
  <c r="W24" i="1"/>
  <c r="U24" i="1"/>
  <c r="T24" i="1"/>
  <c r="S24" i="1"/>
  <c r="R24" i="1"/>
  <c r="M24" i="1"/>
  <c r="L24" i="1"/>
  <c r="K24" i="1"/>
  <c r="F24" i="1"/>
  <c r="AF23" i="1"/>
  <c r="AE23" i="1"/>
  <c r="AD23" i="1"/>
  <c r="AC23" i="1"/>
  <c r="AA23" i="1"/>
  <c r="Z23" i="1"/>
  <c r="Y23" i="1"/>
  <c r="X23" i="1"/>
  <c r="W23" i="1"/>
  <c r="U23" i="1"/>
  <c r="T23" i="1"/>
  <c r="S23" i="1"/>
  <c r="R23" i="1"/>
  <c r="M23" i="1"/>
  <c r="L23" i="1"/>
  <c r="K23" i="1"/>
  <c r="F23" i="1"/>
  <c r="AF22" i="1"/>
  <c r="AE22" i="1"/>
  <c r="AD22" i="1"/>
  <c r="AC22" i="1"/>
  <c r="AA22" i="1"/>
  <c r="Z22" i="1"/>
  <c r="Y22" i="1"/>
  <c r="X22" i="1"/>
  <c r="W22" i="1"/>
  <c r="U22" i="1"/>
  <c r="T22" i="1"/>
  <c r="S22" i="1"/>
  <c r="R22" i="1"/>
  <c r="L22" i="1"/>
  <c r="K22" i="1"/>
  <c r="F22" i="1"/>
  <c r="AF21" i="1"/>
  <c r="AE21" i="1"/>
  <c r="AD21" i="1"/>
  <c r="AC21" i="1"/>
  <c r="AA21" i="1"/>
  <c r="Z21" i="1"/>
  <c r="Y21" i="1"/>
  <c r="X21" i="1"/>
  <c r="W21" i="1"/>
  <c r="U21" i="1"/>
  <c r="T21" i="1"/>
  <c r="S21" i="1"/>
  <c r="R21" i="1"/>
  <c r="L21" i="1"/>
  <c r="K21" i="1"/>
  <c r="F21" i="1"/>
  <c r="AF20" i="1"/>
  <c r="AE20" i="1"/>
  <c r="AD20" i="1"/>
  <c r="AC20" i="1"/>
  <c r="AA20" i="1"/>
  <c r="Z20" i="1"/>
  <c r="Y20" i="1"/>
  <c r="X20" i="1"/>
  <c r="W20" i="1"/>
  <c r="U20" i="1"/>
  <c r="T20" i="1"/>
  <c r="S20" i="1"/>
  <c r="R20" i="1"/>
  <c r="L20" i="1"/>
  <c r="K20" i="1"/>
  <c r="F20" i="1"/>
  <c r="AF19" i="1"/>
  <c r="AE19" i="1"/>
  <c r="AD19" i="1"/>
  <c r="AC19" i="1"/>
  <c r="AA19" i="1"/>
  <c r="Z19" i="1"/>
  <c r="Y19" i="1"/>
  <c r="X19" i="1"/>
  <c r="W19" i="1"/>
  <c r="U19" i="1"/>
  <c r="T19" i="1"/>
  <c r="S19" i="1"/>
  <c r="R19" i="1"/>
  <c r="L19" i="1"/>
  <c r="K19" i="1"/>
  <c r="F19" i="1"/>
  <c r="AF18" i="1"/>
  <c r="AE18" i="1"/>
  <c r="AD18" i="1"/>
  <c r="AC18" i="1"/>
  <c r="AA18" i="1"/>
  <c r="Z18" i="1"/>
  <c r="Y18" i="1"/>
  <c r="X18" i="1"/>
  <c r="W18" i="1"/>
  <c r="U18" i="1"/>
  <c r="T18" i="1"/>
  <c r="S18" i="1"/>
  <c r="R18" i="1"/>
  <c r="L18" i="1"/>
  <c r="K18" i="1"/>
  <c r="F18" i="1"/>
  <c r="AF17" i="1"/>
  <c r="AE17" i="1"/>
  <c r="AD17" i="1"/>
  <c r="AC17" i="1"/>
  <c r="AA17" i="1"/>
  <c r="Z17" i="1"/>
  <c r="Y17" i="1"/>
  <c r="X17" i="1"/>
  <c r="W17" i="1"/>
  <c r="U17" i="1"/>
  <c r="T17" i="1"/>
  <c r="S17" i="1"/>
  <c r="R17" i="1"/>
  <c r="L17" i="1"/>
  <c r="K17" i="1"/>
  <c r="F17" i="1"/>
  <c r="AF16" i="1"/>
  <c r="AE16" i="1"/>
  <c r="AD16" i="1"/>
  <c r="AC16" i="1"/>
  <c r="AA16" i="1"/>
  <c r="Z16" i="1"/>
  <c r="Y16" i="1"/>
  <c r="X16" i="1"/>
  <c r="W16" i="1"/>
  <c r="U16" i="1"/>
  <c r="T16" i="1"/>
  <c r="S16" i="1"/>
  <c r="R16" i="1"/>
  <c r="L16" i="1"/>
  <c r="K16" i="1"/>
  <c r="F16" i="1"/>
  <c r="AF15" i="1"/>
  <c r="AE15" i="1"/>
  <c r="AD15" i="1"/>
  <c r="AC15" i="1"/>
  <c r="AA15" i="1"/>
  <c r="Z15" i="1"/>
  <c r="Y15" i="1"/>
  <c r="X15" i="1"/>
  <c r="W15" i="1"/>
  <c r="U15" i="1"/>
  <c r="T15" i="1"/>
  <c r="S15" i="1"/>
  <c r="R15" i="1"/>
  <c r="L15" i="1"/>
  <c r="K15" i="1"/>
  <c r="F15" i="1"/>
  <c r="AF14" i="1"/>
  <c r="AE14" i="1"/>
  <c r="AD14" i="1"/>
  <c r="AC14" i="1"/>
  <c r="AA14" i="1"/>
  <c r="Z14" i="1"/>
  <c r="Y14" i="1"/>
  <c r="X14" i="1"/>
  <c r="W14" i="1"/>
  <c r="U14" i="1"/>
  <c r="T14" i="1"/>
  <c r="S14" i="1"/>
  <c r="R14" i="1"/>
  <c r="L14" i="1"/>
  <c r="K14" i="1"/>
  <c r="F14" i="1"/>
  <c r="AF13" i="1"/>
  <c r="AE13" i="1"/>
  <c r="AD13" i="1"/>
  <c r="AC13" i="1"/>
  <c r="AA13" i="1"/>
  <c r="AL5" i="2" s="1"/>
  <c r="Z13" i="1"/>
  <c r="Y13" i="1"/>
  <c r="X13" i="1"/>
  <c r="W13" i="1"/>
  <c r="U13" i="1"/>
  <c r="T13" i="1"/>
  <c r="S13" i="1"/>
  <c r="R13" i="1"/>
  <c r="L13" i="1"/>
  <c r="K13" i="1"/>
  <c r="F13" i="1"/>
  <c r="K12" i="1"/>
  <c r="F12" i="1"/>
  <c r="K11" i="1"/>
  <c r="F11" i="1"/>
  <c r="K10" i="1"/>
  <c r="F10" i="1"/>
  <c r="K9" i="1"/>
  <c r="F9" i="1"/>
  <c r="K8" i="1"/>
  <c r="F8" i="1"/>
  <c r="K7" i="1"/>
  <c r="F7" i="1"/>
  <c r="K6" i="1"/>
  <c r="F6" i="1"/>
  <c r="K5" i="1"/>
  <c r="F5" i="1"/>
  <c r="N4" i="1"/>
  <c r="N5" i="1" s="1"/>
  <c r="N6" i="1" l="1"/>
  <c r="H17" i="6"/>
  <c r="G17" i="6"/>
  <c r="J16" i="6"/>
  <c r="I16" i="6"/>
  <c r="H16" i="6"/>
  <c r="J17" i="6"/>
  <c r="I17" i="6"/>
  <c r="P34" i="6"/>
  <c r="O34" i="6"/>
  <c r="N34" i="6"/>
  <c r="Q34" i="6"/>
  <c r="Q33" i="6"/>
  <c r="P33" i="6"/>
  <c r="O33" i="6"/>
  <c r="J40" i="6"/>
  <c r="I40" i="6"/>
  <c r="H40" i="6"/>
  <c r="I33" i="6"/>
  <c r="P44" i="6"/>
  <c r="Q44" i="6"/>
  <c r="O44" i="6"/>
  <c r="N44" i="6"/>
  <c r="J79" i="6"/>
  <c r="I79" i="6"/>
  <c r="H79" i="6"/>
  <c r="J78" i="6"/>
  <c r="G76" i="6"/>
  <c r="G75" i="6"/>
  <c r="I8" i="2"/>
  <c r="Q8" i="2" s="1"/>
  <c r="H75" i="6"/>
  <c r="G79" i="6"/>
  <c r="J76" i="6"/>
  <c r="J77" i="6"/>
  <c r="H76" i="6"/>
  <c r="H77" i="6"/>
  <c r="J104" i="6"/>
  <c r="I104" i="6"/>
  <c r="H104" i="6"/>
  <c r="G104" i="6"/>
  <c r="J112" i="6"/>
  <c r="G111" i="6"/>
  <c r="I112" i="6"/>
  <c r="G112" i="6"/>
  <c r="AJ4" i="2"/>
  <c r="AJ3" i="2"/>
  <c r="AT3" i="2"/>
  <c r="AP5" i="2"/>
  <c r="I28" i="6"/>
  <c r="G28" i="6"/>
  <c r="J28" i="6"/>
  <c r="H28" i="6"/>
  <c r="O25" i="6"/>
  <c r="Q38" i="6"/>
  <c r="Q42" i="6"/>
  <c r="P84" i="6"/>
  <c r="Q84" i="6"/>
  <c r="O84" i="6"/>
  <c r="P122" i="6"/>
  <c r="O122" i="6"/>
  <c r="N122" i="6"/>
  <c r="Q122" i="6"/>
  <c r="O121" i="6"/>
  <c r="Q121" i="6"/>
  <c r="N121" i="6"/>
  <c r="N118" i="6"/>
  <c r="O222" i="6"/>
  <c r="N222" i="6"/>
  <c r="Q222" i="6"/>
  <c r="P222" i="6"/>
  <c r="O213" i="6"/>
  <c r="O221" i="6"/>
  <c r="L22" i="2"/>
  <c r="R22" i="2" s="1"/>
  <c r="H44" i="7"/>
  <c r="M14" i="7"/>
  <c r="M21" i="7"/>
  <c r="M6" i="7"/>
  <c r="AV3" i="2"/>
  <c r="H15" i="6"/>
  <c r="N31" i="6"/>
  <c r="N84" i="6"/>
  <c r="O96" i="6"/>
  <c r="N96" i="6"/>
  <c r="P96" i="6"/>
  <c r="N95" i="6"/>
  <c r="O118" i="6"/>
  <c r="P119" i="6"/>
  <c r="N11" i="7"/>
  <c r="AL2" i="2"/>
  <c r="AP4" i="2"/>
  <c r="AP6" i="2" s="1"/>
  <c r="L6" i="6"/>
  <c r="I15" i="6"/>
  <c r="I34" i="6"/>
  <c r="Q63" i="6"/>
  <c r="P63" i="6"/>
  <c r="L7" i="2"/>
  <c r="R7" i="2" s="1"/>
  <c r="N63" i="6"/>
  <c r="N62" i="6"/>
  <c r="Q60" i="6"/>
  <c r="I78" i="6"/>
  <c r="J108" i="6"/>
  <c r="I108" i="6"/>
  <c r="H108" i="6"/>
  <c r="G108" i="6"/>
  <c r="I105" i="6"/>
  <c r="J106" i="6"/>
  <c r="J101" i="6"/>
  <c r="Q119" i="6"/>
  <c r="N132" i="6"/>
  <c r="Q132" i="6"/>
  <c r="P132" i="6"/>
  <c r="O132" i="6"/>
  <c r="Q124" i="6"/>
  <c r="P212" i="6"/>
  <c r="O212" i="6"/>
  <c r="Q212" i="6"/>
  <c r="N212" i="6"/>
  <c r="P210" i="6"/>
  <c r="O211" i="6"/>
  <c r="O210" i="6"/>
  <c r="O209" i="6"/>
  <c r="N210" i="6"/>
  <c r="P207" i="6"/>
  <c r="Q210" i="6"/>
  <c r="P205" i="6"/>
  <c r="Q206" i="6"/>
  <c r="L32" i="2"/>
  <c r="R32" i="2" s="1"/>
  <c r="P206" i="6"/>
  <c r="L21" i="2"/>
  <c r="R21" i="2" s="1"/>
  <c r="L34" i="2"/>
  <c r="R34" i="2" s="1"/>
  <c r="Q207" i="6"/>
  <c r="AL3" i="2"/>
  <c r="AR5" i="2"/>
  <c r="AR2" i="2"/>
  <c r="AR4" i="2"/>
  <c r="AQ5" i="2"/>
  <c r="AQ2" i="2"/>
  <c r="AQ3" i="2"/>
  <c r="AU4" i="2"/>
  <c r="AU5" i="2"/>
  <c r="AU2" i="2"/>
  <c r="AN4" i="2"/>
  <c r="AN6" i="2" s="1"/>
  <c r="AN3" i="2"/>
  <c r="AN5" i="2"/>
  <c r="AN2" i="2"/>
  <c r="AY5" i="2"/>
  <c r="AY4" i="2"/>
  <c r="AY6" i="2" s="1"/>
  <c r="L4" i="2"/>
  <c r="R4" i="2" s="1"/>
  <c r="AQ4" i="2"/>
  <c r="AQ6" i="2" s="1"/>
  <c r="F17" i="3"/>
  <c r="F19" i="3" s="1"/>
  <c r="P38" i="6"/>
  <c r="O38" i="6"/>
  <c r="P37" i="6"/>
  <c r="N38" i="6"/>
  <c r="O37" i="6"/>
  <c r="Q36" i="6"/>
  <c r="Q37" i="6"/>
  <c r="J34" i="6"/>
  <c r="G71" i="6"/>
  <c r="Q82" i="6"/>
  <c r="P94" i="6"/>
  <c r="O94" i="6"/>
  <c r="P93" i="6"/>
  <c r="Q94" i="6"/>
  <c r="P91" i="6"/>
  <c r="N94" i="6"/>
  <c r="Q92" i="6"/>
  <c r="L10" i="2"/>
  <c r="R10" i="2" s="1"/>
  <c r="O92" i="6"/>
  <c r="N92" i="6"/>
  <c r="Q93" i="6"/>
  <c r="N87" i="6"/>
  <c r="P102" i="6"/>
  <c r="O102" i="6"/>
  <c r="N102" i="6"/>
  <c r="P101" i="6"/>
  <c r="O101" i="6"/>
  <c r="N100" i="6"/>
  <c r="Q101" i="6"/>
  <c r="I106" i="6"/>
  <c r="J146" i="6"/>
  <c r="I146" i="6"/>
  <c r="H146" i="6"/>
  <c r="G144" i="6"/>
  <c r="J145" i="6"/>
  <c r="I145" i="6"/>
  <c r="H144" i="6"/>
  <c r="AW4" i="2"/>
  <c r="AW6" i="2" s="1"/>
  <c r="AV4" i="2"/>
  <c r="AV5" i="2"/>
  <c r="AV2" i="2"/>
  <c r="AW3" i="2"/>
  <c r="AM4" i="2"/>
  <c r="AM3" i="2"/>
  <c r="AX3" i="2"/>
  <c r="AX4" i="2"/>
  <c r="AX6" i="2" s="1"/>
  <c r="AO2" i="2"/>
  <c r="AS4" i="2"/>
  <c r="L36" i="2"/>
  <c r="R36" i="2" s="1"/>
  <c r="N33" i="6"/>
  <c r="O29" i="6"/>
  <c r="P41" i="6"/>
  <c r="P66" i="6"/>
  <c r="O66" i="6"/>
  <c r="N66" i="6"/>
  <c r="Q66" i="6"/>
  <c r="Q65" i="6"/>
  <c r="P65" i="6"/>
  <c r="O65" i="6"/>
  <c r="P59" i="6"/>
  <c r="H90" i="6"/>
  <c r="G90" i="6"/>
  <c r="J89" i="6"/>
  <c r="H89" i="6"/>
  <c r="G85" i="6"/>
  <c r="H84" i="6"/>
  <c r="H83" i="6"/>
  <c r="G83" i="6"/>
  <c r="I90" i="6"/>
  <c r="J88" i="6"/>
  <c r="J85" i="6"/>
  <c r="I88" i="6"/>
  <c r="I85" i="6"/>
  <c r="H88" i="6"/>
  <c r="G89" i="6"/>
  <c r="O85" i="6"/>
  <c r="O93" i="6"/>
  <c r="Q96" i="6"/>
  <c r="O115" i="6"/>
  <c r="N115" i="6"/>
  <c r="Q115" i="6"/>
  <c r="P115" i="6"/>
  <c r="N111" i="6"/>
  <c r="Q108" i="6"/>
  <c r="O109" i="6"/>
  <c r="Q114" i="6"/>
  <c r="P114" i="6"/>
  <c r="Q110" i="6"/>
  <c r="P108" i="6"/>
  <c r="N108" i="6"/>
  <c r="P109" i="6"/>
  <c r="H112" i="6"/>
  <c r="O117" i="6"/>
  <c r="H143" i="6"/>
  <c r="G143" i="6"/>
  <c r="I142" i="6"/>
  <c r="I143" i="6"/>
  <c r="G142" i="6"/>
  <c r="H142" i="6"/>
  <c r="G140" i="6"/>
  <c r="I30" i="2"/>
  <c r="Q30" i="2" s="1"/>
  <c r="I28" i="2"/>
  <c r="Q28" i="2" s="1"/>
  <c r="J143" i="6"/>
  <c r="G137" i="6"/>
  <c r="H138" i="6"/>
  <c r="H135" i="6"/>
  <c r="I15" i="2"/>
  <c r="Q15" i="2" s="1"/>
  <c r="L12" i="2"/>
  <c r="R12" i="2" s="1"/>
  <c r="J13" i="6"/>
  <c r="E4" i="6"/>
  <c r="I29" i="2"/>
  <c r="Q29" i="2" s="1"/>
  <c r="I27" i="2"/>
  <c r="Q27" i="2" s="1"/>
  <c r="I26" i="2"/>
  <c r="Q26" i="2" s="1"/>
  <c r="I2" i="2"/>
  <c r="Q2" i="2" s="1"/>
  <c r="I13" i="6"/>
  <c r="G13" i="6"/>
  <c r="J27" i="6"/>
  <c r="I27" i="6"/>
  <c r="I22" i="6"/>
  <c r="J26" i="6"/>
  <c r="H27" i="6"/>
  <c r="I26" i="6"/>
  <c r="G23" i="6"/>
  <c r="G27" i="6"/>
  <c r="I20" i="6"/>
  <c r="G20" i="6"/>
  <c r="J22" i="6"/>
  <c r="J39" i="6"/>
  <c r="I39" i="6"/>
  <c r="H39" i="6"/>
  <c r="J38" i="6"/>
  <c r="G36" i="6"/>
  <c r="I4" i="2"/>
  <c r="Q4" i="2" s="1"/>
  <c r="J37" i="6"/>
  <c r="I38" i="6"/>
  <c r="I37" i="6"/>
  <c r="H35" i="6"/>
  <c r="G35" i="6"/>
  <c r="J36" i="6"/>
  <c r="G39" i="6"/>
  <c r="H36" i="6"/>
  <c r="H37" i="6"/>
  <c r="O32" i="6"/>
  <c r="G77" i="6"/>
  <c r="G81" i="6"/>
  <c r="J103" i="6"/>
  <c r="I103" i="6"/>
  <c r="H103" i="6"/>
  <c r="G99" i="6"/>
  <c r="J102" i="6"/>
  <c r="H101" i="6"/>
  <c r="I102" i="6"/>
  <c r="G101" i="6"/>
  <c r="G103" i="6"/>
  <c r="I11" i="2"/>
  <c r="Q11" i="2" s="1"/>
  <c r="I100" i="6"/>
  <c r="H100" i="6"/>
  <c r="I101" i="6"/>
  <c r="H106" i="6"/>
  <c r="Q109" i="6"/>
  <c r="N127" i="6"/>
  <c r="P215" i="6"/>
  <c r="AK5" i="2"/>
  <c r="AK2" i="2"/>
  <c r="AL4" i="2"/>
  <c r="AL6" i="2" s="1"/>
  <c r="AK4" i="2"/>
  <c r="AO4" i="2"/>
  <c r="AO6" i="2" s="1"/>
  <c r="AP3" i="2"/>
  <c r="AO3" i="2"/>
  <c r="AS5" i="2"/>
  <c r="AS2" i="2"/>
  <c r="AS3" i="2"/>
  <c r="AT5" i="2"/>
  <c r="AT6" i="2" s="1"/>
  <c r="AT2" i="2"/>
  <c r="AX2" i="2"/>
  <c r="AK3" i="2"/>
  <c r="AM5" i="2"/>
  <c r="H13" i="6"/>
  <c r="G18" i="6"/>
  <c r="H20" i="6"/>
  <c r="Q31" i="6"/>
  <c r="P31" i="6"/>
  <c r="P25" i="6"/>
  <c r="Q30" i="6"/>
  <c r="P27" i="6"/>
  <c r="N30" i="6"/>
  <c r="Q28" i="6"/>
  <c r="O28" i="6"/>
  <c r="O31" i="6"/>
  <c r="N28" i="6"/>
  <c r="Q29" i="6"/>
  <c r="L3" i="2"/>
  <c r="R3" i="2" s="1"/>
  <c r="I25" i="6"/>
  <c r="G40" i="6"/>
  <c r="Q62" i="6"/>
  <c r="P74" i="6"/>
  <c r="O74" i="6"/>
  <c r="N74" i="6"/>
  <c r="P73" i="6"/>
  <c r="O73" i="6"/>
  <c r="L8" i="2"/>
  <c r="R8" i="2" s="1"/>
  <c r="Q74" i="6"/>
  <c r="Q72" i="6"/>
  <c r="O71" i="6"/>
  <c r="Q69" i="6"/>
  <c r="I77" i="6"/>
  <c r="I86" i="6"/>
  <c r="H98" i="6"/>
  <c r="G98" i="6"/>
  <c r="J98" i="6"/>
  <c r="J97" i="6"/>
  <c r="I98" i="6"/>
  <c r="I97" i="6"/>
  <c r="I10" i="2"/>
  <c r="Q10" i="2" s="1"/>
  <c r="I93" i="6"/>
  <c r="H97" i="6"/>
  <c r="G97" i="6"/>
  <c r="G93" i="6"/>
  <c r="H92" i="6"/>
  <c r="H91" i="6"/>
  <c r="G91" i="6"/>
  <c r="Q102" i="6"/>
  <c r="H105" i="6"/>
  <c r="J162" i="6"/>
  <c r="G162" i="6"/>
  <c r="I160" i="6"/>
  <c r="H160" i="6"/>
  <c r="I162" i="6"/>
  <c r="I33" i="2"/>
  <c r="Q33" i="2" s="1"/>
  <c r="I32" i="2"/>
  <c r="Q32" i="2" s="1"/>
  <c r="I156" i="6"/>
  <c r="H156" i="6"/>
  <c r="G153" i="6"/>
  <c r="I158" i="6"/>
  <c r="H162" i="6"/>
  <c r="J225" i="6"/>
  <c r="I225" i="6"/>
  <c r="G225" i="6"/>
  <c r="H225" i="6"/>
  <c r="I23" i="2"/>
  <c r="Q23" i="2" s="1"/>
  <c r="I218" i="6"/>
  <c r="J224" i="6"/>
  <c r="AJ5" i="2"/>
  <c r="J15" i="6"/>
  <c r="J14" i="6"/>
  <c r="G14" i="6"/>
  <c r="N24" i="6"/>
  <c r="L29" i="2"/>
  <c r="R29" i="2" s="1"/>
  <c r="L27" i="2"/>
  <c r="R27" i="2" s="1"/>
  <c r="L26" i="2"/>
  <c r="R26" i="2" s="1"/>
  <c r="Q24" i="6"/>
  <c r="Q21" i="6"/>
  <c r="O19" i="6"/>
  <c r="O16" i="6"/>
  <c r="I32" i="6"/>
  <c r="H32" i="6"/>
  <c r="G32" i="6"/>
  <c r="G31" i="6"/>
  <c r="Q43" i="6"/>
  <c r="N43" i="6"/>
  <c r="L5" i="2"/>
  <c r="R5" i="2" s="1"/>
  <c r="P43" i="6"/>
  <c r="O41" i="6"/>
  <c r="N56" i="6"/>
  <c r="Q56" i="6"/>
  <c r="P56" i="6"/>
  <c r="O56" i="6"/>
  <c r="P48" i="6"/>
  <c r="O51" i="6"/>
  <c r="N54" i="6"/>
  <c r="Q83" i="6"/>
  <c r="N83" i="6"/>
  <c r="L9" i="2"/>
  <c r="R9" i="2" s="1"/>
  <c r="O75" i="6"/>
  <c r="Q87" i="6"/>
  <c r="P87" i="6"/>
  <c r="O87" i="6"/>
  <c r="I92" i="6"/>
  <c r="H125" i="6"/>
  <c r="J125" i="6"/>
  <c r="I125" i="6"/>
  <c r="G125" i="6"/>
  <c r="H124" i="6"/>
  <c r="G124" i="6"/>
  <c r="J124" i="6"/>
  <c r="I124" i="6"/>
  <c r="H212" i="6"/>
  <c r="H211" i="6"/>
  <c r="I211" i="6"/>
  <c r="G212" i="6"/>
  <c r="J211" i="6"/>
  <c r="J212" i="6"/>
  <c r="I212" i="6"/>
  <c r="G211" i="6"/>
  <c r="P18" i="6"/>
  <c r="I21" i="6"/>
  <c r="J21" i="6"/>
  <c r="H21" i="6"/>
  <c r="G21" i="6"/>
  <c r="J20" i="6"/>
  <c r="I18" i="6"/>
  <c r="P20" i="6"/>
  <c r="P21" i="6"/>
  <c r="P42" i="6"/>
  <c r="O42" i="6"/>
  <c r="N42" i="6"/>
  <c r="O40" i="6"/>
  <c r="Q41" i="6"/>
  <c r="P52" i="6"/>
  <c r="Q52" i="6"/>
  <c r="H58" i="6"/>
  <c r="G58" i="6"/>
  <c r="J57" i="6"/>
  <c r="H57" i="6"/>
  <c r="I6" i="2"/>
  <c r="Q6" i="2" s="1"/>
  <c r="G53" i="6"/>
  <c r="H52" i="6"/>
  <c r="H51" i="6"/>
  <c r="G51" i="6"/>
  <c r="P62" i="6"/>
  <c r="O62" i="6"/>
  <c r="P61" i="6"/>
  <c r="N64" i="6"/>
  <c r="Q64" i="6"/>
  <c r="P64" i="6"/>
  <c r="J58" i="6"/>
  <c r="P70" i="6"/>
  <c r="O70" i="6"/>
  <c r="P69" i="6"/>
  <c r="N70" i="6"/>
  <c r="O69" i="6"/>
  <c r="J72" i="6"/>
  <c r="I72" i="6"/>
  <c r="H72" i="6"/>
  <c r="P76" i="6"/>
  <c r="Q76" i="6"/>
  <c r="O76" i="6"/>
  <c r="N76" i="6"/>
  <c r="Q81" i="6"/>
  <c r="Q95" i="6"/>
  <c r="P95" i="6"/>
  <c r="P98" i="6"/>
  <c r="O98" i="6"/>
  <c r="N98" i="6"/>
  <c r="Q98" i="6"/>
  <c r="O97" i="6"/>
  <c r="O95" i="6"/>
  <c r="Q97" i="6"/>
  <c r="G116" i="6"/>
  <c r="H202" i="6"/>
  <c r="I202" i="6"/>
  <c r="G202" i="6"/>
  <c r="H201" i="6"/>
  <c r="J202" i="6"/>
  <c r="I20" i="2"/>
  <c r="Q20" i="2" s="1"/>
  <c r="J194" i="6"/>
  <c r="N19" i="6"/>
  <c r="Q20" i="6"/>
  <c r="O24" i="6"/>
  <c r="J47" i="6"/>
  <c r="I47" i="6"/>
  <c r="H47" i="6"/>
  <c r="J46" i="6"/>
  <c r="G44" i="6"/>
  <c r="G43" i="6"/>
  <c r="P40" i="6"/>
  <c r="G45" i="6"/>
  <c r="I46" i="6"/>
  <c r="Q50" i="6"/>
  <c r="N61" i="6"/>
  <c r="O53" i="6"/>
  <c r="H66" i="6"/>
  <c r="G66" i="6"/>
  <c r="J65" i="6"/>
  <c r="H65" i="6"/>
  <c r="G65" i="6"/>
  <c r="G61" i="6"/>
  <c r="H60" i="6"/>
  <c r="H59" i="6"/>
  <c r="O61" i="6"/>
  <c r="O64" i="6"/>
  <c r="J66" i="6"/>
  <c r="G69" i="6"/>
  <c r="Q70" i="6"/>
  <c r="G72" i="6"/>
  <c r="J107" i="6"/>
  <c r="I107" i="6"/>
  <c r="H107" i="6"/>
  <c r="G105" i="6"/>
  <c r="J105" i="6"/>
  <c r="G107" i="6"/>
  <c r="N135" i="6"/>
  <c r="Q135" i="6"/>
  <c r="P135" i="6"/>
  <c r="J205" i="6"/>
  <c r="H205" i="6"/>
  <c r="G205" i="6"/>
  <c r="J204" i="6"/>
  <c r="H203" i="6"/>
  <c r="F15" i="3"/>
  <c r="I21" i="2"/>
  <c r="Q21" i="2" s="1"/>
  <c r="I36" i="2"/>
  <c r="Q36" i="2" s="1"/>
  <c r="J19" i="6"/>
  <c r="I19" i="6"/>
  <c r="H19" i="6"/>
  <c r="G19" i="6"/>
  <c r="J18" i="6"/>
  <c r="J23" i="6"/>
  <c r="I23" i="6"/>
  <c r="H23" i="6"/>
  <c r="I3" i="2"/>
  <c r="Q3" i="2" s="1"/>
  <c r="N18" i="6"/>
  <c r="H30" i="6"/>
  <c r="G30" i="6"/>
  <c r="J30" i="6"/>
  <c r="J29" i="6"/>
  <c r="I30" i="6"/>
  <c r="I29" i="6"/>
  <c r="H29" i="6"/>
  <c r="G29" i="6"/>
  <c r="G22" i="6"/>
  <c r="P24" i="6"/>
  <c r="J32" i="6"/>
  <c r="O39" i="6"/>
  <c r="Q40" i="6"/>
  <c r="Q51" i="6"/>
  <c r="N51" i="6"/>
  <c r="O43" i="6"/>
  <c r="H45" i="6"/>
  <c r="Q55" i="6"/>
  <c r="P55" i="6"/>
  <c r="O55" i="6"/>
  <c r="G48" i="6"/>
  <c r="I60" i="6"/>
  <c r="G57" i="6"/>
  <c r="I68" i="6"/>
  <c r="Q61" i="6"/>
  <c r="G73" i="6"/>
  <c r="Q75" i="6"/>
  <c r="N75" i="6"/>
  <c r="P75" i="6"/>
  <c r="N85" i="6"/>
  <c r="N88" i="6"/>
  <c r="Q88" i="6"/>
  <c r="P88" i="6"/>
  <c r="O88" i="6"/>
  <c r="P80" i="6"/>
  <c r="O83" i="6"/>
  <c r="N86" i="6"/>
  <c r="N116" i="6"/>
  <c r="Q116" i="6"/>
  <c r="P116" i="6"/>
  <c r="O116" i="6"/>
  <c r="P133" i="6"/>
  <c r="N133" i="6"/>
  <c r="Q133" i="6"/>
  <c r="O133" i="6"/>
  <c r="L30" i="2"/>
  <c r="R30" i="2" s="1"/>
  <c r="L28" i="2"/>
  <c r="R28" i="2" s="1"/>
  <c r="G15" i="6"/>
  <c r="Q18" i="6"/>
  <c r="O23" i="6"/>
  <c r="Q35" i="6"/>
  <c r="N35" i="6"/>
  <c r="P35" i="6"/>
  <c r="O35" i="6"/>
  <c r="I45" i="6"/>
  <c r="H48" i="6"/>
  <c r="P49" i="6"/>
  <c r="N52" i="6"/>
  <c r="I54" i="6"/>
  <c r="N55" i="6"/>
  <c r="I57" i="6"/>
  <c r="J71" i="6"/>
  <c r="I71" i="6"/>
  <c r="H71" i="6"/>
  <c r="J70" i="6"/>
  <c r="G68" i="6"/>
  <c r="J69" i="6"/>
  <c r="I70" i="6"/>
  <c r="I69" i="6"/>
  <c r="I65" i="6"/>
  <c r="N78" i="6"/>
  <c r="Q80" i="6"/>
  <c r="P83" i="6"/>
  <c r="N109" i="6"/>
  <c r="N120" i="6"/>
  <c r="Q120" i="6"/>
  <c r="P120" i="6"/>
  <c r="O120" i="6"/>
  <c r="N119" i="6"/>
  <c r="Q117" i="6"/>
  <c r="G117" i="6"/>
  <c r="P138" i="6"/>
  <c r="O138" i="6"/>
  <c r="N138" i="6"/>
  <c r="Q137" i="6"/>
  <c r="O137" i="6"/>
  <c r="N137" i="6"/>
  <c r="Q138" i="6"/>
  <c r="O135" i="6"/>
  <c r="I205" i="6"/>
  <c r="P129" i="6"/>
  <c r="Q129" i="6"/>
  <c r="O129" i="6"/>
  <c r="N129" i="6"/>
  <c r="Q128" i="6"/>
  <c r="P128" i="6"/>
  <c r="O126" i="6"/>
  <c r="N125" i="6"/>
  <c r="P124" i="6"/>
  <c r="O123" i="6"/>
  <c r="N123" i="6"/>
  <c r="Q134" i="6"/>
  <c r="P134" i="6"/>
  <c r="O134" i="6"/>
  <c r="N134" i="6"/>
  <c r="P126" i="6"/>
  <c r="H159" i="6"/>
  <c r="G159" i="6"/>
  <c r="I159" i="6"/>
  <c r="G158" i="6"/>
  <c r="J156" i="6"/>
  <c r="H154" i="6"/>
  <c r="O173" i="6"/>
  <c r="N173" i="6"/>
  <c r="N170" i="6"/>
  <c r="Q173" i="6"/>
  <c r="P173" i="6"/>
  <c r="Q172" i="6"/>
  <c r="P170" i="6"/>
  <c r="Q171" i="6"/>
  <c r="P172" i="6"/>
  <c r="N168" i="6"/>
  <c r="O190" i="6"/>
  <c r="N190" i="6"/>
  <c r="Q189" i="6"/>
  <c r="O189" i="6"/>
  <c r="I210" i="6"/>
  <c r="H210" i="6"/>
  <c r="I208" i="6"/>
  <c r="J208" i="6"/>
  <c r="I207" i="6"/>
  <c r="G208" i="6"/>
  <c r="H209" i="6"/>
  <c r="G210" i="6"/>
  <c r="H218" i="6"/>
  <c r="I215" i="6"/>
  <c r="J218" i="6"/>
  <c r="H217" i="6"/>
  <c r="I216" i="6"/>
  <c r="G218" i="6"/>
  <c r="H213" i="6"/>
  <c r="H214" i="6"/>
  <c r="J215" i="6"/>
  <c r="G215" i="6"/>
  <c r="G216" i="6"/>
  <c r="H26" i="6"/>
  <c r="G26" i="6"/>
  <c r="J25" i="6"/>
  <c r="N32" i="6"/>
  <c r="G24" i="6"/>
  <c r="P36" i="6"/>
  <c r="P32" i="6"/>
  <c r="N45" i="6"/>
  <c r="N48" i="6"/>
  <c r="H50" i="6"/>
  <c r="G50" i="6"/>
  <c r="J49" i="6"/>
  <c r="H49" i="6"/>
  <c r="I52" i="6"/>
  <c r="P54" i="6"/>
  <c r="O54" i="6"/>
  <c r="P53" i="6"/>
  <c r="I49" i="6"/>
  <c r="I50" i="6"/>
  <c r="Q53" i="6"/>
  <c r="Q54" i="6"/>
  <c r="Q67" i="6"/>
  <c r="N67" i="6"/>
  <c r="N77" i="6"/>
  <c r="N80" i="6"/>
  <c r="H82" i="6"/>
  <c r="G82" i="6"/>
  <c r="J81" i="6"/>
  <c r="H81" i="6"/>
  <c r="I84" i="6"/>
  <c r="P86" i="6"/>
  <c r="O86" i="6"/>
  <c r="P85" i="6"/>
  <c r="I81" i="6"/>
  <c r="I82" i="6"/>
  <c r="Q85" i="6"/>
  <c r="Q86" i="6"/>
  <c r="Q99" i="6"/>
  <c r="P99" i="6"/>
  <c r="J111" i="6"/>
  <c r="I111" i="6"/>
  <c r="H111" i="6"/>
  <c r="I110" i="6"/>
  <c r="I109" i="6"/>
  <c r="H109" i="6"/>
  <c r="G109" i="6"/>
  <c r="J110" i="6"/>
  <c r="H127" i="6"/>
  <c r="G127" i="6"/>
  <c r="G126" i="6"/>
  <c r="P123" i="6"/>
  <c r="P157" i="6"/>
  <c r="Q157" i="6"/>
  <c r="O157" i="6"/>
  <c r="Q156" i="6"/>
  <c r="O155" i="6"/>
  <c r="P156" i="6"/>
  <c r="N155" i="6"/>
  <c r="P151" i="6"/>
  <c r="O153" i="6"/>
  <c r="O168" i="6"/>
  <c r="Q185" i="6"/>
  <c r="I197" i="6"/>
  <c r="P189" i="6"/>
  <c r="P213" i="6"/>
  <c r="N213" i="6"/>
  <c r="Q213" i="6"/>
  <c r="P220" i="6"/>
  <c r="Q220" i="6"/>
  <c r="O220" i="6"/>
  <c r="O219" i="6"/>
  <c r="P219" i="6"/>
  <c r="N220" i="6"/>
  <c r="N218" i="6"/>
  <c r="O214" i="6"/>
  <c r="Q215" i="6"/>
  <c r="I217" i="6"/>
  <c r="Q219" i="6"/>
  <c r="N9" i="7"/>
  <c r="N16" i="7"/>
  <c r="N12" i="7"/>
  <c r="N19" i="7"/>
  <c r="N15" i="7"/>
  <c r="N17" i="7"/>
  <c r="N10" i="7"/>
  <c r="N22" i="7"/>
  <c r="N18" i="7"/>
  <c r="N5" i="7"/>
  <c r="N14" i="7"/>
  <c r="N37" i="7"/>
  <c r="N39" i="7"/>
  <c r="N40" i="7"/>
  <c r="N32" i="7"/>
  <c r="N41" i="7"/>
  <c r="N33" i="7"/>
  <c r="N28" i="7"/>
  <c r="N34" i="7"/>
  <c r="N26" i="7"/>
  <c r="N38" i="7"/>
  <c r="N35" i="7"/>
  <c r="N42" i="7"/>
  <c r="N31" i="7"/>
  <c r="N30" i="7"/>
  <c r="N27" i="7"/>
  <c r="L13" i="2"/>
  <c r="R13" i="2" s="1"/>
  <c r="N17" i="6"/>
  <c r="P16" i="6"/>
  <c r="O18" i="6"/>
  <c r="N21" i="6"/>
  <c r="N20" i="6"/>
  <c r="P22" i="6"/>
  <c r="N15" i="6"/>
  <c r="O17" i="6"/>
  <c r="Q27" i="6"/>
  <c r="N27" i="6"/>
  <c r="P19" i="6"/>
  <c r="N29" i="6"/>
  <c r="P29" i="6"/>
  <c r="P28" i="6"/>
  <c r="N22" i="6"/>
  <c r="H24" i="6"/>
  <c r="H34" i="6"/>
  <c r="G34" i="6"/>
  <c r="J33" i="6"/>
  <c r="H33" i="6"/>
  <c r="Q25" i="6"/>
  <c r="N26" i="6"/>
  <c r="Q32" i="6"/>
  <c r="Q47" i="6"/>
  <c r="P47" i="6"/>
  <c r="O45" i="6"/>
  <c r="N47" i="6"/>
  <c r="P58" i="6"/>
  <c r="O58" i="6"/>
  <c r="N58" i="6"/>
  <c r="J50" i="6"/>
  <c r="J63" i="6"/>
  <c r="I63" i="6"/>
  <c r="H63" i="6"/>
  <c r="J62" i="6"/>
  <c r="G60" i="6"/>
  <c r="O57" i="6"/>
  <c r="P68" i="6"/>
  <c r="J60" i="6"/>
  <c r="H61" i="6"/>
  <c r="G63" i="6"/>
  <c r="G64" i="6"/>
  <c r="O67" i="6"/>
  <c r="Q79" i="6"/>
  <c r="P79" i="6"/>
  <c r="O77" i="6"/>
  <c r="N79" i="6"/>
  <c r="P90" i="6"/>
  <c r="O90" i="6"/>
  <c r="N90" i="6"/>
  <c r="J82" i="6"/>
  <c r="J95" i="6"/>
  <c r="I95" i="6"/>
  <c r="H95" i="6"/>
  <c r="J94" i="6"/>
  <c r="G92" i="6"/>
  <c r="J96" i="6"/>
  <c r="O89" i="6"/>
  <c r="Q100" i="6"/>
  <c r="P100" i="6"/>
  <c r="O100" i="6"/>
  <c r="J92" i="6"/>
  <c r="H93" i="6"/>
  <c r="G95" i="6"/>
  <c r="G96" i="6"/>
  <c r="N99" i="6"/>
  <c r="H110" i="6"/>
  <c r="N113" i="6"/>
  <c r="O114" i="6"/>
  <c r="N114" i="6"/>
  <c r="O112" i="6"/>
  <c r="N107" i="6"/>
  <c r="Q106" i="6"/>
  <c r="Q105" i="6"/>
  <c r="Q112" i="6"/>
  <c r="O131" i="6"/>
  <c r="N131" i="6"/>
  <c r="Q131" i="6"/>
  <c r="Q130" i="6"/>
  <c r="P131" i="6"/>
  <c r="P130" i="6"/>
  <c r="O130" i="6"/>
  <c r="I127" i="6"/>
  <c r="O128" i="6"/>
  <c r="Q153" i="6"/>
  <c r="Q166" i="6"/>
  <c r="N166" i="6"/>
  <c r="O166" i="6"/>
  <c r="P166" i="6"/>
  <c r="Q160" i="6"/>
  <c r="N172" i="6"/>
  <c r="O183" i="6"/>
  <c r="N183" i="6"/>
  <c r="Q183" i="6"/>
  <c r="P183" i="6"/>
  <c r="Q179" i="6"/>
  <c r="O179" i="6"/>
  <c r="O175" i="6"/>
  <c r="P225" i="6"/>
  <c r="O225" i="6"/>
  <c r="P226" i="6"/>
  <c r="P223" i="6"/>
  <c r="O226" i="6"/>
  <c r="Q223" i="6"/>
  <c r="Q224" i="6"/>
  <c r="O224" i="6"/>
  <c r="Q226" i="6"/>
  <c r="I229" i="6"/>
  <c r="G229" i="6"/>
  <c r="J229" i="6"/>
  <c r="H229" i="6"/>
  <c r="AJ2" i="2"/>
  <c r="O15" i="6"/>
  <c r="P17" i="6"/>
  <c r="Q19" i="6"/>
  <c r="O22" i="6"/>
  <c r="I24" i="6"/>
  <c r="G25" i="6"/>
  <c r="J35" i="6"/>
  <c r="I35" i="6"/>
  <c r="Q26" i="6"/>
  <c r="N37" i="6"/>
  <c r="N40" i="6"/>
  <c r="H42" i="6"/>
  <c r="G42" i="6"/>
  <c r="J41" i="6"/>
  <c r="H41" i="6"/>
  <c r="I44" i="6"/>
  <c r="N36" i="6"/>
  <c r="P46" i="6"/>
  <c r="O46" i="6"/>
  <c r="P45" i="6"/>
  <c r="I41" i="6"/>
  <c r="I42" i="6"/>
  <c r="Q45" i="6"/>
  <c r="Q46" i="6"/>
  <c r="O47" i="6"/>
  <c r="Q59" i="6"/>
  <c r="N59" i="6"/>
  <c r="P57" i="6"/>
  <c r="N69" i="6"/>
  <c r="I61" i="6"/>
  <c r="I62" i="6"/>
  <c r="N72" i="6"/>
  <c r="H64" i="6"/>
  <c r="H74" i="6"/>
  <c r="G74" i="6"/>
  <c r="J73" i="6"/>
  <c r="H73" i="6"/>
  <c r="I76" i="6"/>
  <c r="P67" i="6"/>
  <c r="N68" i="6"/>
  <c r="P78" i="6"/>
  <c r="O78" i="6"/>
  <c r="P77" i="6"/>
  <c r="I73" i="6"/>
  <c r="I74" i="6"/>
  <c r="Q77" i="6"/>
  <c r="Q78" i="6"/>
  <c r="O79" i="6"/>
  <c r="Q91" i="6"/>
  <c r="N91" i="6"/>
  <c r="P89" i="6"/>
  <c r="N101" i="6"/>
  <c r="I94" i="6"/>
  <c r="H96" i="6"/>
  <c r="O99" i="6"/>
  <c r="N104" i="6"/>
  <c r="J109" i="6"/>
  <c r="J122" i="6"/>
  <c r="G122" i="6"/>
  <c r="J121" i="6"/>
  <c r="I122" i="6"/>
  <c r="I121" i="6"/>
  <c r="H122" i="6"/>
  <c r="G121" i="6"/>
  <c r="I120" i="6"/>
  <c r="H119" i="6"/>
  <c r="J117" i="6"/>
  <c r="J115" i="6"/>
  <c r="H114" i="6"/>
  <c r="J130" i="6"/>
  <c r="I130" i="6"/>
  <c r="O125" i="6"/>
  <c r="J127" i="6"/>
  <c r="H141" i="6"/>
  <c r="J141" i="6"/>
  <c r="I141" i="6"/>
  <c r="G141" i="6"/>
  <c r="J140" i="6"/>
  <c r="I140" i="6"/>
  <c r="H140" i="6"/>
  <c r="G135" i="6"/>
  <c r="I133" i="6"/>
  <c r="J133" i="6"/>
  <c r="I136" i="6"/>
  <c r="N150" i="6"/>
  <c r="J159" i="6"/>
  <c r="I170" i="6"/>
  <c r="H170" i="6"/>
  <c r="G163" i="6"/>
  <c r="I169" i="6"/>
  <c r="O172" i="6"/>
  <c r="N176" i="6"/>
  <c r="H224" i="6"/>
  <c r="J223" i="6"/>
  <c r="I224" i="6"/>
  <c r="G224" i="6"/>
  <c r="I223" i="6"/>
  <c r="I222" i="6"/>
  <c r="H223" i="6"/>
  <c r="G223" i="6"/>
  <c r="J220" i="6"/>
  <c r="I228" i="6"/>
  <c r="I16" i="2"/>
  <c r="Q16" i="2" s="1"/>
  <c r="G16" i="6"/>
  <c r="O13" i="6"/>
  <c r="Q23" i="6"/>
  <c r="N25" i="6"/>
  <c r="Q17" i="6"/>
  <c r="O20" i="6"/>
  <c r="P30" i="6"/>
  <c r="O30" i="6"/>
  <c r="Q22" i="6"/>
  <c r="N23" i="6"/>
  <c r="J24" i="6"/>
  <c r="H25" i="6"/>
  <c r="I36" i="6"/>
  <c r="O27" i="6"/>
  <c r="Q39" i="6"/>
  <c r="P39" i="6"/>
  <c r="G33" i="6"/>
  <c r="O36" i="6"/>
  <c r="N39" i="6"/>
  <c r="P50" i="6"/>
  <c r="O50" i="6"/>
  <c r="N50" i="6"/>
  <c r="J42" i="6"/>
  <c r="J55" i="6"/>
  <c r="I55" i="6"/>
  <c r="H55" i="6"/>
  <c r="J54" i="6"/>
  <c r="G52" i="6"/>
  <c r="O48" i="6"/>
  <c r="O49" i="6"/>
  <c r="P60" i="6"/>
  <c r="J52" i="6"/>
  <c r="H53" i="6"/>
  <c r="G55" i="6"/>
  <c r="Q57" i="6"/>
  <c r="Q58" i="6"/>
  <c r="O59" i="6"/>
  <c r="J61" i="6"/>
  <c r="Q71" i="6"/>
  <c r="P71" i="6"/>
  <c r="O68" i="6"/>
  <c r="N71" i="6"/>
  <c r="P82" i="6"/>
  <c r="O82" i="6"/>
  <c r="N82" i="6"/>
  <c r="J74" i="6"/>
  <c r="J87" i="6"/>
  <c r="I87" i="6"/>
  <c r="H87" i="6"/>
  <c r="J86" i="6"/>
  <c r="G84" i="6"/>
  <c r="O80" i="6"/>
  <c r="O81" i="6"/>
  <c r="P92" i="6"/>
  <c r="J84" i="6"/>
  <c r="H85" i="6"/>
  <c r="G87" i="6"/>
  <c r="Q89" i="6"/>
  <c r="Q90" i="6"/>
  <c r="O91" i="6"/>
  <c r="J93" i="6"/>
  <c r="Q103" i="6"/>
  <c r="P103" i="6"/>
  <c r="I96" i="6"/>
  <c r="N103" i="6"/>
  <c r="O104" i="6"/>
  <c r="Q118" i="6"/>
  <c r="P118" i="6"/>
  <c r="I113" i="6"/>
  <c r="N136" i="6"/>
  <c r="Q136" i="6"/>
  <c r="P136" i="6"/>
  <c r="O136" i="6"/>
  <c r="I129" i="6"/>
  <c r="N130" i="6"/>
  <c r="I154" i="6"/>
  <c r="G156" i="6"/>
  <c r="N157" i="6"/>
  <c r="Q168" i="6"/>
  <c r="P168" i="6"/>
  <c r="O167" i="6"/>
  <c r="Q175" i="6"/>
  <c r="O176" i="6"/>
  <c r="O186" i="6"/>
  <c r="O188" i="6"/>
  <c r="P190" i="6"/>
  <c r="N225" i="6"/>
  <c r="P141" i="6"/>
  <c r="Q141" i="6"/>
  <c r="O141" i="6"/>
  <c r="Q143" i="6"/>
  <c r="P143" i="6"/>
  <c r="O143" i="6"/>
  <c r="N143" i="6"/>
  <c r="H145" i="6"/>
  <c r="G145" i="6"/>
  <c r="J144" i="6"/>
  <c r="I144" i="6"/>
  <c r="J150" i="6"/>
  <c r="I150" i="6"/>
  <c r="H150" i="6"/>
  <c r="G150" i="6"/>
  <c r="H148" i="6"/>
  <c r="G148" i="6"/>
  <c r="P154" i="6"/>
  <c r="O154" i="6"/>
  <c r="N154" i="6"/>
  <c r="N146" i="6"/>
  <c r="O148" i="6"/>
  <c r="Q149" i="6"/>
  <c r="Q151" i="6"/>
  <c r="O164" i="6"/>
  <c r="N164" i="6"/>
  <c r="Q164" i="6"/>
  <c r="P164" i="6"/>
  <c r="O158" i="6"/>
  <c r="G169" i="6"/>
  <c r="H169" i="6"/>
  <c r="I168" i="6"/>
  <c r="H168" i="6"/>
  <c r="G168" i="6"/>
  <c r="J167" i="6"/>
  <c r="G167" i="6"/>
  <c r="N163" i="6"/>
  <c r="G166" i="6"/>
  <c r="H186" i="6"/>
  <c r="J186" i="6"/>
  <c r="I186" i="6"/>
  <c r="O187" i="6"/>
  <c r="Q187" i="6"/>
  <c r="N186" i="6"/>
  <c r="O184" i="6"/>
  <c r="N184" i="6"/>
  <c r="N191" i="6"/>
  <c r="O191" i="6"/>
  <c r="Q191" i="6"/>
  <c r="P191" i="6"/>
  <c r="H196" i="6"/>
  <c r="J196" i="6"/>
  <c r="I196" i="6"/>
  <c r="G196" i="6"/>
  <c r="P200" i="6"/>
  <c r="N200" i="6"/>
  <c r="Q200" i="6"/>
  <c r="N194" i="6"/>
  <c r="N196" i="6"/>
  <c r="N41" i="6"/>
  <c r="J43" i="6"/>
  <c r="I43" i="6"/>
  <c r="N49" i="6"/>
  <c r="J51" i="6"/>
  <c r="I51" i="6"/>
  <c r="N57" i="6"/>
  <c r="J59" i="6"/>
  <c r="I59" i="6"/>
  <c r="N65" i="6"/>
  <c r="J67" i="6"/>
  <c r="I67" i="6"/>
  <c r="N73" i="6"/>
  <c r="J75" i="6"/>
  <c r="I75" i="6"/>
  <c r="N81" i="6"/>
  <c r="J83" i="6"/>
  <c r="I83" i="6"/>
  <c r="N89" i="6"/>
  <c r="J91" i="6"/>
  <c r="I91" i="6"/>
  <c r="N97" i="6"/>
  <c r="J99" i="6"/>
  <c r="I99" i="6"/>
  <c r="H99" i="6"/>
  <c r="P110" i="6"/>
  <c r="O110" i="6"/>
  <c r="N110" i="6"/>
  <c r="Q111" i="6"/>
  <c r="P111" i="6"/>
  <c r="N112" i="6"/>
  <c r="P105" i="6"/>
  <c r="J119" i="6"/>
  <c r="H120" i="6"/>
  <c r="G120" i="6"/>
  <c r="O111" i="6"/>
  <c r="I115" i="6"/>
  <c r="P125" i="6"/>
  <c r="Q125" i="6"/>
  <c r="I117" i="6"/>
  <c r="Q127" i="6"/>
  <c r="P127" i="6"/>
  <c r="O127" i="6"/>
  <c r="G119" i="6"/>
  <c r="H129" i="6"/>
  <c r="G129" i="6"/>
  <c r="J128" i="6"/>
  <c r="J134" i="6"/>
  <c r="I134" i="6"/>
  <c r="H134" i="6"/>
  <c r="G134" i="6"/>
  <c r="H132" i="6"/>
  <c r="Q126" i="6"/>
  <c r="H137" i="6"/>
  <c r="H136" i="6"/>
  <c r="G136" i="6"/>
  <c r="J137" i="6"/>
  <c r="J135" i="6"/>
  <c r="J139" i="6"/>
  <c r="I139" i="6"/>
  <c r="H139" i="6"/>
  <c r="N140" i="6"/>
  <c r="O140" i="6"/>
  <c r="Q139" i="6"/>
  <c r="N142" i="6"/>
  <c r="I135" i="6"/>
  <c r="J136" i="6"/>
  <c r="I137" i="6"/>
  <c r="I138" i="6"/>
  <c r="G139" i="6"/>
  <c r="Q150" i="6"/>
  <c r="P150" i="6"/>
  <c r="O150" i="6"/>
  <c r="N152" i="6"/>
  <c r="Q152" i="6"/>
  <c r="P152" i="6"/>
  <c r="O152" i="6"/>
  <c r="J155" i="6"/>
  <c r="I155" i="6"/>
  <c r="H155" i="6"/>
  <c r="G155" i="6"/>
  <c r="P146" i="6"/>
  <c r="G151" i="6"/>
  <c r="I152" i="6"/>
  <c r="P162" i="6"/>
  <c r="N162" i="6"/>
  <c r="P163" i="6"/>
  <c r="N175" i="6"/>
  <c r="J169" i="6"/>
  <c r="Q193" i="6"/>
  <c r="H195" i="6"/>
  <c r="I195" i="6"/>
  <c r="G194" i="6"/>
  <c r="J195" i="6"/>
  <c r="I194" i="6"/>
  <c r="G195" i="6"/>
  <c r="H194" i="6"/>
  <c r="H193" i="6"/>
  <c r="G192" i="6"/>
  <c r="G191" i="6"/>
  <c r="J198" i="6"/>
  <c r="G198" i="6"/>
  <c r="H198" i="6"/>
  <c r="I198" i="6"/>
  <c r="H197" i="6"/>
  <c r="N193" i="6"/>
  <c r="H206" i="6"/>
  <c r="J206" i="6"/>
  <c r="I206" i="6"/>
  <c r="G206" i="6"/>
  <c r="Q214" i="6"/>
  <c r="N214" i="6"/>
  <c r="P145" i="6"/>
  <c r="Q145" i="6"/>
  <c r="O145" i="6"/>
  <c r="N145" i="6"/>
  <c r="O147" i="6"/>
  <c r="N147" i="6"/>
  <c r="Q146" i="6"/>
  <c r="N148" i="6"/>
  <c r="Q148" i="6"/>
  <c r="P148" i="6"/>
  <c r="P144" i="6"/>
  <c r="H157" i="6"/>
  <c r="J157" i="6"/>
  <c r="I157" i="6"/>
  <c r="G157" i="6"/>
  <c r="G149" i="6"/>
  <c r="Q159" i="6"/>
  <c r="P159" i="6"/>
  <c r="O159" i="6"/>
  <c r="N159" i="6"/>
  <c r="H151" i="6"/>
  <c r="J152" i="6"/>
  <c r="Q162" i="6"/>
  <c r="Q163" i="6"/>
  <c r="H165" i="6"/>
  <c r="G177" i="6"/>
  <c r="I177" i="6"/>
  <c r="H177" i="6"/>
  <c r="Q178" i="6"/>
  <c r="P178" i="6"/>
  <c r="Q176" i="6"/>
  <c r="O178" i="6"/>
  <c r="N178" i="6"/>
  <c r="Q177" i="6"/>
  <c r="P177" i="6"/>
  <c r="G181" i="6"/>
  <c r="J181" i="6"/>
  <c r="I181" i="6"/>
  <c r="H181" i="6"/>
  <c r="J173" i="6"/>
  <c r="H184" i="6"/>
  <c r="J185" i="6"/>
  <c r="H183" i="6"/>
  <c r="N187" i="6"/>
  <c r="J201" i="6"/>
  <c r="G201" i="6"/>
  <c r="G199" i="6"/>
  <c r="I199" i="6"/>
  <c r="J199" i="6"/>
  <c r="I200" i="6"/>
  <c r="H199" i="6"/>
  <c r="I201" i="6"/>
  <c r="G200" i="6"/>
  <c r="O193" i="6"/>
  <c r="P204" i="6"/>
  <c r="Q204" i="6"/>
  <c r="O204" i="6"/>
  <c r="N204" i="6"/>
  <c r="Q203" i="6"/>
  <c r="O201" i="6"/>
  <c r="P202" i="6"/>
  <c r="P201" i="6"/>
  <c r="O202" i="6"/>
  <c r="P203" i="6"/>
  <c r="N202" i="6"/>
  <c r="O203" i="6"/>
  <c r="N198" i="6"/>
  <c r="Q221" i="6"/>
  <c r="P221" i="6"/>
  <c r="Q230" i="6"/>
  <c r="P230" i="6"/>
  <c r="O230" i="6"/>
  <c r="N230" i="6"/>
  <c r="P228" i="6"/>
  <c r="I232" i="6"/>
  <c r="J233" i="6"/>
  <c r="H233" i="6"/>
  <c r="Q231" i="6"/>
  <c r="H14" i="6"/>
  <c r="H18" i="6"/>
  <c r="H22" i="6"/>
  <c r="I14" i="6"/>
  <c r="P26" i="6"/>
  <c r="O26" i="6"/>
  <c r="J31" i="6"/>
  <c r="I31" i="6"/>
  <c r="H38" i="6"/>
  <c r="G38" i="6"/>
  <c r="H31" i="6"/>
  <c r="H46" i="6"/>
  <c r="G46" i="6"/>
  <c r="H54" i="6"/>
  <c r="G54" i="6"/>
  <c r="H62" i="6"/>
  <c r="G62" i="6"/>
  <c r="H70" i="6"/>
  <c r="G70" i="6"/>
  <c r="H78" i="6"/>
  <c r="G78" i="6"/>
  <c r="H86" i="6"/>
  <c r="G86" i="6"/>
  <c r="H94" i="6"/>
  <c r="G94" i="6"/>
  <c r="J100" i="6"/>
  <c r="H102" i="6"/>
  <c r="G102" i="6"/>
  <c r="P106" i="6"/>
  <c r="O106" i="6"/>
  <c r="N106" i="6"/>
  <c r="Q107" i="6"/>
  <c r="P107" i="6"/>
  <c r="G100" i="6"/>
  <c r="J116" i="6"/>
  <c r="I116" i="6"/>
  <c r="H116" i="6"/>
  <c r="O107" i="6"/>
  <c r="P112" i="6"/>
  <c r="J123" i="6"/>
  <c r="I123" i="6"/>
  <c r="H123" i="6"/>
  <c r="N124" i="6"/>
  <c r="O124" i="6"/>
  <c r="Q123" i="6"/>
  <c r="N126" i="6"/>
  <c r="I119" i="6"/>
  <c r="J120" i="6"/>
  <c r="G123" i="6"/>
  <c r="G128" i="6"/>
  <c r="J138" i="6"/>
  <c r="G138" i="6"/>
  <c r="O142" i="6"/>
  <c r="H153" i="6"/>
  <c r="H152" i="6"/>
  <c r="G152" i="6"/>
  <c r="J153" i="6"/>
  <c r="J151" i="6"/>
  <c r="I153" i="6"/>
  <c r="I151" i="6"/>
  <c r="Q144" i="6"/>
  <c r="G147" i="6"/>
  <c r="I149" i="6"/>
  <c r="Q161" i="6"/>
  <c r="P161" i="6"/>
  <c r="N153" i="6"/>
  <c r="Q154" i="6"/>
  <c r="I166" i="6"/>
  <c r="J166" i="6"/>
  <c r="N161" i="6"/>
  <c r="I172" i="6"/>
  <c r="Q174" i="6"/>
  <c r="P174" i="6"/>
  <c r="O174" i="6"/>
  <c r="N174" i="6"/>
  <c r="H176" i="6"/>
  <c r="G176" i="6"/>
  <c r="J176" i="6"/>
  <c r="I176" i="6"/>
  <c r="J175" i="6"/>
  <c r="I175" i="6"/>
  <c r="J168" i="6"/>
  <c r="J180" i="6"/>
  <c r="I180" i="6"/>
  <c r="H180" i="6"/>
  <c r="G180" i="6"/>
  <c r="P182" i="6"/>
  <c r="O182" i="6"/>
  <c r="Q182" i="6"/>
  <c r="Q181" i="6"/>
  <c r="N182" i="6"/>
  <c r="P181" i="6"/>
  <c r="N177" i="6"/>
  <c r="G179" i="6"/>
  <c r="N188" i="6"/>
  <c r="N181" i="6"/>
  <c r="I183" i="6"/>
  <c r="G186" i="6"/>
  <c r="P187" i="6"/>
  <c r="P193" i="6"/>
  <c r="O198" i="6"/>
  <c r="P214" i="6"/>
  <c r="J226" i="6"/>
  <c r="I226" i="6"/>
  <c r="H226" i="6"/>
  <c r="G226" i="6"/>
  <c r="G228" i="6"/>
  <c r="J228" i="6"/>
  <c r="H227" i="6"/>
  <c r="I227" i="6"/>
  <c r="H228" i="6"/>
  <c r="J227" i="6"/>
  <c r="G227" i="6"/>
  <c r="N221" i="6"/>
  <c r="O229" i="6"/>
  <c r="P149" i="6"/>
  <c r="J154" i="6"/>
  <c r="N156" i="6"/>
  <c r="I161" i="6"/>
  <c r="G160" i="6"/>
  <c r="H161" i="6"/>
  <c r="P155" i="6"/>
  <c r="O165" i="6"/>
  <c r="Q167" i="6"/>
  <c r="P167" i="6"/>
  <c r="J160" i="6"/>
  <c r="G171" i="6"/>
  <c r="H163" i="6"/>
  <c r="G173" i="6"/>
  <c r="J172" i="6"/>
  <c r="I171" i="6"/>
  <c r="H190" i="6"/>
  <c r="I190" i="6"/>
  <c r="G190" i="6"/>
  <c r="I187" i="6"/>
  <c r="H204" i="6"/>
  <c r="G204" i="6"/>
  <c r="I203" i="6"/>
  <c r="G203" i="6"/>
  <c r="I204" i="6"/>
  <c r="J203" i="6"/>
  <c r="I214" i="6"/>
  <c r="Q218" i="6"/>
  <c r="O217" i="6"/>
  <c r="P218" i="6"/>
  <c r="O218" i="6"/>
  <c r="P217" i="6"/>
  <c r="J114" i="6"/>
  <c r="J118" i="6"/>
  <c r="I114" i="6"/>
  <c r="G118" i="6"/>
  <c r="Q155" i="6"/>
  <c r="O169" i="6"/>
  <c r="Q169" i="6"/>
  <c r="P169" i="6"/>
  <c r="G161" i="6"/>
  <c r="I163" i="6"/>
  <c r="N165" i="6"/>
  <c r="N169" i="6"/>
  <c r="J171" i="6"/>
  <c r="G172" i="6"/>
  <c r="P194" i="6"/>
  <c r="J187" i="6"/>
  <c r="H188" i="6"/>
  <c r="G189" i="6"/>
  <c r="H222" i="6"/>
  <c r="G222" i="6"/>
  <c r="I221" i="6"/>
  <c r="H221" i="6"/>
  <c r="G219" i="6"/>
  <c r="J222" i="6"/>
  <c r="P113" i="6"/>
  <c r="G106" i="6"/>
  <c r="P117" i="6"/>
  <c r="G110" i="6"/>
  <c r="P121" i="6"/>
  <c r="O113" i="6"/>
  <c r="J126" i="6"/>
  <c r="H118" i="6"/>
  <c r="N128" i="6"/>
  <c r="H133" i="6"/>
  <c r="P137" i="6"/>
  <c r="I132" i="6"/>
  <c r="J142" i="6"/>
  <c r="N144" i="6"/>
  <c r="H149" i="6"/>
  <c r="P153" i="6"/>
  <c r="I148" i="6"/>
  <c r="J158" i="6"/>
  <c r="O160" i="6"/>
  <c r="N160" i="6"/>
  <c r="G165" i="6"/>
  <c r="J165" i="6"/>
  <c r="G164" i="6"/>
  <c r="I165" i="6"/>
  <c r="I167" i="6"/>
  <c r="H167" i="6"/>
  <c r="J161" i="6"/>
  <c r="O162" i="6"/>
  <c r="H164" i="6"/>
  <c r="I174" i="6"/>
  <c r="J174" i="6"/>
  <c r="H174" i="6"/>
  <c r="P165" i="6"/>
  <c r="I178" i="6"/>
  <c r="G178" i="6"/>
  <c r="J179" i="6"/>
  <c r="H172" i="6"/>
  <c r="G183" i="6"/>
  <c r="G187" i="6"/>
  <c r="H187" i="6"/>
  <c r="I188" i="6"/>
  <c r="G188" i="6"/>
  <c r="H192" i="6"/>
  <c r="P196" i="6"/>
  <c r="O196" i="6"/>
  <c r="J188" i="6"/>
  <c r="H189" i="6"/>
  <c r="J190" i="6"/>
  <c r="H191" i="6"/>
  <c r="I192" i="6"/>
  <c r="Q209" i="6"/>
  <c r="O228" i="6"/>
  <c r="N228" i="6"/>
  <c r="Q228" i="6"/>
  <c r="N227" i="6"/>
  <c r="I230" i="6"/>
  <c r="G230" i="6"/>
  <c r="J230" i="6"/>
  <c r="H230" i="6"/>
  <c r="N231" i="6"/>
  <c r="P231" i="6"/>
  <c r="O231" i="6"/>
  <c r="P227" i="6"/>
  <c r="L19" i="7"/>
  <c r="L11" i="7"/>
  <c r="L7" i="7"/>
  <c r="L16" i="7"/>
  <c r="L13" i="7"/>
  <c r="L10" i="7"/>
  <c r="L17" i="7"/>
  <c r="L20" i="7"/>
  <c r="L9" i="7"/>
  <c r="L22" i="7"/>
  <c r="L14" i="7"/>
  <c r="L12" i="7"/>
  <c r="L5" i="7"/>
  <c r="H113" i="6"/>
  <c r="H117" i="6"/>
  <c r="H121" i="6"/>
  <c r="G113" i="6"/>
  <c r="Q113" i="6"/>
  <c r="N117" i="6"/>
  <c r="I118" i="6"/>
  <c r="J132" i="6"/>
  <c r="J148" i="6"/>
  <c r="N149" i="6"/>
  <c r="G154" i="6"/>
  <c r="O156" i="6"/>
  <c r="Q170" i="6"/>
  <c r="I164" i="6"/>
  <c r="Q165" i="6"/>
  <c r="O170" i="6"/>
  <c r="O181" i="6"/>
  <c r="O180" i="6"/>
  <c r="N180" i="6"/>
  <c r="H173" i="6"/>
  <c r="O185" i="6"/>
  <c r="N185" i="6"/>
  <c r="N179" i="6"/>
  <c r="G182" i="6"/>
  <c r="J193" i="6"/>
  <c r="I193" i="6"/>
  <c r="G193" i="6"/>
  <c r="P184" i="6"/>
  <c r="P185" i="6"/>
  <c r="P197" i="6"/>
  <c r="N199" i="6"/>
  <c r="O199" i="6"/>
  <c r="Q199" i="6"/>
  <c r="I191" i="6"/>
  <c r="J192" i="6"/>
  <c r="N207" i="6"/>
  <c r="O207" i="6"/>
  <c r="N206" i="6"/>
  <c r="Q205" i="6"/>
  <c r="P208" i="6"/>
  <c r="N208" i="6"/>
  <c r="Q208" i="6"/>
  <c r="O208" i="6"/>
  <c r="N216" i="6"/>
  <c r="G221" i="6"/>
  <c r="I233" i="6"/>
  <c r="G231" i="6"/>
  <c r="Q227" i="6"/>
  <c r="N233" i="6"/>
  <c r="L18" i="7"/>
  <c r="H29" i="7"/>
  <c r="M16" i="7"/>
  <c r="M22" i="7"/>
  <c r="M19" i="7"/>
  <c r="M5" i="7"/>
  <c r="M20" i="7"/>
  <c r="M13" i="7"/>
  <c r="M9" i="7"/>
  <c r="M12" i="7"/>
  <c r="M17" i="7"/>
  <c r="M11" i="7"/>
  <c r="M15" i="7"/>
  <c r="M10" i="7"/>
  <c r="M18" i="7"/>
  <c r="N211" i="6"/>
  <c r="Q211" i="6"/>
  <c r="P216" i="6"/>
  <c r="P209" i="6"/>
  <c r="P224" i="6"/>
  <c r="N224" i="6"/>
  <c r="Q229" i="6"/>
  <c r="N229" i="6"/>
  <c r="H58" i="7"/>
  <c r="H74" i="7"/>
  <c r="H90" i="7"/>
  <c r="H106" i="7"/>
  <c r="H122" i="7"/>
  <c r="H138" i="7"/>
  <c r="Q225" i="6"/>
  <c r="H39" i="7"/>
  <c r="H56" i="7"/>
  <c r="H72" i="7"/>
  <c r="H88" i="7"/>
  <c r="H104" i="7"/>
  <c r="H120" i="7"/>
  <c r="H152" i="7"/>
  <c r="H28" i="9"/>
  <c r="G25" i="9"/>
  <c r="H29" i="9"/>
  <c r="G29" i="9"/>
  <c r="G23" i="9"/>
  <c r="H26" i="9"/>
  <c r="O177" i="6"/>
  <c r="N171" i="6"/>
  <c r="J182" i="6"/>
  <c r="I184" i="6"/>
  <c r="J184" i="6"/>
  <c r="P176" i="6"/>
  <c r="Q186" i="6"/>
  <c r="J189" i="6"/>
  <c r="J191" i="6"/>
  <c r="P192" i="6"/>
  <c r="N192" i="6"/>
  <c r="G184" i="6"/>
  <c r="I189" i="6"/>
  <c r="Q202" i="6"/>
  <c r="H208" i="6"/>
  <c r="J207" i="6"/>
  <c r="N205" i="6"/>
  <c r="G207" i="6"/>
  <c r="J217" i="6"/>
  <c r="G217" i="6"/>
  <c r="H220" i="6"/>
  <c r="G220" i="6"/>
  <c r="I219" i="6"/>
  <c r="P211" i="6"/>
  <c r="H215" i="6"/>
  <c r="O216" i="6"/>
  <c r="H219" i="6"/>
  <c r="H38" i="7"/>
  <c r="H48" i="7"/>
  <c r="H64" i="7"/>
  <c r="H80" i="7"/>
  <c r="H96" i="7"/>
  <c r="H112" i="7"/>
  <c r="H128" i="7"/>
  <c r="H144" i="7"/>
  <c r="N195" i="6"/>
  <c r="Q195" i="6"/>
  <c r="J197" i="6"/>
  <c r="G197" i="6"/>
  <c r="Q198" i="6"/>
  <c r="Q194" i="6"/>
  <c r="O195" i="6"/>
  <c r="O206" i="6"/>
  <c r="J209" i="6"/>
  <c r="I209" i="6"/>
  <c r="G209" i="6"/>
  <c r="J213" i="6"/>
  <c r="G213" i="6"/>
  <c r="J214" i="6"/>
  <c r="G214" i="6"/>
  <c r="O205" i="6"/>
  <c r="N215" i="6"/>
  <c r="O215" i="6"/>
  <c r="H207" i="6"/>
  <c r="N209" i="6"/>
  <c r="J221" i="6"/>
  <c r="N223" i="6"/>
  <c r="O223" i="6"/>
  <c r="Q216" i="6"/>
  <c r="O227" i="6"/>
  <c r="J219" i="6"/>
  <c r="I220" i="6"/>
  <c r="O232" i="6"/>
  <c r="Q232" i="6"/>
  <c r="N232" i="6"/>
  <c r="H46" i="7"/>
  <c r="H62" i="7"/>
  <c r="H78" i="7"/>
  <c r="H94" i="7"/>
  <c r="H110" i="7"/>
  <c r="H126" i="7"/>
  <c r="H142" i="7"/>
  <c r="H44" i="9"/>
  <c r="G41" i="9"/>
  <c r="H45" i="9"/>
  <c r="G45" i="9"/>
  <c r="G39" i="9"/>
  <c r="H42" i="9"/>
  <c r="M36" i="7"/>
  <c r="M27" i="7"/>
  <c r="M38" i="7"/>
  <c r="M39" i="7"/>
  <c r="M31" i="7"/>
  <c r="M40" i="7"/>
  <c r="M32" i="7"/>
  <c r="M30" i="7"/>
  <c r="M28" i="7"/>
  <c r="M34" i="7"/>
  <c r="M26" i="7"/>
  <c r="M41" i="7"/>
  <c r="M35" i="7"/>
  <c r="H38" i="9"/>
  <c r="G22" i="9"/>
  <c r="Q184" i="6"/>
  <c r="Q188" i="6"/>
  <c r="P188" i="6"/>
  <c r="H200" i="6"/>
  <c r="J200" i="6"/>
  <c r="N201" i="6"/>
  <c r="N203" i="6"/>
  <c r="Q201" i="6"/>
  <c r="H216" i="6"/>
  <c r="J216" i="6"/>
  <c r="N217" i="6"/>
  <c r="N219" i="6"/>
  <c r="Q217" i="6"/>
  <c r="G232" i="6"/>
  <c r="H232" i="6"/>
  <c r="J232" i="6"/>
  <c r="Q233" i="6"/>
  <c r="P233" i="6"/>
  <c r="H231" i="6"/>
  <c r="O233" i="6"/>
  <c r="M37" i="7"/>
  <c r="H136" i="7"/>
  <c r="N21" i="7"/>
  <c r="N13" i="7"/>
  <c r="H27" i="9"/>
  <c r="H60" i="9"/>
  <c r="G57" i="9"/>
  <c r="H61" i="9"/>
  <c r="G61" i="9"/>
  <c r="G55" i="9"/>
  <c r="H30" i="7"/>
  <c r="H42" i="7"/>
  <c r="G24" i="9"/>
  <c r="G38" i="9"/>
  <c r="H59" i="9"/>
  <c r="G26" i="9"/>
  <c r="G30" i="9"/>
  <c r="H52" i="9"/>
  <c r="G49" i="9"/>
  <c r="H53" i="9"/>
  <c r="G53" i="9"/>
  <c r="G58" i="9"/>
  <c r="G62" i="9"/>
  <c r="G21" i="9"/>
  <c r="G32" i="9"/>
  <c r="H43" i="9"/>
  <c r="H54" i="9"/>
  <c r="H22" i="9"/>
  <c r="H36" i="9"/>
  <c r="G33" i="9"/>
  <c r="H37" i="9"/>
  <c r="G37" i="9"/>
  <c r="G42" i="9"/>
  <c r="H68" i="9"/>
  <c r="G65" i="9"/>
  <c r="H66" i="9"/>
  <c r="G63" i="9"/>
  <c r="H69" i="9"/>
  <c r="G69" i="9"/>
  <c r="G14" i="9"/>
  <c r="H15" i="9"/>
  <c r="H13" i="9"/>
  <c r="G13" i="9"/>
  <c r="H30" i="9"/>
  <c r="G40" i="9"/>
  <c r="H16" i="9"/>
  <c r="H24" i="9"/>
  <c r="H32" i="9"/>
  <c r="H40" i="9"/>
  <c r="H48" i="9"/>
  <c r="H56" i="9"/>
  <c r="H64" i="9"/>
  <c r="H72" i="9"/>
  <c r="G77" i="9"/>
  <c r="H80" i="9"/>
  <c r="G85" i="9"/>
  <c r="H88" i="9"/>
  <c r="G93" i="9"/>
  <c r="H96" i="9"/>
  <c r="G101" i="9"/>
  <c r="H104" i="9"/>
  <c r="G109" i="9"/>
  <c r="H112" i="9"/>
  <c r="G117" i="9"/>
  <c r="H120" i="9"/>
  <c r="G125" i="9"/>
  <c r="H128" i="9"/>
  <c r="G133" i="9"/>
  <c r="H136" i="9"/>
  <c r="G141" i="9"/>
  <c r="H144" i="9"/>
  <c r="G149" i="9"/>
  <c r="H152" i="9"/>
  <c r="G157" i="9"/>
  <c r="H160" i="9"/>
  <c r="G165" i="9"/>
  <c r="H168" i="9"/>
  <c r="G173" i="9"/>
  <c r="H176" i="9"/>
  <c r="G181" i="9"/>
  <c r="H184" i="9"/>
  <c r="G189" i="9"/>
  <c r="H192" i="9"/>
  <c r="G197" i="9"/>
  <c r="H200" i="9"/>
  <c r="G205" i="9"/>
  <c r="H208" i="9"/>
  <c r="G213" i="9"/>
  <c r="H216" i="9"/>
  <c r="G221" i="9"/>
  <c r="H224" i="9"/>
  <c r="G229" i="9"/>
  <c r="H232" i="9"/>
  <c r="H21" i="9"/>
  <c r="H77" i="9"/>
  <c r="H85" i="9"/>
  <c r="H93" i="9"/>
  <c r="H101" i="9"/>
  <c r="H109" i="9"/>
  <c r="H117" i="9"/>
  <c r="G218" i="9"/>
  <c r="G226" i="9"/>
  <c r="G71" i="9"/>
  <c r="H74" i="9"/>
  <c r="G79" i="9"/>
  <c r="H82" i="9"/>
  <c r="G87" i="9"/>
  <c r="H90" i="9"/>
  <c r="G95" i="9"/>
  <c r="H98" i="9"/>
  <c r="G103" i="9"/>
  <c r="H106" i="9"/>
  <c r="G111" i="9"/>
  <c r="H114" i="9"/>
  <c r="G119" i="9"/>
  <c r="H122" i="9"/>
  <c r="G127" i="9"/>
  <c r="H130" i="9"/>
  <c r="G135" i="9"/>
  <c r="H138" i="9"/>
  <c r="G143" i="9"/>
  <c r="H146" i="9"/>
  <c r="G151" i="9"/>
  <c r="H154" i="9"/>
  <c r="G159" i="9"/>
  <c r="H162" i="9"/>
  <c r="G167" i="9"/>
  <c r="H170" i="9"/>
  <c r="G175" i="9"/>
  <c r="H178" i="9"/>
  <c r="G183" i="9"/>
  <c r="H186" i="9"/>
  <c r="G191" i="9"/>
  <c r="H194" i="9"/>
  <c r="G199" i="9"/>
  <c r="H202" i="9"/>
  <c r="G207" i="9"/>
  <c r="H210" i="9"/>
  <c r="G215" i="9"/>
  <c r="G223" i="9"/>
  <c r="G231" i="9"/>
  <c r="G20" i="9"/>
  <c r="H23" i="9"/>
  <c r="G28" i="9"/>
  <c r="H31" i="9"/>
  <c r="G36" i="9"/>
  <c r="H39" i="9"/>
  <c r="G44" i="9"/>
  <c r="H47" i="9"/>
  <c r="G52" i="9"/>
  <c r="H55" i="9"/>
  <c r="G60" i="9"/>
  <c r="H63" i="9"/>
  <c r="G68" i="9"/>
  <c r="H71" i="9"/>
  <c r="G76" i="9"/>
  <c r="H79" i="9"/>
  <c r="G84" i="9"/>
  <c r="H87" i="9"/>
  <c r="G92" i="9"/>
  <c r="H95" i="9"/>
  <c r="G100" i="9"/>
  <c r="H103" i="9"/>
  <c r="G108" i="9"/>
  <c r="H111" i="9"/>
  <c r="G116" i="9"/>
  <c r="H119" i="9"/>
  <c r="G124" i="9"/>
  <c r="H127" i="9"/>
  <c r="G132" i="9"/>
  <c r="H135" i="9"/>
  <c r="G140" i="9"/>
  <c r="H143" i="9"/>
  <c r="G148" i="9"/>
  <c r="H151" i="9"/>
  <c r="G156" i="9"/>
  <c r="H159" i="9"/>
  <c r="G164" i="9"/>
  <c r="H167" i="9"/>
  <c r="G172" i="9"/>
  <c r="H175" i="9"/>
  <c r="G180" i="9"/>
  <c r="H183" i="9"/>
  <c r="G188" i="9"/>
  <c r="H191" i="9"/>
  <c r="G196" i="9"/>
  <c r="H199" i="9"/>
  <c r="G204" i="9"/>
  <c r="H207" i="9"/>
  <c r="G212" i="9"/>
  <c r="H215" i="9"/>
  <c r="G220" i="9"/>
  <c r="H223" i="9"/>
  <c r="G228" i="9"/>
  <c r="H231" i="9"/>
  <c r="G17" i="9"/>
  <c r="H20" i="9"/>
  <c r="G73" i="9"/>
  <c r="G81" i="9"/>
  <c r="G89" i="9"/>
  <c r="G97" i="9"/>
  <c r="G105" i="9"/>
  <c r="G113" i="9"/>
  <c r="G121" i="9"/>
  <c r="H124" i="9"/>
  <c r="G129" i="9"/>
  <c r="H132" i="9"/>
  <c r="G137" i="9"/>
  <c r="H140" i="9"/>
  <c r="G145" i="9"/>
  <c r="H148" i="9"/>
  <c r="G153" i="9"/>
  <c r="H156" i="9"/>
  <c r="G161" i="9"/>
  <c r="H164" i="9"/>
  <c r="G169" i="9"/>
  <c r="H172" i="9"/>
  <c r="G177" i="9"/>
  <c r="H180" i="9"/>
  <c r="G185" i="9"/>
  <c r="H188" i="9"/>
  <c r="G193" i="9"/>
  <c r="H196" i="9"/>
  <c r="G201" i="9"/>
  <c r="H204" i="9"/>
  <c r="G209" i="9"/>
  <c r="H212" i="9"/>
  <c r="G217" i="9"/>
  <c r="H220" i="9"/>
  <c r="G225" i="9"/>
  <c r="H228" i="9"/>
  <c r="G233" i="9"/>
  <c r="H25" i="9"/>
  <c r="H33" i="9"/>
  <c r="H41" i="9"/>
  <c r="H49" i="9"/>
  <c r="H57" i="9"/>
  <c r="H65" i="9"/>
  <c r="H73" i="9"/>
  <c r="H81" i="9"/>
  <c r="H89" i="9"/>
  <c r="H97" i="9"/>
  <c r="H105" i="9"/>
  <c r="H113" i="9"/>
  <c r="H121" i="9"/>
  <c r="H129" i="9"/>
  <c r="H137" i="9"/>
  <c r="H145" i="9"/>
  <c r="H153" i="9"/>
  <c r="H161" i="9"/>
  <c r="H169" i="9"/>
  <c r="H177" i="9"/>
  <c r="H185" i="9"/>
  <c r="H193" i="9"/>
  <c r="H201" i="9"/>
  <c r="H209" i="9"/>
  <c r="H217" i="9"/>
  <c r="H225" i="9"/>
  <c r="G19" i="9"/>
  <c r="G27" i="9"/>
  <c r="G35" i="9"/>
  <c r="G43" i="9"/>
  <c r="G51" i="9"/>
  <c r="G59" i="9"/>
  <c r="G67" i="9"/>
  <c r="G75" i="9"/>
  <c r="G83" i="9"/>
  <c r="G91" i="9"/>
  <c r="G99" i="9"/>
  <c r="G107" i="9"/>
  <c r="G115" i="9"/>
  <c r="G123" i="9"/>
  <c r="G131" i="9"/>
  <c r="G139" i="9"/>
  <c r="G147" i="9"/>
  <c r="G155" i="9"/>
  <c r="G163" i="9"/>
  <c r="G171" i="9"/>
  <c r="G179" i="9"/>
  <c r="G187" i="9"/>
  <c r="G195" i="9"/>
  <c r="G203" i="9"/>
  <c r="AM6" i="2" l="1"/>
  <c r="AR6" i="2"/>
  <c r="E5" i="6"/>
  <c r="AS6" i="2"/>
  <c r="AU6" i="2"/>
  <c r="AV6" i="2"/>
  <c r="N7" i="1"/>
  <c r="AK6" i="2"/>
  <c r="L7" i="6"/>
  <c r="E6" i="6" l="1"/>
  <c r="L8" i="6"/>
  <c r="N8" i="1"/>
  <c r="N9" i="1" l="1"/>
  <c r="L9" i="6"/>
  <c r="E7" i="6"/>
  <c r="E8" i="6" l="1"/>
  <c r="L10" i="6"/>
  <c r="N10" i="1"/>
  <c r="N11" i="1" l="1"/>
  <c r="L11" i="6"/>
  <c r="E9" i="6"/>
  <c r="E10" i="6" l="1"/>
  <c r="L12" i="6"/>
  <c r="N12" i="1"/>
  <c r="N13" i="1" l="1"/>
  <c r="L13" i="6"/>
  <c r="E11" i="6"/>
  <c r="E12" i="6" l="1"/>
  <c r="M13" i="6"/>
  <c r="L14" i="6"/>
  <c r="K2" i="2"/>
  <c r="Z2" i="2" s="1"/>
  <c r="B3" i="8"/>
  <c r="N14" i="1"/>
  <c r="AB13" i="1"/>
  <c r="N15" i="1" l="1"/>
  <c r="AB14" i="1"/>
  <c r="M14" i="6"/>
  <c r="L15" i="6"/>
  <c r="E13" i="6"/>
  <c r="L16" i="6" l="1"/>
  <c r="M15" i="6"/>
  <c r="F13" i="6"/>
  <c r="E14" i="6"/>
  <c r="H2" i="2"/>
  <c r="X2" i="2" s="1"/>
  <c r="N16" i="1"/>
  <c r="AB15" i="1"/>
  <c r="E15" i="6" l="1"/>
  <c r="F14" i="6"/>
  <c r="L17" i="6"/>
  <c r="M16" i="6"/>
  <c r="N17" i="1"/>
  <c r="AB16" i="1"/>
  <c r="L18" i="6" l="1"/>
  <c r="M17" i="6"/>
  <c r="N18" i="1"/>
  <c r="AB17" i="1"/>
  <c r="E16" i="6"/>
  <c r="F15" i="6"/>
  <c r="L19" i="6" l="1"/>
  <c r="M18" i="6"/>
  <c r="E17" i="6"/>
  <c r="F16" i="6"/>
  <c r="N19" i="1"/>
  <c r="AB18" i="1"/>
  <c r="N20" i="1" l="1"/>
  <c r="AB19" i="1"/>
  <c r="E18" i="6"/>
  <c r="F17" i="6"/>
  <c r="L20" i="6"/>
  <c r="M19" i="6"/>
  <c r="E19" i="6" l="1"/>
  <c r="F18" i="6"/>
  <c r="N21" i="1"/>
  <c r="AB20" i="1"/>
  <c r="L21" i="6"/>
  <c r="M20" i="6"/>
  <c r="L22" i="6" l="1"/>
  <c r="M21" i="6"/>
  <c r="E20" i="6"/>
  <c r="F19" i="6"/>
  <c r="N22" i="1"/>
  <c r="AB21" i="1"/>
  <c r="N23" i="1" l="1"/>
  <c r="AB22" i="1"/>
  <c r="E21" i="6"/>
  <c r="F20" i="6"/>
  <c r="L23" i="6"/>
  <c r="M22" i="6"/>
  <c r="N24" i="1" l="1"/>
  <c r="B4" i="8"/>
  <c r="AB23" i="1"/>
  <c r="L24" i="6"/>
  <c r="K3" i="2"/>
  <c r="Z3" i="2" s="1"/>
  <c r="M23" i="6"/>
  <c r="E22" i="6"/>
  <c r="F21" i="6"/>
  <c r="L25" i="6" l="1"/>
  <c r="M24" i="6"/>
  <c r="N25" i="1"/>
  <c r="AB24" i="1"/>
  <c r="E23" i="6"/>
  <c r="F22" i="6"/>
  <c r="E24" i="6" l="1"/>
  <c r="H3" i="2"/>
  <c r="X3" i="2" s="1"/>
  <c r="F23" i="6"/>
  <c r="L26" i="6"/>
  <c r="M25" i="6"/>
  <c r="N26" i="1"/>
  <c r="AB25" i="1"/>
  <c r="L27" i="6" l="1"/>
  <c r="M26" i="6"/>
  <c r="E25" i="6"/>
  <c r="F24" i="6"/>
  <c r="N27" i="1"/>
  <c r="AB26" i="1"/>
  <c r="N28" i="1" l="1"/>
  <c r="AB27" i="1"/>
  <c r="E26" i="6"/>
  <c r="F25" i="6"/>
  <c r="L28" i="6"/>
  <c r="M27" i="6"/>
  <c r="E27" i="6" l="1"/>
  <c r="F26" i="6"/>
  <c r="L29" i="6"/>
  <c r="M28" i="6"/>
  <c r="N29" i="1"/>
  <c r="AB28" i="1"/>
  <c r="N30" i="1" l="1"/>
  <c r="AB29" i="1"/>
  <c r="L30" i="6"/>
  <c r="M29" i="6"/>
  <c r="E28" i="6"/>
  <c r="F27" i="6"/>
  <c r="E29" i="6" l="1"/>
  <c r="F28" i="6"/>
  <c r="L31" i="6"/>
  <c r="M30" i="6"/>
  <c r="N31" i="1"/>
  <c r="AB30" i="1"/>
  <c r="L32" i="6" l="1"/>
  <c r="M31" i="6"/>
  <c r="N32" i="1"/>
  <c r="AB31" i="1"/>
  <c r="E30" i="6"/>
  <c r="F29" i="6"/>
  <c r="N33" i="1" l="1"/>
  <c r="AB32" i="1"/>
  <c r="L33" i="6"/>
  <c r="M32" i="6"/>
  <c r="E31" i="6"/>
  <c r="F30" i="6"/>
  <c r="E32" i="6" l="1"/>
  <c r="F31" i="6"/>
  <c r="L34" i="6"/>
  <c r="K4" i="2"/>
  <c r="Z4" i="2" s="1"/>
  <c r="M33" i="6"/>
  <c r="N34" i="1"/>
  <c r="B5" i="8"/>
  <c r="AB33" i="1"/>
  <c r="N35" i="1" l="1"/>
  <c r="AB34" i="1"/>
  <c r="L35" i="6"/>
  <c r="M34" i="6"/>
  <c r="E33" i="6"/>
  <c r="F32" i="6"/>
  <c r="E34" i="6" l="1"/>
  <c r="F33" i="6"/>
  <c r="H4" i="2"/>
  <c r="X4" i="2" s="1"/>
  <c r="L36" i="6"/>
  <c r="M35" i="6"/>
  <c r="N36" i="1"/>
  <c r="AB35" i="1"/>
  <c r="L37" i="6" l="1"/>
  <c r="M36" i="6"/>
  <c r="N37" i="1"/>
  <c r="AB36" i="1"/>
  <c r="E35" i="6"/>
  <c r="F34" i="6"/>
  <c r="E36" i="6" l="1"/>
  <c r="F35" i="6"/>
  <c r="N38" i="1"/>
  <c r="AB37" i="1"/>
  <c r="L38" i="6"/>
  <c r="M37" i="6"/>
  <c r="L39" i="6" l="1"/>
  <c r="M38" i="6"/>
  <c r="E37" i="6"/>
  <c r="F36" i="6"/>
  <c r="N39" i="1"/>
  <c r="AB38" i="1"/>
  <c r="E38" i="6" l="1"/>
  <c r="F37" i="6"/>
  <c r="L40" i="6"/>
  <c r="M39" i="6"/>
  <c r="N40" i="1"/>
  <c r="AB39" i="1"/>
  <c r="L41" i="6" l="1"/>
  <c r="M40" i="6"/>
  <c r="E39" i="6"/>
  <c r="F38" i="6"/>
  <c r="N41" i="1"/>
  <c r="AB40" i="1"/>
  <c r="E40" i="6" l="1"/>
  <c r="F39" i="6"/>
  <c r="N42" i="1"/>
  <c r="AB41" i="1"/>
  <c r="L42" i="6"/>
  <c r="M41" i="6"/>
  <c r="N43" i="1" l="1"/>
  <c r="AB42" i="1"/>
  <c r="E41" i="6"/>
  <c r="F40" i="6"/>
  <c r="L43" i="6"/>
  <c r="M42" i="6"/>
  <c r="L44" i="6" l="1"/>
  <c r="M43" i="6"/>
  <c r="K5" i="2"/>
  <c r="Z5" i="2" s="1"/>
  <c r="E42" i="6"/>
  <c r="F41" i="6"/>
  <c r="N44" i="1"/>
  <c r="B6" i="8"/>
  <c r="AB43" i="1"/>
  <c r="E43" i="6" l="1"/>
  <c r="F42" i="6"/>
  <c r="N45" i="1"/>
  <c r="AB44" i="1"/>
  <c r="L45" i="6"/>
  <c r="M44" i="6"/>
  <c r="L46" i="6" l="1"/>
  <c r="M45" i="6"/>
  <c r="N46" i="1"/>
  <c r="AB45" i="1"/>
  <c r="E44" i="6"/>
  <c r="F43" i="6"/>
  <c r="H5" i="2"/>
  <c r="X5" i="2" s="1"/>
  <c r="E45" i="6" l="1"/>
  <c r="F44" i="6"/>
  <c r="N47" i="1"/>
  <c r="AB46" i="1"/>
  <c r="L47" i="6"/>
  <c r="M46" i="6"/>
  <c r="N48" i="1" l="1"/>
  <c r="AB47" i="1"/>
  <c r="E46" i="6"/>
  <c r="F45" i="6"/>
  <c r="L48" i="6"/>
  <c r="M47" i="6"/>
  <c r="L49" i="6" l="1"/>
  <c r="M48" i="6"/>
  <c r="E47" i="6"/>
  <c r="F46" i="6"/>
  <c r="N49" i="1"/>
  <c r="AB48" i="1"/>
  <c r="N50" i="1" l="1"/>
  <c r="AB49" i="1"/>
  <c r="L50" i="6"/>
  <c r="M49" i="6"/>
  <c r="E48" i="6"/>
  <c r="F47" i="6"/>
  <c r="E49" i="6" l="1"/>
  <c r="F48" i="6"/>
  <c r="L51" i="6"/>
  <c r="M50" i="6"/>
  <c r="N51" i="1"/>
  <c r="AB50" i="1"/>
  <c r="N52" i="1" l="1"/>
  <c r="AB51" i="1"/>
  <c r="L52" i="6"/>
  <c r="M51" i="6"/>
  <c r="E50" i="6"/>
  <c r="F49" i="6"/>
  <c r="E51" i="6" l="1"/>
  <c r="F50" i="6"/>
  <c r="L53" i="6"/>
  <c r="M52" i="6"/>
  <c r="N53" i="1"/>
  <c r="AB52" i="1"/>
  <c r="N54" i="1" l="1"/>
  <c r="B7" i="8"/>
  <c r="AB53" i="1"/>
  <c r="L54" i="6"/>
  <c r="M53" i="6"/>
  <c r="K6" i="2"/>
  <c r="Z6" i="2" s="1"/>
  <c r="E52" i="6"/>
  <c r="F51" i="6"/>
  <c r="L55" i="6" l="1"/>
  <c r="M54" i="6"/>
  <c r="N55" i="1"/>
  <c r="AB54" i="1"/>
  <c r="E53" i="6"/>
  <c r="F52" i="6"/>
  <c r="E54" i="6" l="1"/>
  <c r="H6" i="2"/>
  <c r="X6" i="2" s="1"/>
  <c r="F53" i="6"/>
  <c r="L56" i="6"/>
  <c r="M55" i="6"/>
  <c r="N56" i="1"/>
  <c r="AB55" i="1"/>
  <c r="L57" i="6" l="1"/>
  <c r="M56" i="6"/>
  <c r="N57" i="1"/>
  <c r="AB56" i="1"/>
  <c r="E55" i="6"/>
  <c r="F54" i="6"/>
  <c r="L58" i="6" l="1"/>
  <c r="M57" i="6"/>
  <c r="E56" i="6"/>
  <c r="F55" i="6"/>
  <c r="N58" i="1"/>
  <c r="AB57" i="1"/>
  <c r="E57" i="6" l="1"/>
  <c r="F56" i="6"/>
  <c r="N59" i="1"/>
  <c r="AB58" i="1"/>
  <c r="L59" i="6"/>
  <c r="M58" i="6"/>
  <c r="L60" i="6" l="1"/>
  <c r="M59" i="6"/>
  <c r="N60" i="1"/>
  <c r="AB59" i="1"/>
  <c r="E58" i="6"/>
  <c r="F57" i="6"/>
  <c r="E59" i="6" l="1"/>
  <c r="F58" i="6"/>
  <c r="N61" i="1"/>
  <c r="AB60" i="1"/>
  <c r="L61" i="6"/>
  <c r="M60" i="6"/>
  <c r="N62" i="1" l="1"/>
  <c r="AB61" i="1"/>
  <c r="E60" i="6"/>
  <c r="F59" i="6"/>
  <c r="L62" i="6"/>
  <c r="M61" i="6"/>
  <c r="L63" i="6" l="1"/>
  <c r="M62" i="6"/>
  <c r="E61" i="6"/>
  <c r="F60" i="6"/>
  <c r="N63" i="1"/>
  <c r="AB62" i="1"/>
  <c r="N64" i="1" l="1"/>
  <c r="B8" i="8"/>
  <c r="AB63" i="1"/>
  <c r="E62" i="6"/>
  <c r="F61" i="6"/>
  <c r="L64" i="6"/>
  <c r="K7" i="2"/>
  <c r="Z7" i="2" s="1"/>
  <c r="M63" i="6"/>
  <c r="E63" i="6" l="1"/>
  <c r="F62" i="6"/>
  <c r="L65" i="6"/>
  <c r="M64" i="6"/>
  <c r="N65" i="1"/>
  <c r="AB64" i="1"/>
  <c r="E64" i="6" l="1"/>
  <c r="F63" i="6"/>
  <c r="H7" i="2"/>
  <c r="X7" i="2" s="1"/>
  <c r="N66" i="1"/>
  <c r="AB65" i="1"/>
  <c r="L66" i="6"/>
  <c r="M65" i="6"/>
  <c r="N67" i="1" l="1"/>
  <c r="AB66" i="1"/>
  <c r="E65" i="6"/>
  <c r="F64" i="6"/>
  <c r="L67" i="6"/>
  <c r="M66" i="6"/>
  <c r="L68" i="6" l="1"/>
  <c r="M67" i="6"/>
  <c r="N68" i="1"/>
  <c r="AB67" i="1"/>
  <c r="E66" i="6"/>
  <c r="F65" i="6"/>
  <c r="N69" i="1" l="1"/>
  <c r="AB68" i="1"/>
  <c r="E67" i="6"/>
  <c r="F66" i="6"/>
  <c r="L69" i="6"/>
  <c r="M68" i="6"/>
  <c r="L70" i="6" l="1"/>
  <c r="M69" i="6"/>
  <c r="E68" i="6"/>
  <c r="F67" i="6"/>
  <c r="N70" i="1"/>
  <c r="AB69" i="1"/>
  <c r="E69" i="6" l="1"/>
  <c r="F68" i="6"/>
  <c r="L71" i="6"/>
  <c r="M70" i="6"/>
  <c r="N71" i="1"/>
  <c r="AB70" i="1"/>
  <c r="N72" i="1" l="1"/>
  <c r="AB71" i="1"/>
  <c r="E70" i="6"/>
  <c r="F69" i="6"/>
  <c r="L72" i="6"/>
  <c r="M71" i="6"/>
  <c r="L73" i="6" l="1"/>
  <c r="M72" i="6"/>
  <c r="E71" i="6"/>
  <c r="F70" i="6"/>
  <c r="N73" i="1"/>
  <c r="AB72" i="1"/>
  <c r="N74" i="1" l="1"/>
  <c r="B9" i="8"/>
  <c r="AB73" i="1"/>
  <c r="E72" i="6"/>
  <c r="F71" i="6"/>
  <c r="L74" i="6"/>
  <c r="M73" i="6"/>
  <c r="K8" i="2"/>
  <c r="Z8" i="2" s="1"/>
  <c r="E73" i="6" l="1"/>
  <c r="F72" i="6"/>
  <c r="L75" i="6"/>
  <c r="M74" i="6"/>
  <c r="N75" i="1"/>
  <c r="AB74" i="1"/>
  <c r="L76" i="6" l="1"/>
  <c r="M75" i="6"/>
  <c r="E74" i="6"/>
  <c r="F73" i="6"/>
  <c r="H8" i="2"/>
  <c r="X8" i="2" s="1"/>
  <c r="N76" i="1"/>
  <c r="AB75" i="1"/>
  <c r="E75" i="6" l="1"/>
  <c r="F74" i="6"/>
  <c r="L77" i="6"/>
  <c r="M76" i="6"/>
  <c r="N77" i="1"/>
  <c r="AB76" i="1"/>
  <c r="N78" i="1" l="1"/>
  <c r="AB77" i="1"/>
  <c r="L78" i="6"/>
  <c r="M77" i="6"/>
  <c r="E76" i="6"/>
  <c r="F75" i="6"/>
  <c r="E77" i="6" l="1"/>
  <c r="F76" i="6"/>
  <c r="L79" i="6"/>
  <c r="M78" i="6"/>
  <c r="N79" i="1"/>
  <c r="AB78" i="1"/>
  <c r="L80" i="6" l="1"/>
  <c r="M79" i="6"/>
  <c r="N80" i="1"/>
  <c r="AB79" i="1"/>
  <c r="E78" i="6"/>
  <c r="F77" i="6"/>
  <c r="E79" i="6" l="1"/>
  <c r="F78" i="6"/>
  <c r="N81" i="1"/>
  <c r="AB80" i="1"/>
  <c r="L81" i="6"/>
  <c r="M80" i="6"/>
  <c r="L82" i="6" l="1"/>
  <c r="M81" i="6"/>
  <c r="N82" i="1"/>
  <c r="AB81" i="1"/>
  <c r="E80" i="6"/>
  <c r="F79" i="6"/>
  <c r="E81" i="6" l="1"/>
  <c r="F80" i="6"/>
  <c r="L83" i="6"/>
  <c r="M82" i="6"/>
  <c r="N83" i="1"/>
  <c r="AB82" i="1"/>
  <c r="L84" i="6" l="1"/>
  <c r="K9" i="2"/>
  <c r="Z9" i="2" s="1"/>
  <c r="M83" i="6"/>
  <c r="N84" i="1"/>
  <c r="B10" i="8"/>
  <c r="AB83" i="1"/>
  <c r="E82" i="6"/>
  <c r="F81" i="6"/>
  <c r="E83" i="6" l="1"/>
  <c r="F82" i="6"/>
  <c r="N85" i="1"/>
  <c r="AB84" i="1"/>
  <c r="L85" i="6"/>
  <c r="M84" i="6"/>
  <c r="N86" i="1" l="1"/>
  <c r="AB85" i="1"/>
  <c r="E84" i="6"/>
  <c r="H9" i="2"/>
  <c r="X9" i="2" s="1"/>
  <c r="F83" i="6"/>
  <c r="L86" i="6"/>
  <c r="M85" i="6"/>
  <c r="E85" i="6" l="1"/>
  <c r="F84" i="6"/>
  <c r="L87" i="6"/>
  <c r="M86" i="6"/>
  <c r="N87" i="1"/>
  <c r="AB86" i="1"/>
  <c r="L88" i="6" l="1"/>
  <c r="M87" i="6"/>
  <c r="E86" i="6"/>
  <c r="F85" i="6"/>
  <c r="N88" i="1"/>
  <c r="AB87" i="1"/>
  <c r="N89" i="1" l="1"/>
  <c r="AB88" i="1"/>
  <c r="E87" i="6"/>
  <c r="F86" i="6"/>
  <c r="L89" i="6"/>
  <c r="M88" i="6"/>
  <c r="L90" i="6" l="1"/>
  <c r="M89" i="6"/>
  <c r="E88" i="6"/>
  <c r="F87" i="6"/>
  <c r="N90" i="1"/>
  <c r="AB89" i="1"/>
  <c r="N91" i="1" l="1"/>
  <c r="AB90" i="1"/>
  <c r="L91" i="6"/>
  <c r="M90" i="6"/>
  <c r="E89" i="6"/>
  <c r="F88" i="6"/>
  <c r="E90" i="6" l="1"/>
  <c r="F89" i="6"/>
  <c r="N92" i="1"/>
  <c r="AB91" i="1"/>
  <c r="L92" i="6"/>
  <c r="M91" i="6"/>
  <c r="L93" i="6" l="1"/>
  <c r="M92" i="6"/>
  <c r="N93" i="1"/>
  <c r="AB92" i="1"/>
  <c r="E91" i="6"/>
  <c r="F90" i="6"/>
  <c r="E92" i="6" l="1"/>
  <c r="F91" i="6"/>
  <c r="N94" i="1"/>
  <c r="AB93" i="1"/>
  <c r="B11" i="8"/>
  <c r="L94" i="6"/>
  <c r="M93" i="6"/>
  <c r="K10" i="2"/>
  <c r="Z10" i="2" s="1"/>
  <c r="N95" i="1" l="1"/>
  <c r="AB94" i="1"/>
  <c r="L95" i="6"/>
  <c r="M94" i="6"/>
  <c r="E93" i="6"/>
  <c r="F92" i="6"/>
  <c r="E94" i="6" l="1"/>
  <c r="F93" i="6"/>
  <c r="H10" i="2"/>
  <c r="X10" i="2" s="1"/>
  <c r="L96" i="6"/>
  <c r="M95" i="6"/>
  <c r="N96" i="1"/>
  <c r="AB95" i="1"/>
  <c r="L97" i="6" l="1"/>
  <c r="M96" i="6"/>
  <c r="E95" i="6"/>
  <c r="F94" i="6"/>
  <c r="N97" i="1"/>
  <c r="AB96" i="1"/>
  <c r="N98" i="1" l="1"/>
  <c r="AB97" i="1"/>
  <c r="E96" i="6"/>
  <c r="F95" i="6"/>
  <c r="L98" i="6"/>
  <c r="M97" i="6"/>
  <c r="L99" i="6" l="1"/>
  <c r="M98" i="6"/>
  <c r="E97" i="6"/>
  <c r="F96" i="6"/>
  <c r="N99" i="1"/>
  <c r="AB98" i="1"/>
  <c r="E98" i="6" l="1"/>
  <c r="F97" i="6"/>
  <c r="L100" i="6"/>
  <c r="M99" i="6"/>
  <c r="N100" i="1"/>
  <c r="AB99" i="1"/>
  <c r="N101" i="1" l="1"/>
  <c r="AB100" i="1"/>
  <c r="L101" i="6"/>
  <c r="M100" i="6"/>
  <c r="E99" i="6"/>
  <c r="F98" i="6"/>
  <c r="E100" i="6" l="1"/>
  <c r="F99" i="6"/>
  <c r="L102" i="6"/>
  <c r="M101" i="6"/>
  <c r="N102" i="1"/>
  <c r="AB101" i="1"/>
  <c r="N103" i="1" l="1"/>
  <c r="AB102" i="1"/>
  <c r="L103" i="6"/>
  <c r="M102" i="6"/>
  <c r="E101" i="6"/>
  <c r="F100" i="6"/>
  <c r="E102" i="6" l="1"/>
  <c r="F101" i="6"/>
  <c r="N104" i="1"/>
  <c r="B12" i="8"/>
  <c r="AB103" i="1"/>
  <c r="L104" i="6"/>
  <c r="M103" i="6"/>
  <c r="K11" i="2"/>
  <c r="Z11" i="2" s="1"/>
  <c r="N105" i="1" l="1"/>
  <c r="AB104" i="1"/>
  <c r="L105" i="6"/>
  <c r="M104" i="6"/>
  <c r="E103" i="6"/>
  <c r="F102" i="6"/>
  <c r="E104" i="6" l="1"/>
  <c r="F103" i="6"/>
  <c r="H11" i="2"/>
  <c r="X11" i="2" s="1"/>
  <c r="N106" i="1"/>
  <c r="AB105" i="1"/>
  <c r="L106" i="6"/>
  <c r="M105" i="6"/>
  <c r="E105" i="6" l="1"/>
  <c r="F104" i="6"/>
  <c r="N107" i="1"/>
  <c r="AB106" i="1"/>
  <c r="L107" i="6"/>
  <c r="M106" i="6"/>
  <c r="N108" i="1" l="1"/>
  <c r="AB107" i="1"/>
  <c r="L108" i="6"/>
  <c r="M107" i="6"/>
  <c r="E106" i="6"/>
  <c r="F105" i="6"/>
  <c r="E107" i="6" l="1"/>
  <c r="F106" i="6"/>
  <c r="L109" i="6"/>
  <c r="M108" i="6"/>
  <c r="N109" i="1"/>
  <c r="AB108" i="1"/>
  <c r="N110" i="1" l="1"/>
  <c r="AB109" i="1"/>
  <c r="L110" i="6"/>
  <c r="M109" i="6"/>
  <c r="E108" i="6"/>
  <c r="F107" i="6"/>
  <c r="L111" i="6" l="1"/>
  <c r="M110" i="6"/>
  <c r="E109" i="6"/>
  <c r="F108" i="6"/>
  <c r="N111" i="1"/>
  <c r="AB110" i="1"/>
  <c r="N112" i="1" l="1"/>
  <c r="AB111" i="1"/>
  <c r="E110" i="6"/>
  <c r="F109" i="6"/>
  <c r="L112" i="6"/>
  <c r="M111" i="6"/>
  <c r="L113" i="6" l="1"/>
  <c r="M112" i="6"/>
  <c r="N113" i="1"/>
  <c r="AB112" i="1"/>
  <c r="E111" i="6"/>
  <c r="F110" i="6"/>
  <c r="E112" i="6" l="1"/>
  <c r="F111" i="6"/>
  <c r="L114" i="6"/>
  <c r="M113" i="6"/>
  <c r="K12" i="2"/>
  <c r="Z12" i="2" s="1"/>
  <c r="N114" i="1"/>
  <c r="AB113" i="1"/>
  <c r="B13" i="8"/>
  <c r="L115" i="6" l="1"/>
  <c r="M114" i="6"/>
  <c r="N115" i="1"/>
  <c r="AB114" i="1"/>
  <c r="E113" i="6"/>
  <c r="F112" i="6"/>
  <c r="E114" i="6" l="1"/>
  <c r="F113" i="6"/>
  <c r="H12" i="2"/>
  <c r="X12" i="2" s="1"/>
  <c r="L116" i="6"/>
  <c r="M115" i="6"/>
  <c r="N116" i="1"/>
  <c r="AB115" i="1"/>
  <c r="L117" i="6" l="1"/>
  <c r="M116" i="6"/>
  <c r="N117" i="1"/>
  <c r="AB116" i="1"/>
  <c r="E115" i="6"/>
  <c r="F114" i="6"/>
  <c r="N118" i="1" l="1"/>
  <c r="AB117" i="1"/>
  <c r="E116" i="6"/>
  <c r="F115" i="6"/>
  <c r="L118" i="6"/>
  <c r="M117" i="6"/>
  <c r="L119" i="6" l="1"/>
  <c r="M118" i="6"/>
  <c r="N119" i="1"/>
  <c r="AB118" i="1"/>
  <c r="E117" i="6"/>
  <c r="F116" i="6"/>
  <c r="E118" i="6" l="1"/>
  <c r="F117" i="6"/>
  <c r="L120" i="6"/>
  <c r="M119" i="6"/>
  <c r="N120" i="1"/>
  <c r="AB119" i="1"/>
  <c r="N121" i="1" l="1"/>
  <c r="AB120" i="1"/>
  <c r="E119" i="6"/>
  <c r="F118" i="6"/>
  <c r="L121" i="6"/>
  <c r="M120" i="6"/>
  <c r="L122" i="6" l="1"/>
  <c r="M121" i="6"/>
  <c r="N122" i="1"/>
  <c r="AB121" i="1"/>
  <c r="E120" i="6"/>
  <c r="F119" i="6"/>
  <c r="E121" i="6" l="1"/>
  <c r="F120" i="6"/>
  <c r="N123" i="1"/>
  <c r="AB122" i="1"/>
  <c r="L123" i="6"/>
  <c r="M122" i="6"/>
  <c r="B28" i="8" l="1"/>
  <c r="N124" i="1"/>
  <c r="B14" i="8"/>
  <c r="AB123" i="1"/>
  <c r="K27" i="2"/>
  <c r="L124" i="6"/>
  <c r="M123" i="6"/>
  <c r="K13" i="2"/>
  <c r="Z13" i="2" s="1"/>
  <c r="E122" i="6"/>
  <c r="F121" i="6"/>
  <c r="L125" i="6" l="1"/>
  <c r="M124" i="6"/>
  <c r="N125" i="1"/>
  <c r="AB124" i="1"/>
  <c r="AA27" i="2"/>
  <c r="Z27" i="2"/>
  <c r="E123" i="6"/>
  <c r="F122" i="6"/>
  <c r="N126" i="1" l="1"/>
  <c r="AB125" i="1"/>
  <c r="H27" i="2"/>
  <c r="E124" i="6"/>
  <c r="F123" i="6"/>
  <c r="H13" i="2"/>
  <c r="X13" i="2" s="1"/>
  <c r="L126" i="6"/>
  <c r="M125" i="6"/>
  <c r="X27" i="2" l="1"/>
  <c r="Y27" i="2"/>
  <c r="L127" i="6"/>
  <c r="M126" i="6"/>
  <c r="E125" i="6"/>
  <c r="F124" i="6"/>
  <c r="N127" i="1"/>
  <c r="AB126" i="1"/>
  <c r="E126" i="6" l="1"/>
  <c r="F125" i="6"/>
  <c r="L128" i="6"/>
  <c r="M127" i="6"/>
  <c r="N128" i="1"/>
  <c r="B41" i="8"/>
  <c r="AB127" i="1"/>
  <c r="E127" i="6" l="1"/>
  <c r="F126" i="6"/>
  <c r="N129" i="1"/>
  <c r="AB128" i="1"/>
  <c r="L129" i="6"/>
  <c r="M128" i="6"/>
  <c r="L130" i="6" l="1"/>
  <c r="M129" i="6"/>
  <c r="E128" i="6"/>
  <c r="F127" i="6"/>
  <c r="N130" i="1"/>
  <c r="AB129" i="1"/>
  <c r="N131" i="1" l="1"/>
  <c r="AB130" i="1"/>
  <c r="L131" i="6"/>
  <c r="M130" i="6"/>
  <c r="E129" i="6"/>
  <c r="F128" i="6"/>
  <c r="E130" i="6" l="1"/>
  <c r="F129" i="6"/>
  <c r="N132" i="1"/>
  <c r="AB131" i="1"/>
  <c r="L132" i="6"/>
  <c r="M131" i="6"/>
  <c r="L133" i="6" l="1"/>
  <c r="M132" i="6"/>
  <c r="N133" i="1"/>
  <c r="AB132" i="1"/>
  <c r="E131" i="6"/>
  <c r="F130" i="6"/>
  <c r="E132" i="6" l="1"/>
  <c r="F131" i="6"/>
  <c r="L134" i="6"/>
  <c r="M133" i="6"/>
  <c r="K14" i="2"/>
  <c r="Z14" i="2" s="1"/>
  <c r="N134" i="1"/>
  <c r="B15" i="8"/>
  <c r="AB133" i="1"/>
  <c r="L135" i="6" l="1"/>
  <c r="M134" i="6"/>
  <c r="N135" i="1"/>
  <c r="AB134" i="1"/>
  <c r="E133" i="6"/>
  <c r="F132" i="6"/>
  <c r="E134" i="6" l="1"/>
  <c r="H14" i="2"/>
  <c r="X14" i="2" s="1"/>
  <c r="F133" i="6"/>
  <c r="L136" i="6"/>
  <c r="M135" i="6"/>
  <c r="N136" i="1"/>
  <c r="AB135" i="1"/>
  <c r="L137" i="6" l="1"/>
  <c r="M136" i="6"/>
  <c r="E135" i="6"/>
  <c r="F134" i="6"/>
  <c r="B38" i="8"/>
  <c r="N137" i="1"/>
  <c r="AB136" i="1"/>
  <c r="N138" i="1" l="1"/>
  <c r="AB137" i="1"/>
  <c r="E136" i="6"/>
  <c r="F135" i="6"/>
  <c r="L138" i="6"/>
  <c r="M137" i="6"/>
  <c r="L139" i="6" l="1"/>
  <c r="M138" i="6"/>
  <c r="N139" i="1"/>
  <c r="AB138" i="1"/>
  <c r="E137" i="6"/>
  <c r="F136" i="6"/>
  <c r="E138" i="6" l="1"/>
  <c r="F137" i="6"/>
  <c r="N140" i="1"/>
  <c r="AB139" i="1"/>
  <c r="L140" i="6"/>
  <c r="M139" i="6"/>
  <c r="N141" i="1" l="1"/>
  <c r="AB140" i="1"/>
  <c r="L141" i="6"/>
  <c r="M140" i="6"/>
  <c r="E139" i="6"/>
  <c r="F138" i="6"/>
  <c r="E140" i="6" l="1"/>
  <c r="F139" i="6"/>
  <c r="L142" i="6"/>
  <c r="M141" i="6"/>
  <c r="N142" i="1"/>
  <c r="AB141" i="1"/>
  <c r="N143" i="1" l="1"/>
  <c r="AB142" i="1"/>
  <c r="L143" i="6"/>
  <c r="M142" i="6"/>
  <c r="E141" i="6"/>
  <c r="F140" i="6"/>
  <c r="E142" i="6" l="1"/>
  <c r="F141" i="6"/>
  <c r="L144" i="6"/>
  <c r="M143" i="6"/>
  <c r="K15" i="2"/>
  <c r="Z15" i="2" s="1"/>
  <c r="N144" i="1"/>
  <c r="B16" i="8"/>
  <c r="AB143" i="1"/>
  <c r="N145" i="1" l="1"/>
  <c r="AB144" i="1"/>
  <c r="L145" i="6"/>
  <c r="M144" i="6"/>
  <c r="E143" i="6"/>
  <c r="F142" i="6"/>
  <c r="E144" i="6" l="1"/>
  <c r="F143" i="6"/>
  <c r="H15" i="2"/>
  <c r="X15" i="2" s="1"/>
  <c r="N146" i="1"/>
  <c r="AB145" i="1"/>
  <c r="L146" i="6"/>
  <c r="M145" i="6"/>
  <c r="N147" i="1" l="1"/>
  <c r="AB146" i="1"/>
  <c r="L147" i="6"/>
  <c r="M146" i="6"/>
  <c r="E145" i="6"/>
  <c r="F144" i="6"/>
  <c r="E146" i="6" l="1"/>
  <c r="F145" i="6"/>
  <c r="N148" i="1"/>
  <c r="AB147" i="1"/>
  <c r="L148" i="6"/>
  <c r="M147" i="6"/>
  <c r="N149" i="1" l="1"/>
  <c r="AB148" i="1"/>
  <c r="L149" i="6"/>
  <c r="M148" i="6"/>
  <c r="E147" i="6"/>
  <c r="F146" i="6"/>
  <c r="E148" i="6" l="1"/>
  <c r="F147" i="6"/>
  <c r="N150" i="1"/>
  <c r="AB149" i="1"/>
  <c r="L150" i="6"/>
  <c r="M149" i="6"/>
  <c r="L151" i="6" l="1"/>
  <c r="M150" i="6"/>
  <c r="E149" i="6"/>
  <c r="F148" i="6"/>
  <c r="N151" i="1"/>
  <c r="AB150" i="1"/>
  <c r="E150" i="6" l="1"/>
  <c r="F149" i="6"/>
  <c r="L152" i="6"/>
  <c r="M151" i="6"/>
  <c r="N152" i="1"/>
  <c r="AB151" i="1"/>
  <c r="E151" i="6" l="1"/>
  <c r="F150" i="6"/>
  <c r="B30" i="8"/>
  <c r="N153" i="1"/>
  <c r="B31" i="8"/>
  <c r="B32" i="8"/>
  <c r="AB152" i="1"/>
  <c r="K29" i="2"/>
  <c r="L153" i="6"/>
  <c r="K30" i="2"/>
  <c r="Z30" i="2" s="1"/>
  <c r="M152" i="6"/>
  <c r="L154" i="6" l="1"/>
  <c r="K31" i="2"/>
  <c r="Z31" i="2" s="1"/>
  <c r="K16" i="2"/>
  <c r="Z16" i="2" s="1"/>
  <c r="M153" i="6"/>
  <c r="N154" i="1"/>
  <c r="B17" i="8"/>
  <c r="AB153" i="1"/>
  <c r="AA29" i="2"/>
  <c r="Z29" i="2"/>
  <c r="E152" i="6"/>
  <c r="F151" i="6"/>
  <c r="H29" i="2" l="1"/>
  <c r="E153" i="6"/>
  <c r="H30" i="2"/>
  <c r="X30" i="2" s="1"/>
  <c r="H31" i="2"/>
  <c r="X31" i="2" s="1"/>
  <c r="F152" i="6"/>
  <c r="N155" i="1"/>
  <c r="AB154" i="1"/>
  <c r="L155" i="6"/>
  <c r="M154" i="6"/>
  <c r="E154" i="6" l="1"/>
  <c r="F153" i="6"/>
  <c r="H16" i="2"/>
  <c r="X16" i="2" s="1"/>
  <c r="X29" i="2"/>
  <c r="Y29" i="2"/>
  <c r="L156" i="6"/>
  <c r="M155" i="6"/>
  <c r="N156" i="1"/>
  <c r="AB155" i="1"/>
  <c r="N157" i="1" l="1"/>
  <c r="AB156" i="1"/>
  <c r="E155" i="6"/>
  <c r="F154" i="6"/>
  <c r="L157" i="6"/>
  <c r="M156" i="6"/>
  <c r="L158" i="6" l="1"/>
  <c r="M157" i="6"/>
  <c r="N158" i="1"/>
  <c r="AB157" i="1"/>
  <c r="E156" i="6"/>
  <c r="F155" i="6"/>
  <c r="E157" i="6" l="1"/>
  <c r="F156" i="6"/>
  <c r="N159" i="1"/>
  <c r="AB158" i="1"/>
  <c r="L159" i="6"/>
  <c r="M158" i="6"/>
  <c r="N160" i="1" l="1"/>
  <c r="AB159" i="1"/>
  <c r="L160" i="6"/>
  <c r="M159" i="6"/>
  <c r="E158" i="6"/>
  <c r="F157" i="6"/>
  <c r="N161" i="1" l="1"/>
  <c r="AB160" i="1"/>
  <c r="E159" i="6"/>
  <c r="F158" i="6"/>
  <c r="L161" i="6"/>
  <c r="M160" i="6"/>
  <c r="L162" i="6" l="1"/>
  <c r="M161" i="6"/>
  <c r="N162" i="1"/>
  <c r="AB161" i="1"/>
  <c r="E160" i="6"/>
  <c r="F159" i="6"/>
  <c r="N163" i="1" l="1"/>
  <c r="AB162" i="1"/>
  <c r="E161" i="6"/>
  <c r="F160" i="6"/>
  <c r="L163" i="6"/>
  <c r="M162" i="6"/>
  <c r="L164" i="6" l="1"/>
  <c r="M163" i="6"/>
  <c r="K17" i="2"/>
  <c r="Z17" i="2" s="1"/>
  <c r="N164" i="1"/>
  <c r="AB163" i="1"/>
  <c r="B18" i="8"/>
  <c r="E162" i="6"/>
  <c r="F161" i="6"/>
  <c r="N165" i="1" l="1"/>
  <c r="AB164" i="1"/>
  <c r="E163" i="6"/>
  <c r="F162" i="6"/>
  <c r="L165" i="6"/>
  <c r="M164" i="6"/>
  <c r="L166" i="6" l="1"/>
  <c r="M165" i="6"/>
  <c r="N166" i="1"/>
  <c r="AB165" i="1"/>
  <c r="E164" i="6"/>
  <c r="F163" i="6"/>
  <c r="H17" i="2"/>
  <c r="X17" i="2" s="1"/>
  <c r="N167" i="1" l="1"/>
  <c r="AB166" i="1"/>
  <c r="L167" i="6"/>
  <c r="M166" i="6"/>
  <c r="E165" i="6"/>
  <c r="F164" i="6"/>
  <c r="E166" i="6" l="1"/>
  <c r="F165" i="6"/>
  <c r="N168" i="1"/>
  <c r="AB167" i="1"/>
  <c r="L168" i="6"/>
  <c r="M167" i="6"/>
  <c r="L169" i="6" l="1"/>
  <c r="M168" i="6"/>
  <c r="N169" i="1"/>
  <c r="AB168" i="1"/>
  <c r="E167" i="6"/>
  <c r="F166" i="6"/>
  <c r="N170" i="1" l="1"/>
  <c r="AB169" i="1"/>
  <c r="L170" i="6"/>
  <c r="M169" i="6"/>
  <c r="E168" i="6"/>
  <c r="F167" i="6"/>
  <c r="E169" i="6" l="1"/>
  <c r="F168" i="6"/>
  <c r="L171" i="6"/>
  <c r="M170" i="6"/>
  <c r="N171" i="1"/>
  <c r="AB170" i="1"/>
  <c r="N172" i="1" l="1"/>
  <c r="AB171" i="1"/>
  <c r="L172" i="6"/>
  <c r="M171" i="6"/>
  <c r="E170" i="6"/>
  <c r="F169" i="6"/>
  <c r="E171" i="6" l="1"/>
  <c r="F170" i="6"/>
  <c r="N173" i="1"/>
  <c r="AB172" i="1"/>
  <c r="L173" i="6"/>
  <c r="M172" i="6"/>
  <c r="N174" i="1" l="1"/>
  <c r="B19" i="8"/>
  <c r="AB173" i="1"/>
  <c r="E172" i="6"/>
  <c r="F171" i="6"/>
  <c r="L174" i="6"/>
  <c r="M173" i="6"/>
  <c r="K18" i="2"/>
  <c r="Z18" i="2" s="1"/>
  <c r="E173" i="6" l="1"/>
  <c r="F172" i="6"/>
  <c r="L175" i="6"/>
  <c r="M174" i="6"/>
  <c r="N175" i="1"/>
  <c r="AB174" i="1"/>
  <c r="N176" i="1" l="1"/>
  <c r="AB175" i="1"/>
  <c r="E174" i="6"/>
  <c r="H18" i="2"/>
  <c r="X18" i="2" s="1"/>
  <c r="F173" i="6"/>
  <c r="L176" i="6"/>
  <c r="M175" i="6"/>
  <c r="L177" i="6" l="1"/>
  <c r="M176" i="6"/>
  <c r="E175" i="6"/>
  <c r="F174" i="6"/>
  <c r="N177" i="1"/>
  <c r="AB176" i="1"/>
  <c r="N178" i="1" l="1"/>
  <c r="AB177" i="1"/>
  <c r="E176" i="6"/>
  <c r="F175" i="6"/>
  <c r="L178" i="6"/>
  <c r="M177" i="6"/>
  <c r="L179" i="6" l="1"/>
  <c r="M178" i="6"/>
  <c r="N179" i="1"/>
  <c r="AB178" i="1"/>
  <c r="E177" i="6"/>
  <c r="F176" i="6"/>
  <c r="N180" i="1" l="1"/>
  <c r="AB179" i="1"/>
  <c r="L180" i="6"/>
  <c r="M179" i="6"/>
  <c r="E178" i="6"/>
  <c r="F177" i="6"/>
  <c r="E179" i="6" l="1"/>
  <c r="F178" i="6"/>
  <c r="N181" i="1"/>
  <c r="AB180" i="1"/>
  <c r="L181" i="6"/>
  <c r="M180" i="6"/>
  <c r="L182" i="6" l="1"/>
  <c r="M181" i="6"/>
  <c r="E180" i="6"/>
  <c r="F179" i="6"/>
  <c r="N182" i="1"/>
  <c r="AB181" i="1"/>
  <c r="E181" i="6" l="1"/>
  <c r="F180" i="6"/>
  <c r="N183" i="1"/>
  <c r="AB182" i="1"/>
  <c r="L183" i="6"/>
  <c r="M182" i="6"/>
  <c r="L184" i="6" l="1"/>
  <c r="M183" i="6"/>
  <c r="K19" i="2"/>
  <c r="Z19" i="2" s="1"/>
  <c r="N184" i="1"/>
  <c r="B20" i="8"/>
  <c r="AB183" i="1"/>
  <c r="E182" i="6"/>
  <c r="F181" i="6"/>
  <c r="E183" i="6" l="1"/>
  <c r="F182" i="6"/>
  <c r="N185" i="1"/>
  <c r="AB184" i="1"/>
  <c r="L185" i="6"/>
  <c r="M184" i="6"/>
  <c r="N186" i="1" l="1"/>
  <c r="AB185" i="1"/>
  <c r="E184" i="6"/>
  <c r="F183" i="6"/>
  <c r="H19" i="2"/>
  <c r="X19" i="2" s="1"/>
  <c r="L186" i="6"/>
  <c r="M185" i="6"/>
  <c r="L187" i="6" l="1"/>
  <c r="M186" i="6"/>
  <c r="E185" i="6"/>
  <c r="F184" i="6"/>
  <c r="N187" i="1"/>
  <c r="AB186" i="1"/>
  <c r="L188" i="6" l="1"/>
  <c r="M187" i="6"/>
  <c r="N188" i="1"/>
  <c r="AB187" i="1"/>
  <c r="E186" i="6"/>
  <c r="F185" i="6"/>
  <c r="E187" i="6" l="1"/>
  <c r="F186" i="6"/>
  <c r="N189" i="1"/>
  <c r="AB188" i="1"/>
  <c r="L189" i="6"/>
  <c r="M188" i="6"/>
  <c r="N190" i="1" l="1"/>
  <c r="AB189" i="1"/>
  <c r="E188" i="6"/>
  <c r="F187" i="6"/>
  <c r="L190" i="6"/>
  <c r="M189" i="6"/>
  <c r="L191" i="6" l="1"/>
  <c r="M190" i="6"/>
  <c r="E189" i="6"/>
  <c r="F188" i="6"/>
  <c r="N191" i="1"/>
  <c r="AB190" i="1"/>
  <c r="N192" i="1" l="1"/>
  <c r="AB191" i="1"/>
  <c r="L192" i="6"/>
  <c r="M191" i="6"/>
  <c r="E190" i="6"/>
  <c r="F189" i="6"/>
  <c r="E191" i="6" l="1"/>
  <c r="F190" i="6"/>
  <c r="L193" i="6"/>
  <c r="K33" i="2"/>
  <c r="Z33" i="2" s="1"/>
  <c r="M192" i="6"/>
  <c r="N193" i="1"/>
  <c r="B34" i="8"/>
  <c r="AB192" i="1"/>
  <c r="N194" i="1" l="1"/>
  <c r="B21" i="8"/>
  <c r="AB193" i="1"/>
  <c r="L194" i="6"/>
  <c r="K20" i="2"/>
  <c r="Z20" i="2" s="1"/>
  <c r="M193" i="6"/>
  <c r="E192" i="6"/>
  <c r="F191" i="6"/>
  <c r="E193" i="6" l="1"/>
  <c r="H33" i="2"/>
  <c r="X33" i="2" s="1"/>
  <c r="F192" i="6"/>
  <c r="L195" i="6"/>
  <c r="M194" i="6"/>
  <c r="N195" i="1"/>
  <c r="AB194" i="1"/>
  <c r="E194" i="6" l="1"/>
  <c r="F193" i="6"/>
  <c r="H20" i="2"/>
  <c r="X20" i="2" s="1"/>
  <c r="L196" i="6"/>
  <c r="M195" i="6"/>
  <c r="N196" i="1"/>
  <c r="AB195" i="1"/>
  <c r="L197" i="6" l="1"/>
  <c r="M196" i="6"/>
  <c r="E195" i="6"/>
  <c r="F194" i="6"/>
  <c r="N197" i="1"/>
  <c r="AB196" i="1"/>
  <c r="N198" i="1" l="1"/>
  <c r="AB197" i="1"/>
  <c r="E196" i="6"/>
  <c r="F195" i="6"/>
  <c r="L198" i="6"/>
  <c r="M197" i="6"/>
  <c r="E197" i="6" l="1"/>
  <c r="F196" i="6"/>
  <c r="N199" i="1"/>
  <c r="AB198" i="1"/>
  <c r="L199" i="6"/>
  <c r="M198" i="6"/>
  <c r="L200" i="6" l="1"/>
  <c r="M199" i="6"/>
  <c r="N200" i="1"/>
  <c r="AB199" i="1"/>
  <c r="E198" i="6"/>
  <c r="F197" i="6"/>
  <c r="E199" i="6" l="1"/>
  <c r="F198" i="6"/>
  <c r="L201" i="6"/>
  <c r="M200" i="6"/>
  <c r="N201" i="1"/>
  <c r="AB200" i="1"/>
  <c r="N202" i="1" l="1"/>
  <c r="AB201" i="1"/>
  <c r="L202" i="6"/>
  <c r="M201" i="6"/>
  <c r="E200" i="6"/>
  <c r="F199" i="6"/>
  <c r="N203" i="1" l="1"/>
  <c r="AB202" i="1"/>
  <c r="E201" i="6"/>
  <c r="F200" i="6"/>
  <c r="L203" i="6"/>
  <c r="M202" i="6"/>
  <c r="L204" i="6" l="1"/>
  <c r="M203" i="6"/>
  <c r="K21" i="2"/>
  <c r="Z21" i="2" s="1"/>
  <c r="N204" i="1"/>
  <c r="B22" i="8"/>
  <c r="AB203" i="1"/>
  <c r="E202" i="6"/>
  <c r="F201" i="6"/>
  <c r="E203" i="6" l="1"/>
  <c r="F202" i="6"/>
  <c r="N205" i="1"/>
  <c r="AB204" i="1"/>
  <c r="L205" i="6"/>
  <c r="M204" i="6"/>
  <c r="L206" i="6" l="1"/>
  <c r="M205" i="6"/>
  <c r="E204" i="6"/>
  <c r="F203" i="6"/>
  <c r="H21" i="2"/>
  <c r="X21" i="2" s="1"/>
  <c r="N206" i="1"/>
  <c r="AB205" i="1"/>
  <c r="E205" i="6" l="1"/>
  <c r="F204" i="6"/>
  <c r="L207" i="6"/>
  <c r="M206" i="6"/>
  <c r="N207" i="1"/>
  <c r="AB206" i="1"/>
  <c r="N208" i="1" l="1"/>
  <c r="AB207" i="1"/>
  <c r="E206" i="6"/>
  <c r="F205" i="6"/>
  <c r="L208" i="6"/>
  <c r="M207" i="6"/>
  <c r="L209" i="6" l="1"/>
  <c r="M208" i="6"/>
  <c r="E207" i="6"/>
  <c r="F206" i="6"/>
  <c r="N209" i="1"/>
  <c r="AB208" i="1"/>
  <c r="N210" i="1" l="1"/>
  <c r="AB209" i="1"/>
  <c r="L210" i="6"/>
  <c r="M209" i="6"/>
  <c r="E208" i="6"/>
  <c r="F207" i="6"/>
  <c r="E209" i="6" l="1"/>
  <c r="F208" i="6"/>
  <c r="L211" i="6"/>
  <c r="M210" i="6"/>
  <c r="N211" i="1"/>
  <c r="AB210" i="1"/>
  <c r="L212" i="6" l="1"/>
  <c r="M211" i="6"/>
  <c r="E210" i="6"/>
  <c r="F209" i="6"/>
  <c r="N212" i="1"/>
  <c r="AB211" i="1"/>
  <c r="L213" i="6" l="1"/>
  <c r="M212" i="6"/>
  <c r="N213" i="1"/>
  <c r="AB212" i="1"/>
  <c r="E211" i="6"/>
  <c r="F210" i="6"/>
  <c r="N214" i="1" l="1"/>
  <c r="B23" i="8"/>
  <c r="AB213" i="1"/>
  <c r="E212" i="6"/>
  <c r="F211" i="6"/>
  <c r="L214" i="6"/>
  <c r="M213" i="6"/>
  <c r="K22" i="2"/>
  <c r="Z22" i="2" s="1"/>
  <c r="E213" i="6" l="1"/>
  <c r="F212" i="6"/>
  <c r="L215" i="6"/>
  <c r="M214" i="6"/>
  <c r="N215" i="1"/>
  <c r="AB214" i="1"/>
  <c r="N216" i="1" l="1"/>
  <c r="AB215" i="1"/>
  <c r="E214" i="6"/>
  <c r="H22" i="2"/>
  <c r="X22" i="2" s="1"/>
  <c r="F213" i="6"/>
  <c r="L216" i="6"/>
  <c r="M215" i="6"/>
  <c r="E215" i="6" l="1"/>
  <c r="F214" i="6"/>
  <c r="N217" i="1"/>
  <c r="AB216" i="1"/>
  <c r="L217" i="6"/>
  <c r="M216" i="6"/>
  <c r="N218" i="1" l="1"/>
  <c r="B35" i="8"/>
  <c r="B40" i="8"/>
  <c r="AB217" i="1"/>
  <c r="E216" i="6"/>
  <c r="F215" i="6"/>
  <c r="L218" i="6"/>
  <c r="K34" i="2"/>
  <c r="Z34" i="2" s="1"/>
  <c r="M217" i="6"/>
  <c r="E217" i="6" l="1"/>
  <c r="F216" i="6"/>
  <c r="L219" i="6"/>
  <c r="M218" i="6"/>
  <c r="N219" i="1"/>
  <c r="AB218" i="1"/>
  <c r="N220" i="1" l="1"/>
  <c r="AB219" i="1"/>
  <c r="E218" i="6"/>
  <c r="H34" i="2"/>
  <c r="X34" i="2" s="1"/>
  <c r="F217" i="6"/>
  <c r="L220" i="6"/>
  <c r="M219" i="6"/>
  <c r="E219" i="6" l="1"/>
  <c r="F218" i="6"/>
  <c r="L221" i="6"/>
  <c r="M220" i="6"/>
  <c r="N221" i="1"/>
  <c r="AB220" i="1"/>
  <c r="E220" i="6" l="1"/>
  <c r="F219" i="6"/>
  <c r="N222" i="1"/>
  <c r="AB221" i="1"/>
  <c r="L222" i="6"/>
  <c r="M221" i="6"/>
  <c r="N223" i="1" l="1"/>
  <c r="AB222" i="1"/>
  <c r="E221" i="6"/>
  <c r="F220" i="6"/>
  <c r="L223" i="6"/>
  <c r="M222" i="6"/>
  <c r="L224" i="6" l="1"/>
  <c r="M223" i="6"/>
  <c r="K23" i="2"/>
  <c r="Z23" i="2" s="1"/>
  <c r="N224" i="1"/>
  <c r="B24" i="8"/>
  <c r="AB223" i="1"/>
  <c r="E222" i="6"/>
  <c r="F221" i="6"/>
  <c r="N225" i="1" l="1"/>
  <c r="AB224" i="1"/>
  <c r="E223" i="6"/>
  <c r="F222" i="6"/>
  <c r="L225" i="6"/>
  <c r="M224" i="6"/>
  <c r="L226" i="6" l="1"/>
  <c r="M225" i="6"/>
  <c r="E224" i="6"/>
  <c r="H23" i="2"/>
  <c r="X23" i="2" s="1"/>
  <c r="F223" i="6"/>
  <c r="N226" i="1"/>
  <c r="AB225" i="1"/>
  <c r="N227" i="1" l="1"/>
  <c r="AB226" i="1"/>
  <c r="E225" i="6"/>
  <c r="F224" i="6"/>
  <c r="L227" i="6"/>
  <c r="M226" i="6"/>
  <c r="L228" i="6" l="1"/>
  <c r="M227" i="6"/>
  <c r="E226" i="6"/>
  <c r="F225" i="6"/>
  <c r="N228" i="1"/>
  <c r="AB227" i="1"/>
  <c r="N229" i="1" l="1"/>
  <c r="AB228" i="1"/>
  <c r="E227" i="6"/>
  <c r="F226" i="6"/>
  <c r="L229" i="6"/>
  <c r="M228" i="6"/>
  <c r="L230" i="6" l="1"/>
  <c r="M229" i="6"/>
  <c r="E228" i="6"/>
  <c r="F227" i="6"/>
  <c r="N230" i="1"/>
  <c r="AB229" i="1"/>
  <c r="N231" i="1" l="1"/>
  <c r="AB230" i="1"/>
  <c r="E229" i="6"/>
  <c r="F228" i="6"/>
  <c r="L231" i="6"/>
  <c r="M230" i="6"/>
  <c r="E230" i="6" l="1"/>
  <c r="F229" i="6"/>
  <c r="L232" i="6"/>
  <c r="M231" i="6"/>
  <c r="N232" i="1"/>
  <c r="AB231" i="1"/>
  <c r="N233" i="1" l="1"/>
  <c r="AB232" i="1"/>
  <c r="L233" i="6"/>
  <c r="M232" i="6"/>
  <c r="E231" i="6"/>
  <c r="F230" i="6"/>
  <c r="K26" i="2" l="1"/>
  <c r="K28" i="2"/>
  <c r="K32" i="2"/>
  <c r="K36" i="2"/>
  <c r="K35" i="2"/>
  <c r="Z35" i="2" s="1"/>
  <c r="M233" i="6"/>
  <c r="M234" i="6" s="1"/>
  <c r="K24" i="2"/>
  <c r="Z24" i="2" s="1"/>
  <c r="E232" i="6"/>
  <c r="F231" i="6"/>
  <c r="B27" i="8"/>
  <c r="B29" i="8"/>
  <c r="B39" i="8"/>
  <c r="B33" i="8"/>
  <c r="B37" i="8"/>
  <c r="B36" i="8"/>
  <c r="B25" i="8"/>
  <c r="AB233" i="1"/>
  <c r="E233" i="6" l="1"/>
  <c r="F232" i="6"/>
  <c r="AA36" i="2"/>
  <c r="Z36" i="2"/>
  <c r="Z32" i="2"/>
  <c r="AA32" i="2"/>
  <c r="Z28" i="2"/>
  <c r="AA28" i="2"/>
  <c r="Z26" i="2"/>
  <c r="AA26" i="2"/>
  <c r="H26" i="2" l="1"/>
  <c r="H28" i="2"/>
  <c r="H32" i="2"/>
  <c r="H36" i="2"/>
  <c r="H35" i="2"/>
  <c r="X35" i="2" s="1"/>
  <c r="F233" i="6"/>
  <c r="F234" i="6" s="1"/>
  <c r="H24" i="2"/>
  <c r="X24" i="2" s="1"/>
  <c r="X32" i="2" l="1"/>
  <c r="Y32" i="2"/>
  <c r="X28" i="2"/>
  <c r="Y28" i="2"/>
  <c r="Y36" i="2"/>
  <c r="X36" i="2"/>
  <c r="X26" i="2"/>
  <c r="Y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1000000}">
      <text>
        <r>
          <rPr>
            <sz val="11"/>
            <color theme="1"/>
            <rFont val="Calibri"/>
            <scheme val="minor"/>
          </rPr>
          <t xml:space="preserve">CherKare:
Geometric Mean
</t>
        </r>
      </text>
    </comment>
    <comment ref="E1" authorId="0" shapeId="0" xr:uid="{00000000-0006-0000-0100-000002000000}">
      <text>
        <r>
          <rPr>
            <sz val="11"/>
            <color theme="1"/>
            <rFont val="Calibri"/>
            <scheme val="minor"/>
          </rPr>
          <t>CherKare:
Geometric Mean</t>
        </r>
      </text>
    </comment>
    <comment ref="Q1" authorId="0" shapeId="0" xr:uid="{00000000-0006-0000-0100-000003000000}">
      <text>
        <r>
          <rPr>
            <sz val="11"/>
            <color theme="1"/>
            <rFont val="Calibri"/>
            <scheme val="minor"/>
          </rPr>
          <t>CherKare:
Avg(Proportional Stock and Bond vol) minus actual 60/40 vol</t>
        </r>
      </text>
    </comment>
    <comment ref="R1" authorId="0" shapeId="0" xr:uid="{00000000-0006-0000-0100-000004000000}">
      <text>
        <r>
          <rPr>
            <sz val="11"/>
            <color theme="1"/>
            <rFont val="Calibri"/>
            <scheme val="minor"/>
          </rPr>
          <t>CherKare:
Avg(Proportional Stock and Bond vol) minus actual 70/30 vol</t>
        </r>
      </text>
    </comment>
    <comment ref="U26" authorId="0" shapeId="0" xr:uid="{00000000-0006-0000-0100-000005000000}">
      <text>
        <r>
          <rPr>
            <sz val="11"/>
            <color theme="1"/>
            <rFont val="Calibri"/>
            <scheme val="minor"/>
          </rPr>
          <t xml:space="preserve">CherKare:
Downside Vol is .09868
</t>
        </r>
      </text>
    </comment>
    <comment ref="U27" authorId="0" shapeId="0" xr:uid="{00000000-0006-0000-0100-000006000000}">
      <text>
        <r>
          <rPr>
            <sz val="11"/>
            <color theme="1"/>
            <rFont val="Calibri"/>
            <scheme val="minor"/>
          </rPr>
          <t xml:space="preserve">CherKare:
Downside Vol is .06287
</t>
        </r>
      </text>
    </comment>
    <comment ref="U28" authorId="0" shapeId="0" xr:uid="{00000000-0006-0000-0100-000007000000}">
      <text>
        <r>
          <rPr>
            <sz val="11"/>
            <color theme="1"/>
            <rFont val="Calibri"/>
            <scheme val="minor"/>
          </rPr>
          <t xml:space="preserve">CherKare:
Downside Vol is .116059
</t>
        </r>
      </text>
    </comment>
    <comment ref="U29" authorId="0" shapeId="0" xr:uid="{00000000-0006-0000-0100-000008000000}">
      <text>
        <r>
          <rPr>
            <sz val="11"/>
            <color theme="1"/>
            <rFont val="Calibri"/>
            <scheme val="minor"/>
          </rPr>
          <t xml:space="preserve">CherKare:
Downside Vol is .116059
</t>
        </r>
      </text>
    </comment>
    <comment ref="U30" authorId="0" shapeId="0" xr:uid="{00000000-0006-0000-0100-000009000000}">
      <text>
        <r>
          <rPr>
            <sz val="11"/>
            <color theme="1"/>
            <rFont val="Calibri"/>
            <scheme val="minor"/>
          </rPr>
          <t xml:space="preserve">CherKare:
Downside Vol is .116059
</t>
        </r>
      </text>
    </comment>
    <comment ref="U32" authorId="0" shapeId="0" xr:uid="{00000000-0006-0000-0100-00000A000000}">
      <text>
        <r>
          <rPr>
            <sz val="11"/>
            <color theme="1"/>
            <rFont val="Calibri"/>
            <scheme val="minor"/>
          </rPr>
          <t xml:space="preserve">CherKare:
Downside Vol is .116059
</t>
        </r>
      </text>
    </comment>
  </commentList>
</comments>
</file>

<file path=xl/sharedStrings.xml><?xml version="1.0" encoding="utf-8"?>
<sst xmlns="http://schemas.openxmlformats.org/spreadsheetml/2006/main" count="411" uniqueCount="181">
  <si>
    <t>To January of:</t>
  </si>
  <si>
    <t>Measuring Worth  inflation index (annual)</t>
  </si>
  <si>
    <t>MW 2 yr smoothed</t>
  </si>
  <si>
    <t>CPI-U January values fr 1913</t>
  </si>
  <si>
    <t>annual_inflation_relative</t>
  </si>
  <si>
    <t>inflation_change</t>
  </si>
  <si>
    <t>nominal_stock_return</t>
  </si>
  <si>
    <t>real_stock_return</t>
  </si>
  <si>
    <t>nominal_bond_return</t>
  </si>
  <si>
    <t>real_bond_return</t>
  </si>
  <si>
    <t>Cumulative Annual Correlation</t>
  </si>
  <si>
    <t>10yr Trailing Annual Correlation</t>
  </si>
  <si>
    <t>20yr Trailing Annual Correlation</t>
  </si>
  <si>
    <t>Inflation_index</t>
  </si>
  <si>
    <t>real_stock_index</t>
  </si>
  <si>
    <t>real_bond_index</t>
  </si>
  <si>
    <t>rolling_ten_stocks_cagr</t>
  </si>
  <si>
    <t>rolling_ten_stocks_avg</t>
  </si>
  <si>
    <t>rolling_ten_stocks_std</t>
  </si>
  <si>
    <t>rolling_ten_stocks_min</t>
  </si>
  <si>
    <t>rolling_ten_stocks_max</t>
  </si>
  <si>
    <t>rolling_ten_bonds_cagr</t>
  </si>
  <si>
    <t>rolling_ten_bonds_avg</t>
  </si>
  <si>
    <t>rolling_ten_bonds_std</t>
  </si>
  <si>
    <t>rolling_ten_bonds_min</t>
  </si>
  <si>
    <t>rolling_ten_bonds_max</t>
  </si>
  <si>
    <t>rolling_ten_stocks_minus_bonds</t>
  </si>
  <si>
    <t>rolling_ten_inflation_cagr</t>
  </si>
  <si>
    <t>rolling_ten_inflation_avg</t>
  </si>
  <si>
    <t>rolling_ten_inflation_std</t>
  </si>
  <si>
    <t>rolling_ten_inflation_min</t>
  </si>
  <si>
    <t>rolling_ten_inflation_max</t>
  </si>
  <si>
    <t>rolling_thirty_stocks_cagr</t>
  </si>
  <si>
    <t>rolling_thirty_bonds_cagr</t>
  </si>
  <si>
    <t>rolling_thirty_stocks_minus_bonds</t>
  </si>
  <si>
    <t>rolling_fifty_stocks_cagr</t>
  </si>
  <si>
    <t>rolling_fifty_bonds_cagr</t>
  </si>
  <si>
    <t>rolling_fifty_stocks_minus_bonds</t>
  </si>
  <si>
    <t>rolling_hundred_stocks_cagr</t>
  </si>
  <si>
    <t>rolling_hundred_bonds_cagr</t>
  </si>
  <si>
    <t>rolling_hundred_stocks_minus_bonds</t>
  </si>
  <si>
    <t>Period</t>
  </si>
  <si>
    <t>Stocks</t>
  </si>
  <si>
    <t>Vol</t>
  </si>
  <si>
    <t>Bonds</t>
  </si>
  <si>
    <t>60/40</t>
  </si>
  <si>
    <t>30/70</t>
  </si>
  <si>
    <t>Inflation</t>
  </si>
  <si>
    <t>Stocks minus Bonds</t>
  </si>
  <si>
    <t>Vol Decrease (60/40)</t>
  </si>
  <si>
    <t>Vol Decrease (30/70)</t>
  </si>
  <si>
    <t>Stock/Bond Correlation</t>
  </si>
  <si>
    <t>Sharpe (Stocks)</t>
  </si>
  <si>
    <t>Sortino (Stocks)</t>
  </si>
  <si>
    <t>Sharpe (Bonds)</t>
  </si>
  <si>
    <t>Sortino (Bonds)</t>
  </si>
  <si>
    <t>Sharpe (60/40)</t>
  </si>
  <si>
    <t>Sortino (60/40)</t>
  </si>
  <si>
    <t>Sharpe (30/70)</t>
  </si>
  <si>
    <t>Sortino (30/70)</t>
  </si>
  <si>
    <t>Stocks over Bonds</t>
  </si>
  <si>
    <t>10yr Periods from 1793 (sequential)</t>
  </si>
  <si>
    <t>10yr Rolling since 1793</t>
  </si>
  <si>
    <t>10yr Rolling 1793 - 1900</t>
  </si>
  <si>
    <t>10yr Rolling 1901 - 2023</t>
  </si>
  <si>
    <t>10yr Rolling 1943 - 1982</t>
  </si>
  <si>
    <t>30yr Rolling since 1793</t>
  </si>
  <si>
    <t>30yr Rolling 1793 - 1900</t>
  </si>
  <si>
    <t>30yr Rolling 1901 - 2023</t>
  </si>
  <si>
    <t>30yr Rolling 1943 - 1982</t>
  </si>
  <si>
    <t>50yr Rolling Since 1793</t>
  </si>
  <si>
    <t>50yr Rolling 1843 - 1900</t>
  </si>
  <si>
    <t>50yr Rolling 1901 - 2023</t>
  </si>
  <si>
    <t>100yr Rolling Since 1793</t>
  </si>
  <si>
    <t>100yr Rolling 1893-1900</t>
  </si>
  <si>
    <t>100yr Rolling 1901-2023</t>
  </si>
  <si>
    <t>100yr Rolling 1943-2023</t>
  </si>
  <si>
    <t>1793-1803</t>
  </si>
  <si>
    <t>Avg Outperformance</t>
  </si>
  <si>
    <t>-</t>
  </si>
  <si>
    <t>1803-1813</t>
  </si>
  <si>
    <t>Avg Underperformance</t>
  </si>
  <si>
    <t>1813-1823</t>
  </si>
  <si>
    <t>Count (Wins)</t>
  </si>
  <si>
    <t>1823-1833</t>
  </si>
  <si>
    <t>Count (Losses)</t>
  </si>
  <si>
    <t>1833-1843</t>
  </si>
  <si>
    <t>Win Rate</t>
  </si>
  <si>
    <t>1843-1853</t>
  </si>
  <si>
    <t>1853-1863</t>
  </si>
  <si>
    <t>1863-1873</t>
  </si>
  <si>
    <t>1873-1883</t>
  </si>
  <si>
    <t>1883-1893</t>
  </si>
  <si>
    <t>1893-1903</t>
  </si>
  <si>
    <t>1903-1913</t>
  </si>
  <si>
    <t>1913-1923</t>
  </si>
  <si>
    <t>1923-1933</t>
  </si>
  <si>
    <t>1933-1943</t>
  </si>
  <si>
    <t>1943-1953</t>
  </si>
  <si>
    <t>1953-1963</t>
  </si>
  <si>
    <t>1963-1973</t>
  </si>
  <si>
    <t>1973-1983</t>
  </si>
  <si>
    <t>1983-1993</t>
  </si>
  <si>
    <t>1993-2003</t>
  </si>
  <si>
    <t>2003-2013</t>
  </si>
  <si>
    <t>2013-2023</t>
  </si>
  <si>
    <t>Down Stdev</t>
  </si>
  <si>
    <t>Notes</t>
  </si>
  <si>
    <t>1793-2023</t>
  </si>
  <si>
    <t>1793-1913</t>
  </si>
  <si>
    <t>Parity</t>
  </si>
  <si>
    <t>1913-2023</t>
  </si>
  <si>
    <t>1793-1942</t>
  </si>
  <si>
    <t>1913-1942</t>
  </si>
  <si>
    <t>1929-1942</t>
  </si>
  <si>
    <t>1942-2023</t>
  </si>
  <si>
    <t>1942-1982</t>
  </si>
  <si>
    <t>1982-2007</t>
  </si>
  <si>
    <t>2007-2023</t>
  </si>
  <si>
    <t>1982-2023</t>
  </si>
  <si>
    <t>1793-1926</t>
  </si>
  <si>
    <t>1926-2023</t>
  </si>
  <si>
    <t>10 year periods</t>
  </si>
  <si>
    <t>Since 1793 (sequential)</t>
  </si>
  <si>
    <t>Rolling     1793 - 2023</t>
  </si>
  <si>
    <t>Rolling    1793 - 1900</t>
  </si>
  <si>
    <t>Rolling    1901 - 2023</t>
  </si>
  <si>
    <t>Rolling    1943 - 1982</t>
  </si>
  <si>
    <t>30 year periods</t>
  </si>
  <si>
    <t>1823 - 1900</t>
  </si>
  <si>
    <t>50 year periods</t>
  </si>
  <si>
    <t>1843-1900</t>
  </si>
  <si>
    <t>100 year periods</t>
  </si>
  <si>
    <t>1893-1900</t>
  </si>
  <si>
    <t>Periods</t>
  </si>
  <si>
    <t>Average Return</t>
  </si>
  <si>
    <t>Standard Deviation</t>
  </si>
  <si>
    <t>Min</t>
  </si>
  <si>
    <t>Max</t>
  </si>
  <si>
    <t>Geometric</t>
  </si>
  <si>
    <t>Arithmetic</t>
  </si>
  <si>
    <t>Worst Years</t>
  </si>
  <si>
    <t>Best Years</t>
  </si>
  <si>
    <t>60/40 Return</t>
  </si>
  <si>
    <t>60/40 Index</t>
  </si>
  <si>
    <t>60/40_10_cagr</t>
  </si>
  <si>
    <t>60/40_10_avg</t>
  </si>
  <si>
    <t>60/40_10_min</t>
  </si>
  <si>
    <t>60/40_10_max</t>
  </si>
  <si>
    <t>60/40_10_std</t>
  </si>
  <si>
    <t>30/70_10_Return</t>
  </si>
  <si>
    <t>30/70 Index</t>
  </si>
  <si>
    <t>30/70_10_cagr</t>
  </si>
  <si>
    <t>30/70_10_avg</t>
  </si>
  <si>
    <t>30/70_10_min</t>
  </si>
  <si>
    <t>30/70_10_max</t>
  </si>
  <si>
    <t>30/70_10_std</t>
  </si>
  <si>
    <t>rolling_25_inflation</t>
  </si>
  <si>
    <t>rolling_25_stock</t>
  </si>
  <si>
    <t>rolling_25_bond</t>
  </si>
  <si>
    <t>Quantiles</t>
  </si>
  <si>
    <t>Full Period 1793-2023</t>
  </si>
  <si>
    <t>Quartiles</t>
  </si>
  <si>
    <t>Deciles</t>
  </si>
  <si>
    <t>Since 1900</t>
  </si>
  <si>
    <t>Average</t>
  </si>
  <si>
    <t>Full Period of Market Returns</t>
  </si>
  <si>
    <t>Neutral Period of Inflation, with large range of individual annual changes…greater volatility</t>
  </si>
  <si>
    <t>Post WW2 world, highest sustained inflationary period</t>
  </si>
  <si>
    <t>Macroeconomics -&gt; The period corresponding to the 'Great Moderation' typified by slower gdp growth and lower inflation with 2/3rd less volatility.</t>
  </si>
  <si>
    <t>GFC, recovering housing market, booming stock market, then covid and recovery</t>
  </si>
  <si>
    <t>Moderate Inflation, with lower volatility… includes the 'Great Moderation'</t>
  </si>
  <si>
    <t>1987-2007</t>
  </si>
  <si>
    <t>Alternate 'Great Moderation'</t>
  </si>
  <si>
    <t>1876-1917</t>
  </si>
  <si>
    <t>End of Civil War until US entry into World War 1</t>
  </si>
  <si>
    <t>annual_inflation_percent</t>
  </si>
  <si>
    <t>10yr Annual Stock/Inlfation Correlations</t>
  </si>
  <si>
    <t>10yr Annual Bond/Inflation Correlations</t>
  </si>
  <si>
    <t>10yr Annual Stock/Inlfation Change Correlations</t>
  </si>
  <si>
    <t>10yr Annual Bond/Inflation Change 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</si>
</sst>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15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7F7F7F"/>
      <name val="Calibri"/>
      <family val="2"/>
    </font>
    <font>
      <sz val="8"/>
      <color theme="1"/>
      <name val="Calibri"/>
      <family val="2"/>
    </font>
    <font>
      <b/>
      <u/>
      <sz val="16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rgb="FF385623"/>
      <name val="Calibri"/>
      <family val="2"/>
    </font>
    <font>
      <b/>
      <u/>
      <sz val="11"/>
      <color rgb="FF833C0B"/>
      <name val="Calibri"/>
      <family val="2"/>
    </font>
    <font>
      <b/>
      <sz val="11"/>
      <color rgb="FF385623"/>
      <name val="Calibri"/>
      <family val="2"/>
    </font>
    <font>
      <sz val="11"/>
      <color rgb="FF7F6000"/>
      <name val="Calibri"/>
      <family val="2"/>
    </font>
    <font>
      <b/>
      <u/>
      <sz val="11"/>
      <color rgb="FF385623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rgb="FF385623"/>
      </left>
      <right/>
      <top style="medium">
        <color rgb="FF385623"/>
      </top>
      <bottom style="medium">
        <color rgb="FF385623"/>
      </bottom>
      <diagonal/>
    </border>
    <border>
      <left/>
      <right/>
      <top style="medium">
        <color rgb="FF385623"/>
      </top>
      <bottom style="medium">
        <color rgb="FF385623"/>
      </bottom>
      <diagonal/>
    </border>
    <border>
      <left/>
      <right style="medium">
        <color rgb="FF385623"/>
      </right>
      <top style="medium">
        <color rgb="FF385623"/>
      </top>
      <bottom style="medium">
        <color rgb="FF385623"/>
      </bottom>
      <diagonal/>
    </border>
    <border>
      <left style="thin">
        <color rgb="FF385623"/>
      </left>
      <right style="thin">
        <color rgb="FF385623"/>
      </right>
      <top/>
      <bottom style="thin">
        <color rgb="FF385623"/>
      </bottom>
      <diagonal/>
    </border>
    <border>
      <left/>
      <right style="thin">
        <color rgb="FF385623"/>
      </right>
      <top/>
      <bottom/>
      <diagonal/>
    </border>
    <border>
      <left/>
      <right style="thin">
        <color rgb="FF385623"/>
      </right>
      <top style="thin">
        <color rgb="FF385623"/>
      </top>
      <bottom/>
      <diagonal/>
    </border>
    <border>
      <left/>
      <right style="thin">
        <color rgb="FF385623"/>
      </right>
      <top/>
      <bottom/>
      <diagonal/>
    </border>
    <border>
      <left/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  <border>
      <left style="thin">
        <color rgb="FF385623"/>
      </left>
      <right/>
      <top/>
      <bottom style="thin">
        <color rgb="FF385623"/>
      </bottom>
      <diagonal/>
    </border>
    <border>
      <left/>
      <right/>
      <top/>
      <bottom style="thin">
        <color rgb="FF385623"/>
      </bottom>
      <diagonal/>
    </border>
    <border>
      <left/>
      <right style="thin">
        <color rgb="FF385623"/>
      </right>
      <top/>
      <bottom style="thin">
        <color rgb="FF385623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9" fontId="1" fillId="2" borderId="1" xfId="0" applyNumberFormat="1" applyFont="1" applyFill="1" applyBorder="1"/>
    <xf numFmtId="0" fontId="1" fillId="2" borderId="1" xfId="0" applyFont="1" applyFill="1" applyBorder="1"/>
    <xf numFmtId="9" fontId="2" fillId="0" borderId="0" xfId="0" applyNumberFormat="1" applyFont="1"/>
    <xf numFmtId="164" fontId="1" fillId="0" borderId="0" xfId="0" applyNumberFormat="1" applyFont="1" applyAlignment="1">
      <alignment horizontal="center"/>
    </xf>
    <xf numFmtId="9" fontId="1" fillId="0" borderId="0" xfId="0" applyNumberFormat="1" applyFont="1"/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9" fontId="3" fillId="3" borderId="1" xfId="0" applyNumberFormat="1" applyFont="1" applyFill="1" applyBorder="1"/>
    <xf numFmtId="164" fontId="1" fillId="0" borderId="0" xfId="0" applyNumberFormat="1" applyFont="1"/>
    <xf numFmtId="9" fontId="1" fillId="3" borderId="1" xfId="0" applyNumberFormat="1" applyFont="1" applyFill="1" applyBorder="1"/>
    <xf numFmtId="1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/>
    <xf numFmtId="164" fontId="3" fillId="3" borderId="1" xfId="0" applyNumberFormat="1" applyFont="1" applyFill="1" applyBorder="1"/>
    <xf numFmtId="9" fontId="4" fillId="0" borderId="0" xfId="0" applyNumberFormat="1" applyFont="1"/>
    <xf numFmtId="0" fontId="1" fillId="0" borderId="0" xfId="0" applyFont="1" applyAlignment="1">
      <alignment horizontal="center"/>
    </xf>
    <xf numFmtId="164" fontId="1" fillId="3" borderId="1" xfId="0" applyNumberFormat="1" applyFont="1" applyFill="1" applyBorder="1"/>
    <xf numFmtId="2" fontId="1" fillId="0" borderId="0" xfId="0" applyNumberFormat="1" applyFont="1"/>
    <xf numFmtId="0" fontId="7" fillId="0" borderId="0" xfId="0" applyFont="1"/>
    <xf numFmtId="0" fontId="8" fillId="0" borderId="5" xfId="0" applyFont="1" applyBorder="1" applyAlignment="1">
      <alignment horizontal="center" wrapText="1"/>
    </xf>
    <xf numFmtId="0" fontId="1" fillId="0" borderId="6" xfId="0" applyFont="1" applyBorder="1"/>
    <xf numFmtId="164" fontId="1" fillId="4" borderId="1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9" fontId="8" fillId="0" borderId="0" xfId="0" applyNumberFormat="1" applyFont="1" applyAlignment="1">
      <alignment horizontal="center"/>
    </xf>
    <xf numFmtId="9" fontId="8" fillId="0" borderId="6" xfId="0" applyNumberFormat="1" applyFont="1" applyBorder="1" applyAlignment="1">
      <alignment horizontal="center"/>
    </xf>
    <xf numFmtId="0" fontId="7" fillId="0" borderId="6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9" fontId="8" fillId="0" borderId="11" xfId="0" applyNumberFormat="1" applyFont="1" applyBorder="1" applyAlignment="1">
      <alignment horizontal="center"/>
    </xf>
    <xf numFmtId="9" fontId="8" fillId="0" borderId="12" xfId="0" applyNumberFormat="1" applyFont="1" applyBorder="1" applyAlignment="1">
      <alignment horizontal="center"/>
    </xf>
    <xf numFmtId="9" fontId="8" fillId="0" borderId="13" xfId="0" applyNumberFormat="1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4" borderId="1" xfId="0" applyFont="1" applyFill="1" applyBorder="1"/>
    <xf numFmtId="164" fontId="9" fillId="6" borderId="1" xfId="0" applyNumberFormat="1" applyFont="1" applyFill="1" applyBorder="1"/>
    <xf numFmtId="0" fontId="1" fillId="6" borderId="1" xfId="0" applyFont="1" applyFill="1" applyBorder="1"/>
    <xf numFmtId="164" fontId="12" fillId="4" borderId="1" xfId="0" applyNumberFormat="1" applyFont="1" applyFill="1" applyBorder="1"/>
    <xf numFmtId="0" fontId="8" fillId="0" borderId="0" xfId="0" applyFont="1"/>
    <xf numFmtId="165" fontId="1" fillId="0" borderId="0" xfId="0" applyNumberFormat="1" applyFont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164" fontId="9" fillId="0" borderId="0" xfId="0" applyNumberFormat="1" applyFont="1"/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0" fillId="6" borderId="14" xfId="0" applyFont="1" applyFill="1" applyBorder="1" applyAlignment="1">
      <alignment horizontal="center"/>
    </xf>
    <xf numFmtId="0" fontId="6" fillId="0" borderId="15" xfId="0" applyFont="1" applyBorder="1"/>
    <xf numFmtId="0" fontId="11" fillId="6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4" fillId="0" borderId="15" xfId="0" applyFont="1" applyBorder="1"/>
    <xf numFmtId="9" fontId="1" fillId="0" borderId="1" xfId="0" applyNumberFormat="1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385623"/>
      </font>
      <fill>
        <patternFill patternType="none"/>
      </fill>
    </dxf>
    <dxf>
      <font>
        <b/>
        <color rgb="FF1E4E79"/>
      </font>
      <fill>
        <patternFill patternType="solid">
          <fgColor rgb="FFFEF2CB"/>
          <bgColor rgb="FFFEF2C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real_stock_index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Stocks!$A$48:$A$279</c:f>
              <c:numCache>
                <c:formatCode>General</c:formatCode>
                <c:ptCount val="232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Stocks!$B$48:$B$279</c:f>
              <c:numCache>
                <c:formatCode>General</c:formatCode>
                <c:ptCount val="232"/>
                <c:pt idx="1">
                  <c:v>1</c:v>
                </c:pt>
                <c:pt idx="2">
                  <c:v>0.86104021009116549</c:v>
                </c:pt>
                <c:pt idx="3">
                  <c:v>0.91491336953303104</c:v>
                </c:pt>
                <c:pt idx="4">
                  <c:v>0.9181365889928893</c:v>
                </c:pt>
                <c:pt idx="5">
                  <c:v>0.88034468538744948</c:v>
                </c:pt>
                <c:pt idx="6">
                  <c:v>1.034353116119453</c:v>
                </c:pt>
                <c:pt idx="7">
                  <c:v>1.1416038412097891</c:v>
                </c:pt>
                <c:pt idx="8">
                  <c:v>1.1986610240932101</c:v>
                </c:pt>
                <c:pt idx="9">
                  <c:v>1.3393890978172007</c:v>
                </c:pt>
                <c:pt idx="10">
                  <c:v>1.6352543387359122</c:v>
                </c:pt>
                <c:pt idx="11">
                  <c:v>1.9874648588601789</c:v>
                </c:pt>
                <c:pt idx="12">
                  <c:v>1.9761433570400952</c:v>
                </c:pt>
                <c:pt idx="13">
                  <c:v>1.9475407752617802</c:v>
                </c:pt>
                <c:pt idx="14">
                  <c:v>1.9196633991222416</c:v>
                </c:pt>
                <c:pt idx="15">
                  <c:v>2.1384568021052361</c:v>
                </c:pt>
                <c:pt idx="16">
                  <c:v>2.1188030131215103</c:v>
                </c:pt>
                <c:pt idx="17">
                  <c:v>2.3585365295685539</c:v>
                </c:pt>
                <c:pt idx="18">
                  <c:v>2.561752258874713</c:v>
                </c:pt>
                <c:pt idx="19">
                  <c:v>2.4253755722996093</c:v>
                </c:pt>
                <c:pt idx="20">
                  <c:v>2.3992909363785184</c:v>
                </c:pt>
                <c:pt idx="21">
                  <c:v>2.3908148180787006</c:v>
                </c:pt>
                <c:pt idx="22">
                  <c:v>2.2423039937364804</c:v>
                </c:pt>
                <c:pt idx="23">
                  <c:v>2.1118301653548239</c:v>
                </c:pt>
                <c:pt idx="24">
                  <c:v>2.6665127564412248</c:v>
                </c:pt>
                <c:pt idx="25">
                  <c:v>3.0055127000460673</c:v>
                </c:pt>
                <c:pt idx="26">
                  <c:v>3.9440541540433198</c:v>
                </c:pt>
                <c:pt idx="27">
                  <c:v>3.4806039802793545</c:v>
                </c:pt>
                <c:pt idx="28">
                  <c:v>3.4361862120416196</c:v>
                </c:pt>
                <c:pt idx="29">
                  <c:v>3.8805333865971812</c:v>
                </c:pt>
                <c:pt idx="30">
                  <c:v>4.3419143359297907</c:v>
                </c:pt>
                <c:pt idx="31">
                  <c:v>4.3269763321051622</c:v>
                </c:pt>
                <c:pt idx="32">
                  <c:v>5.1190575753579983</c:v>
                </c:pt>
                <c:pt idx="33">
                  <c:v>6.0264334841274465</c:v>
                </c:pt>
                <c:pt idx="34">
                  <c:v>6.0878115785810909</c:v>
                </c:pt>
                <c:pt idx="35">
                  <c:v>6.3838103648052256</c:v>
                </c:pt>
                <c:pt idx="36">
                  <c:v>6.7760420559895644</c:v>
                </c:pt>
                <c:pt idx="37">
                  <c:v>7.3084654413274093</c:v>
                </c:pt>
                <c:pt idx="38">
                  <c:v>7.7896486645979985</c:v>
                </c:pt>
                <c:pt idx="39">
                  <c:v>9.0792661598589959</c:v>
                </c:pt>
                <c:pt idx="40">
                  <c:v>9.8914474862502946</c:v>
                </c:pt>
                <c:pt idx="41">
                  <c:v>10.188749126152342</c:v>
                </c:pt>
                <c:pt idx="42">
                  <c:v>10.304822177661958</c:v>
                </c:pt>
                <c:pt idx="43">
                  <c:v>11.08643940410421</c:v>
                </c:pt>
                <c:pt idx="44">
                  <c:v>11.786328507315257</c:v>
                </c:pt>
                <c:pt idx="45">
                  <c:v>11.554985014371285</c:v>
                </c:pt>
                <c:pt idx="46">
                  <c:v>11.267080292001937</c:v>
                </c:pt>
                <c:pt idx="47">
                  <c:v>12.427002345497547</c:v>
                </c:pt>
                <c:pt idx="48">
                  <c:v>10.897757626955849</c:v>
                </c:pt>
                <c:pt idx="49">
                  <c:v>10.741379156515789</c:v>
                </c:pt>
                <c:pt idx="50">
                  <c:v>7.7576465063562638</c:v>
                </c:pt>
                <c:pt idx="51">
                  <c:v>7.9614071801195516</c:v>
                </c:pt>
                <c:pt idx="52">
                  <c:v>11.502969363472234</c:v>
                </c:pt>
                <c:pt idx="53">
                  <c:v>12.498299526398227</c:v>
                </c:pt>
                <c:pt idx="54">
                  <c:v>13.134644411193735</c:v>
                </c:pt>
                <c:pt idx="55">
                  <c:v>13.153221082361322</c:v>
                </c:pt>
                <c:pt idx="56">
                  <c:v>13.638766686554044</c:v>
                </c:pt>
                <c:pt idx="57">
                  <c:v>14.096750131054138</c:v>
                </c:pt>
                <c:pt idx="58">
                  <c:v>14.59544228875296</c:v>
                </c:pt>
                <c:pt idx="59">
                  <c:v>17.805270525785801</c:v>
                </c:pt>
                <c:pt idx="60">
                  <c:v>17.268907187816211</c:v>
                </c:pt>
                <c:pt idx="61">
                  <c:v>20.554090045706342</c:v>
                </c:pt>
                <c:pt idx="62">
                  <c:v>17.819115431082643</c:v>
                </c:pt>
                <c:pt idx="63">
                  <c:v>14.959043779606251</c:v>
                </c:pt>
                <c:pt idx="64">
                  <c:v>14.628334572739448</c:v>
                </c:pt>
                <c:pt idx="65">
                  <c:v>16.574807034509078</c:v>
                </c:pt>
                <c:pt idx="66">
                  <c:v>14.499335253769447</c:v>
                </c:pt>
                <c:pt idx="67">
                  <c:v>16.476120456343896</c:v>
                </c:pt>
                <c:pt idx="68">
                  <c:v>16.536126556142676</c:v>
                </c:pt>
                <c:pt idx="69">
                  <c:v>18.941166466984214</c:v>
                </c:pt>
                <c:pt idx="70">
                  <c:v>17.925139429432289</c:v>
                </c:pt>
                <c:pt idx="71">
                  <c:v>25.532118337401499</c:v>
                </c:pt>
                <c:pt idx="72">
                  <c:v>25.920900874799273</c:v>
                </c:pt>
                <c:pt idx="73">
                  <c:v>24.215676301639622</c:v>
                </c:pt>
                <c:pt idx="74">
                  <c:v>25.125305675044313</c:v>
                </c:pt>
                <c:pt idx="75">
                  <c:v>27.815244504692476</c:v>
                </c:pt>
                <c:pt idx="76">
                  <c:v>32.646779408550493</c:v>
                </c:pt>
                <c:pt idx="77">
                  <c:v>41.471220985025347</c:v>
                </c:pt>
                <c:pt idx="78">
                  <c:v>44.309226540209799</c:v>
                </c:pt>
                <c:pt idx="79">
                  <c:v>47.363066646147054</c:v>
                </c:pt>
                <c:pt idx="80">
                  <c:v>57.081173533814784</c:v>
                </c:pt>
                <c:pt idx="81">
                  <c:v>66.757696284189052</c:v>
                </c:pt>
                <c:pt idx="82">
                  <c:v>65.545657487559339</c:v>
                </c:pt>
                <c:pt idx="83">
                  <c:v>71.180005454515467</c:v>
                </c:pt>
                <c:pt idx="84">
                  <c:v>77.743692231327898</c:v>
                </c:pt>
                <c:pt idx="85">
                  <c:v>70.402832982515122</c:v>
                </c:pt>
                <c:pt idx="86">
                  <c:v>72.393943540056071</c:v>
                </c:pt>
                <c:pt idx="87">
                  <c:v>85.142736223828337</c:v>
                </c:pt>
                <c:pt idx="88">
                  <c:v>122.53267573154636</c:v>
                </c:pt>
                <c:pt idx="89">
                  <c:v>152.36797322261069</c:v>
                </c:pt>
                <c:pt idx="90">
                  <c:v>153.18989562479152</c:v>
                </c:pt>
                <c:pt idx="91">
                  <c:v>158.06030239004028</c:v>
                </c:pt>
                <c:pt idx="92">
                  <c:v>147.56482868643823</c:v>
                </c:pt>
                <c:pt idx="93">
                  <c:v>130.04758989559886</c:v>
                </c:pt>
                <c:pt idx="94">
                  <c:v>170.57324127485131</c:v>
                </c:pt>
                <c:pt idx="95">
                  <c:v>189.17999879282863</c:v>
                </c:pt>
                <c:pt idx="96">
                  <c:v>184.08712284552161</c:v>
                </c:pt>
                <c:pt idx="97">
                  <c:v>190.65887926212901</c:v>
                </c:pt>
                <c:pt idx="98">
                  <c:v>210.53556694899768</c:v>
                </c:pt>
                <c:pt idx="99">
                  <c:v>200.6038132340143</c:v>
                </c:pt>
                <c:pt idx="100">
                  <c:v>233.21205434651006</c:v>
                </c:pt>
                <c:pt idx="101">
                  <c:v>246.99866389318504</c:v>
                </c:pt>
                <c:pt idx="102">
                  <c:v>207.04032216236135</c:v>
                </c:pt>
                <c:pt idx="103">
                  <c:v>219.9878740112847</c:v>
                </c:pt>
                <c:pt idx="104">
                  <c:v>234.60865155420626</c:v>
                </c:pt>
                <c:pt idx="105">
                  <c:v>237.29862583300931</c:v>
                </c:pt>
                <c:pt idx="106">
                  <c:v>287.21524880376973</c:v>
                </c:pt>
                <c:pt idx="107">
                  <c:v>372.82681333874666</c:v>
                </c:pt>
                <c:pt idx="108">
                  <c:v>385.5493944199759</c:v>
                </c:pt>
                <c:pt idx="109">
                  <c:v>459.59404001886924</c:v>
                </c:pt>
                <c:pt idx="110">
                  <c:v>541.35696195253661</c:v>
                </c:pt>
                <c:pt idx="111">
                  <c:v>576.22165067246942</c:v>
                </c:pt>
                <c:pt idx="112">
                  <c:v>469.07416664632456</c:v>
                </c:pt>
                <c:pt idx="113">
                  <c:v>616.99225443648845</c:v>
                </c:pt>
                <c:pt idx="114">
                  <c:v>747.15104534688089</c:v>
                </c:pt>
                <c:pt idx="115">
                  <c:v>727.26578643683411</c:v>
                </c:pt>
                <c:pt idx="116">
                  <c:v>543.58171421797636</c:v>
                </c:pt>
                <c:pt idx="117">
                  <c:v>769.02600419781311</c:v>
                </c:pt>
                <c:pt idx="118">
                  <c:v>885.26343259571638</c:v>
                </c:pt>
                <c:pt idx="119">
                  <c:v>833.52142136972611</c:v>
                </c:pt>
                <c:pt idx="120">
                  <c:v>854.04419427569701</c:v>
                </c:pt>
                <c:pt idx="121">
                  <c:v>895.75700136692012</c:v>
                </c:pt>
                <c:pt idx="122">
                  <c:v>834.87870145920533</c:v>
                </c:pt>
                <c:pt idx="123">
                  <c:v>778.90127960810753</c:v>
                </c:pt>
                <c:pt idx="124">
                  <c:v>994.24880128573648</c:v>
                </c:pt>
                <c:pt idx="125">
                  <c:v>965.15761108029562</c:v>
                </c:pt>
                <c:pt idx="126">
                  <c:v>666.42662092437058</c:v>
                </c:pt>
                <c:pt idx="127">
                  <c:v>661.16115819186859</c:v>
                </c:pt>
                <c:pt idx="128">
                  <c:v>672.93508368857215</c:v>
                </c:pt>
                <c:pt idx="129">
                  <c:v>586.08350391580245</c:v>
                </c:pt>
                <c:pt idx="130">
                  <c:v>720.06063576898146</c:v>
                </c:pt>
                <c:pt idx="131">
                  <c:v>936.53606238593864</c:v>
                </c:pt>
                <c:pt idx="132">
                  <c:v>959.13693905730042</c:v>
                </c:pt>
                <c:pt idx="133">
                  <c:v>1216.8756266696191</c:v>
                </c:pt>
                <c:pt idx="134">
                  <c:v>1479.3520475192252</c:v>
                </c:pt>
                <c:pt idx="135">
                  <c:v>1665.2600203911802</c:v>
                </c:pt>
                <c:pt idx="136">
                  <c:v>2225.3831860759137</c:v>
                </c:pt>
                <c:pt idx="137">
                  <c:v>3312.623844807526</c:v>
                </c:pt>
                <c:pt idx="138">
                  <c:v>2824.5015236001377</c:v>
                </c:pt>
                <c:pt idx="139">
                  <c:v>2170.7594961333698</c:v>
                </c:pt>
                <c:pt idx="140">
                  <c:v>1248.5058331605278</c:v>
                </c:pt>
                <c:pt idx="141">
                  <c:v>1300.2427152192424</c:v>
                </c:pt>
                <c:pt idx="142">
                  <c:v>2231.9211130647291</c:v>
                </c:pt>
                <c:pt idx="143">
                  <c:v>1917.4686737358393</c:v>
                </c:pt>
                <c:pt idx="144">
                  <c:v>3041.3241263159252</c:v>
                </c:pt>
                <c:pt idx="145">
                  <c:v>3804.8378377148028</c:v>
                </c:pt>
                <c:pt idx="146">
                  <c:v>2407.3550578391728</c:v>
                </c:pt>
                <c:pt idx="147">
                  <c:v>2926.8881283915348</c:v>
                </c:pt>
                <c:pt idx="148">
                  <c:v>3117.8452311813912</c:v>
                </c:pt>
                <c:pt idx="149">
                  <c:v>2793.2169071449821</c:v>
                </c:pt>
                <c:pt idx="150">
                  <c:v>2374.9038867820941</c:v>
                </c:pt>
                <c:pt idx="151">
                  <c:v>2739.5786446328998</c:v>
                </c:pt>
                <c:pt idx="152">
                  <c:v>3229.463502866226</c:v>
                </c:pt>
                <c:pt idx="153">
                  <c:v>3839.560983855295</c:v>
                </c:pt>
                <c:pt idx="154">
                  <c:v>5442.961666083288</c:v>
                </c:pt>
                <c:pt idx="155">
                  <c:v>4107.6522002778247</c:v>
                </c:pt>
                <c:pt idx="156">
                  <c:v>3655.3297465437354</c:v>
                </c:pt>
                <c:pt idx="157">
                  <c:v>3843.608138764524</c:v>
                </c:pt>
                <c:pt idx="158">
                  <c:v>4783.8039922314911</c:v>
                </c:pt>
                <c:pt idx="159">
                  <c:v>6007.1686449990966</c:v>
                </c:pt>
                <c:pt idx="160">
                  <c:v>6689.2400140304217</c:v>
                </c:pt>
                <c:pt idx="161">
                  <c:v>7414.0958692166259</c:v>
                </c:pt>
                <c:pt idx="162">
                  <c:v>7760.3509048663318</c:v>
                </c:pt>
                <c:pt idx="163">
                  <c:v>11247.382053324705</c:v>
                </c:pt>
                <c:pt idx="164">
                  <c:v>13565.178495575639</c:v>
                </c:pt>
                <c:pt idx="165">
                  <c:v>14243.499027248876</c:v>
                </c:pt>
                <c:pt idx="166">
                  <c:v>13363.473619063465</c:v>
                </c:pt>
                <c:pt idx="167">
                  <c:v>18344.438211134006</c:v>
                </c:pt>
                <c:pt idx="168">
                  <c:v>18925.27093274377</c:v>
                </c:pt>
                <c:pt idx="169">
                  <c:v>21458.548042887571</c:v>
                </c:pt>
                <c:pt idx="170">
                  <c:v>24516.183454603615</c:v>
                </c:pt>
                <c:pt idx="171">
                  <c:v>23679.698815858581</c:v>
                </c:pt>
                <c:pt idx="172">
                  <c:v>27464.921835973939</c:v>
                </c:pt>
                <c:pt idx="173">
                  <c:v>32032.055955509597</c:v>
                </c:pt>
                <c:pt idx="174">
                  <c:v>35030.806528438632</c:v>
                </c:pt>
                <c:pt idx="175">
                  <c:v>33159.930283965747</c:v>
                </c:pt>
                <c:pt idx="176">
                  <c:v>36514.867896221753</c:v>
                </c:pt>
                <c:pt idx="177">
                  <c:v>41159.454813436278</c:v>
                </c:pt>
                <c:pt idx="178">
                  <c:v>32247.953719850113</c:v>
                </c:pt>
                <c:pt idx="179">
                  <c:v>34793.319068467477</c:v>
                </c:pt>
                <c:pt idx="180">
                  <c:v>38270.666730462937</c:v>
                </c:pt>
                <c:pt idx="181">
                  <c:v>40973.411139919917</c:v>
                </c:pt>
                <c:pt idx="182">
                  <c:v>31430.879246851728</c:v>
                </c:pt>
                <c:pt idx="183">
                  <c:v>23024.745130936863</c:v>
                </c:pt>
                <c:pt idx="184">
                  <c:v>29230.813729872203</c:v>
                </c:pt>
                <c:pt idx="185">
                  <c:v>30143.770098976602</c:v>
                </c:pt>
                <c:pt idx="186">
                  <c:v>26840.58016108931</c:v>
                </c:pt>
                <c:pt idx="187">
                  <c:v>29615.558601164816</c:v>
                </c:pt>
                <c:pt idx="188">
                  <c:v>32842.353953829901</c:v>
                </c:pt>
                <c:pt idx="189">
                  <c:v>35250.238087176265</c:v>
                </c:pt>
                <c:pt idx="190">
                  <c:v>31676.262673608315</c:v>
                </c:pt>
                <c:pt idx="191">
                  <c:v>39350.637860265291</c:v>
                </c:pt>
                <c:pt idx="192">
                  <c:v>43879.789693767038</c:v>
                </c:pt>
                <c:pt idx="193">
                  <c:v>48098.106585820475</c:v>
                </c:pt>
                <c:pt idx="194">
                  <c:v>56589.137914446779</c:v>
                </c:pt>
                <c:pt idx="195">
                  <c:v>72028.579475227656</c:v>
                </c:pt>
                <c:pt idx="196">
                  <c:v>65271.237481729135</c:v>
                </c:pt>
                <c:pt idx="197">
                  <c:v>74798.014941833666</c:v>
                </c:pt>
                <c:pt idx="198">
                  <c:v>79646.454543940534</c:v>
                </c:pt>
                <c:pt idx="199">
                  <c:v>79874.300040996095</c:v>
                </c:pt>
                <c:pt idx="200">
                  <c:v>99058.812634011672</c:v>
                </c:pt>
                <c:pt idx="201">
                  <c:v>106078.7341276021</c:v>
                </c:pt>
                <c:pt idx="202">
                  <c:v>117604.28643504533</c:v>
                </c:pt>
                <c:pt idx="203">
                  <c:v>112310.82129357423</c:v>
                </c:pt>
                <c:pt idx="204">
                  <c:v>149464.69741976069</c:v>
                </c:pt>
                <c:pt idx="205">
                  <c:v>180096.64743133335</c:v>
                </c:pt>
                <c:pt idx="206">
                  <c:v>220384.50300038719</c:v>
                </c:pt>
                <c:pt idx="207">
                  <c:v>273971.79856825119</c:v>
                </c:pt>
                <c:pt idx="208">
                  <c:v>308934.18790209753</c:v>
                </c:pt>
                <c:pt idx="209">
                  <c:v>286404.47006374947</c:v>
                </c:pt>
                <c:pt idx="210">
                  <c:v>237829.97715500093</c:v>
                </c:pt>
                <c:pt idx="211">
                  <c:v>182118.63392429205</c:v>
                </c:pt>
                <c:pt idx="212">
                  <c:v>249185.26081848808</c:v>
                </c:pt>
                <c:pt idx="213">
                  <c:v>260197.75141747409</c:v>
                </c:pt>
                <c:pt idx="214">
                  <c:v>286877.44199349516</c:v>
                </c:pt>
                <c:pt idx="215">
                  <c:v>320117.23412538046</c:v>
                </c:pt>
                <c:pt idx="216">
                  <c:v>302939.24236363615</c:v>
                </c:pt>
                <c:pt idx="217">
                  <c:v>184080.49739756883</c:v>
                </c:pt>
                <c:pt idx="218">
                  <c:v>245777.41006525946</c:v>
                </c:pt>
                <c:pt idx="219">
                  <c:v>301294.11101721012</c:v>
                </c:pt>
                <c:pt idx="220">
                  <c:v>299527.99768986588</c:v>
                </c:pt>
                <c:pt idx="221">
                  <c:v>341336.91051975085</c:v>
                </c:pt>
                <c:pt idx="222">
                  <c:v>403432.28775751207</c:v>
                </c:pt>
                <c:pt idx="223">
                  <c:v>447525.61208015075</c:v>
                </c:pt>
                <c:pt idx="224">
                  <c:v>420694.84870510595</c:v>
                </c:pt>
                <c:pt idx="225">
                  <c:v>501386.59415972355</c:v>
                </c:pt>
                <c:pt idx="226">
                  <c:v>609187.87929982727</c:v>
                </c:pt>
                <c:pt idx="227">
                  <c:v>582339.49154978746</c:v>
                </c:pt>
                <c:pt idx="228">
                  <c:v>683640.85154158284</c:v>
                </c:pt>
                <c:pt idx="229">
                  <c:v>813738.5927424879</c:v>
                </c:pt>
                <c:pt idx="230">
                  <c:v>896798.44670733577</c:v>
                </c:pt>
                <c:pt idx="231">
                  <c:v>772098.97976856516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71-E74C-863E-473410BB9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79357"/>
        <c:axId val="412595026"/>
      </c:lineChart>
      <c:catAx>
        <c:axId val="379679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2595026"/>
        <c:crosses val="autoZero"/>
        <c:auto val="1"/>
        <c:lblAlgn val="ctr"/>
        <c:lblOffset val="100"/>
        <c:noMultiLvlLbl val="1"/>
      </c:catAx>
      <c:valAx>
        <c:axId val="4125950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9679357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v>10yr Annual Stock/Inlfation Correlations</c:v>
          </c:tx>
          <c:spPr>
            <a:solidFill>
              <a:srgbClr val="FFC000">
                <a:alpha val="30000"/>
              </a:srgbClr>
            </a:solidFill>
            <a:ln cmpd="sng">
              <a:solidFill>
                <a:srgbClr val="FFC000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Change'!$G$2:$G$234</c:f>
              <c:numCache>
                <c:formatCode>General</c:formatCode>
                <c:ptCount val="233"/>
                <c:pt idx="11" formatCode="0.00">
                  <c:v>-0.69528835517013443</c:v>
                </c:pt>
                <c:pt idx="12" formatCode="0.00">
                  <c:v>-0.70096282528996334</c:v>
                </c:pt>
                <c:pt idx="13" formatCode="0.00">
                  <c:v>-0.80750448875406433</c:v>
                </c:pt>
                <c:pt idx="14" formatCode="0.00">
                  <c:v>-0.86502783173420472</c:v>
                </c:pt>
                <c:pt idx="15" formatCode="0.00">
                  <c:v>-0.90451092340853212</c:v>
                </c:pt>
                <c:pt idx="16" formatCode="0.00">
                  <c:v>-0.88947802979372492</c:v>
                </c:pt>
                <c:pt idx="17" formatCode="0.00">
                  <c:v>-0.81485355918757763</c:v>
                </c:pt>
                <c:pt idx="18" formatCode="0.00">
                  <c:v>-0.8115067190820997</c:v>
                </c:pt>
                <c:pt idx="19" formatCode="0.00">
                  <c:v>-0.86045086427785822</c:v>
                </c:pt>
                <c:pt idx="20" formatCode="0.00">
                  <c:v>-0.80349819388718513</c:v>
                </c:pt>
                <c:pt idx="21" formatCode="0.00">
                  <c:v>-0.42455735045650628</c:v>
                </c:pt>
                <c:pt idx="22" formatCode="0.00">
                  <c:v>-0.55415509778744709</c:v>
                </c:pt>
                <c:pt idx="23" formatCode="0.00">
                  <c:v>-0.39491475226433365</c:v>
                </c:pt>
                <c:pt idx="24" formatCode="0.00">
                  <c:v>-0.70248290139224834</c:v>
                </c:pt>
                <c:pt idx="25" formatCode="0.00">
                  <c:v>-0.72563734249897405</c:v>
                </c:pt>
                <c:pt idx="26" formatCode="0.00">
                  <c:v>-0.719790234439591</c:v>
                </c:pt>
                <c:pt idx="27" formatCode="0.00">
                  <c:v>-0.62163448449422842</c:v>
                </c:pt>
                <c:pt idx="28" formatCode="0.00">
                  <c:v>-0.58140467661262663</c:v>
                </c:pt>
                <c:pt idx="29" formatCode="0.00">
                  <c:v>-0.58601379426978739</c:v>
                </c:pt>
                <c:pt idx="30" formatCode="0.00">
                  <c:v>-0.56145943592869763</c:v>
                </c:pt>
                <c:pt idx="31" formatCode="0.00">
                  <c:v>-0.53883845379268303</c:v>
                </c:pt>
                <c:pt idx="32" formatCode="0.00">
                  <c:v>-0.61714931876662626</c:v>
                </c:pt>
                <c:pt idx="33" formatCode="0.00">
                  <c:v>-0.50202340919193</c:v>
                </c:pt>
                <c:pt idx="34" formatCode="0.00">
                  <c:v>-0.42395698648404478</c:v>
                </c:pt>
                <c:pt idx="35" formatCode="0.00">
                  <c:v>-0.42337271689117467</c:v>
                </c:pt>
                <c:pt idx="36" formatCode="0.00">
                  <c:v>-0.3957376651210881</c:v>
                </c:pt>
                <c:pt idx="37" formatCode="0.00">
                  <c:v>-0.46712381786810075</c:v>
                </c:pt>
                <c:pt idx="38" formatCode="0.00">
                  <c:v>-0.5904943981846188</c:v>
                </c:pt>
                <c:pt idx="39" formatCode="0.00">
                  <c:v>-0.56092723086880503</c:v>
                </c:pt>
                <c:pt idx="40" formatCode="0.00">
                  <c:v>-0.63464837163788856</c:v>
                </c:pt>
                <c:pt idx="41" formatCode="0.00">
                  <c:v>-0.77356698223376186</c:v>
                </c:pt>
                <c:pt idx="42" formatCode="0.00">
                  <c:v>-0.74607294837404659</c:v>
                </c:pt>
                <c:pt idx="43" formatCode="0.00">
                  <c:v>-0.58023075106763788</c:v>
                </c:pt>
                <c:pt idx="44" formatCode="0.00">
                  <c:v>-0.39955921506705189</c:v>
                </c:pt>
                <c:pt idx="45" formatCode="0.00">
                  <c:v>-0.56945873442320938</c:v>
                </c:pt>
                <c:pt idx="46" formatCode="0.00">
                  <c:v>-0.52193003100582658</c:v>
                </c:pt>
                <c:pt idx="47" formatCode="0.00">
                  <c:v>-0.52463721266592123</c:v>
                </c:pt>
                <c:pt idx="48" formatCode="0.00">
                  <c:v>-8.6855405673202934E-2</c:v>
                </c:pt>
                <c:pt idx="49" formatCode="0.00">
                  <c:v>0.20900734899671009</c:v>
                </c:pt>
                <c:pt idx="50" formatCode="0.00">
                  <c:v>0.4918822672813265</c:v>
                </c:pt>
                <c:pt idx="51" formatCode="0.00">
                  <c:v>0.30335299917200237</c:v>
                </c:pt>
                <c:pt idx="52" formatCode="0.00">
                  <c:v>-4.6923527004565341E-2</c:v>
                </c:pt>
                <c:pt idx="53" formatCode="0.00">
                  <c:v>-5.4608396906571585E-2</c:v>
                </c:pt>
                <c:pt idx="54" formatCode="0.00">
                  <c:v>-8.7785429967650777E-2</c:v>
                </c:pt>
                <c:pt idx="55" formatCode="0.00">
                  <c:v>-6.6510928346314918E-2</c:v>
                </c:pt>
                <c:pt idx="56" formatCode="0.00">
                  <c:v>-4.6424815119775462E-2</c:v>
                </c:pt>
                <c:pt idx="57" formatCode="0.00">
                  <c:v>-5.0291455391387567E-2</c:v>
                </c:pt>
                <c:pt idx="58" formatCode="0.00">
                  <c:v>-0.1080562246523304</c:v>
                </c:pt>
                <c:pt idx="59" formatCode="0.00">
                  <c:v>-9.1646165265613769E-2</c:v>
                </c:pt>
                <c:pt idx="60" formatCode="0.00">
                  <c:v>-0.27822536735424469</c:v>
                </c:pt>
                <c:pt idx="61" formatCode="0.00">
                  <c:v>-0.52413461241977943</c:v>
                </c:pt>
                <c:pt idx="62" formatCode="0.00">
                  <c:v>-0.36769475983296823</c:v>
                </c:pt>
                <c:pt idx="63" formatCode="0.00">
                  <c:v>-0.56162013302730474</c:v>
                </c:pt>
                <c:pt idx="64" formatCode="0.00">
                  <c:v>-0.54487454024015958</c:v>
                </c:pt>
                <c:pt idx="65" formatCode="0.00">
                  <c:v>-0.56260679785845402</c:v>
                </c:pt>
                <c:pt idx="66" formatCode="0.00">
                  <c:v>-0.41644576551018875</c:v>
                </c:pt>
                <c:pt idx="67" formatCode="0.00">
                  <c:v>-0.52387369820000862</c:v>
                </c:pt>
                <c:pt idx="68" formatCode="0.00">
                  <c:v>-0.52435600533110294</c:v>
                </c:pt>
                <c:pt idx="69" formatCode="0.00">
                  <c:v>-0.39732890101316221</c:v>
                </c:pt>
                <c:pt idx="70" formatCode="0.00">
                  <c:v>-0.41486317056495214</c:v>
                </c:pt>
                <c:pt idx="71" formatCode="0.00">
                  <c:v>0.49368002181155857</c:v>
                </c:pt>
                <c:pt idx="72" formatCode="0.00">
                  <c:v>0.32337434390321668</c:v>
                </c:pt>
                <c:pt idx="73" formatCode="0.00">
                  <c:v>0.26503063051631576</c:v>
                </c:pt>
                <c:pt idx="74" formatCode="0.00">
                  <c:v>0.24083321458332757</c:v>
                </c:pt>
                <c:pt idx="75" formatCode="0.00">
                  <c:v>0.2261217617403585</c:v>
                </c:pt>
                <c:pt idx="76" formatCode="0.00">
                  <c:v>4.0539851077034894E-2</c:v>
                </c:pt>
                <c:pt idx="77" formatCode="0.00">
                  <c:v>-5.6158997904966104E-2</c:v>
                </c:pt>
                <c:pt idx="78" formatCode="0.00">
                  <c:v>-6.4885215293833925E-2</c:v>
                </c:pt>
                <c:pt idx="79" formatCode="0.00">
                  <c:v>-3.1667341307627092E-2</c:v>
                </c:pt>
                <c:pt idx="80" formatCode="0.00">
                  <c:v>-2.5608084100549287E-3</c:v>
                </c:pt>
                <c:pt idx="81" formatCode="0.00">
                  <c:v>-0.61934749791423482</c:v>
                </c:pt>
                <c:pt idx="82" formatCode="0.00">
                  <c:v>-0.57874848992380779</c:v>
                </c:pt>
                <c:pt idx="83" formatCode="0.00">
                  <c:v>-0.14795090630371785</c:v>
                </c:pt>
                <c:pt idx="84" formatCode="0.00">
                  <c:v>0.11367707331486727</c:v>
                </c:pt>
                <c:pt idx="85" formatCode="0.00">
                  <c:v>-0.14562327906280265</c:v>
                </c:pt>
                <c:pt idx="86" formatCode="0.00">
                  <c:v>-3.5587325194588994E-2</c:v>
                </c:pt>
                <c:pt idx="87" formatCode="0.00">
                  <c:v>0.17438137192548017</c:v>
                </c:pt>
                <c:pt idx="88" formatCode="0.00">
                  <c:v>0.66937848080214624</c:v>
                </c:pt>
                <c:pt idx="89" formatCode="0.00">
                  <c:v>0.70727880509844376</c:v>
                </c:pt>
                <c:pt idx="90" formatCode="0.00">
                  <c:v>0.63902534194040217</c:v>
                </c:pt>
                <c:pt idx="91" formatCode="0.00">
                  <c:v>0.60011463654673813</c:v>
                </c:pt>
                <c:pt idx="92" formatCode="0.00">
                  <c:v>0.55553966119600706</c:v>
                </c:pt>
                <c:pt idx="93" formatCode="0.00">
                  <c:v>0.62189846779596536</c:v>
                </c:pt>
                <c:pt idx="94" formatCode="0.00">
                  <c:v>0.53949523631205343</c:v>
                </c:pt>
                <c:pt idx="95" formatCode="0.00">
                  <c:v>0.4985689656475073</c:v>
                </c:pt>
                <c:pt idx="96" formatCode="0.00">
                  <c:v>0.36094216907721977</c:v>
                </c:pt>
                <c:pt idx="97" formatCode="0.00">
                  <c:v>0.47460766359436718</c:v>
                </c:pt>
                <c:pt idx="98" formatCode="0.00">
                  <c:v>0.16779693875308951</c:v>
                </c:pt>
                <c:pt idx="99" formatCode="0.00">
                  <c:v>-0.22931749575467777</c:v>
                </c:pt>
                <c:pt idx="100" formatCode="0.00">
                  <c:v>-5.7192224317318442E-2</c:v>
                </c:pt>
                <c:pt idx="101" formatCode="0.00">
                  <c:v>-5.0170064705974252E-2</c:v>
                </c:pt>
                <c:pt idx="102" formatCode="0.00">
                  <c:v>0.12671311464141224</c:v>
                </c:pt>
                <c:pt idx="103" formatCode="0.00">
                  <c:v>1.211478823857436E-2</c:v>
                </c:pt>
                <c:pt idx="104" formatCode="0.00">
                  <c:v>0.21767458122588565</c:v>
                </c:pt>
                <c:pt idx="105" formatCode="0.00">
                  <c:v>0.16111467901260618</c:v>
                </c:pt>
                <c:pt idx="106" formatCode="0.00">
                  <c:v>0.3836967854145511</c:v>
                </c:pt>
                <c:pt idx="107" formatCode="0.00">
                  <c:v>0.49769964478959472</c:v>
                </c:pt>
                <c:pt idx="108" formatCode="0.00">
                  <c:v>0.45028992126858219</c:v>
                </c:pt>
                <c:pt idx="109" formatCode="0.00">
                  <c:v>0.55954935288843732</c:v>
                </c:pt>
                <c:pt idx="110" formatCode="0.00">
                  <c:v>0.57565269418555076</c:v>
                </c:pt>
                <c:pt idx="111" formatCode="0.00">
                  <c:v>0.48241244575051284</c:v>
                </c:pt>
                <c:pt idx="112" formatCode="0.00">
                  <c:v>-0.11665930411003816</c:v>
                </c:pt>
                <c:pt idx="113" formatCode="0.00">
                  <c:v>-0.30376692525283788</c:v>
                </c:pt>
                <c:pt idx="114" formatCode="0.00">
                  <c:v>-0.43960142266284491</c:v>
                </c:pt>
                <c:pt idx="115" formatCode="0.00">
                  <c:v>-0.68918310533235017</c:v>
                </c:pt>
                <c:pt idx="116" formatCode="0.00">
                  <c:v>-0.54811269535826279</c:v>
                </c:pt>
                <c:pt idx="117" formatCode="0.00">
                  <c:v>-0.65444641504534951</c:v>
                </c:pt>
                <c:pt idx="118" formatCode="0.00">
                  <c:v>-0.65146536733744209</c:v>
                </c:pt>
                <c:pt idx="119" formatCode="0.00">
                  <c:v>-0.68370690169923909</c:v>
                </c:pt>
                <c:pt idx="120" formatCode="0.00">
                  <c:v>-0.68936717956133298</c:v>
                </c:pt>
                <c:pt idx="121" formatCode="0.00">
                  <c:v>-0.68406625616937033</c:v>
                </c:pt>
                <c:pt idx="122" formatCode="0.00">
                  <c:v>-0.71240077383117206</c:v>
                </c:pt>
                <c:pt idx="123" formatCode="0.00">
                  <c:v>-0.63911379919872513</c:v>
                </c:pt>
                <c:pt idx="124" formatCode="0.00">
                  <c:v>-0.36983294374482012</c:v>
                </c:pt>
                <c:pt idx="125" formatCode="0.00">
                  <c:v>-0.24114344315591676</c:v>
                </c:pt>
                <c:pt idx="126" formatCode="0.00">
                  <c:v>-0.66658284665588674</c:v>
                </c:pt>
                <c:pt idx="127" formatCode="0.00">
                  <c:v>-0.53748782951092622</c:v>
                </c:pt>
                <c:pt idx="128" formatCode="0.00">
                  <c:v>-0.42323077205203008</c:v>
                </c:pt>
                <c:pt idx="129" formatCode="0.00">
                  <c:v>-0.32145170700507836</c:v>
                </c:pt>
                <c:pt idx="130" formatCode="0.00">
                  <c:v>-0.50587836339803471</c:v>
                </c:pt>
                <c:pt idx="131" formatCode="0.00">
                  <c:v>-0.53324962924270891</c:v>
                </c:pt>
                <c:pt idx="132" formatCode="0.00">
                  <c:v>-0.56342436221819547</c:v>
                </c:pt>
                <c:pt idx="133" formatCode="0.00">
                  <c:v>-0.63507361784234118</c:v>
                </c:pt>
                <c:pt idx="134" formatCode="0.00">
                  <c:v>-0.64198176579728328</c:v>
                </c:pt>
                <c:pt idx="135" formatCode="0.00">
                  <c:v>-0.63237408885162338</c:v>
                </c:pt>
                <c:pt idx="136" formatCode="0.00">
                  <c:v>-0.45451699405265467</c:v>
                </c:pt>
                <c:pt idx="137" formatCode="0.00">
                  <c:v>-0.3239679759153718</c:v>
                </c:pt>
                <c:pt idx="138" formatCode="0.00">
                  <c:v>-0.13515262719548227</c:v>
                </c:pt>
                <c:pt idx="139" formatCode="0.00">
                  <c:v>0.13761512818240426</c:v>
                </c:pt>
                <c:pt idx="140" formatCode="0.00">
                  <c:v>0.6368749923730862</c:v>
                </c:pt>
                <c:pt idx="141" formatCode="0.00">
                  <c:v>0.56099576342630753</c:v>
                </c:pt>
                <c:pt idx="142" formatCode="0.00">
                  <c:v>0.69159887090676642</c:v>
                </c:pt>
                <c:pt idx="143" formatCode="0.00">
                  <c:v>0.53037625016928103</c:v>
                </c:pt>
                <c:pt idx="144" formatCode="0.00">
                  <c:v>0.58122019722219409</c:v>
                </c:pt>
                <c:pt idx="145" formatCode="0.00">
                  <c:v>0.58128044467733309</c:v>
                </c:pt>
                <c:pt idx="146" formatCode="0.00">
                  <c:v>0.46209795376740359</c:v>
                </c:pt>
                <c:pt idx="147" formatCode="0.00">
                  <c:v>0.47586667029768148</c:v>
                </c:pt>
                <c:pt idx="148" formatCode="0.00">
                  <c:v>0.50871085196037613</c:v>
                </c:pt>
                <c:pt idx="149" formatCode="0.00">
                  <c:v>0.40973810205750372</c:v>
                </c:pt>
                <c:pt idx="150" formatCode="0.00">
                  <c:v>-8.8643447537021761E-2</c:v>
                </c:pt>
                <c:pt idx="151" formatCode="0.00">
                  <c:v>-0.17563769801837656</c:v>
                </c:pt>
                <c:pt idx="152" formatCode="0.00">
                  <c:v>-0.18624589633901464</c:v>
                </c:pt>
                <c:pt idx="153" formatCode="0.00">
                  <c:v>-0.19312814310604384</c:v>
                </c:pt>
                <c:pt idx="154" formatCode="0.00">
                  <c:v>-0.16022865271978337</c:v>
                </c:pt>
                <c:pt idx="155" formatCode="0.00">
                  <c:v>-0.40180318397922027</c:v>
                </c:pt>
                <c:pt idx="156" formatCode="0.00">
                  <c:v>-0.68923529608806011</c:v>
                </c:pt>
                <c:pt idx="157" formatCode="0.00">
                  <c:v>-0.64071448504083195</c:v>
                </c:pt>
                <c:pt idx="158" formatCode="0.00">
                  <c:v>-0.71362051136658777</c:v>
                </c:pt>
                <c:pt idx="159" formatCode="0.00">
                  <c:v>-0.771438680408286</c:v>
                </c:pt>
                <c:pt idx="160" formatCode="0.00">
                  <c:v>-0.74182708798586627</c:v>
                </c:pt>
                <c:pt idx="161" formatCode="0.00">
                  <c:v>-0.72378269815133145</c:v>
                </c:pt>
                <c:pt idx="162" formatCode="0.00">
                  <c:v>-0.67809554579499165</c:v>
                </c:pt>
                <c:pt idx="163" formatCode="0.00">
                  <c:v>-0.69914352784988198</c:v>
                </c:pt>
                <c:pt idx="164" formatCode="0.00">
                  <c:v>-0.74078881164162902</c:v>
                </c:pt>
                <c:pt idx="165" formatCode="0.00">
                  <c:v>-0.49693325011653988</c:v>
                </c:pt>
                <c:pt idx="166" formatCode="0.00">
                  <c:v>-0.24931985528146197</c:v>
                </c:pt>
                <c:pt idx="167" formatCode="0.00">
                  <c:v>-0.27674932536152369</c:v>
                </c:pt>
                <c:pt idx="168" formatCode="0.00">
                  <c:v>-0.17970047568263176</c:v>
                </c:pt>
                <c:pt idx="169" formatCode="0.00">
                  <c:v>-0.5841762757203135</c:v>
                </c:pt>
                <c:pt idx="170" formatCode="0.00">
                  <c:v>-0.66936738714604471</c:v>
                </c:pt>
                <c:pt idx="171" formatCode="0.00">
                  <c:v>-0.66701004867533287</c:v>
                </c:pt>
                <c:pt idx="172" formatCode="0.00">
                  <c:v>-0.68730580813193309</c:v>
                </c:pt>
                <c:pt idx="173" formatCode="0.00">
                  <c:v>-0.49968896436951032</c:v>
                </c:pt>
                <c:pt idx="174" formatCode="0.00">
                  <c:v>-0.45132223132568622</c:v>
                </c:pt>
                <c:pt idx="175" formatCode="0.00">
                  <c:v>-0.55413012267529149</c:v>
                </c:pt>
                <c:pt idx="176" formatCode="0.00">
                  <c:v>-0.33066137535280632</c:v>
                </c:pt>
                <c:pt idx="177" formatCode="0.00">
                  <c:v>-0.15960481317611841</c:v>
                </c:pt>
                <c:pt idx="178" formatCode="0.00">
                  <c:v>-0.66885111868993996</c:v>
                </c:pt>
                <c:pt idx="179" formatCode="0.00">
                  <c:v>-0.56487849899216058</c:v>
                </c:pt>
                <c:pt idx="180" formatCode="0.00">
                  <c:v>-0.51744508098602682</c:v>
                </c:pt>
                <c:pt idx="181" formatCode="0.00">
                  <c:v>-0.68328181671947286</c:v>
                </c:pt>
                <c:pt idx="182" formatCode="0.00">
                  <c:v>-0.80628624103788782</c:v>
                </c:pt>
                <c:pt idx="183" formatCode="0.00">
                  <c:v>-0.84117607793511406</c:v>
                </c:pt>
                <c:pt idx="184" formatCode="0.00">
                  <c:v>-0.64293701199588582</c:v>
                </c:pt>
                <c:pt idx="185" formatCode="0.00">
                  <c:v>-0.70456419914377144</c:v>
                </c:pt>
                <c:pt idx="186" formatCode="0.00">
                  <c:v>-0.69231851866438454</c:v>
                </c:pt>
                <c:pt idx="187" formatCode="0.00">
                  <c:v>-0.53674772531502835</c:v>
                </c:pt>
                <c:pt idx="188" formatCode="0.00">
                  <c:v>-0.33964391120890636</c:v>
                </c:pt>
                <c:pt idx="189" formatCode="0.00">
                  <c:v>-0.25477339630869178</c:v>
                </c:pt>
                <c:pt idx="190" formatCode="0.00">
                  <c:v>-0.18515970817989624</c:v>
                </c:pt>
                <c:pt idx="191" formatCode="0.00">
                  <c:v>-0.32974635184279644</c:v>
                </c:pt>
                <c:pt idx="192" formatCode="0.00">
                  <c:v>-0.361240419301528</c:v>
                </c:pt>
                <c:pt idx="193" formatCode="0.00">
                  <c:v>-0.17117120989477302</c:v>
                </c:pt>
                <c:pt idx="194" formatCode="0.00">
                  <c:v>-0.24584385466343245</c:v>
                </c:pt>
                <c:pt idx="195" formatCode="0.00">
                  <c:v>-0.43752322720783071</c:v>
                </c:pt>
                <c:pt idx="196" formatCode="0.00">
                  <c:v>-0.32010392589073855</c:v>
                </c:pt>
                <c:pt idx="197" formatCode="0.00">
                  <c:v>-0.3418772618251712</c:v>
                </c:pt>
                <c:pt idx="198" formatCode="0.00">
                  <c:v>-0.48578775511644234</c:v>
                </c:pt>
                <c:pt idx="199" formatCode="0.00">
                  <c:v>-0.74060388706702596</c:v>
                </c:pt>
                <c:pt idx="200" formatCode="0.00">
                  <c:v>-0.66260412430180871</c:v>
                </c:pt>
                <c:pt idx="201" formatCode="0.00">
                  <c:v>-0.65327993373493876</c:v>
                </c:pt>
                <c:pt idx="202" formatCode="0.00">
                  <c:v>-0.62497375894093898</c:v>
                </c:pt>
                <c:pt idx="203" formatCode="0.00">
                  <c:v>-0.47034915108460096</c:v>
                </c:pt>
                <c:pt idx="204" formatCode="0.00">
                  <c:v>-0.5220296311619167</c:v>
                </c:pt>
                <c:pt idx="205" formatCode="0.00">
                  <c:v>-0.42156131766940791</c:v>
                </c:pt>
                <c:pt idx="206" formatCode="0.00">
                  <c:v>-0.488067417174675</c:v>
                </c:pt>
                <c:pt idx="207" formatCode="0.00">
                  <c:v>-0.57866413941172901</c:v>
                </c:pt>
                <c:pt idx="208" formatCode="0.00">
                  <c:v>-0.55165548678708409</c:v>
                </c:pt>
                <c:pt idx="209" formatCode="0.00">
                  <c:v>-0.58930292781044402</c:v>
                </c:pt>
                <c:pt idx="210" formatCode="0.00">
                  <c:v>-2.6545012637072977E-2</c:v>
                </c:pt>
                <c:pt idx="211" formatCode="0.00">
                  <c:v>-4.0127813010759385E-2</c:v>
                </c:pt>
                <c:pt idx="212" formatCode="0.00">
                  <c:v>-0.13009661330927838</c:v>
                </c:pt>
                <c:pt idx="213" formatCode="0.00">
                  <c:v>-0.1138734127376094</c:v>
                </c:pt>
                <c:pt idx="214" formatCode="0.00">
                  <c:v>-0.13419482359380977</c:v>
                </c:pt>
                <c:pt idx="215" formatCode="0.00">
                  <c:v>-0.19179280119602987</c:v>
                </c:pt>
                <c:pt idx="216" formatCode="0.00">
                  <c:v>-0.19429771513750793</c:v>
                </c:pt>
                <c:pt idx="217" formatCode="0.00">
                  <c:v>0.36755318640648604</c:v>
                </c:pt>
                <c:pt idx="218" formatCode="0.00">
                  <c:v>0.33196523710659676</c:v>
                </c:pt>
                <c:pt idx="219" formatCode="0.00">
                  <c:v>0.317025692179359</c:v>
                </c:pt>
                <c:pt idx="220" formatCode="0.00">
                  <c:v>0.23307379190461835</c:v>
                </c:pt>
                <c:pt idx="221" formatCode="0.00">
                  <c:v>0.24216046662082227</c:v>
                </c:pt>
                <c:pt idx="222" formatCode="0.00">
                  <c:v>0.28443062452961088</c:v>
                </c:pt>
                <c:pt idx="223" formatCode="0.00">
                  <c:v>0.22183668955945393</c:v>
                </c:pt>
                <c:pt idx="224" formatCode="0.00">
                  <c:v>0.24353348272519848</c:v>
                </c:pt>
                <c:pt idx="225" formatCode="0.00">
                  <c:v>0.266312840162787</c:v>
                </c:pt>
                <c:pt idx="226" formatCode="0.00">
                  <c:v>0.5532613797157746</c:v>
                </c:pt>
                <c:pt idx="227" formatCode="0.00">
                  <c:v>0.22000135410550264</c:v>
                </c:pt>
                <c:pt idx="228" formatCode="0.00">
                  <c:v>8.6947847368357742E-2</c:v>
                </c:pt>
                <c:pt idx="229" formatCode="0.00">
                  <c:v>7.1319344538826102E-2</c:v>
                </c:pt>
                <c:pt idx="230" formatCode="0.00">
                  <c:v>5.883804347986555E-2</c:v>
                </c:pt>
                <c:pt idx="231" formatCode="0.00">
                  <c:v>-0.31031439068492112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D-3B4A-B1F6-CADFE90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575164"/>
        <c:axId val="330443438"/>
      </c:areaChart>
      <c:catAx>
        <c:axId val="944575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0443438"/>
        <c:crosses val="autoZero"/>
        <c:auto val="1"/>
        <c:lblAlgn val="ctr"/>
        <c:lblOffset val="100"/>
        <c:noMultiLvlLbl val="1"/>
      </c:catAx>
      <c:valAx>
        <c:axId val="33044343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45751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areaChart>
        <c:grouping val="stacked"/>
        <c:varyColors val="1"/>
        <c:ser>
          <c:idx val="0"/>
          <c:order val="0"/>
          <c:tx>
            <c:v>10yr Annual Bond/Inflation Correlations</c:v>
          </c:tx>
          <c:spPr>
            <a:solidFill>
              <a:srgbClr val="5B9BD5">
                <a:alpha val="30000"/>
              </a:srgbClr>
            </a:solidFill>
            <a:ln cmpd="sng">
              <a:solidFill>
                <a:srgbClr val="5B9BD5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Change'!$H$2:$H$234</c:f>
              <c:numCache>
                <c:formatCode>General</c:formatCode>
                <c:ptCount val="233"/>
                <c:pt idx="11" formatCode="0.00">
                  <c:v>-0.70610486267964556</c:v>
                </c:pt>
                <c:pt idx="12" formatCode="0.00">
                  <c:v>-0.68799749145561184</c:v>
                </c:pt>
                <c:pt idx="13" formatCode="0.00">
                  <c:v>-0.7863914881681181</c:v>
                </c:pt>
                <c:pt idx="14" formatCode="0.00">
                  <c:v>-0.7124844843599889</c:v>
                </c:pt>
                <c:pt idx="15" formatCode="0.00">
                  <c:v>-0.75433114098126486</c:v>
                </c:pt>
                <c:pt idx="16" formatCode="0.00">
                  <c:v>-0.74546079450450498</c:v>
                </c:pt>
                <c:pt idx="17" formatCode="0.00">
                  <c:v>-0.76081874123892923</c:v>
                </c:pt>
                <c:pt idx="18" formatCode="0.00">
                  <c:v>-0.74628799015309566</c:v>
                </c:pt>
                <c:pt idx="19" formatCode="0.00">
                  <c:v>-0.88591141001779028</c:v>
                </c:pt>
                <c:pt idx="20" formatCode="0.00">
                  <c:v>-0.80025914828742406</c:v>
                </c:pt>
                <c:pt idx="21" formatCode="0.00">
                  <c:v>-0.79400854827386824</c:v>
                </c:pt>
                <c:pt idx="22" formatCode="0.00">
                  <c:v>-0.89423574478622125</c:v>
                </c:pt>
                <c:pt idx="23" formatCode="0.00">
                  <c:v>-0.86771557285573642</c:v>
                </c:pt>
                <c:pt idx="24" formatCode="0.00">
                  <c:v>-0.92468892571908001</c:v>
                </c:pt>
                <c:pt idx="25" formatCode="0.00">
                  <c:v>-0.94017870896118161</c:v>
                </c:pt>
                <c:pt idx="26" formatCode="0.00">
                  <c:v>-0.93576240655181497</c:v>
                </c:pt>
                <c:pt idx="27" formatCode="0.00">
                  <c:v>-0.92366189347108618</c:v>
                </c:pt>
                <c:pt idx="28" formatCode="0.00">
                  <c:v>-0.92681858960786745</c:v>
                </c:pt>
                <c:pt idx="29" formatCode="0.00">
                  <c:v>-0.92925997752526901</c:v>
                </c:pt>
                <c:pt idx="30" formatCode="0.00">
                  <c:v>-0.9312412482214526</c:v>
                </c:pt>
                <c:pt idx="31" formatCode="0.00">
                  <c:v>-0.91378577305840747</c:v>
                </c:pt>
                <c:pt idx="32" formatCode="0.00">
                  <c:v>-0.84179381371780793</c:v>
                </c:pt>
                <c:pt idx="33" formatCode="0.00">
                  <c:v>-0.82434368617671849</c:v>
                </c:pt>
                <c:pt idx="34" formatCode="0.00">
                  <c:v>-0.80848884866265769</c:v>
                </c:pt>
                <c:pt idx="35" formatCode="0.00">
                  <c:v>-0.79448882210661598</c:v>
                </c:pt>
                <c:pt idx="36" formatCode="0.00">
                  <c:v>-0.84589704286041612</c:v>
                </c:pt>
                <c:pt idx="37" formatCode="0.00">
                  <c:v>-0.87021477611574927</c:v>
                </c:pt>
                <c:pt idx="38" formatCode="0.00">
                  <c:v>-0.8703766135005836</c:v>
                </c:pt>
                <c:pt idx="39" formatCode="0.00">
                  <c:v>-0.8749155007285746</c:v>
                </c:pt>
                <c:pt idx="40" formatCode="0.00">
                  <c:v>-0.86707972654058574</c:v>
                </c:pt>
                <c:pt idx="41" formatCode="0.00">
                  <c:v>-0.89100737403494257</c:v>
                </c:pt>
                <c:pt idx="42" formatCode="0.00">
                  <c:v>-0.84407797467366252</c:v>
                </c:pt>
                <c:pt idx="43" formatCode="0.00">
                  <c:v>-0.68907793982695087</c:v>
                </c:pt>
                <c:pt idx="44" formatCode="0.00">
                  <c:v>-0.78929578390307475</c:v>
                </c:pt>
                <c:pt idx="45" formatCode="0.00">
                  <c:v>-0.84436142042457796</c:v>
                </c:pt>
                <c:pt idx="46" formatCode="0.00">
                  <c:v>-0.81994469449510854</c:v>
                </c:pt>
                <c:pt idx="47" formatCode="0.00">
                  <c:v>-0.84005696036915245</c:v>
                </c:pt>
                <c:pt idx="48" formatCode="0.00">
                  <c:v>-0.54369042593993511</c:v>
                </c:pt>
                <c:pt idx="49" formatCode="0.00">
                  <c:v>-0.51764450306039378</c:v>
                </c:pt>
                <c:pt idx="50" formatCode="0.00">
                  <c:v>7.8445790877297458E-2</c:v>
                </c:pt>
                <c:pt idx="51" formatCode="0.00">
                  <c:v>6.6243283170882808E-2</c:v>
                </c:pt>
                <c:pt idx="52" formatCode="0.00">
                  <c:v>-0.22035922907612332</c:v>
                </c:pt>
                <c:pt idx="53" formatCode="0.00">
                  <c:v>-0.23048658474904876</c:v>
                </c:pt>
                <c:pt idx="54" formatCode="0.00">
                  <c:v>-0.1976993015377112</c:v>
                </c:pt>
                <c:pt idx="55" formatCode="0.00">
                  <c:v>-0.13960039092672982</c:v>
                </c:pt>
                <c:pt idx="56" formatCode="0.00">
                  <c:v>-0.16169691855746413</c:v>
                </c:pt>
                <c:pt idx="57" formatCode="0.00">
                  <c:v>-0.20782883152043807</c:v>
                </c:pt>
                <c:pt idx="58" formatCode="0.00">
                  <c:v>-0.23882344631814806</c:v>
                </c:pt>
                <c:pt idx="59" formatCode="0.00">
                  <c:v>-0.24485626652922818</c:v>
                </c:pt>
                <c:pt idx="60" formatCode="0.00">
                  <c:v>-0.40305065553387948</c:v>
                </c:pt>
                <c:pt idx="61" formatCode="0.00">
                  <c:v>-0.81693816659047902</c:v>
                </c:pt>
                <c:pt idx="62" formatCode="0.00">
                  <c:v>-0.8162752412991805</c:v>
                </c:pt>
                <c:pt idx="63" formatCode="0.00">
                  <c:v>-0.86760717186675851</c:v>
                </c:pt>
                <c:pt idx="64" formatCode="0.00">
                  <c:v>-0.89456731478344786</c:v>
                </c:pt>
                <c:pt idx="65" formatCode="0.00">
                  <c:v>-0.91990056213817817</c:v>
                </c:pt>
                <c:pt idx="66" formatCode="0.00">
                  <c:v>-0.86436302413763799</c:v>
                </c:pt>
                <c:pt idx="67" formatCode="0.00">
                  <c:v>-0.83378639922514686</c:v>
                </c:pt>
                <c:pt idx="68" formatCode="0.00">
                  <c:v>-0.84633539180097073</c:v>
                </c:pt>
                <c:pt idx="69" formatCode="0.00">
                  <c:v>-0.86886762666476403</c:v>
                </c:pt>
                <c:pt idx="70" formatCode="0.00">
                  <c:v>-0.84709316791899902</c:v>
                </c:pt>
                <c:pt idx="71" formatCode="0.00">
                  <c:v>-0.5982141176551744</c:v>
                </c:pt>
                <c:pt idx="72" formatCode="0.00">
                  <c:v>-0.78508930291371726</c:v>
                </c:pt>
                <c:pt idx="73" formatCode="0.00">
                  <c:v>-0.85541270264832392</c:v>
                </c:pt>
                <c:pt idx="74" formatCode="0.00">
                  <c:v>-0.82717378995218349</c:v>
                </c:pt>
                <c:pt idx="75" formatCode="0.00">
                  <c:v>-0.83914238699148214</c:v>
                </c:pt>
                <c:pt idx="76" formatCode="0.00">
                  <c:v>-0.86250481122562372</c:v>
                </c:pt>
                <c:pt idx="77" formatCode="0.00">
                  <c:v>-0.86908335298820971</c:v>
                </c:pt>
                <c:pt idx="78" formatCode="0.00">
                  <c:v>-0.88430989569915941</c:v>
                </c:pt>
                <c:pt idx="79" formatCode="0.00">
                  <c:v>-0.91281695486425141</c:v>
                </c:pt>
                <c:pt idx="80" formatCode="0.00">
                  <c:v>-0.91868689440459639</c:v>
                </c:pt>
                <c:pt idx="81" formatCode="0.00">
                  <c:v>-0.96329163358208525</c:v>
                </c:pt>
                <c:pt idx="82" formatCode="0.00">
                  <c:v>-0.93606748520511562</c:v>
                </c:pt>
                <c:pt idx="83" formatCode="0.00">
                  <c:v>-0.91974840457867568</c:v>
                </c:pt>
                <c:pt idx="84" formatCode="0.00">
                  <c:v>-0.74707810851701784</c:v>
                </c:pt>
                <c:pt idx="85" formatCode="0.00">
                  <c:v>-0.77315398119182699</c:v>
                </c:pt>
                <c:pt idx="86" formatCode="0.00">
                  <c:v>-0.64516850517141244</c:v>
                </c:pt>
                <c:pt idx="87" formatCode="0.00">
                  <c:v>-0.66056092795078314</c:v>
                </c:pt>
                <c:pt idx="88" formatCode="0.00">
                  <c:v>-0.69972341242498126</c:v>
                </c:pt>
                <c:pt idx="89" formatCode="0.00">
                  <c:v>-0.51395252078205567</c:v>
                </c:pt>
                <c:pt idx="90" formatCode="0.00">
                  <c:v>-0.55442626006422846</c:v>
                </c:pt>
                <c:pt idx="91" formatCode="0.00">
                  <c:v>-0.54453735847202644</c:v>
                </c:pt>
                <c:pt idx="92" formatCode="0.00">
                  <c:v>-0.51989974418081208</c:v>
                </c:pt>
                <c:pt idx="93" formatCode="0.00">
                  <c:v>-0.25999179284286961</c:v>
                </c:pt>
                <c:pt idx="94" formatCode="0.00">
                  <c:v>-7.958795176151974E-2</c:v>
                </c:pt>
                <c:pt idx="95" formatCode="0.00">
                  <c:v>-0.1359473647254017</c:v>
                </c:pt>
                <c:pt idx="96" formatCode="0.00">
                  <c:v>-0.28132262751352</c:v>
                </c:pt>
                <c:pt idx="97" formatCode="0.00">
                  <c:v>-0.16609144722082339</c:v>
                </c:pt>
                <c:pt idx="98" formatCode="0.00">
                  <c:v>-0.15321153236492421</c:v>
                </c:pt>
                <c:pt idx="99" formatCode="0.00">
                  <c:v>-0.76852981322700575</c:v>
                </c:pt>
                <c:pt idx="100" formatCode="0.00">
                  <c:v>-0.79595615187986768</c:v>
                </c:pt>
                <c:pt idx="101" formatCode="0.00">
                  <c:v>-0.80327049149870111</c:v>
                </c:pt>
                <c:pt idx="102" formatCode="0.00">
                  <c:v>-0.77769650247469879</c:v>
                </c:pt>
                <c:pt idx="103" formatCode="0.00">
                  <c:v>-0.84327176206923504</c:v>
                </c:pt>
                <c:pt idx="104" formatCode="0.00">
                  <c:v>-0.84078555959825496</c:v>
                </c:pt>
                <c:pt idx="105" formatCode="0.00">
                  <c:v>-0.81875071272599331</c:v>
                </c:pt>
                <c:pt idx="106" formatCode="0.00">
                  <c:v>-0.45435082986488595</c:v>
                </c:pt>
                <c:pt idx="107" formatCode="0.00">
                  <c:v>-0.19974428062362892</c:v>
                </c:pt>
                <c:pt idx="108" formatCode="0.00">
                  <c:v>-0.37648126781704533</c:v>
                </c:pt>
                <c:pt idx="109" formatCode="0.00">
                  <c:v>-0.3706495253463703</c:v>
                </c:pt>
                <c:pt idx="110" formatCode="0.00">
                  <c:v>-0.43299001529988901</c:v>
                </c:pt>
                <c:pt idx="111" formatCode="0.00">
                  <c:v>-0.57638107791754101</c:v>
                </c:pt>
                <c:pt idx="112" formatCode="0.00">
                  <c:v>-0.66614250746381032</c:v>
                </c:pt>
                <c:pt idx="113" formatCode="0.00">
                  <c:v>-0.62700404171739332</c:v>
                </c:pt>
                <c:pt idx="114" formatCode="0.00">
                  <c:v>-0.79053784706789265</c:v>
                </c:pt>
                <c:pt idx="115" formatCode="0.00">
                  <c:v>-0.87063621544728687</c:v>
                </c:pt>
                <c:pt idx="116" formatCode="0.00">
                  <c:v>-0.7127947308941196</c:v>
                </c:pt>
                <c:pt idx="117" formatCode="0.00">
                  <c:v>-0.79475953455929294</c:v>
                </c:pt>
                <c:pt idx="118" formatCode="0.00">
                  <c:v>-0.80853687741614477</c:v>
                </c:pt>
                <c:pt idx="119" formatCode="0.00">
                  <c:v>-0.8226093190561603</c:v>
                </c:pt>
                <c:pt idx="120" formatCode="0.00">
                  <c:v>-0.82538618974848321</c:v>
                </c:pt>
                <c:pt idx="121" formatCode="0.00">
                  <c:v>-0.82235305093502009</c:v>
                </c:pt>
                <c:pt idx="122" formatCode="0.00">
                  <c:v>-0.82787583372347706</c:v>
                </c:pt>
                <c:pt idx="123" formatCode="0.00">
                  <c:v>-0.81020756327059185</c:v>
                </c:pt>
                <c:pt idx="124" formatCode="0.00">
                  <c:v>-0.66962693163981524</c:v>
                </c:pt>
                <c:pt idx="125" formatCode="0.00">
                  <c:v>-0.61425696900148852</c:v>
                </c:pt>
                <c:pt idx="126" formatCode="0.00">
                  <c:v>-0.9205388803270752</c:v>
                </c:pt>
                <c:pt idx="127" formatCode="0.00">
                  <c:v>-0.88619687395435542</c:v>
                </c:pt>
                <c:pt idx="128" formatCode="0.00">
                  <c:v>-0.90242493483029207</c:v>
                </c:pt>
                <c:pt idx="129" formatCode="0.00">
                  <c:v>-0.91236351984403208</c:v>
                </c:pt>
                <c:pt idx="130" formatCode="0.00">
                  <c:v>-0.92815347528133008</c:v>
                </c:pt>
                <c:pt idx="131" formatCode="0.00">
                  <c:v>-0.9356863156595232</c:v>
                </c:pt>
                <c:pt idx="132" formatCode="0.00">
                  <c:v>-0.9433706837955852</c:v>
                </c:pt>
                <c:pt idx="133" formatCode="0.00">
                  <c:v>-0.9567218044546969</c:v>
                </c:pt>
                <c:pt idx="134" formatCode="0.00">
                  <c:v>-0.95667724981199265</c:v>
                </c:pt>
                <c:pt idx="135" formatCode="0.00">
                  <c:v>-0.96016648198560606</c:v>
                </c:pt>
                <c:pt idx="136" formatCode="0.00">
                  <c:v>-0.94879247307438663</c:v>
                </c:pt>
                <c:pt idx="137" formatCode="0.00">
                  <c:v>-0.94899296922940957</c:v>
                </c:pt>
                <c:pt idx="138" formatCode="0.00">
                  <c:v>-0.91998851411471105</c:v>
                </c:pt>
                <c:pt idx="139" formatCode="0.00">
                  <c:v>-0.91262061163854646</c:v>
                </c:pt>
                <c:pt idx="140" formatCode="0.00">
                  <c:v>0.1970012228809491</c:v>
                </c:pt>
                <c:pt idx="141" formatCode="0.00">
                  <c:v>-0.14611221200826302</c:v>
                </c:pt>
                <c:pt idx="142" formatCode="0.00">
                  <c:v>3.3297899905296517E-2</c:v>
                </c:pt>
                <c:pt idx="143" formatCode="0.00">
                  <c:v>0.12444586381126362</c:v>
                </c:pt>
                <c:pt idx="144" formatCode="0.00">
                  <c:v>0.18635119600325786</c:v>
                </c:pt>
                <c:pt idx="145" formatCode="0.00">
                  <c:v>0.16005410724744074</c:v>
                </c:pt>
                <c:pt idx="146" formatCode="0.00">
                  <c:v>4.0364646797175163E-2</c:v>
                </c:pt>
                <c:pt idx="147" formatCode="0.00">
                  <c:v>4.7537339529527822E-2</c:v>
                </c:pt>
                <c:pt idx="148" formatCode="0.00">
                  <c:v>4.846930131280338E-2</c:v>
                </c:pt>
                <c:pt idx="149" formatCode="0.00">
                  <c:v>0.16145027366714645</c:v>
                </c:pt>
                <c:pt idx="150" formatCode="0.00">
                  <c:v>-0.59074922578374256</c:v>
                </c:pt>
                <c:pt idx="151" formatCode="0.00">
                  <c:v>-0.42800037458921986</c:v>
                </c:pt>
                <c:pt idx="152" formatCode="0.00">
                  <c:v>-0.45039952590930166</c:v>
                </c:pt>
                <c:pt idx="153" formatCode="0.00">
                  <c:v>-0.57589739550894692</c:v>
                </c:pt>
                <c:pt idx="154" formatCode="0.00">
                  <c:v>-0.57461917139313556</c:v>
                </c:pt>
                <c:pt idx="155" formatCode="0.00">
                  <c:v>-0.82397427343521457</c:v>
                </c:pt>
                <c:pt idx="156" formatCode="0.00">
                  <c:v>-0.9258950175861651</c:v>
                </c:pt>
                <c:pt idx="157" formatCode="0.00">
                  <c:v>-0.92688789706968033</c:v>
                </c:pt>
                <c:pt idx="158" formatCode="0.00">
                  <c:v>-0.94771960794972232</c:v>
                </c:pt>
                <c:pt idx="159" formatCode="0.00">
                  <c:v>-0.9470327717414444</c:v>
                </c:pt>
                <c:pt idx="160" formatCode="0.00">
                  <c:v>-0.90589323842501179</c:v>
                </c:pt>
                <c:pt idx="161" formatCode="0.00">
                  <c:v>-0.90368999584387832</c:v>
                </c:pt>
                <c:pt idx="162" formatCode="0.00">
                  <c:v>-0.91400680216247543</c:v>
                </c:pt>
                <c:pt idx="163" formatCode="0.00">
                  <c:v>-0.91779627359115412</c:v>
                </c:pt>
                <c:pt idx="164" formatCode="0.00">
                  <c:v>-0.92151687928022763</c:v>
                </c:pt>
                <c:pt idx="165" formatCode="0.00">
                  <c:v>-0.85159351095765279</c:v>
                </c:pt>
                <c:pt idx="166" formatCode="0.00">
                  <c:v>-0.70993364203267029</c:v>
                </c:pt>
                <c:pt idx="167" formatCode="0.00">
                  <c:v>-0.65577304087426191</c:v>
                </c:pt>
                <c:pt idx="168" formatCode="0.00">
                  <c:v>-0.50169060589808656</c:v>
                </c:pt>
                <c:pt idx="169" formatCode="0.00">
                  <c:v>-0.49776575688437252</c:v>
                </c:pt>
                <c:pt idx="170" formatCode="0.00">
                  <c:v>-0.3583399680669585</c:v>
                </c:pt>
                <c:pt idx="171" formatCode="0.00">
                  <c:v>-0.32422343898215122</c:v>
                </c:pt>
                <c:pt idx="172" formatCode="0.00">
                  <c:v>-0.31896791885939424</c:v>
                </c:pt>
                <c:pt idx="173" formatCode="0.00">
                  <c:v>-0.27759364302611378</c:v>
                </c:pt>
                <c:pt idx="174" formatCode="0.00">
                  <c:v>-0.27779475650622193</c:v>
                </c:pt>
                <c:pt idx="175" formatCode="0.00">
                  <c:v>-9.500863053737639E-2</c:v>
                </c:pt>
                <c:pt idx="176" formatCode="0.00">
                  <c:v>-0.53963895123504291</c:v>
                </c:pt>
                <c:pt idx="177" formatCode="0.00">
                  <c:v>-0.62940058599351456</c:v>
                </c:pt>
                <c:pt idx="178" formatCode="0.00">
                  <c:v>-0.83979347233593737</c:v>
                </c:pt>
                <c:pt idx="179" formatCode="0.00">
                  <c:v>-0.29850717831288093</c:v>
                </c:pt>
                <c:pt idx="180" formatCode="0.00">
                  <c:v>-0.27244567520711854</c:v>
                </c:pt>
                <c:pt idx="181" formatCode="0.00">
                  <c:v>-0.16853562609716732</c:v>
                </c:pt>
                <c:pt idx="182" formatCode="0.00">
                  <c:v>-0.28114936402914814</c:v>
                </c:pt>
                <c:pt idx="183" formatCode="0.00">
                  <c:v>-0.29236456376077163</c:v>
                </c:pt>
                <c:pt idx="184" formatCode="0.00">
                  <c:v>-0.27595845292810456</c:v>
                </c:pt>
                <c:pt idx="185" formatCode="0.00">
                  <c:v>-0.29604742802950945</c:v>
                </c:pt>
                <c:pt idx="186" formatCode="0.00">
                  <c:v>-0.46505244119110867</c:v>
                </c:pt>
                <c:pt idx="187" formatCode="0.00">
                  <c:v>-0.560053463990974</c:v>
                </c:pt>
                <c:pt idx="188" formatCode="0.00">
                  <c:v>-0.84773442613675476</c:v>
                </c:pt>
                <c:pt idx="189" formatCode="0.00">
                  <c:v>-0.89012157836523864</c:v>
                </c:pt>
                <c:pt idx="190" formatCode="0.00">
                  <c:v>-0.88054284963811691</c:v>
                </c:pt>
                <c:pt idx="191" formatCode="0.00">
                  <c:v>-0.847932154285583</c:v>
                </c:pt>
                <c:pt idx="192" formatCode="0.00">
                  <c:v>-0.82173636984370158</c:v>
                </c:pt>
                <c:pt idx="193" formatCode="0.00">
                  <c:v>-0.8376456006568278</c:v>
                </c:pt>
                <c:pt idx="194" formatCode="0.00">
                  <c:v>-0.85420811712974642</c:v>
                </c:pt>
                <c:pt idx="195" formatCode="0.00">
                  <c:v>-0.86293003750280661</c:v>
                </c:pt>
                <c:pt idx="196" formatCode="0.00">
                  <c:v>-0.82099651742130431</c:v>
                </c:pt>
                <c:pt idx="197" formatCode="0.00">
                  <c:v>-0.79664765727983011</c:v>
                </c:pt>
                <c:pt idx="198" formatCode="0.00">
                  <c:v>-0.67798308860520562</c:v>
                </c:pt>
                <c:pt idx="199" formatCode="0.00">
                  <c:v>-0.6512156391731162</c:v>
                </c:pt>
                <c:pt idx="200" formatCode="0.00">
                  <c:v>-0.45662846930389628</c:v>
                </c:pt>
                <c:pt idx="201" formatCode="0.00">
                  <c:v>-0.6451579137482365</c:v>
                </c:pt>
                <c:pt idx="202" formatCode="0.00">
                  <c:v>-0.60503225839503949</c:v>
                </c:pt>
                <c:pt idx="203" formatCode="0.00">
                  <c:v>-0.34136209919038069</c:v>
                </c:pt>
                <c:pt idx="204" formatCode="0.00">
                  <c:v>-0.48169141546654631</c:v>
                </c:pt>
                <c:pt idx="205" formatCode="0.00">
                  <c:v>-0.22518767934129985</c:v>
                </c:pt>
                <c:pt idx="206" formatCode="0.00">
                  <c:v>-0.29249365493409857</c:v>
                </c:pt>
                <c:pt idx="207" formatCode="0.00">
                  <c:v>-0.24573166966870877</c:v>
                </c:pt>
                <c:pt idx="208" formatCode="0.00">
                  <c:v>-0.17961533188463982</c:v>
                </c:pt>
                <c:pt idx="209" formatCode="0.00">
                  <c:v>-0.11026884262681598</c:v>
                </c:pt>
                <c:pt idx="210" formatCode="0.00">
                  <c:v>-0.10946307642261928</c:v>
                </c:pt>
                <c:pt idx="211" formatCode="0.00">
                  <c:v>-0.1519285797529436</c:v>
                </c:pt>
                <c:pt idx="212" formatCode="0.00">
                  <c:v>-0.14709723826694454</c:v>
                </c:pt>
                <c:pt idx="213" formatCode="0.00">
                  <c:v>-7.5348150840541903E-2</c:v>
                </c:pt>
                <c:pt idx="214" formatCode="0.00">
                  <c:v>-0.31027442918323545</c:v>
                </c:pt>
                <c:pt idx="215" formatCode="0.00">
                  <c:v>-0.23795271648504859</c:v>
                </c:pt>
                <c:pt idx="216" formatCode="0.00">
                  <c:v>-0.23985891944467197</c:v>
                </c:pt>
                <c:pt idx="217" formatCode="0.00">
                  <c:v>2.6083568459891168E-2</c:v>
                </c:pt>
                <c:pt idx="218" formatCode="0.00">
                  <c:v>8.6078542422015056E-2</c:v>
                </c:pt>
                <c:pt idx="219" formatCode="0.00">
                  <c:v>-0.10680970339788319</c:v>
                </c:pt>
                <c:pt idx="220" formatCode="0.00">
                  <c:v>4.5696183039698704E-2</c:v>
                </c:pt>
                <c:pt idx="221" formatCode="0.00">
                  <c:v>5.7057883555731839E-2</c:v>
                </c:pt>
                <c:pt idx="222" formatCode="0.00">
                  <c:v>0.12635549542883778</c:v>
                </c:pt>
                <c:pt idx="223" formatCode="0.00">
                  <c:v>-0.23194776624400593</c:v>
                </c:pt>
                <c:pt idx="224" formatCode="0.00">
                  <c:v>-4.0545121107697986E-2</c:v>
                </c:pt>
                <c:pt idx="225" formatCode="0.00">
                  <c:v>-4.4489296365893313E-2</c:v>
                </c:pt>
                <c:pt idx="226" formatCode="0.00">
                  <c:v>0.1542303382851718</c:v>
                </c:pt>
                <c:pt idx="227" formatCode="0.00">
                  <c:v>8.5626230703652363E-3</c:v>
                </c:pt>
                <c:pt idx="228" formatCode="0.00">
                  <c:v>8.1383961490161236E-2</c:v>
                </c:pt>
                <c:pt idx="229" formatCode="0.00">
                  <c:v>9.2229271789796383E-2</c:v>
                </c:pt>
                <c:pt idx="230" formatCode="0.00">
                  <c:v>-0.50635073669952313</c:v>
                </c:pt>
                <c:pt idx="231" formatCode="0.00">
                  <c:v>-0.67116683646624065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0C41-9C7B-0A4C21D6F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6133"/>
        <c:axId val="1866980452"/>
      </c:areaChart>
      <c:catAx>
        <c:axId val="209706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6980452"/>
        <c:crosses val="autoZero"/>
        <c:auto val="1"/>
        <c:lblAlgn val="ctr"/>
        <c:lblOffset val="100"/>
        <c:noMultiLvlLbl val="1"/>
      </c:catAx>
      <c:valAx>
        <c:axId val="1866980452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70613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 sz="1400" b="1" i="0">
                <a:solidFill>
                  <a:srgbClr val="757575"/>
                </a:solidFill>
                <a:latin typeface="+mn-lt"/>
              </a:rPr>
              <a:t>Bond Returns, 25 Year Trailing Average</a:t>
            </a:r>
          </a:p>
        </c:rich>
      </c:tx>
      <c:layout>
        <c:manualLayout>
          <c:xMode val="edge"/>
          <c:yMode val="edge"/>
          <c:x val="0.31597460029166635"/>
          <c:y val="3.465248383332573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rolling_25_bond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'The Bull Market in Bonds!'!$A$2:$A$234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  <c:pt idx="224">
                  <c:v>2015</c:v>
                </c:pt>
                <c:pt idx="225">
                  <c:v>2016</c:v>
                </c:pt>
                <c:pt idx="226">
                  <c:v>2017</c:v>
                </c:pt>
                <c:pt idx="227">
                  <c:v>2018</c:v>
                </c:pt>
                <c:pt idx="228">
                  <c:v>2019</c:v>
                </c:pt>
                <c:pt idx="229">
                  <c:v>2020</c:v>
                </c:pt>
                <c:pt idx="230">
                  <c:v>2021</c:v>
                </c:pt>
                <c:pt idx="231">
                  <c:v>2022</c:v>
                </c:pt>
                <c:pt idx="232">
                  <c:v>2023</c:v>
                </c:pt>
              </c:numCache>
            </c:numRef>
          </c:cat>
          <c:val>
            <c:numRef>
              <c:f>'The Bull Market in Bonds!'!$G$2:$G$234</c:f>
              <c:numCache>
                <c:formatCode>General</c:formatCode>
                <c:ptCount val="233"/>
                <c:pt idx="27" formatCode="0.000%">
                  <c:v>4.481356404974482E-2</c:v>
                </c:pt>
                <c:pt idx="28" formatCode="0.000%">
                  <c:v>5.1796880820062681E-2</c:v>
                </c:pt>
                <c:pt idx="29" formatCode="0.000%">
                  <c:v>5.6053645738104875E-2</c:v>
                </c:pt>
                <c:pt idx="30" formatCode="0.000%">
                  <c:v>6.7084740280692931E-2</c:v>
                </c:pt>
                <c:pt idx="31" formatCode="0.000%">
                  <c:v>7.2696323690435383E-2</c:v>
                </c:pt>
                <c:pt idx="32" formatCode="0.000%">
                  <c:v>6.7780289814028893E-2</c:v>
                </c:pt>
                <c:pt idx="33" formatCode="0.000%">
                  <c:v>7.2322134190481752E-2</c:v>
                </c:pt>
                <c:pt idx="34" formatCode="0.000%">
                  <c:v>7.4921953424261015E-2</c:v>
                </c:pt>
                <c:pt idx="35" formatCode="0.000%">
                  <c:v>6.7987937022146228E-2</c:v>
                </c:pt>
                <c:pt idx="36" formatCode="0.000%">
                  <c:v>6.0923676841399654E-2</c:v>
                </c:pt>
                <c:pt idx="37" formatCode="0.000%">
                  <c:v>5.9425613796590226E-2</c:v>
                </c:pt>
                <c:pt idx="38" formatCode="0.000%">
                  <c:v>6.3111000197366374E-2</c:v>
                </c:pt>
                <c:pt idx="39" formatCode="0.000%">
                  <c:v>6.6806605760721546E-2</c:v>
                </c:pt>
                <c:pt idx="40" formatCode="0.000%">
                  <c:v>6.9079829966259054E-2</c:v>
                </c:pt>
                <c:pt idx="41" formatCode="0.000%">
                  <c:v>6.930550071337363E-2</c:v>
                </c:pt>
                <c:pt idx="42" formatCode="0.000%">
                  <c:v>7.1077268213984454E-2</c:v>
                </c:pt>
                <c:pt idx="43" formatCode="0.000%">
                  <c:v>6.7919617960809878E-2</c:v>
                </c:pt>
                <c:pt idx="44" formatCode="0.000%">
                  <c:v>6.7805319489311275E-2</c:v>
                </c:pt>
                <c:pt idx="45" formatCode="0.000%">
                  <c:v>6.6271572813235105E-2</c:v>
                </c:pt>
                <c:pt idx="46" formatCode="0.000%">
                  <c:v>6.7531661278099897E-2</c:v>
                </c:pt>
                <c:pt idx="47" formatCode="0.000%">
                  <c:v>7.3817531005087464E-2</c:v>
                </c:pt>
                <c:pt idx="48" formatCode="0.000%">
                  <c:v>8.3083895144826003E-2</c:v>
                </c:pt>
                <c:pt idx="49" formatCode="0.000%">
                  <c:v>8.1107551355296695E-2</c:v>
                </c:pt>
                <c:pt idx="50" formatCode="0.000%">
                  <c:v>7.3672053209396335E-2</c:v>
                </c:pt>
                <c:pt idx="51" formatCode="0.000%">
                  <c:v>5.6782762234644589E-2</c:v>
                </c:pt>
                <c:pt idx="52" formatCode="0.000%">
                  <c:v>4.8975910941974538E-2</c:v>
                </c:pt>
                <c:pt idx="53" formatCode="0.000%">
                  <c:v>6.7077336335545745E-2</c:v>
                </c:pt>
                <c:pt idx="54" formatCode="0.000%">
                  <c:v>6.401459416029312E-2</c:v>
                </c:pt>
                <c:pt idx="55" formatCode="0.000%">
                  <c:v>5.7623335002663742E-2</c:v>
                </c:pt>
                <c:pt idx="56" formatCode="0.000%">
                  <c:v>5.6547443550407986E-2</c:v>
                </c:pt>
                <c:pt idx="57" formatCode="0.000%">
                  <c:v>5.4520399283154455E-2</c:v>
                </c:pt>
                <c:pt idx="58" formatCode="0.000%">
                  <c:v>5.7688795341252354E-2</c:v>
                </c:pt>
                <c:pt idx="59" formatCode="0.000%">
                  <c:v>5.9144793666486575E-2</c:v>
                </c:pt>
                <c:pt idx="60" formatCode="0.000%">
                  <c:v>6.3853540565130734E-2</c:v>
                </c:pt>
                <c:pt idx="61" formatCode="0.000%">
                  <c:v>6.3625953912983757E-2</c:v>
                </c:pt>
                <c:pt idx="62" formatCode="0.000%">
                  <c:v>6.4569304532763952E-2</c:v>
                </c:pt>
                <c:pt idx="63" formatCode="0.000%">
                  <c:v>6.1674975673499416E-2</c:v>
                </c:pt>
                <c:pt idx="64" formatCode="0.000%">
                  <c:v>5.5310664101992257E-2</c:v>
                </c:pt>
                <c:pt idx="65" formatCode="0.000%">
                  <c:v>5.4789110458470465E-2</c:v>
                </c:pt>
                <c:pt idx="66" formatCode="0.000%">
                  <c:v>5.2756866721148203E-2</c:v>
                </c:pt>
                <c:pt idx="67" formatCode="0.000%">
                  <c:v>5.1929151850525275E-2</c:v>
                </c:pt>
                <c:pt idx="68" formatCode="0.000%">
                  <c:v>5.7654445745351446E-2</c:v>
                </c:pt>
                <c:pt idx="69" formatCode="0.000%">
                  <c:v>5.6917113238687235E-2</c:v>
                </c:pt>
                <c:pt idx="70" formatCode="0.000%">
                  <c:v>5.7906197889624055E-2</c:v>
                </c:pt>
                <c:pt idx="71" formatCode="0.000%">
                  <c:v>5.7203987591087427E-2</c:v>
                </c:pt>
                <c:pt idx="72" formatCode="0.000%">
                  <c:v>5.3994347091294588E-2</c:v>
                </c:pt>
                <c:pt idx="73" formatCode="0.000%">
                  <c:v>4.5680166616408106E-2</c:v>
                </c:pt>
                <c:pt idx="74" formatCode="0.000%">
                  <c:v>4.448112635032133E-2</c:v>
                </c:pt>
                <c:pt idx="75" formatCode="0.000%">
                  <c:v>4.1744634677642507E-2</c:v>
                </c:pt>
                <c:pt idx="76" formatCode="0.000%">
                  <c:v>5.7441854110119858E-2</c:v>
                </c:pt>
                <c:pt idx="77" formatCode="0.000%">
                  <c:v>6.2846611263884536E-2</c:v>
                </c:pt>
                <c:pt idx="78" formatCode="0.000%">
                  <c:v>4.8252356692235522E-2</c:v>
                </c:pt>
                <c:pt idx="79" formatCode="0.000%">
                  <c:v>5.096032541348753E-2</c:v>
                </c:pt>
                <c:pt idx="80" formatCode="0.000%">
                  <c:v>5.5502883392387806E-2</c:v>
                </c:pt>
                <c:pt idx="81" formatCode="0.000%">
                  <c:v>5.8746501932418718E-2</c:v>
                </c:pt>
                <c:pt idx="82" formatCode="0.000%">
                  <c:v>6.1167220375580235E-2</c:v>
                </c:pt>
                <c:pt idx="83" formatCode="0.000%">
                  <c:v>5.5759584705917763E-2</c:v>
                </c:pt>
                <c:pt idx="84" formatCode="0.000%">
                  <c:v>5.5793788520843657E-2</c:v>
                </c:pt>
                <c:pt idx="85" formatCode="0.000%">
                  <c:v>5.6658739238391619E-2</c:v>
                </c:pt>
                <c:pt idx="86" formatCode="0.000%">
                  <c:v>5.802921028025574E-2</c:v>
                </c:pt>
                <c:pt idx="87" formatCode="0.000%">
                  <c:v>5.7027004364253051E-2</c:v>
                </c:pt>
                <c:pt idx="88" formatCode="0.000%">
                  <c:v>6.1303783487128734E-2</c:v>
                </c:pt>
                <c:pt idx="89" formatCode="0.000%">
                  <c:v>6.7303187097769654E-2</c:v>
                </c:pt>
                <c:pt idx="90" formatCode="0.000%">
                  <c:v>6.8168896720885358E-2</c:v>
                </c:pt>
                <c:pt idx="91" formatCode="0.000%">
                  <c:v>6.755542865946923E-2</c:v>
                </c:pt>
                <c:pt idx="92" formatCode="0.000%">
                  <c:v>6.7716423189585692E-2</c:v>
                </c:pt>
                <c:pt idx="93" formatCode="0.000%">
                  <c:v>6.575327349248411E-2</c:v>
                </c:pt>
                <c:pt idx="94" formatCode="0.000%">
                  <c:v>6.6843931873957957E-2</c:v>
                </c:pt>
                <c:pt idx="95" formatCode="0.000%">
                  <c:v>7.1102198921530496E-2</c:v>
                </c:pt>
                <c:pt idx="96" formatCode="0.000%">
                  <c:v>7.5200143953539134E-2</c:v>
                </c:pt>
                <c:pt idx="97" formatCode="0.000%">
                  <c:v>7.6601872933631368E-2</c:v>
                </c:pt>
                <c:pt idx="98" formatCode="0.000%">
                  <c:v>8.6425568086330257E-2</c:v>
                </c:pt>
                <c:pt idx="99" formatCode="0.000%">
                  <c:v>9.1839399728049179E-2</c:v>
                </c:pt>
                <c:pt idx="100" formatCode="0.000%">
                  <c:v>9.2477585809498053E-2</c:v>
                </c:pt>
                <c:pt idx="101" formatCode="0.000%">
                  <c:v>8.8508333014556087E-2</c:v>
                </c:pt>
                <c:pt idx="102" formatCode="0.000%">
                  <c:v>8.4607758673526143E-2</c:v>
                </c:pt>
                <c:pt idx="103" formatCode="0.000%">
                  <c:v>8.3345804323045516E-2</c:v>
                </c:pt>
                <c:pt idx="104" formatCode="0.000%">
                  <c:v>8.2527749189115845E-2</c:v>
                </c:pt>
                <c:pt idx="105" formatCode="0.000%">
                  <c:v>7.9489890484490511E-2</c:v>
                </c:pt>
                <c:pt idx="106" formatCode="0.000%">
                  <c:v>7.7358154046299255E-2</c:v>
                </c:pt>
                <c:pt idx="107" formatCode="0.000%">
                  <c:v>7.8920231779326624E-2</c:v>
                </c:pt>
                <c:pt idx="108" formatCode="0.000%">
                  <c:v>7.9122934153738986E-2</c:v>
                </c:pt>
                <c:pt idx="109" formatCode="0.000%">
                  <c:v>7.4065695677638807E-2</c:v>
                </c:pt>
                <c:pt idx="110" formatCode="0.000%">
                  <c:v>7.1305361730354663E-2</c:v>
                </c:pt>
                <c:pt idx="111" formatCode="0.000%">
                  <c:v>6.9723605694684831E-2</c:v>
                </c:pt>
                <c:pt idx="112" formatCode="0.000%">
                  <c:v>6.6457442126839378E-2</c:v>
                </c:pt>
                <c:pt idx="113" formatCode="0.000%">
                  <c:v>6.1935024342809376E-2</c:v>
                </c:pt>
                <c:pt idx="114" formatCode="0.000%">
                  <c:v>6.3820448430270849E-2</c:v>
                </c:pt>
                <c:pt idx="115" formatCode="0.000%">
                  <c:v>6.092211970898824E-2</c:v>
                </c:pt>
                <c:pt idx="116" formatCode="0.000%">
                  <c:v>5.733895000017139E-2</c:v>
                </c:pt>
                <c:pt idx="117" formatCode="0.000%">
                  <c:v>5.2739442462894116E-2</c:v>
                </c:pt>
                <c:pt idx="118" formatCode="0.000%">
                  <c:v>5.4892284578827527E-2</c:v>
                </c:pt>
                <c:pt idx="119" formatCode="0.000%">
                  <c:v>5.2821675683541118E-2</c:v>
                </c:pt>
                <c:pt idx="120" formatCode="0.000%">
                  <c:v>4.9323368147100088E-2</c:v>
                </c:pt>
                <c:pt idx="121" formatCode="0.000%">
                  <c:v>4.8367074923036671E-2</c:v>
                </c:pt>
                <c:pt idx="122" formatCode="0.000%">
                  <c:v>4.7189151660952749E-2</c:v>
                </c:pt>
                <c:pt idx="123" formatCode="0.000%">
                  <c:v>4.3390585889626861E-2</c:v>
                </c:pt>
                <c:pt idx="124" formatCode="0.000%">
                  <c:v>4.0827987659673368E-2</c:v>
                </c:pt>
                <c:pt idx="125" formatCode="0.000%">
                  <c:v>4.1649168629799713E-2</c:v>
                </c:pt>
                <c:pt idx="126" formatCode="0.000%">
                  <c:v>3.6994026158160824E-2</c:v>
                </c:pt>
                <c:pt idx="127" formatCode="0.000%">
                  <c:v>2.3521454448657605E-2</c:v>
                </c:pt>
                <c:pt idx="128" formatCode="0.000%">
                  <c:v>1.6899003869375272E-2</c:v>
                </c:pt>
                <c:pt idx="129" formatCode="0.000%">
                  <c:v>5.5950534270853584E-3</c:v>
                </c:pt>
                <c:pt idx="130" formatCode="0.000%">
                  <c:v>6.2254764764804252E-3</c:v>
                </c:pt>
                <c:pt idx="131" formatCode="0.000%">
                  <c:v>1.4512721751655333E-2</c:v>
                </c:pt>
                <c:pt idx="132" formatCode="0.000%">
                  <c:v>1.3459278248182096E-2</c:v>
                </c:pt>
                <c:pt idx="133" formatCode="0.000%">
                  <c:v>9.5089317540591779E-3</c:v>
                </c:pt>
                <c:pt idx="134" formatCode="0.000%">
                  <c:v>1.1877182619312461E-2</c:v>
                </c:pt>
                <c:pt idx="135" formatCode="0.000%">
                  <c:v>1.119417271516689E-2</c:v>
                </c:pt>
                <c:pt idx="136" formatCode="0.000%">
                  <c:v>1.3923042852615447E-2</c:v>
                </c:pt>
                <c:pt idx="137" formatCode="0.000%">
                  <c:v>1.7597730786043052E-2</c:v>
                </c:pt>
                <c:pt idx="138" formatCode="0.000%">
                  <c:v>1.867366644109008E-2</c:v>
                </c:pt>
                <c:pt idx="139" formatCode="0.000%">
                  <c:v>1.5764634115376822E-2</c:v>
                </c:pt>
                <c:pt idx="140" formatCode="0.000%">
                  <c:v>2.0037097306428418E-2</c:v>
                </c:pt>
                <c:pt idx="141" formatCode="0.000%">
                  <c:v>1.7204891097273751E-2</c:v>
                </c:pt>
                <c:pt idx="142" formatCode="0.000%">
                  <c:v>2.6210184149743822E-2</c:v>
                </c:pt>
                <c:pt idx="143" formatCode="0.000%">
                  <c:v>2.5712853420105243E-2</c:v>
                </c:pt>
                <c:pt idx="144" formatCode="0.000%">
                  <c:v>3.059964311899158E-2</c:v>
                </c:pt>
                <c:pt idx="145" formatCode="0.000%">
                  <c:v>3.3153241998984395E-2</c:v>
                </c:pt>
                <c:pt idx="146" formatCode="0.000%">
                  <c:v>3.4554406768886117E-2</c:v>
                </c:pt>
                <c:pt idx="147" formatCode="0.000%">
                  <c:v>3.1113761716782679E-2</c:v>
                </c:pt>
                <c:pt idx="148" formatCode="0.000%">
                  <c:v>3.3718229517924796E-2</c:v>
                </c:pt>
                <c:pt idx="149" formatCode="0.000%">
                  <c:v>3.4856853363723031E-2</c:v>
                </c:pt>
                <c:pt idx="150" formatCode="0.000%">
                  <c:v>3.4519476339498686E-2</c:v>
                </c:pt>
                <c:pt idx="151" formatCode="0.000%">
                  <c:v>3.3984909512719236E-2</c:v>
                </c:pt>
                <c:pt idx="152" formatCode="0.000%">
                  <c:v>4.461988239243489E-2</c:v>
                </c:pt>
                <c:pt idx="153" formatCode="0.000%">
                  <c:v>5.0245622889723306E-2</c:v>
                </c:pt>
                <c:pt idx="154" formatCode="0.000%">
                  <c:v>5.9754381243972442E-2</c:v>
                </c:pt>
                <c:pt idx="155" formatCode="0.000%">
                  <c:v>5.8845458610861684E-2</c:v>
                </c:pt>
                <c:pt idx="156" formatCode="0.000%">
                  <c:v>4.0400614084993569E-2</c:v>
                </c:pt>
                <c:pt idx="157" formatCode="0.000%">
                  <c:v>3.0432242390051673E-2</c:v>
                </c:pt>
                <c:pt idx="158" formatCode="0.000%">
                  <c:v>3.1951021443035674E-2</c:v>
                </c:pt>
                <c:pt idx="159" formatCode="0.000%">
                  <c:v>3.2146194909176223E-2</c:v>
                </c:pt>
                <c:pt idx="160" formatCode="0.000%">
                  <c:v>2.8534695726123493E-2</c:v>
                </c:pt>
                <c:pt idx="161" formatCode="0.000%">
                  <c:v>2.1172863277354466E-2</c:v>
                </c:pt>
                <c:pt idx="162" formatCode="0.000%">
                  <c:v>1.8034423755825018E-2</c:v>
                </c:pt>
                <c:pt idx="163" formatCode="0.000%">
                  <c:v>1.8883661417098824E-2</c:v>
                </c:pt>
                <c:pt idx="164" formatCode="0.000%">
                  <c:v>1.8523637596630914E-2</c:v>
                </c:pt>
                <c:pt idx="165" formatCode="0.000%">
                  <c:v>1.347737570580124E-2</c:v>
                </c:pt>
                <c:pt idx="166" formatCode="0.000%">
                  <c:v>1.325151387479543E-2</c:v>
                </c:pt>
                <c:pt idx="167" formatCode="0.000%">
                  <c:v>7.0580062490276539E-3</c:v>
                </c:pt>
                <c:pt idx="168" formatCode="0.000%">
                  <c:v>-2.1670495004851595E-4</c:v>
                </c:pt>
                <c:pt idx="169" formatCode="0.000%">
                  <c:v>-6.8996587430763109E-3</c:v>
                </c:pt>
                <c:pt idx="170" formatCode="0.000%">
                  <c:v>-6.8372592058396726E-3</c:v>
                </c:pt>
                <c:pt idx="171" formatCode="0.000%">
                  <c:v>-8.6736437734554941E-3</c:v>
                </c:pt>
                <c:pt idx="172" formatCode="0.000%">
                  <c:v>-3.0169753094251182E-3</c:v>
                </c:pt>
                <c:pt idx="173" formatCode="0.000%">
                  <c:v>-5.048885482129597E-3</c:v>
                </c:pt>
                <c:pt idx="174" formatCode="0.000%">
                  <c:v>-5.3309956654645253E-3</c:v>
                </c:pt>
                <c:pt idx="175" formatCode="0.000%">
                  <c:v>-7.8717797945964327E-3</c:v>
                </c:pt>
                <c:pt idx="176" formatCode="0.000%">
                  <c:v>-5.7029660220153386E-3</c:v>
                </c:pt>
                <c:pt idx="177" formatCode="0.000%">
                  <c:v>-9.5585356542001957E-3</c:v>
                </c:pt>
                <c:pt idx="178" formatCode="0.000%">
                  <c:v>-1.3228118360065754E-2</c:v>
                </c:pt>
                <c:pt idx="179" formatCode="0.000%">
                  <c:v>-2.1009946865325965E-2</c:v>
                </c:pt>
                <c:pt idx="180" formatCode="0.000%">
                  <c:v>-1.6995243388078191E-2</c:v>
                </c:pt>
                <c:pt idx="181" formatCode="0.000%">
                  <c:v>-9.1439157333690381E-3</c:v>
                </c:pt>
                <c:pt idx="182" formatCode="0.000%">
                  <c:v>-1.899809622981548E-3</c:v>
                </c:pt>
                <c:pt idx="183" formatCode="0.000%">
                  <c:v>-6.8773102747175449E-3</c:v>
                </c:pt>
                <c:pt idx="184" formatCode="0.000%">
                  <c:v>-1.3420867614508348E-2</c:v>
                </c:pt>
                <c:pt idx="185" formatCode="0.000%">
                  <c:v>-1.0399821108778969E-2</c:v>
                </c:pt>
                <c:pt idx="186" formatCode="0.000%">
                  <c:v>-4.7017134339378056E-3</c:v>
                </c:pt>
                <c:pt idx="187" formatCode="0.000%">
                  <c:v>-6.4254729875326327E-3</c:v>
                </c:pt>
                <c:pt idx="188" formatCode="0.000%">
                  <c:v>-1.0430427512883741E-2</c:v>
                </c:pt>
                <c:pt idx="189" formatCode="0.000%">
                  <c:v>-2.1912236762393632E-2</c:v>
                </c:pt>
                <c:pt idx="190" formatCode="0.000%">
                  <c:v>-2.5866096980449681E-2</c:v>
                </c:pt>
                <c:pt idx="191" formatCode="0.000%">
                  <c:v>-2.5511426546442818E-2</c:v>
                </c:pt>
                <c:pt idx="192" formatCode="0.000%">
                  <c:v>-1.3518734284845154E-2</c:v>
                </c:pt>
                <c:pt idx="193" formatCode="0.000%">
                  <c:v>-8.9075936242407044E-3</c:v>
                </c:pt>
                <c:pt idx="194" formatCode="0.000%">
                  <c:v>-2.6327827300826872E-3</c:v>
                </c:pt>
                <c:pt idx="195" formatCode="0.000%">
                  <c:v>2.3625420095228591E-3</c:v>
                </c:pt>
                <c:pt idx="196" formatCode="0.000%">
                  <c:v>8.952102508454551E-3</c:v>
                </c:pt>
                <c:pt idx="197" formatCode="0.000%">
                  <c:v>5.8114189187253367E-3</c:v>
                </c:pt>
                <c:pt idx="198" formatCode="0.000%">
                  <c:v>6.7716139620117152E-3</c:v>
                </c:pt>
                <c:pt idx="199" formatCode="0.000%">
                  <c:v>8.2143285376762385E-3</c:v>
                </c:pt>
                <c:pt idx="200" formatCode="0.000%">
                  <c:v>1.1111739781061246E-2</c:v>
                </c:pt>
                <c:pt idx="201" formatCode="0.000%">
                  <c:v>1.6856475006484212E-2</c:v>
                </c:pt>
                <c:pt idx="202" formatCode="0.000%">
                  <c:v>2.585909503630477E-2</c:v>
                </c:pt>
                <c:pt idx="203" formatCode="0.000%">
                  <c:v>3.1653201039051775E-2</c:v>
                </c:pt>
                <c:pt idx="204" formatCode="0.000%">
                  <c:v>3.4674513046449931E-2</c:v>
                </c:pt>
                <c:pt idx="205" formatCode="0.000%">
                  <c:v>3.6654632497137879E-2</c:v>
                </c:pt>
                <c:pt idx="206" formatCode="0.000%">
                  <c:v>3.4642738636019611E-2</c:v>
                </c:pt>
                <c:pt idx="207" formatCode="0.000%">
                  <c:v>3.8659567421661122E-2</c:v>
                </c:pt>
                <c:pt idx="208" formatCode="0.000%">
                  <c:v>4.5458303140397872E-2</c:v>
                </c:pt>
                <c:pt idx="209" formatCode="0.000%">
                  <c:v>4.3813626494221471E-2</c:v>
                </c:pt>
                <c:pt idx="210" formatCode="0.000%">
                  <c:v>4.7547967128280813E-2</c:v>
                </c:pt>
                <c:pt idx="211" formatCode="0.000%">
                  <c:v>4.7596432213122854E-2</c:v>
                </c:pt>
                <c:pt idx="212" formatCode="0.000%">
                  <c:v>5.338380977348673E-2</c:v>
                </c:pt>
                <c:pt idx="213" formatCode="0.000%">
                  <c:v>5.8071534193512249E-2</c:v>
                </c:pt>
                <c:pt idx="214" formatCode="0.000%">
                  <c:v>7.1753227580013929E-2</c:v>
                </c:pt>
                <c:pt idx="215" formatCode="0.000%">
                  <c:v>7.4648592314031467E-2</c:v>
                </c:pt>
                <c:pt idx="216" formatCode="0.000%">
                  <c:v>7.9320120911507044E-2</c:v>
                </c:pt>
                <c:pt idx="217" formatCode="0.000%">
                  <c:v>6.5113786349339675E-2</c:v>
                </c:pt>
                <c:pt idx="218" formatCode="0.000%">
                  <c:v>6.199963987366016E-2</c:v>
                </c:pt>
                <c:pt idx="219" formatCode="0.000%">
                  <c:v>6.1428380859407966E-2</c:v>
                </c:pt>
                <c:pt idx="220" formatCode="0.000%">
                  <c:v>5.6096004616307836E-2</c:v>
                </c:pt>
                <c:pt idx="221" formatCode="0.000%">
                  <c:v>5.5760514804333076E-2</c:v>
                </c:pt>
                <c:pt idx="222" formatCode="0.000%">
                  <c:v>5.7783733676628868E-2</c:v>
                </c:pt>
                <c:pt idx="223" formatCode="0.000%">
                  <c:v>5.5657835421716803E-2</c:v>
                </c:pt>
                <c:pt idx="224" formatCode="0.000%">
                  <c:v>6.0967091532775644E-2</c:v>
                </c:pt>
                <c:pt idx="225" formatCode="0.000%">
                  <c:v>5.5882200331362201E-2</c:v>
                </c:pt>
                <c:pt idx="226" formatCode="0.000%">
                  <c:v>5.2003712738335713E-2</c:v>
                </c:pt>
                <c:pt idx="227" formatCode="0.000%">
                  <c:v>5.0853447635190452E-2</c:v>
                </c:pt>
                <c:pt idx="228" formatCode="0.000%">
                  <c:v>4.6398149409813502E-2</c:v>
                </c:pt>
                <c:pt idx="229" formatCode="0.000%">
                  <c:v>5.7741066874339893E-2</c:v>
                </c:pt>
                <c:pt idx="230" formatCode="0.000%">
                  <c:v>5.1617102707516099E-2</c:v>
                </c:pt>
                <c:pt idx="231" formatCode="0.000%">
                  <c:v>4.7740080586942131E-2</c:v>
                </c:pt>
                <c:pt idx="232" formatCode="0.000%">
                  <c:v>3.3016768380807818E-2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A64-9C4C-934D-4F5A9143B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624135"/>
        <c:axId val="453994943"/>
      </c:barChart>
      <c:catAx>
        <c:axId val="1781624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3994943"/>
        <c:crosses val="autoZero"/>
        <c:auto val="1"/>
        <c:lblAlgn val="ctr"/>
        <c:lblOffset val="100"/>
        <c:noMultiLvlLbl val="1"/>
      </c:catAx>
      <c:valAx>
        <c:axId val="453994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162413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 sz="1400" b="1" i="0">
                <a:solidFill>
                  <a:srgbClr val="757575"/>
                </a:solidFill>
                <a:latin typeface="+mn-lt"/>
              </a:rPr>
              <a:t>Stock Returns, 25 Year Trailing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rolling_25_stock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'The Bull Market in Bonds!'!$A$2:$A$234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  <c:pt idx="224">
                  <c:v>2015</c:v>
                </c:pt>
                <c:pt idx="225">
                  <c:v>2016</c:v>
                </c:pt>
                <c:pt idx="226">
                  <c:v>2017</c:v>
                </c:pt>
                <c:pt idx="227">
                  <c:v>2018</c:v>
                </c:pt>
                <c:pt idx="228">
                  <c:v>2019</c:v>
                </c:pt>
                <c:pt idx="229">
                  <c:v>2020</c:v>
                </c:pt>
                <c:pt idx="230">
                  <c:v>2021</c:v>
                </c:pt>
                <c:pt idx="231">
                  <c:v>2022</c:v>
                </c:pt>
                <c:pt idx="232">
                  <c:v>2023</c:v>
                </c:pt>
              </c:numCache>
            </c:numRef>
          </c:cat>
          <c:val>
            <c:numRef>
              <c:f>'The Bull Market in Bonds!'!$F$2:$F$234</c:f>
              <c:numCache>
                <c:formatCode>General</c:formatCode>
                <c:ptCount val="233"/>
                <c:pt idx="27" formatCode="0.000%">
                  <c:v>5.6422676138392372E-2</c:v>
                </c:pt>
                <c:pt idx="28" formatCode="0.000%">
                  <c:v>5.7463162072906936E-2</c:v>
                </c:pt>
                <c:pt idx="29" formatCode="0.000%">
                  <c:v>5.4357444187517479E-2</c:v>
                </c:pt>
                <c:pt idx="30" formatCode="0.000%">
                  <c:v>5.9349742045446144E-2</c:v>
                </c:pt>
                <c:pt idx="31" formatCode="0.000%">
                  <c:v>6.59114812819315E-2</c:v>
                </c:pt>
                <c:pt idx="32" formatCode="0.000%">
                  <c:v>5.8913847635762184E-2</c:v>
                </c:pt>
                <c:pt idx="33" formatCode="0.000%">
                  <c:v>6.1859321181380475E-2</c:v>
                </c:pt>
                <c:pt idx="34" formatCode="0.000%">
                  <c:v>6.6730123480493342E-2</c:v>
                </c:pt>
                <c:pt idx="35" formatCode="0.000%">
                  <c:v>6.243453128428042E-2</c:v>
                </c:pt>
                <c:pt idx="36" formatCode="0.000%">
                  <c:v>5.5989954181764709E-2</c:v>
                </c:pt>
                <c:pt idx="37" formatCode="0.000%">
                  <c:v>5.0284763890098019E-2</c:v>
                </c:pt>
                <c:pt idx="38" formatCode="0.000%">
                  <c:v>5.3708079355404448E-2</c:v>
                </c:pt>
                <c:pt idx="39" formatCode="0.000%">
                  <c:v>5.7015248394711233E-2</c:v>
                </c:pt>
                <c:pt idx="40" formatCode="0.000%">
                  <c:v>6.4125931407499892E-2</c:v>
                </c:pt>
                <c:pt idx="41" formatCode="0.000%">
                  <c:v>6.3178963102917429E-2</c:v>
                </c:pt>
                <c:pt idx="42" formatCode="0.000%">
                  <c:v>6.4832288191260912E-2</c:v>
                </c:pt>
                <c:pt idx="43" formatCode="0.000%">
                  <c:v>6.0757022980024833E-2</c:v>
                </c:pt>
                <c:pt idx="44" formatCode="0.000%">
                  <c:v>6.0352338206570495E-2</c:v>
                </c:pt>
                <c:pt idx="45" formatCode="0.000%">
                  <c:v>6.5280510745793663E-2</c:v>
                </c:pt>
                <c:pt idx="46" formatCode="0.000%">
                  <c:v>6.4896645379960358E-2</c:v>
                </c:pt>
                <c:pt idx="47" formatCode="0.000%">
                  <c:v>6.3973026533109337E-2</c:v>
                </c:pt>
                <c:pt idx="48" formatCode="0.000%">
                  <c:v>7.0894962372722192E-2</c:v>
                </c:pt>
                <c:pt idx="49" formatCode="0.000%">
                  <c:v>6.7842314345506402E-2</c:v>
                </c:pt>
                <c:pt idx="50" formatCode="0.000%">
                  <c:v>5.7315637159704398E-2</c:v>
                </c:pt>
                <c:pt idx="51" formatCode="0.000%">
                  <c:v>3.8657727953580821E-2</c:v>
                </c:pt>
                <c:pt idx="52" formatCode="0.000%">
                  <c:v>2.849427519962875E-2</c:v>
                </c:pt>
                <c:pt idx="53" formatCode="0.000%">
                  <c:v>4.8977599302930511E-2</c:v>
                </c:pt>
                <c:pt idx="54" formatCode="0.000%">
                  <c:v>5.3006299961709101E-2</c:v>
                </c:pt>
                <c:pt idx="55" formatCode="0.000%">
                  <c:v>4.9980118720684426E-2</c:v>
                </c:pt>
                <c:pt idx="56" formatCode="0.000%">
                  <c:v>4.5331493143093322E-2</c:v>
                </c:pt>
                <c:pt idx="57" formatCode="0.000%">
                  <c:v>4.699262666873804E-2</c:v>
                </c:pt>
                <c:pt idx="58" formatCode="0.000%">
                  <c:v>4.1351050579193471E-2</c:v>
                </c:pt>
                <c:pt idx="59" formatCode="0.000%">
                  <c:v>3.6015554135440969E-2</c:v>
                </c:pt>
                <c:pt idx="60" formatCode="0.000%">
                  <c:v>4.386297787726616E-2</c:v>
                </c:pt>
                <c:pt idx="61" formatCode="0.000%">
                  <c:v>4.0608562535822075E-2</c:v>
                </c:pt>
                <c:pt idx="62" formatCode="0.000%">
                  <c:v>4.5386497860090413E-2</c:v>
                </c:pt>
                <c:pt idx="63" formatCode="0.000%">
                  <c:v>3.6292601910713596E-2</c:v>
                </c:pt>
                <c:pt idx="64" formatCode="0.000%">
                  <c:v>2.6444420925775914E-2</c:v>
                </c:pt>
                <c:pt idx="65" formatCode="0.000%">
                  <c:v>1.9261841074432868E-2</c:v>
                </c:pt>
                <c:pt idx="66" formatCode="0.000%">
                  <c:v>2.0863191940780793E-2</c:v>
                </c:pt>
                <c:pt idx="67" formatCode="0.000%">
                  <c:v>1.4212803754354665E-2</c:v>
                </c:pt>
                <c:pt idx="68" formatCode="0.000%">
                  <c:v>1.8949306962812929E-2</c:v>
                </c:pt>
                <c:pt idx="69" formatCode="0.000%">
                  <c:v>1.6121563986169287E-2</c:v>
                </c:pt>
                <c:pt idx="70" formatCode="0.000%">
                  <c:v>1.9157083158640155E-2</c:v>
                </c:pt>
                <c:pt idx="71" formatCode="0.000%">
                  <c:v>1.7718633762419583E-2</c:v>
                </c:pt>
                <c:pt idx="72" formatCode="0.000%">
                  <c:v>3.3263333828118254E-2</c:v>
                </c:pt>
                <c:pt idx="73" formatCode="0.000%">
                  <c:v>2.9843775567427483E-2</c:v>
                </c:pt>
                <c:pt idx="74" formatCode="0.000%">
                  <c:v>3.2453208672515471E-2</c:v>
                </c:pt>
                <c:pt idx="75" formatCode="0.000%">
                  <c:v>3.4575172955105329E-2</c:v>
                </c:pt>
                <c:pt idx="76" formatCode="0.000%">
                  <c:v>5.2403093064884998E-2</c:v>
                </c:pt>
                <c:pt idx="77" formatCode="0.000%">
                  <c:v>5.8069073126155835E-2</c:v>
                </c:pt>
                <c:pt idx="78" formatCode="0.000%">
                  <c:v>5.2634195758512581E-2</c:v>
                </c:pt>
                <c:pt idx="79" formatCode="0.000%">
                  <c:v>5.1927308232534213E-2</c:v>
                </c:pt>
                <c:pt idx="80" formatCode="0.000%">
                  <c:v>5.2642401305895321E-2</c:v>
                </c:pt>
                <c:pt idx="81" formatCode="0.000%">
                  <c:v>6.0470106980794136E-2</c:v>
                </c:pt>
                <c:pt idx="82" formatCode="0.000%">
                  <c:v>6.5587333985525034E-2</c:v>
                </c:pt>
                <c:pt idx="83" formatCode="0.000%">
                  <c:v>6.3400834781044357E-2</c:v>
                </c:pt>
                <c:pt idx="84" formatCode="0.000%">
                  <c:v>6.543173922348558E-2</c:v>
                </c:pt>
                <c:pt idx="85" formatCode="0.000%">
                  <c:v>6.072953964426836E-2</c:v>
                </c:pt>
                <c:pt idx="86" formatCode="0.000%">
                  <c:v>5.7823013757650685E-2</c:v>
                </c:pt>
                <c:pt idx="87" formatCode="0.000%">
                  <c:v>5.1652259347595632E-2</c:v>
                </c:pt>
                <c:pt idx="88" formatCode="0.000%">
                  <c:v>6.4560771168909542E-2</c:v>
                </c:pt>
                <c:pt idx="89" formatCode="0.000%">
                  <c:v>8.7762100963652848E-2</c:v>
                </c:pt>
                <c:pt idx="90" formatCode="0.000%">
                  <c:v>9.8267045093690844E-2</c:v>
                </c:pt>
                <c:pt idx="91" formatCode="0.000%">
                  <c:v>9.3027945122145683E-2</c:v>
                </c:pt>
                <c:pt idx="92" formatCode="0.000%">
                  <c:v>0.1002692831233646</c:v>
                </c:pt>
                <c:pt idx="93" formatCode="0.000%">
                  <c:v>9.1654265303147839E-2</c:v>
                </c:pt>
                <c:pt idx="94" formatCode="0.000%">
                  <c:v>8.5992287085439975E-2</c:v>
                </c:pt>
                <c:pt idx="95" formatCode="0.000%">
                  <c:v>9.1893214857770633E-2</c:v>
                </c:pt>
                <c:pt idx="96" formatCode="0.000%">
                  <c:v>9.8845178771393899E-2</c:v>
                </c:pt>
                <c:pt idx="97" formatCode="0.000%">
                  <c:v>8.2224751569704477E-2</c:v>
                </c:pt>
                <c:pt idx="98" formatCode="0.000%">
                  <c:v>8.3089330897631902E-2</c:v>
                </c:pt>
                <c:pt idx="99" formatCode="0.000%">
                  <c:v>9.0358101682128267E-2</c:v>
                </c:pt>
                <c:pt idx="100" formatCode="0.000%">
                  <c:v>8.6648570959829585E-2</c:v>
                </c:pt>
                <c:pt idx="101" formatCode="0.000%">
                  <c:v>8.8776464814874737E-2</c:v>
                </c:pt>
                <c:pt idx="102" formatCode="0.000%">
                  <c:v>8.4311765974390607E-2</c:v>
                </c:pt>
                <c:pt idx="103" formatCode="0.000%">
                  <c:v>6.6429928037936251E-2</c:v>
                </c:pt>
                <c:pt idx="104" formatCode="0.000%">
                  <c:v>6.6193874154092336E-2</c:v>
                </c:pt>
                <c:pt idx="105" formatCode="0.000%">
                  <c:v>6.6095642810779592E-2</c:v>
                </c:pt>
                <c:pt idx="106" formatCode="0.000%">
                  <c:v>5.8649247627559221E-2</c:v>
                </c:pt>
                <c:pt idx="107" formatCode="0.000%">
                  <c:v>6.0103445639763116E-2</c:v>
                </c:pt>
                <c:pt idx="108" formatCode="0.000%">
                  <c:v>7.2009239715818615E-2</c:v>
                </c:pt>
                <c:pt idx="109" formatCode="0.000%">
                  <c:v>6.9914024547622952E-2</c:v>
                </c:pt>
                <c:pt idx="110" formatCode="0.000%">
                  <c:v>7.3663944590127498E-2</c:v>
                </c:pt>
                <c:pt idx="111" formatCode="0.000%">
                  <c:v>8.5015003556367263E-2</c:v>
                </c:pt>
                <c:pt idx="112" formatCode="0.000%">
                  <c:v>8.651441733748215E-2</c:v>
                </c:pt>
                <c:pt idx="113" formatCode="0.000%">
                  <c:v>7.0640718756031312E-2</c:v>
                </c:pt>
                <c:pt idx="114" formatCode="0.000%">
                  <c:v>6.6795344584069855E-2</c:v>
                </c:pt>
                <c:pt idx="115" formatCode="0.000%">
                  <c:v>6.5664721202248422E-2</c:v>
                </c:pt>
                <c:pt idx="116" formatCode="0.000%">
                  <c:v>6.4286421869293245E-2</c:v>
                </c:pt>
                <c:pt idx="117" formatCode="0.000%">
                  <c:v>5.0649071900820748E-2</c:v>
                </c:pt>
                <c:pt idx="118" formatCode="0.000%">
                  <c:v>6.8263344674242082E-2</c:v>
                </c:pt>
                <c:pt idx="119" formatCode="0.000%">
                  <c:v>7.9739050682713794E-2</c:v>
                </c:pt>
                <c:pt idx="120" formatCode="0.000%">
                  <c:v>6.5516635413573387E-2</c:v>
                </c:pt>
                <c:pt idx="121" formatCode="0.000%">
                  <c:v>6.214596856163121E-2</c:v>
                </c:pt>
                <c:pt idx="122" formatCode="0.000%">
                  <c:v>6.5336169347812945E-2</c:v>
                </c:pt>
                <c:pt idx="123" formatCode="0.000%">
                  <c:v>6.0851644247207154E-2</c:v>
                </c:pt>
                <c:pt idx="124" formatCode="0.000%">
                  <c:v>5.372255857616845E-2</c:v>
                </c:pt>
                <c:pt idx="125" formatCode="0.000%">
                  <c:v>6.6120356077170164E-2</c:v>
                </c:pt>
                <c:pt idx="126" formatCode="0.000%">
                  <c:v>5.8458633847739923E-2</c:v>
                </c:pt>
                <c:pt idx="127" formatCode="0.000%">
                  <c:v>4.0500538515386257E-2</c:v>
                </c:pt>
                <c:pt idx="128" formatCode="0.000%">
                  <c:v>4.7538746992189587E-2</c:v>
                </c:pt>
                <c:pt idx="129" formatCode="0.000%">
                  <c:v>4.5738210561390005E-2</c:v>
                </c:pt>
                <c:pt idx="130" formatCode="0.000%">
                  <c:v>3.7300575815731755E-2</c:v>
                </c:pt>
                <c:pt idx="131" formatCode="0.000%">
                  <c:v>4.5401102682255695E-2</c:v>
                </c:pt>
                <c:pt idx="132" formatCode="0.000%">
                  <c:v>4.8413683244489338E-2</c:v>
                </c:pt>
                <c:pt idx="133" formatCode="0.000%">
                  <c:v>3.8520178064779032E-2</c:v>
                </c:pt>
                <c:pt idx="134" formatCode="0.000%">
                  <c:v>4.7048132882820816E-2</c:v>
                </c:pt>
                <c:pt idx="135" formatCode="0.000%">
                  <c:v>4.7871155883644143E-2</c:v>
                </c:pt>
                <c:pt idx="136" formatCode="0.000%">
                  <c:v>4.5971697194366286E-2</c:v>
                </c:pt>
                <c:pt idx="137" formatCode="0.000%">
                  <c:v>5.5534928918236449E-2</c:v>
                </c:pt>
                <c:pt idx="138" formatCode="0.000%">
                  <c:v>8.1327441090455088E-2</c:v>
                </c:pt>
                <c:pt idx="139" formatCode="0.000%">
                  <c:v>6.2738671125403933E-2</c:v>
                </c:pt>
                <c:pt idx="140" formatCode="0.000%">
                  <c:v>4.3585730295528348E-2</c:v>
                </c:pt>
                <c:pt idx="141" formatCode="0.000%">
                  <c:v>2.1851758743627093E-2</c:v>
                </c:pt>
                <c:pt idx="142" formatCode="0.000%">
                  <c:v>3.5500668531135406E-2</c:v>
                </c:pt>
                <c:pt idx="143" formatCode="0.000%">
                  <c:v>4.3540989750250461E-2</c:v>
                </c:pt>
                <c:pt idx="144" formatCode="0.000%">
                  <c:v>3.1397869770939398E-2</c:v>
                </c:pt>
                <c:pt idx="145" formatCode="0.000%">
                  <c:v>5.313934370680904E-2</c:v>
                </c:pt>
                <c:pt idx="146" formatCode="0.000%">
                  <c:v>6.158367730763923E-2</c:v>
                </c:pt>
                <c:pt idx="147" formatCode="0.000%">
                  <c:v>4.03368870996548E-2</c:v>
                </c:pt>
                <c:pt idx="148" formatCode="0.000%">
                  <c:v>5.1456498864037421E-2</c:v>
                </c:pt>
                <c:pt idx="149" formatCode="0.000%">
                  <c:v>5.7048429814142133E-2</c:v>
                </c:pt>
                <c:pt idx="150" formatCode="0.000%">
                  <c:v>4.218395683664411E-2</c:v>
                </c:pt>
                <c:pt idx="151" formatCode="0.000%">
                  <c:v>3.6673296930203193E-2</c:v>
                </c:pt>
                <c:pt idx="152" formatCode="0.000%">
                  <c:v>5.8174416572230422E-2</c:v>
                </c:pt>
                <c:pt idx="153" formatCode="0.000%">
                  <c:v>6.5498694572308072E-2</c:v>
                </c:pt>
                <c:pt idx="154" formatCode="0.000%">
                  <c:v>7.2142065657161455E-2</c:v>
                </c:pt>
                <c:pt idx="155" formatCode="0.000%">
                  <c:v>9.3238785729480703E-2</c:v>
                </c:pt>
                <c:pt idx="156" formatCode="0.000%">
                  <c:v>7.2133790193494071E-2</c:v>
                </c:pt>
                <c:pt idx="157" formatCode="0.000%">
                  <c:v>5.5980946771616115E-2</c:v>
                </c:pt>
                <c:pt idx="158" formatCode="0.000%">
                  <c:v>5.7095780944287383E-2</c:v>
                </c:pt>
                <c:pt idx="159" formatCode="0.000%">
                  <c:v>5.6284938789776959E-2</c:v>
                </c:pt>
                <c:pt idx="160" formatCode="0.000%">
                  <c:v>5.7654767802330448E-2</c:v>
                </c:pt>
                <c:pt idx="161" formatCode="0.000%">
                  <c:v>5.719667591682679E-2</c:v>
                </c:pt>
                <c:pt idx="162" formatCode="0.000%">
                  <c:v>4.9315615240202934E-2</c:v>
                </c:pt>
                <c:pt idx="163" formatCode="0.000%">
                  <c:v>3.4637867486059258E-2</c:v>
                </c:pt>
                <c:pt idx="164" formatCode="0.000%">
                  <c:v>5.6828180680874474E-2</c:v>
                </c:pt>
                <c:pt idx="165" formatCode="0.000%">
                  <c:v>7.6050248502636017E-2</c:v>
                </c:pt>
                <c:pt idx="166" formatCode="0.000%">
                  <c:v>0.10227268276359837</c:v>
                </c:pt>
                <c:pt idx="167" formatCode="0.000%">
                  <c:v>9.7680116086958257E-2</c:v>
                </c:pt>
                <c:pt idx="168" formatCode="0.000%">
                  <c:v>8.7910135898002034E-2</c:v>
                </c:pt>
                <c:pt idx="169" formatCode="0.000%">
                  <c:v>9.5904103542936006E-2</c:v>
                </c:pt>
                <c:pt idx="170" formatCode="0.000%">
                  <c:v>8.1288303142078217E-2</c:v>
                </c:pt>
                <c:pt idx="171" formatCode="0.000%">
                  <c:v>7.7369479623054585E-2</c:v>
                </c:pt>
                <c:pt idx="172" formatCode="0.000%">
                  <c:v>9.5754949498188163E-2</c:v>
                </c:pt>
                <c:pt idx="173" formatCode="0.000%">
                  <c:v>9.3691633246900205E-2</c:v>
                </c:pt>
                <c:pt idx="174" formatCode="0.000%">
                  <c:v>9.7663468055155453E-2</c:v>
                </c:pt>
                <c:pt idx="175" formatCode="0.000%">
                  <c:v>0.10645516124493228</c:v>
                </c:pt>
                <c:pt idx="176" formatCode="0.000%">
                  <c:v>0.11121655471224233</c:v>
                </c:pt>
                <c:pt idx="177" formatCode="0.000%">
                  <c:v>0.10915294957868531</c:v>
                </c:pt>
                <c:pt idx="178" formatCode="0.000%">
                  <c:v>0.10716811279130029</c:v>
                </c:pt>
                <c:pt idx="179" formatCode="0.000%">
                  <c:v>8.8851926060581218E-2</c:v>
                </c:pt>
                <c:pt idx="180" formatCode="0.000%">
                  <c:v>7.7026584848216575E-2</c:v>
                </c:pt>
                <c:pt idx="181" formatCode="0.000%">
                  <c:v>9.3379418451518259E-2</c:v>
                </c:pt>
                <c:pt idx="182" formatCode="0.000%">
                  <c:v>0.10149624869294072</c:v>
                </c:pt>
                <c:pt idx="183" formatCode="0.000%">
                  <c:v>8.7688901267661282E-2</c:v>
                </c:pt>
                <c:pt idx="184" formatCode="0.000%">
                  <c:v>6.4870652509356128E-2</c:v>
                </c:pt>
                <c:pt idx="185" formatCode="0.000%">
                  <c:v>6.5336589273007298E-2</c:v>
                </c:pt>
                <c:pt idx="186" formatCode="0.000%">
                  <c:v>6.2069241841570505E-2</c:v>
                </c:pt>
                <c:pt idx="187" formatCode="0.000%">
                  <c:v>5.2808416209773286E-2</c:v>
                </c:pt>
                <c:pt idx="188" formatCode="0.000%">
                  <c:v>5.5031782378235923E-2</c:v>
                </c:pt>
                <c:pt idx="189" formatCode="0.000%">
                  <c:v>4.3795242813349435E-2</c:v>
                </c:pt>
                <c:pt idx="190" formatCode="0.000%">
                  <c:v>3.8937594380419389E-2</c:v>
                </c:pt>
                <c:pt idx="191" formatCode="0.000%">
                  <c:v>3.2487232121737757E-2</c:v>
                </c:pt>
                <c:pt idx="192" formatCode="0.000%">
                  <c:v>4.4146162396311202E-2</c:v>
                </c:pt>
                <c:pt idx="193" formatCode="0.000%">
                  <c:v>3.5500719155113485E-2</c:v>
                </c:pt>
                <c:pt idx="194" formatCode="0.000%">
                  <c:v>3.8014535351714174E-2</c:v>
                </c:pt>
                <c:pt idx="195" formatCode="0.000%">
                  <c:v>3.954982538987796E-2</c:v>
                </c:pt>
                <c:pt idx="196" formatCode="0.000%">
                  <c:v>4.4051879413358586E-2</c:v>
                </c:pt>
                <c:pt idx="197" formatCode="0.000%">
                  <c:v>4.1391016389849107E-2</c:v>
                </c:pt>
                <c:pt idx="198" formatCode="0.000%">
                  <c:v>4.0889117950977993E-2</c:v>
                </c:pt>
                <c:pt idx="199" formatCode="0.000%">
                  <c:v>3.7106283064853016E-2</c:v>
                </c:pt>
                <c:pt idx="200" formatCode="0.000%">
                  <c:v>3.35185529428879E-2</c:v>
                </c:pt>
                <c:pt idx="201" formatCode="0.000%">
                  <c:v>4.4747114582441128E-2</c:v>
                </c:pt>
                <c:pt idx="202" formatCode="0.000%">
                  <c:v>4.3581433222862113E-2</c:v>
                </c:pt>
                <c:pt idx="203" formatCode="0.000%">
                  <c:v>4.2889131583466231E-2</c:v>
                </c:pt>
                <c:pt idx="204" formatCode="0.000%">
                  <c:v>5.1179245661052433E-2</c:v>
                </c:pt>
                <c:pt idx="205" formatCode="0.000%">
                  <c:v>6.0038675298541053E-2</c:v>
                </c:pt>
                <c:pt idx="206" formatCode="0.000%">
                  <c:v>6.3911697748052013E-2</c:v>
                </c:pt>
                <c:pt idx="207" formatCode="0.000%">
                  <c:v>6.9614193431704496E-2</c:v>
                </c:pt>
                <c:pt idx="208" formatCode="0.000%">
                  <c:v>9.0470630372789212E-2</c:v>
                </c:pt>
                <c:pt idx="209" formatCode="0.000%">
                  <c:v>0.10944772924539456</c:v>
                </c:pt>
                <c:pt idx="210" formatCode="0.000%">
                  <c:v>9.5583682910893655E-2</c:v>
                </c:pt>
                <c:pt idx="211" formatCode="0.000%">
                  <c:v>8.6132379620614444E-2</c:v>
                </c:pt>
                <c:pt idx="212" formatCode="0.000%">
                  <c:v>7.9599064117670676E-2</c:v>
                </c:pt>
                <c:pt idx="213" formatCode="0.000%">
                  <c:v>8.8930336230114274E-2</c:v>
                </c:pt>
                <c:pt idx="214" formatCode="0.000%">
                  <c:v>8.631248389080029E-2</c:v>
                </c:pt>
                <c:pt idx="215" formatCode="0.000%">
                  <c:v>8.7480238572163513E-2</c:v>
                </c:pt>
                <c:pt idx="216" formatCode="0.000%">
                  <c:v>9.6940332027458928E-2</c:v>
                </c:pt>
                <c:pt idx="217" formatCode="0.000%">
                  <c:v>8.5065987613487409E-2</c:v>
                </c:pt>
                <c:pt idx="218" formatCode="0.000%">
                  <c:v>5.9033576749013196E-2</c:v>
                </c:pt>
                <c:pt idx="219" formatCode="0.000%">
                  <c:v>6.742300715951105E-2</c:v>
                </c:pt>
                <c:pt idx="220" formatCode="0.000%">
                  <c:v>6.9178710792512046E-2</c:v>
                </c:pt>
                <c:pt idx="221" formatCode="0.000%">
                  <c:v>5.8661947111074225E-2</c:v>
                </c:pt>
                <c:pt idx="222" formatCode="0.000%">
                  <c:v>6.8411259656828385E-2</c:v>
                </c:pt>
                <c:pt idx="223" formatCode="0.000%">
                  <c:v>6.9732580636279046E-2</c:v>
                </c:pt>
                <c:pt idx="224" formatCode="0.000%">
                  <c:v>7.1484906917354221E-2</c:v>
                </c:pt>
                <c:pt idx="225" formatCode="0.000%">
                  <c:v>6.8716230801198375E-2</c:v>
                </c:pt>
                <c:pt idx="226" formatCode="0.000%">
                  <c:v>6.7016619712984463E-2</c:v>
                </c:pt>
                <c:pt idx="227" formatCode="0.000%">
                  <c:v>7.2420030348052195E-2</c:v>
                </c:pt>
                <c:pt idx="228" formatCode="0.000%">
                  <c:v>6.6080804532547721E-2</c:v>
                </c:pt>
                <c:pt idx="229" formatCode="0.000%">
                  <c:v>7.49202788793739E-2</c:v>
                </c:pt>
                <c:pt idx="230" formatCode="0.000%">
                  <c:v>7.0133233401823272E-2</c:v>
                </c:pt>
                <c:pt idx="231" formatCode="0.000%">
                  <c:v>6.6320033905046219E-2</c:v>
                </c:pt>
                <c:pt idx="232" formatCode="0.000%">
                  <c:v>5.142833591127581E-2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CD-484B-AA21-8113D5406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4724855"/>
        <c:axId val="1549226093"/>
      </c:barChart>
      <c:catAx>
        <c:axId val="1614724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9226093"/>
        <c:crosses val="autoZero"/>
        <c:auto val="1"/>
        <c:lblAlgn val="ctr"/>
        <c:lblOffset val="100"/>
        <c:noMultiLvlLbl val="1"/>
      </c:catAx>
      <c:valAx>
        <c:axId val="1549226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472485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757575"/>
                </a:solidFill>
                <a:latin typeface="+mn-lt"/>
              </a:defRPr>
            </a:pPr>
            <a:r>
              <a:rPr lang="en-US" sz="1400" b="1" i="0">
                <a:solidFill>
                  <a:srgbClr val="757575"/>
                </a:solidFill>
                <a:latin typeface="+mn-lt"/>
              </a:rPr>
              <a:t>Inflation, 25 Year Trailing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rolling_25_inflation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'The Bull Market in Bonds!'!$A$2:$A$234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9">
                  <c:v>1800</c:v>
                </c:pt>
                <c:pt idx="10">
                  <c:v>1801</c:v>
                </c:pt>
                <c:pt idx="11">
                  <c:v>1802</c:v>
                </c:pt>
                <c:pt idx="12">
                  <c:v>1803</c:v>
                </c:pt>
                <c:pt idx="13">
                  <c:v>1804</c:v>
                </c:pt>
                <c:pt idx="14">
                  <c:v>1805</c:v>
                </c:pt>
                <c:pt idx="15">
                  <c:v>1806</c:v>
                </c:pt>
                <c:pt idx="16">
                  <c:v>1807</c:v>
                </c:pt>
                <c:pt idx="17">
                  <c:v>1808</c:v>
                </c:pt>
                <c:pt idx="18">
                  <c:v>1809</c:v>
                </c:pt>
                <c:pt idx="19">
                  <c:v>1810</c:v>
                </c:pt>
                <c:pt idx="20">
                  <c:v>1811</c:v>
                </c:pt>
                <c:pt idx="21">
                  <c:v>1812</c:v>
                </c:pt>
                <c:pt idx="22">
                  <c:v>1813</c:v>
                </c:pt>
                <c:pt idx="23">
                  <c:v>1814</c:v>
                </c:pt>
                <c:pt idx="24">
                  <c:v>1815</c:v>
                </c:pt>
                <c:pt idx="25">
                  <c:v>1816</c:v>
                </c:pt>
                <c:pt idx="26">
                  <c:v>1817</c:v>
                </c:pt>
                <c:pt idx="27">
                  <c:v>1818</c:v>
                </c:pt>
                <c:pt idx="28">
                  <c:v>1819</c:v>
                </c:pt>
                <c:pt idx="29">
                  <c:v>1820</c:v>
                </c:pt>
                <c:pt idx="30">
                  <c:v>1821</c:v>
                </c:pt>
                <c:pt idx="31">
                  <c:v>1822</c:v>
                </c:pt>
                <c:pt idx="32">
                  <c:v>1823</c:v>
                </c:pt>
                <c:pt idx="33">
                  <c:v>1824</c:v>
                </c:pt>
                <c:pt idx="34">
                  <c:v>1825</c:v>
                </c:pt>
                <c:pt idx="35">
                  <c:v>1826</c:v>
                </c:pt>
                <c:pt idx="36">
                  <c:v>1827</c:v>
                </c:pt>
                <c:pt idx="37">
                  <c:v>1828</c:v>
                </c:pt>
                <c:pt idx="38">
                  <c:v>1829</c:v>
                </c:pt>
                <c:pt idx="39">
                  <c:v>1830</c:v>
                </c:pt>
                <c:pt idx="40">
                  <c:v>1831</c:v>
                </c:pt>
                <c:pt idx="41">
                  <c:v>1832</c:v>
                </c:pt>
                <c:pt idx="42">
                  <c:v>1833</c:v>
                </c:pt>
                <c:pt idx="43">
                  <c:v>1834</c:v>
                </c:pt>
                <c:pt idx="44">
                  <c:v>1835</c:v>
                </c:pt>
                <c:pt idx="45">
                  <c:v>1836</c:v>
                </c:pt>
                <c:pt idx="46">
                  <c:v>1837</c:v>
                </c:pt>
                <c:pt idx="47">
                  <c:v>1838</c:v>
                </c:pt>
                <c:pt idx="48">
                  <c:v>1839</c:v>
                </c:pt>
                <c:pt idx="49">
                  <c:v>1840</c:v>
                </c:pt>
                <c:pt idx="50">
                  <c:v>1841</c:v>
                </c:pt>
                <c:pt idx="51">
                  <c:v>1842</c:v>
                </c:pt>
                <c:pt idx="52">
                  <c:v>1843</c:v>
                </c:pt>
                <c:pt idx="53">
                  <c:v>1844</c:v>
                </c:pt>
                <c:pt idx="54">
                  <c:v>1845</c:v>
                </c:pt>
                <c:pt idx="55">
                  <c:v>1846</c:v>
                </c:pt>
                <c:pt idx="56">
                  <c:v>1847</c:v>
                </c:pt>
                <c:pt idx="57">
                  <c:v>1848</c:v>
                </c:pt>
                <c:pt idx="58">
                  <c:v>1849</c:v>
                </c:pt>
                <c:pt idx="59">
                  <c:v>1850</c:v>
                </c:pt>
                <c:pt idx="60">
                  <c:v>1851</c:v>
                </c:pt>
                <c:pt idx="61">
                  <c:v>1852</c:v>
                </c:pt>
                <c:pt idx="62">
                  <c:v>1853</c:v>
                </c:pt>
                <c:pt idx="63">
                  <c:v>1854</c:v>
                </c:pt>
                <c:pt idx="64">
                  <c:v>1855</c:v>
                </c:pt>
                <c:pt idx="65">
                  <c:v>1856</c:v>
                </c:pt>
                <c:pt idx="66">
                  <c:v>1857</c:v>
                </c:pt>
                <c:pt idx="67">
                  <c:v>1858</c:v>
                </c:pt>
                <c:pt idx="68">
                  <c:v>1859</c:v>
                </c:pt>
                <c:pt idx="69">
                  <c:v>1860</c:v>
                </c:pt>
                <c:pt idx="70">
                  <c:v>1861</c:v>
                </c:pt>
                <c:pt idx="71">
                  <c:v>1862</c:v>
                </c:pt>
                <c:pt idx="72">
                  <c:v>1863</c:v>
                </c:pt>
                <c:pt idx="73">
                  <c:v>1864</c:v>
                </c:pt>
                <c:pt idx="74">
                  <c:v>1865</c:v>
                </c:pt>
                <c:pt idx="75">
                  <c:v>1866</c:v>
                </c:pt>
                <c:pt idx="76">
                  <c:v>1867</c:v>
                </c:pt>
                <c:pt idx="77">
                  <c:v>1868</c:v>
                </c:pt>
                <c:pt idx="78">
                  <c:v>1869</c:v>
                </c:pt>
                <c:pt idx="79">
                  <c:v>1870</c:v>
                </c:pt>
                <c:pt idx="80">
                  <c:v>1871</c:v>
                </c:pt>
                <c:pt idx="81">
                  <c:v>1872</c:v>
                </c:pt>
                <c:pt idx="82">
                  <c:v>1873</c:v>
                </c:pt>
                <c:pt idx="83">
                  <c:v>1874</c:v>
                </c:pt>
                <c:pt idx="84">
                  <c:v>1875</c:v>
                </c:pt>
                <c:pt idx="85">
                  <c:v>1876</c:v>
                </c:pt>
                <c:pt idx="86">
                  <c:v>1877</c:v>
                </c:pt>
                <c:pt idx="87">
                  <c:v>1878</c:v>
                </c:pt>
                <c:pt idx="88">
                  <c:v>1879</c:v>
                </c:pt>
                <c:pt idx="89">
                  <c:v>1880</c:v>
                </c:pt>
                <c:pt idx="90">
                  <c:v>1881</c:v>
                </c:pt>
                <c:pt idx="91">
                  <c:v>1882</c:v>
                </c:pt>
                <c:pt idx="92">
                  <c:v>1883</c:v>
                </c:pt>
                <c:pt idx="93">
                  <c:v>1884</c:v>
                </c:pt>
                <c:pt idx="94">
                  <c:v>1885</c:v>
                </c:pt>
                <c:pt idx="95">
                  <c:v>1886</c:v>
                </c:pt>
                <c:pt idx="96">
                  <c:v>1887</c:v>
                </c:pt>
                <c:pt idx="97">
                  <c:v>1888</c:v>
                </c:pt>
                <c:pt idx="98">
                  <c:v>1889</c:v>
                </c:pt>
                <c:pt idx="99">
                  <c:v>1890</c:v>
                </c:pt>
                <c:pt idx="100">
                  <c:v>1891</c:v>
                </c:pt>
                <c:pt idx="101">
                  <c:v>1892</c:v>
                </c:pt>
                <c:pt idx="102">
                  <c:v>1893</c:v>
                </c:pt>
                <c:pt idx="103">
                  <c:v>1894</c:v>
                </c:pt>
                <c:pt idx="104">
                  <c:v>1895</c:v>
                </c:pt>
                <c:pt idx="105">
                  <c:v>1896</c:v>
                </c:pt>
                <c:pt idx="106">
                  <c:v>1897</c:v>
                </c:pt>
                <c:pt idx="107">
                  <c:v>1898</c:v>
                </c:pt>
                <c:pt idx="108">
                  <c:v>1899</c:v>
                </c:pt>
                <c:pt idx="109">
                  <c:v>1900</c:v>
                </c:pt>
                <c:pt idx="110">
                  <c:v>1901</c:v>
                </c:pt>
                <c:pt idx="111">
                  <c:v>1902</c:v>
                </c:pt>
                <c:pt idx="112">
                  <c:v>1903</c:v>
                </c:pt>
                <c:pt idx="113">
                  <c:v>1904</c:v>
                </c:pt>
                <c:pt idx="114">
                  <c:v>1905</c:v>
                </c:pt>
                <c:pt idx="115">
                  <c:v>1906</c:v>
                </c:pt>
                <c:pt idx="116">
                  <c:v>1907</c:v>
                </c:pt>
                <c:pt idx="117">
                  <c:v>1908</c:v>
                </c:pt>
                <c:pt idx="118">
                  <c:v>1909</c:v>
                </c:pt>
                <c:pt idx="119">
                  <c:v>1910</c:v>
                </c:pt>
                <c:pt idx="120">
                  <c:v>1911</c:v>
                </c:pt>
                <c:pt idx="121">
                  <c:v>1912</c:v>
                </c:pt>
                <c:pt idx="122">
                  <c:v>1913</c:v>
                </c:pt>
                <c:pt idx="123">
                  <c:v>1914</c:v>
                </c:pt>
                <c:pt idx="124">
                  <c:v>1915</c:v>
                </c:pt>
                <c:pt idx="125">
                  <c:v>1916</c:v>
                </c:pt>
                <c:pt idx="126">
                  <c:v>1917</c:v>
                </c:pt>
                <c:pt idx="127">
                  <c:v>1918</c:v>
                </c:pt>
                <c:pt idx="128">
                  <c:v>1919</c:v>
                </c:pt>
                <c:pt idx="129">
                  <c:v>1920</c:v>
                </c:pt>
                <c:pt idx="130">
                  <c:v>1921</c:v>
                </c:pt>
                <c:pt idx="131">
                  <c:v>1922</c:v>
                </c:pt>
                <c:pt idx="132">
                  <c:v>1923</c:v>
                </c:pt>
                <c:pt idx="133">
                  <c:v>1924</c:v>
                </c:pt>
                <c:pt idx="134">
                  <c:v>1925</c:v>
                </c:pt>
                <c:pt idx="135">
                  <c:v>1926</c:v>
                </c:pt>
                <c:pt idx="136">
                  <c:v>1927</c:v>
                </c:pt>
                <c:pt idx="137">
                  <c:v>1928</c:v>
                </c:pt>
                <c:pt idx="138">
                  <c:v>1929</c:v>
                </c:pt>
                <c:pt idx="139">
                  <c:v>1930</c:v>
                </c:pt>
                <c:pt idx="140">
                  <c:v>1931</c:v>
                </c:pt>
                <c:pt idx="141">
                  <c:v>1932</c:v>
                </c:pt>
                <c:pt idx="142">
                  <c:v>1933</c:v>
                </c:pt>
                <c:pt idx="143">
                  <c:v>1934</c:v>
                </c:pt>
                <c:pt idx="144">
                  <c:v>1935</c:v>
                </c:pt>
                <c:pt idx="145">
                  <c:v>1936</c:v>
                </c:pt>
                <c:pt idx="146">
                  <c:v>1937</c:v>
                </c:pt>
                <c:pt idx="147">
                  <c:v>1938</c:v>
                </c:pt>
                <c:pt idx="148">
                  <c:v>1939</c:v>
                </c:pt>
                <c:pt idx="149">
                  <c:v>1940</c:v>
                </c:pt>
                <c:pt idx="150">
                  <c:v>1941</c:v>
                </c:pt>
                <c:pt idx="151">
                  <c:v>1942</c:v>
                </c:pt>
                <c:pt idx="152">
                  <c:v>1943</c:v>
                </c:pt>
                <c:pt idx="153">
                  <c:v>1944</c:v>
                </c:pt>
                <c:pt idx="154">
                  <c:v>1945</c:v>
                </c:pt>
                <c:pt idx="155">
                  <c:v>1946</c:v>
                </c:pt>
                <c:pt idx="156">
                  <c:v>1947</c:v>
                </c:pt>
                <c:pt idx="157">
                  <c:v>1948</c:v>
                </c:pt>
                <c:pt idx="158">
                  <c:v>1949</c:v>
                </c:pt>
                <c:pt idx="159">
                  <c:v>1950</c:v>
                </c:pt>
                <c:pt idx="160">
                  <c:v>1951</c:v>
                </c:pt>
                <c:pt idx="161">
                  <c:v>1952</c:v>
                </c:pt>
                <c:pt idx="162">
                  <c:v>1953</c:v>
                </c:pt>
                <c:pt idx="163">
                  <c:v>1954</c:v>
                </c:pt>
                <c:pt idx="164">
                  <c:v>1955</c:v>
                </c:pt>
                <c:pt idx="165">
                  <c:v>1956</c:v>
                </c:pt>
                <c:pt idx="166">
                  <c:v>1957</c:v>
                </c:pt>
                <c:pt idx="167">
                  <c:v>1958</c:v>
                </c:pt>
                <c:pt idx="168">
                  <c:v>1959</c:v>
                </c:pt>
                <c:pt idx="169">
                  <c:v>1960</c:v>
                </c:pt>
                <c:pt idx="170">
                  <c:v>1961</c:v>
                </c:pt>
                <c:pt idx="171">
                  <c:v>1962</c:v>
                </c:pt>
                <c:pt idx="172">
                  <c:v>1963</c:v>
                </c:pt>
                <c:pt idx="173">
                  <c:v>1964</c:v>
                </c:pt>
                <c:pt idx="174">
                  <c:v>1965</c:v>
                </c:pt>
                <c:pt idx="175">
                  <c:v>1966</c:v>
                </c:pt>
                <c:pt idx="176">
                  <c:v>1967</c:v>
                </c:pt>
                <c:pt idx="177">
                  <c:v>1968</c:v>
                </c:pt>
                <c:pt idx="178">
                  <c:v>1969</c:v>
                </c:pt>
                <c:pt idx="179">
                  <c:v>1970</c:v>
                </c:pt>
                <c:pt idx="180">
                  <c:v>1971</c:v>
                </c:pt>
                <c:pt idx="181">
                  <c:v>1972</c:v>
                </c:pt>
                <c:pt idx="182">
                  <c:v>1973</c:v>
                </c:pt>
                <c:pt idx="183">
                  <c:v>1974</c:v>
                </c:pt>
                <c:pt idx="184">
                  <c:v>1975</c:v>
                </c:pt>
                <c:pt idx="185">
                  <c:v>1976</c:v>
                </c:pt>
                <c:pt idx="186">
                  <c:v>1977</c:v>
                </c:pt>
                <c:pt idx="187">
                  <c:v>1978</c:v>
                </c:pt>
                <c:pt idx="188">
                  <c:v>1979</c:v>
                </c:pt>
                <c:pt idx="189">
                  <c:v>1980</c:v>
                </c:pt>
                <c:pt idx="190">
                  <c:v>1981</c:v>
                </c:pt>
                <c:pt idx="191">
                  <c:v>1982</c:v>
                </c:pt>
                <c:pt idx="192">
                  <c:v>1983</c:v>
                </c:pt>
                <c:pt idx="193">
                  <c:v>1984</c:v>
                </c:pt>
                <c:pt idx="194">
                  <c:v>1985</c:v>
                </c:pt>
                <c:pt idx="195">
                  <c:v>1986</c:v>
                </c:pt>
                <c:pt idx="196">
                  <c:v>1987</c:v>
                </c:pt>
                <c:pt idx="197">
                  <c:v>1988</c:v>
                </c:pt>
                <c:pt idx="198">
                  <c:v>1989</c:v>
                </c:pt>
                <c:pt idx="199">
                  <c:v>1990</c:v>
                </c:pt>
                <c:pt idx="200">
                  <c:v>1991</c:v>
                </c:pt>
                <c:pt idx="201">
                  <c:v>1992</c:v>
                </c:pt>
                <c:pt idx="202">
                  <c:v>1993</c:v>
                </c:pt>
                <c:pt idx="203">
                  <c:v>1994</c:v>
                </c:pt>
                <c:pt idx="204">
                  <c:v>1995</c:v>
                </c:pt>
                <c:pt idx="205">
                  <c:v>1996</c:v>
                </c:pt>
                <c:pt idx="206">
                  <c:v>1997</c:v>
                </c:pt>
                <c:pt idx="207">
                  <c:v>1998</c:v>
                </c:pt>
                <c:pt idx="208">
                  <c:v>1999</c:v>
                </c:pt>
                <c:pt idx="209">
                  <c:v>2000</c:v>
                </c:pt>
                <c:pt idx="210">
                  <c:v>2001</c:v>
                </c:pt>
                <c:pt idx="211">
                  <c:v>2002</c:v>
                </c:pt>
                <c:pt idx="212">
                  <c:v>2003</c:v>
                </c:pt>
                <c:pt idx="213">
                  <c:v>2004</c:v>
                </c:pt>
                <c:pt idx="214">
                  <c:v>2005</c:v>
                </c:pt>
                <c:pt idx="215">
                  <c:v>2006</c:v>
                </c:pt>
                <c:pt idx="216">
                  <c:v>2007</c:v>
                </c:pt>
                <c:pt idx="217">
                  <c:v>2008</c:v>
                </c:pt>
                <c:pt idx="218">
                  <c:v>2009</c:v>
                </c:pt>
                <c:pt idx="219">
                  <c:v>2010</c:v>
                </c:pt>
                <c:pt idx="220">
                  <c:v>2011</c:v>
                </c:pt>
                <c:pt idx="221">
                  <c:v>2012</c:v>
                </c:pt>
                <c:pt idx="222">
                  <c:v>2013</c:v>
                </c:pt>
                <c:pt idx="223">
                  <c:v>2014</c:v>
                </c:pt>
                <c:pt idx="224">
                  <c:v>2015</c:v>
                </c:pt>
                <c:pt idx="225">
                  <c:v>2016</c:v>
                </c:pt>
                <c:pt idx="226">
                  <c:v>2017</c:v>
                </c:pt>
                <c:pt idx="227">
                  <c:v>2018</c:v>
                </c:pt>
                <c:pt idx="228">
                  <c:v>2019</c:v>
                </c:pt>
                <c:pt idx="229">
                  <c:v>2020</c:v>
                </c:pt>
                <c:pt idx="230">
                  <c:v>2021</c:v>
                </c:pt>
                <c:pt idx="231">
                  <c:v>2022</c:v>
                </c:pt>
                <c:pt idx="232">
                  <c:v>2023</c:v>
                </c:pt>
              </c:numCache>
            </c:numRef>
          </c:cat>
          <c:val>
            <c:numRef>
              <c:f>'The Bull Market in Bonds!'!$E$2:$E$234</c:f>
              <c:numCache>
                <c:formatCode>General</c:formatCode>
                <c:ptCount val="233"/>
                <c:pt idx="27" formatCode="0.000%">
                  <c:v>1.1691580570056197E-2</c:v>
                </c:pt>
                <c:pt idx="28" formatCode="0.000%">
                  <c:v>7.9520850656366032E-3</c:v>
                </c:pt>
                <c:pt idx="29" formatCode="0.000%">
                  <c:v>1.5153061929654454E-3</c:v>
                </c:pt>
                <c:pt idx="30" formatCode="0.000%">
                  <c:v>-4.4935682616106054E-3</c:v>
                </c:pt>
                <c:pt idx="31" formatCode="0.000%">
                  <c:v>-4.7477761347869208E-3</c:v>
                </c:pt>
                <c:pt idx="32" formatCode="0.000%">
                  <c:v>-4.7844647730885216E-3</c:v>
                </c:pt>
                <c:pt idx="33" formatCode="0.000%">
                  <c:v>-8.0057966008300341E-3</c:v>
                </c:pt>
                <c:pt idx="34" formatCode="0.000%">
                  <c:v>-9.5746970334640337E-3</c:v>
                </c:pt>
                <c:pt idx="35" formatCode="0.000%">
                  <c:v>-9.7444144168504637E-3</c:v>
                </c:pt>
                <c:pt idx="36" formatCode="0.000%">
                  <c:v>-6.5868186754412042E-3</c:v>
                </c:pt>
                <c:pt idx="37" formatCode="0.000%">
                  <c:v>-4.9480563352403929E-3</c:v>
                </c:pt>
                <c:pt idx="38" formatCode="0.000%">
                  <c:v>-8.2493881036116573E-3</c:v>
                </c:pt>
                <c:pt idx="39" formatCode="0.000%">
                  <c:v>-9.4991343758950436E-3</c:v>
                </c:pt>
                <c:pt idx="40" formatCode="0.000%">
                  <c:v>-1.1623533661789186E-2</c:v>
                </c:pt>
                <c:pt idx="41" formatCode="0.000%">
                  <c:v>-1.2837741637322996E-2</c:v>
                </c:pt>
                <c:pt idx="42" formatCode="0.000%">
                  <c:v>-1.3970918464860305E-2</c:v>
                </c:pt>
                <c:pt idx="43" formatCode="0.000%">
                  <c:v>-1.5166982025447693E-2</c:v>
                </c:pt>
                <c:pt idx="44" formatCode="0.000%">
                  <c:v>-1.3808094837609232E-2</c:v>
                </c:pt>
                <c:pt idx="45" formatCode="0.000%">
                  <c:v>-1.3474527226817651E-2</c:v>
                </c:pt>
                <c:pt idx="46" formatCode="0.000%">
                  <c:v>-1.3390294945786113E-2</c:v>
                </c:pt>
                <c:pt idx="47" formatCode="0.000%">
                  <c:v>-1.7391992094607889E-2</c:v>
                </c:pt>
                <c:pt idx="48" formatCode="0.000%">
                  <c:v>-2.3234819050134758E-2</c:v>
                </c:pt>
                <c:pt idx="49" formatCode="0.000%">
                  <c:v>-2.3966109562285714E-2</c:v>
                </c:pt>
                <c:pt idx="50" formatCode="0.000%">
                  <c:v>-2.0867169868576573E-2</c:v>
                </c:pt>
                <c:pt idx="51" formatCode="0.000%">
                  <c:v>-1.9122115272351047E-2</c:v>
                </c:pt>
                <c:pt idx="52" formatCode="0.000%">
                  <c:v>-2.0386578224099949E-2</c:v>
                </c:pt>
                <c:pt idx="53" formatCode="0.000%">
                  <c:v>-2.1233970838934139E-2</c:v>
                </c:pt>
                <c:pt idx="54" formatCode="0.000%">
                  <c:v>-1.9228813385198284E-2</c:v>
                </c:pt>
                <c:pt idx="55" formatCode="0.000%">
                  <c:v>-1.6459763087518838E-2</c:v>
                </c:pt>
                <c:pt idx="56" formatCode="0.000%">
                  <c:v>-1.476058613857424E-2</c:v>
                </c:pt>
                <c:pt idx="57" formatCode="0.000%">
                  <c:v>-1.2691802974128079E-2</c:v>
                </c:pt>
                <c:pt idx="58" formatCode="0.000%">
                  <c:v>-1.0281668250721099E-2</c:v>
                </c:pt>
                <c:pt idx="59" formatCode="0.000%">
                  <c:v>-9.3385269576783721E-3</c:v>
                </c:pt>
                <c:pt idx="60" formatCode="0.000%">
                  <c:v>-9.8373769611235611E-3</c:v>
                </c:pt>
                <c:pt idx="61" formatCode="0.000%">
                  <c:v>-1.0214244370985429E-2</c:v>
                </c:pt>
                <c:pt idx="62" formatCode="0.000%">
                  <c:v>-9.1707814642703906E-3</c:v>
                </c:pt>
                <c:pt idx="63" formatCode="0.000%">
                  <c:v>-6.0925148738495078E-3</c:v>
                </c:pt>
                <c:pt idx="64" formatCode="0.000%">
                  <c:v>-3.3374301485109459E-3</c:v>
                </c:pt>
                <c:pt idx="65" formatCode="0.000%">
                  <c:v>-1.6969268993672917E-3</c:v>
                </c:pt>
                <c:pt idx="66" formatCode="0.000%">
                  <c:v>7.6505767243422008E-14</c:v>
                </c:pt>
                <c:pt idx="67" formatCode="0.000%">
                  <c:v>7.6557403469555303E-14</c:v>
                </c:pt>
                <c:pt idx="68" formatCode="0.000%">
                  <c:v>-9.8478626688106551E-4</c:v>
                </c:pt>
                <c:pt idx="69" formatCode="0.000%">
                  <c:v>-1.7463242674704792E-3</c:v>
                </c:pt>
                <c:pt idx="70" formatCode="0.000%">
                  <c:v>-2.2463089769427817E-3</c:v>
                </c:pt>
                <c:pt idx="71" formatCode="0.000%">
                  <c:v>7.6422513523163073E-14</c:v>
                </c:pt>
                <c:pt idx="72" formatCode="0.000%">
                  <c:v>7.2680852331311694E-3</c:v>
                </c:pt>
                <c:pt idx="73" formatCode="0.000%">
                  <c:v>1.685858875206463E-2</c:v>
                </c:pt>
                <c:pt idx="74" formatCode="0.000%">
                  <c:v>2.3395968500279744E-2</c:v>
                </c:pt>
                <c:pt idx="75" formatCode="0.000%">
                  <c:v>2.494688751857773E-2</c:v>
                </c:pt>
                <c:pt idx="76" formatCode="0.000%">
                  <c:v>2.4180409481629566E-2</c:v>
                </c:pt>
                <c:pt idx="77" formatCode="0.000%">
                  <c:v>2.5264883541573135E-2</c:v>
                </c:pt>
                <c:pt idx="78" formatCode="0.000%">
                  <c:v>2.5391008757572608E-2</c:v>
                </c:pt>
                <c:pt idx="79" formatCode="0.000%">
                  <c:v>2.3186590630725396E-2</c:v>
                </c:pt>
                <c:pt idx="80" formatCode="0.000%">
                  <c:v>2.0515609791137104E-2</c:v>
                </c:pt>
                <c:pt idx="81" formatCode="0.000%">
                  <c:v>1.7385920385662865E-2</c:v>
                </c:pt>
                <c:pt idx="82" formatCode="0.000%">
                  <c:v>1.6342168846512108E-2</c:v>
                </c:pt>
                <c:pt idx="83" formatCode="0.000%">
                  <c:v>1.6440726726522623E-2</c:v>
                </c:pt>
                <c:pt idx="84" formatCode="0.000%">
                  <c:v>1.4896836035587835E-2</c:v>
                </c:pt>
                <c:pt idx="85" formatCode="0.000%">
                  <c:v>1.3661842068703117E-2</c:v>
                </c:pt>
                <c:pt idx="86" formatCode="0.000%">
                  <c:v>1.2923313125403763E-2</c:v>
                </c:pt>
                <c:pt idx="87" formatCode="0.000%">
                  <c:v>1.1261965829961883E-2</c:v>
                </c:pt>
                <c:pt idx="88" formatCode="0.000%">
                  <c:v>8.5557266221244592E-3</c:v>
                </c:pt>
                <c:pt idx="89" formatCode="0.000%">
                  <c:v>6.8206300279917923E-3</c:v>
                </c:pt>
                <c:pt idx="90" formatCode="0.000%">
                  <c:v>7.1167579506909249E-3</c:v>
                </c:pt>
                <c:pt idx="91" formatCode="0.000%">
                  <c:v>6.9230998996316741E-3</c:v>
                </c:pt>
                <c:pt idx="92" formatCode="0.000%">
                  <c:v>7.0983573289965969E-3</c:v>
                </c:pt>
                <c:pt idx="93" formatCode="0.000%">
                  <c:v>7.2608652188568754E-3</c:v>
                </c:pt>
                <c:pt idx="94" formatCode="0.000%">
                  <c:v>6.2349813005273544E-3</c:v>
                </c:pt>
                <c:pt idx="95" formatCode="0.000%">
                  <c:v>4.2136334051510408E-3</c:v>
                </c:pt>
                <c:pt idx="96" formatCode="0.000%">
                  <c:v>1.0920613965054627E-4</c:v>
                </c:pt>
                <c:pt idx="97" formatCode="0.000%">
                  <c:v>-6.8912355393024914E-3</c:v>
                </c:pt>
                <c:pt idx="98" formatCode="0.000%">
                  <c:v>-1.6361613383776275E-2</c:v>
                </c:pt>
                <c:pt idx="99" formatCode="0.000%">
                  <c:v>-2.2104443147756177E-2</c:v>
                </c:pt>
                <c:pt idx="100" formatCode="0.000%">
                  <c:v>-2.2526710212992601E-2</c:v>
                </c:pt>
                <c:pt idx="101" formatCode="0.000%">
                  <c:v>-2.0663035821586209E-2</c:v>
                </c:pt>
                <c:pt idx="102" formatCode="0.000%">
                  <c:v>-1.8702774553378876E-2</c:v>
                </c:pt>
                <c:pt idx="103" formatCode="0.000%">
                  <c:v>-1.8181873880811661E-2</c:v>
                </c:pt>
                <c:pt idx="104" formatCode="0.000%">
                  <c:v>-1.786056900920089E-2</c:v>
                </c:pt>
                <c:pt idx="105" formatCode="0.000%">
                  <c:v>-1.6200438572717753E-2</c:v>
                </c:pt>
                <c:pt idx="106" formatCode="0.000%">
                  <c:v>-1.5118742595653238E-2</c:v>
                </c:pt>
                <c:pt idx="107" formatCode="0.000%">
                  <c:v>-1.4961653428440462E-2</c:v>
                </c:pt>
                <c:pt idx="108" formatCode="0.000%">
                  <c:v>-1.3592456429180519E-2</c:v>
                </c:pt>
                <c:pt idx="109" formatCode="0.000%">
                  <c:v>-1.1636338565318394E-2</c:v>
                </c:pt>
                <c:pt idx="110" formatCode="0.000%">
                  <c:v>-9.9457668995951935E-3</c:v>
                </c:pt>
                <c:pt idx="111" formatCode="0.000%">
                  <c:v>-8.5304893117981086E-3</c:v>
                </c:pt>
                <c:pt idx="112" formatCode="0.000%">
                  <c:v>-6.4254532113014245E-3</c:v>
                </c:pt>
                <c:pt idx="113" formatCode="0.000%">
                  <c:v>-4.7723518061591691E-3</c:v>
                </c:pt>
                <c:pt idx="114" formatCode="0.000%">
                  <c:v>-5.2632022798152905E-3</c:v>
                </c:pt>
                <c:pt idx="115" formatCode="0.000%">
                  <c:v>-5.5397739614242748E-3</c:v>
                </c:pt>
                <c:pt idx="116" formatCode="0.000%">
                  <c:v>-4.2234200507773982E-3</c:v>
                </c:pt>
                <c:pt idx="117" formatCode="0.000%">
                  <c:v>-3.3747892307427049E-3</c:v>
                </c:pt>
                <c:pt idx="118" formatCode="0.000%">
                  <c:v>-3.2000459695430777E-3</c:v>
                </c:pt>
                <c:pt idx="119" formatCode="0.000%">
                  <c:v>-1.7350652488860934E-3</c:v>
                </c:pt>
                <c:pt idx="120" formatCode="0.000%">
                  <c:v>-4.3406549881652233E-5</c:v>
                </c:pt>
                <c:pt idx="121" formatCode="0.000%">
                  <c:v>5.8475505570730374E-4</c:v>
                </c:pt>
                <c:pt idx="122" formatCode="0.000%">
                  <c:v>1.1973867373292597E-3</c:v>
                </c:pt>
                <c:pt idx="123" formatCode="0.000%">
                  <c:v>2.664432980909071E-3</c:v>
                </c:pt>
                <c:pt idx="124" formatCode="0.000%">
                  <c:v>3.9586163230111949E-3</c:v>
                </c:pt>
                <c:pt idx="125" formatCode="0.000%">
                  <c:v>5.3620586150414538E-3</c:v>
                </c:pt>
                <c:pt idx="126" formatCode="0.000%">
                  <c:v>1.0109817750619567E-2</c:v>
                </c:pt>
                <c:pt idx="127" formatCode="0.000%">
                  <c:v>1.7618605813309846E-2</c:v>
                </c:pt>
                <c:pt idx="128" formatCode="0.000%">
                  <c:v>2.5466075752730702E-2</c:v>
                </c:pt>
                <c:pt idx="129" formatCode="0.000%">
                  <c:v>3.3344435292552481E-2</c:v>
                </c:pt>
                <c:pt idx="130" formatCode="0.000%">
                  <c:v>3.3201597580258861E-2</c:v>
                </c:pt>
                <c:pt idx="131" formatCode="0.000%">
                  <c:v>2.8625836486241143E-2</c:v>
                </c:pt>
                <c:pt idx="132" formatCode="0.000%">
                  <c:v>2.8636736371895417E-2</c:v>
                </c:pt>
                <c:pt idx="133" formatCode="0.000%">
                  <c:v>2.9844142931570044E-2</c:v>
                </c:pt>
                <c:pt idx="134" formatCode="0.000%">
                  <c:v>2.9588787752845618E-2</c:v>
                </c:pt>
                <c:pt idx="135" formatCode="0.000%">
                  <c:v>3.0487353542626904E-2</c:v>
                </c:pt>
                <c:pt idx="136" formatCode="0.000%">
                  <c:v>2.9056551418465887E-2</c:v>
                </c:pt>
                <c:pt idx="137" formatCode="0.000%">
                  <c:v>2.7870357745171773E-2</c:v>
                </c:pt>
                <c:pt idx="138" formatCode="0.000%">
                  <c:v>2.6692179855915325E-2</c:v>
                </c:pt>
                <c:pt idx="139" formatCode="0.000%">
                  <c:v>2.6692179855915325E-2</c:v>
                </c:pt>
                <c:pt idx="140" formatCode="0.000%">
                  <c:v>2.349428504851055E-2</c:v>
                </c:pt>
                <c:pt idx="141" formatCode="0.000%">
                  <c:v>1.7814160533137523E-2</c:v>
                </c:pt>
                <c:pt idx="142" formatCode="0.000%">
                  <c:v>1.3175922155804922E-2</c:v>
                </c:pt>
                <c:pt idx="143" formatCode="0.000%">
                  <c:v>1.4766014024990341E-2</c:v>
                </c:pt>
                <c:pt idx="144" formatCode="0.000%">
                  <c:v>1.5319736251389257E-2</c:v>
                </c:pt>
                <c:pt idx="145" formatCode="0.000%">
                  <c:v>1.50435583537478E-2</c:v>
                </c:pt>
                <c:pt idx="146" formatCode="0.000%">
                  <c:v>1.5500193739347991E-2</c:v>
                </c:pt>
                <c:pt idx="147" formatCode="0.000%">
                  <c:v>1.494495873081492E-2</c:v>
                </c:pt>
                <c:pt idx="148" formatCode="0.000%">
                  <c:v>1.3549868016229254E-2</c:v>
                </c:pt>
                <c:pt idx="149" formatCode="0.000%">
                  <c:v>1.2856074458368958E-2</c:v>
                </c:pt>
                <c:pt idx="150" formatCode="0.000%">
                  <c:v>1.224917372023753E-2</c:v>
                </c:pt>
                <c:pt idx="151" formatCode="0.000%">
                  <c:v>1.1832329495782522E-2</c:v>
                </c:pt>
                <c:pt idx="152" formatCode="0.000%">
                  <c:v>7.5586753387719054E-3</c:v>
                </c:pt>
                <c:pt idx="153" formatCode="0.000%">
                  <c:v>2.1266511341825516E-3</c:v>
                </c:pt>
                <c:pt idx="154" formatCode="0.000%">
                  <c:v>-3.2310344813669834E-3</c:v>
                </c:pt>
                <c:pt idx="155" formatCode="0.000%">
                  <c:v>-1.7192158555727776E-3</c:v>
                </c:pt>
                <c:pt idx="156" formatCode="0.000%">
                  <c:v>9.6760860435922691E-3</c:v>
                </c:pt>
                <c:pt idx="157" formatCode="0.000%">
                  <c:v>1.3859004282055266E-2</c:v>
                </c:pt>
                <c:pt idx="158" formatCode="0.000%">
                  <c:v>1.3179993558820262E-2</c:v>
                </c:pt>
                <c:pt idx="159" formatCode="0.000%">
                  <c:v>1.2327117008586914E-2</c:v>
                </c:pt>
                <c:pt idx="160" formatCode="0.000%">
                  <c:v>1.409636834412931E-2</c:v>
                </c:pt>
                <c:pt idx="161" formatCode="0.000%">
                  <c:v>1.6736262055856824E-2</c:v>
                </c:pt>
                <c:pt idx="162" formatCode="0.000%">
                  <c:v>1.7357102406528387E-2</c:v>
                </c:pt>
                <c:pt idx="163" formatCode="0.000%">
                  <c:v>1.8287111185620635E-2</c:v>
                </c:pt>
                <c:pt idx="164" formatCode="0.000%">
                  <c:v>1.7983188837590546E-2</c:v>
                </c:pt>
                <c:pt idx="165" formatCode="0.000%">
                  <c:v>2.1102893345346794E-2</c:v>
                </c:pt>
                <c:pt idx="166" formatCode="0.000%">
                  <c:v>2.6651206313416595E-2</c:v>
                </c:pt>
                <c:pt idx="167" formatCode="0.000%">
                  <c:v>3.2359724173276629E-2</c:v>
                </c:pt>
                <c:pt idx="168" formatCode="0.000%">
                  <c:v>3.1983996855084199E-2</c:v>
                </c:pt>
                <c:pt idx="169" formatCode="0.000%">
                  <c:v>3.1176835680783114E-2</c:v>
                </c:pt>
                <c:pt idx="170" formatCode="0.000%">
                  <c:v>3.1272619053584298E-2</c:v>
                </c:pt>
                <c:pt idx="171" formatCode="0.000%">
                  <c:v>3.0661576540263576E-2</c:v>
                </c:pt>
                <c:pt idx="172" formatCode="0.000%">
                  <c:v>3.0916307556713096E-2</c:v>
                </c:pt>
                <c:pt idx="173" formatCode="0.000%">
                  <c:v>3.2174719088186782E-2</c:v>
                </c:pt>
                <c:pt idx="174" formatCode="0.000%">
                  <c:v>3.2869829593497157E-2</c:v>
                </c:pt>
                <c:pt idx="175" formatCode="0.000%">
                  <c:v>3.3066599200801267E-2</c:v>
                </c:pt>
                <c:pt idx="176" formatCode="0.000%">
                  <c:v>3.003468642644274E-2</c:v>
                </c:pt>
                <c:pt idx="177" formatCode="0.000%">
                  <c:v>2.8477291365199664E-2</c:v>
                </c:pt>
                <c:pt idx="178" formatCode="0.000%">
                  <c:v>2.9048940829414185E-2</c:v>
                </c:pt>
                <c:pt idx="179" formatCode="0.000%">
                  <c:v>3.0582757073742396E-2</c:v>
                </c:pt>
                <c:pt idx="180" formatCode="0.000%">
                  <c:v>3.1792739145661518E-2</c:v>
                </c:pt>
                <c:pt idx="181" formatCode="0.000%">
                  <c:v>2.6257004868075095E-2</c:v>
                </c:pt>
                <c:pt idx="182" formatCode="0.000%">
                  <c:v>2.3732403957222436E-2</c:v>
                </c:pt>
                <c:pt idx="183" formatCode="0.000%">
                  <c:v>2.6897240938328425E-2</c:v>
                </c:pt>
                <c:pt idx="184" formatCode="0.000%">
                  <c:v>3.2359109760482466E-2</c:v>
                </c:pt>
                <c:pt idx="185" formatCode="0.000%">
                  <c:v>3.1833545664271976E-2</c:v>
                </c:pt>
                <c:pt idx="186" formatCode="0.000%">
                  <c:v>3.2182281527994211E-2</c:v>
                </c:pt>
                <c:pt idx="187" formatCode="0.000%">
                  <c:v>3.4760722126239381E-2</c:v>
                </c:pt>
                <c:pt idx="188" formatCode="0.000%">
                  <c:v>3.7974625834497636E-2</c:v>
                </c:pt>
                <c:pt idx="189" formatCode="0.000%">
                  <c:v>4.3707329712564059E-2</c:v>
                </c:pt>
                <c:pt idx="190" formatCode="0.000%">
                  <c:v>4.8227087787611166E-2</c:v>
                </c:pt>
                <c:pt idx="191" formatCode="0.000%">
                  <c:v>5.0374341846287737E-2</c:v>
                </c:pt>
                <c:pt idx="192" formatCode="0.000%">
                  <c:v>5.041015779763923E-2</c:v>
                </c:pt>
                <c:pt idx="193" formatCode="0.000%">
                  <c:v>5.1552711175110955E-2</c:v>
                </c:pt>
                <c:pt idx="194" formatCode="0.000%">
                  <c:v>5.2580678165667166E-2</c:v>
                </c:pt>
                <c:pt idx="195" formatCode="0.000%">
                  <c:v>5.3473878768178773E-2</c:v>
                </c:pt>
                <c:pt idx="196" formatCode="0.000%">
                  <c:v>5.3802783314083551E-2</c:v>
                </c:pt>
                <c:pt idx="197" formatCode="0.000%">
                  <c:v>5.4917242825190546E-2</c:v>
                </c:pt>
                <c:pt idx="198" formatCode="0.000%">
                  <c:v>5.6154433742957248E-2</c:v>
                </c:pt>
                <c:pt idx="199" formatCode="0.000%">
                  <c:v>5.7890198519722345E-2</c:v>
                </c:pt>
                <c:pt idx="200" formatCode="0.000%">
                  <c:v>5.9411584569169645E-2</c:v>
                </c:pt>
                <c:pt idx="201" formatCode="0.000%">
                  <c:v>5.9058404916676403E-2</c:v>
                </c:pt>
                <c:pt idx="202" formatCode="0.000%">
                  <c:v>5.8899165050645789E-2</c:v>
                </c:pt>
                <c:pt idx="203" formatCode="0.000%">
                  <c:v>5.8132113240701021E-2</c:v>
                </c:pt>
                <c:pt idx="204" formatCode="0.000%">
                  <c:v>5.6765647730733559E-2</c:v>
                </c:pt>
                <c:pt idx="205" formatCode="0.000%">
                  <c:v>5.5724423900443097E-2</c:v>
                </c:pt>
                <c:pt idx="206" formatCode="0.000%">
                  <c:v>5.5633428115923922E-2</c:v>
                </c:pt>
                <c:pt idx="207" formatCode="0.000%">
                  <c:v>5.4778503622336036E-2</c:v>
                </c:pt>
                <c:pt idx="208" formatCode="0.000%">
                  <c:v>5.1695621585004937E-2</c:v>
                </c:pt>
                <c:pt idx="209" formatCode="0.000%">
                  <c:v>4.8145052648026904E-2</c:v>
                </c:pt>
                <c:pt idx="210" formatCode="0.000%">
                  <c:v>4.695605794867138E-2</c:v>
                </c:pt>
                <c:pt idx="211" formatCode="0.000%">
                  <c:v>4.5303748522758293E-2</c:v>
                </c:pt>
                <c:pt idx="212" formatCode="0.000%">
                  <c:v>4.3611837068539869E-2</c:v>
                </c:pt>
                <c:pt idx="213" formatCode="0.000%">
                  <c:v>4.0707803799187182E-2</c:v>
                </c:pt>
                <c:pt idx="214" formatCode="0.000%">
                  <c:v>3.6513215835693384E-2</c:v>
                </c:pt>
                <c:pt idx="215" formatCode="0.000%">
                  <c:v>3.350394439661717E-2</c:v>
                </c:pt>
                <c:pt idx="216" formatCode="0.000%">
                  <c:v>3.1025308068115553E-2</c:v>
                </c:pt>
                <c:pt idx="217" formatCode="0.000%">
                  <c:v>3.1250873049523994E-2</c:v>
                </c:pt>
                <c:pt idx="218" formatCode="0.000%">
                  <c:v>2.9570523234231129E-2</c:v>
                </c:pt>
                <c:pt idx="219" formatCode="0.000%">
                  <c:v>2.9208148308287812E-2</c:v>
                </c:pt>
                <c:pt idx="220" formatCode="0.000%">
                  <c:v>2.8305325106269645E-2</c:v>
                </c:pt>
                <c:pt idx="221" formatCode="0.000%">
                  <c:v>2.8895308832805704E-2</c:v>
                </c:pt>
                <c:pt idx="222" formatCode="0.000%">
                  <c:v>2.7914315650254901E-2</c:v>
                </c:pt>
                <c:pt idx="223" formatCode="0.000%">
                  <c:v>2.6683615761577777E-2</c:v>
                </c:pt>
                <c:pt idx="224" formatCode="0.000%">
                  <c:v>2.4566358336717709E-2</c:v>
                </c:pt>
                <c:pt idx="225" formatCode="0.000%">
                  <c:v>2.2873608240198892E-2</c:v>
                </c:pt>
                <c:pt idx="226" formatCode="0.000%">
                  <c:v>2.2833609802734744E-2</c:v>
                </c:pt>
                <c:pt idx="227" formatCode="0.000%">
                  <c:v>2.2360277995803358E-2</c:v>
                </c:pt>
                <c:pt idx="228" formatCode="0.000%">
                  <c:v>2.1970269838115199E-2</c:v>
                </c:pt>
                <c:pt idx="229" formatCode="0.000%">
                  <c:v>2.1843710714566322E-2</c:v>
                </c:pt>
                <c:pt idx="230" formatCode="0.000%">
                  <c:v>2.1311971024061755E-2</c:v>
                </c:pt>
                <c:pt idx="231" formatCode="0.000%">
                  <c:v>2.3035237289506384E-2</c:v>
                </c:pt>
                <c:pt idx="232" formatCode="0.000%">
                  <c:v>2.49414746977971E-2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A9-DD48-A406-B617249CD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768571"/>
        <c:axId val="1386898267"/>
      </c:barChart>
      <c:catAx>
        <c:axId val="1905768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6898267"/>
        <c:crosses val="autoZero"/>
        <c:auto val="1"/>
        <c:lblAlgn val="ctr"/>
        <c:lblOffset val="100"/>
        <c:noMultiLvlLbl val="1"/>
      </c:catAx>
      <c:valAx>
        <c:axId val="138689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576857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Average Inflation (rolling 
10yr lookback)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rolling_ten_inflation_cagr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Inflation!$M$2:$M$234</c:f>
              <c:numCache>
                <c:formatCode>0.0%</c:formatCode>
                <c:ptCount val="233"/>
                <c:pt idx="11">
                  <c:v>1.2478055564289769E-2</c:v>
                </c:pt>
                <c:pt idx="12">
                  <c:v>1.0241519786645153E-2</c:v>
                </c:pt>
                <c:pt idx="13">
                  <c:v>-4.3849072191044788E-5</c:v>
                </c:pt>
                <c:pt idx="14">
                  <c:v>-7.3650665888850587E-3</c:v>
                </c:pt>
                <c:pt idx="15">
                  <c:v>-8.6849031693203745E-3</c:v>
                </c:pt>
                <c:pt idx="16">
                  <c:v>-3.6895238025439238E-3</c:v>
                </c:pt>
                <c:pt idx="17">
                  <c:v>1.0437417626769801E-3</c:v>
                </c:pt>
                <c:pt idx="18">
                  <c:v>-1.0426535016725422E-3</c:v>
                </c:pt>
                <c:pt idx="19">
                  <c:v>6.1056461253930223E-4</c:v>
                </c:pt>
                <c:pt idx="20">
                  <c:v>1.2085213376452434E-2</c:v>
                </c:pt>
                <c:pt idx="21">
                  <c:v>2.8799713682920412E-2</c:v>
                </c:pt>
                <c:pt idx="22">
                  <c:v>3.7823324582451877E-2</c:v>
                </c:pt>
                <c:pt idx="23">
                  <c:v>3.4187289194454309E-2</c:v>
                </c:pt>
                <c:pt idx="24">
                  <c:v>2.0895709640576268E-2</c:v>
                </c:pt>
                <c:pt idx="25">
                  <c:v>1.4127886938339537E-2</c:v>
                </c:pt>
                <c:pt idx="26">
                  <c:v>7.6475121829750825E-3</c:v>
                </c:pt>
                <c:pt idx="27">
                  <c:v>2.3413046941597438E-3</c:v>
                </c:pt>
                <c:pt idx="28">
                  <c:v>-6.309832489352962E-4</c:v>
                </c:pt>
                <c:pt idx="29">
                  <c:v>-9.8802427968669969E-3</c:v>
                </c:pt>
                <c:pt idx="30">
                  <c:v>-1.3694382880579913E-2</c:v>
                </c:pt>
                <c:pt idx="31">
                  <c:v>-2.7267517825090126E-2</c:v>
                </c:pt>
                <c:pt idx="32">
                  <c:v>-4.9712028146220805E-2</c:v>
                </c:pt>
                <c:pt idx="33">
                  <c:v>-5.0827128538712595E-2</c:v>
                </c:pt>
                <c:pt idx="34">
                  <c:v>-3.8930747421329702E-2</c:v>
                </c:pt>
                <c:pt idx="35">
                  <c:v>-3.1444179142586452E-2</c:v>
                </c:pt>
                <c:pt idx="36">
                  <c:v>-2.8641241137410386E-2</c:v>
                </c:pt>
                <c:pt idx="37">
                  <c:v>-2.9866085083587977E-2</c:v>
                </c:pt>
                <c:pt idx="38">
                  <c:v>-2.7310725341958664E-2</c:v>
                </c:pt>
                <c:pt idx="39">
                  <c:v>-2.5043206609593825E-2</c:v>
                </c:pt>
                <c:pt idx="40">
                  <c:v>-2.8707163780915885E-2</c:v>
                </c:pt>
                <c:pt idx="41">
                  <c:v>-2.6522002014558833E-2</c:v>
                </c:pt>
                <c:pt idx="42">
                  <c:v>-1.6924845557459205E-2</c:v>
                </c:pt>
                <c:pt idx="43">
                  <c:v>-1.1683123936036072E-2</c:v>
                </c:pt>
                <c:pt idx="44">
                  <c:v>-8.7856269581873571E-3</c:v>
                </c:pt>
                <c:pt idx="45">
                  <c:v>-5.1542653503797026E-3</c:v>
                </c:pt>
                <c:pt idx="46">
                  <c:v>-3.064177276927346E-3</c:v>
                </c:pt>
                <c:pt idx="47">
                  <c:v>-9.3749818423072989E-4</c:v>
                </c:pt>
                <c:pt idx="48">
                  <c:v>-3.1626738424752471E-3</c:v>
                </c:pt>
                <c:pt idx="49">
                  <c:v>-2.8065437039273698E-3</c:v>
                </c:pt>
                <c:pt idx="50">
                  <c:v>-1.9352315955307447E-3</c:v>
                </c:pt>
                <c:pt idx="51">
                  <c:v>-8.6633923554745203E-3</c:v>
                </c:pt>
                <c:pt idx="52">
                  <c:v>-1.3024562401847906E-2</c:v>
                </c:pt>
                <c:pt idx="53">
                  <c:v>-1.4307292095477613E-2</c:v>
                </c:pt>
                <c:pt idx="54">
                  <c:v>-1.7353532628642913E-2</c:v>
                </c:pt>
                <c:pt idx="55">
                  <c:v>-1.7115488460986272E-2</c:v>
                </c:pt>
                <c:pt idx="56">
                  <c:v>-1.5593376276613467E-2</c:v>
                </c:pt>
                <c:pt idx="57">
                  <c:v>-1.789291550555798E-2</c:v>
                </c:pt>
                <c:pt idx="58">
                  <c:v>-1.4863848819170576E-2</c:v>
                </c:pt>
                <c:pt idx="59">
                  <c:v>-1.1635876494511756E-2</c:v>
                </c:pt>
                <c:pt idx="60">
                  <c:v>-9.3042568495966937E-3</c:v>
                </c:pt>
                <c:pt idx="61">
                  <c:v>-5.9882408817855373E-4</c:v>
                </c:pt>
                <c:pt idx="62">
                  <c:v>8.0901510924677768E-3</c:v>
                </c:pt>
                <c:pt idx="63">
                  <c:v>1.2570456405879614E-2</c:v>
                </c:pt>
                <c:pt idx="64">
                  <c:v>1.195467352988917E-2</c:v>
                </c:pt>
                <c:pt idx="65">
                  <c:v>8.081727173855982E-3</c:v>
                </c:pt>
                <c:pt idx="66">
                  <c:v>5.0653100454665307E-3</c:v>
                </c:pt>
                <c:pt idx="67">
                  <c:v>6.3242521720617579E-3</c:v>
                </c:pt>
                <c:pt idx="68">
                  <c:v>7.3614390471734787E-3</c:v>
                </c:pt>
                <c:pt idx="69">
                  <c:v>1.032157546550784E-2</c:v>
                </c:pt>
                <c:pt idx="70">
                  <c:v>2.0710879209327699E-2</c:v>
                </c:pt>
                <c:pt idx="71">
                  <c:v>3.8802230921620974E-2</c:v>
                </c:pt>
                <c:pt idx="72">
                  <c:v>5.7740560975195622E-2</c:v>
                </c:pt>
                <c:pt idx="73">
                  <c:v>6.5033270912486979E-2</c:v>
                </c:pt>
                <c:pt idx="74">
                  <c:v>6.50666899028782E-2</c:v>
                </c:pt>
                <c:pt idx="75">
                  <c:v>5.9497378048073493E-2</c:v>
                </c:pt>
                <c:pt idx="76">
                  <c:v>5.5143068547486788E-2</c:v>
                </c:pt>
                <c:pt idx="77">
                  <c:v>5.3415858415904655E-2</c:v>
                </c:pt>
                <c:pt idx="78">
                  <c:v>4.8398397164749751E-2</c:v>
                </c:pt>
                <c:pt idx="79">
                  <c:v>3.9652182758072807E-2</c:v>
                </c:pt>
                <c:pt idx="80">
                  <c:v>2.6164058216735495E-2</c:v>
                </c:pt>
                <c:pt idx="81">
                  <c:v>6.7269754009820996E-3</c:v>
                </c:pt>
                <c:pt idx="82">
                  <c:v>-1.8901558174956704E-2</c:v>
                </c:pt>
                <c:pt idx="83">
                  <c:v>-3.5190106027289371E-2</c:v>
                </c:pt>
                <c:pt idx="84">
                  <c:v>-3.8617270303453695E-2</c:v>
                </c:pt>
                <c:pt idx="85">
                  <c:v>-3.6302897959712227E-2</c:v>
                </c:pt>
                <c:pt idx="86">
                  <c:v>-3.437426120556001E-2</c:v>
                </c:pt>
                <c:pt idx="87">
                  <c:v>-3.2779798866547145E-2</c:v>
                </c:pt>
                <c:pt idx="88">
                  <c:v>-2.7435492066020185E-2</c:v>
                </c:pt>
                <c:pt idx="89">
                  <c:v>-2.0935087949754905E-2</c:v>
                </c:pt>
                <c:pt idx="90">
                  <c:v>-1.7636551007325245E-2</c:v>
                </c:pt>
                <c:pt idx="91">
                  <c:v>-1.7632152903038628E-2</c:v>
                </c:pt>
                <c:pt idx="92">
                  <c:v>-1.62433161129256E-2</c:v>
                </c:pt>
                <c:pt idx="93">
                  <c:v>-1.3995029572038412E-2</c:v>
                </c:pt>
                <c:pt idx="94">
                  <c:v>-1.3056787987277125E-2</c:v>
                </c:pt>
                <c:pt idx="95">
                  <c:v>-1.12650425964947E-2</c:v>
                </c:pt>
                <c:pt idx="96">
                  <c:v>-7.1909515652664813E-3</c:v>
                </c:pt>
                <c:pt idx="97">
                  <c:v>-6.3851323845788652E-3</c:v>
                </c:pt>
                <c:pt idx="98">
                  <c:v>-9.8201305289654338E-3</c:v>
                </c:pt>
                <c:pt idx="99">
                  <c:v>-1.158462330662951E-2</c:v>
                </c:pt>
                <c:pt idx="100">
                  <c:v>-1.158462330662951E-2</c:v>
                </c:pt>
                <c:pt idx="101">
                  <c:v>-1.1143987284442051E-2</c:v>
                </c:pt>
                <c:pt idx="102">
                  <c:v>-1.1850706776165119E-2</c:v>
                </c:pt>
                <c:pt idx="103">
                  <c:v>-1.3241925766262663E-2</c:v>
                </c:pt>
                <c:pt idx="104">
                  <c:v>-1.2381200108715799E-2</c:v>
                </c:pt>
                <c:pt idx="105">
                  <c:v>-1.245267126236625E-2</c:v>
                </c:pt>
                <c:pt idx="106">
                  <c:v>-1.3601251055990367E-2</c:v>
                </c:pt>
                <c:pt idx="107">
                  <c:v>-1.1981955852252773E-2</c:v>
                </c:pt>
                <c:pt idx="108">
                  <c:v>-9.1623738122956905E-3</c:v>
                </c:pt>
                <c:pt idx="109">
                  <c:v>-7.3834049655887779E-3</c:v>
                </c:pt>
                <c:pt idx="110">
                  <c:v>-6.1780271106298482E-3</c:v>
                </c:pt>
                <c:pt idx="111">
                  <c:v>-3.8871344961041204E-3</c:v>
                </c:pt>
                <c:pt idx="112">
                  <c:v>5.8462602684745263E-4</c:v>
                </c:pt>
                <c:pt idx="113">
                  <c:v>4.0515423540347512E-3</c:v>
                </c:pt>
                <c:pt idx="114">
                  <c:v>5.8042580980839807E-3</c:v>
                </c:pt>
                <c:pt idx="115">
                  <c:v>9.7579533908978069E-3</c:v>
                </c:pt>
                <c:pt idx="116">
                  <c:v>1.1511834336795564E-2</c:v>
                </c:pt>
                <c:pt idx="117">
                  <c:v>9.8729908509657786E-3</c:v>
                </c:pt>
                <c:pt idx="118">
                  <c:v>1.0884926967236322E-2</c:v>
                </c:pt>
                <c:pt idx="119">
                  <c:v>1.1806751120949501E-2</c:v>
                </c:pt>
                <c:pt idx="120">
                  <c:v>1.1617153119314166E-2</c:v>
                </c:pt>
                <c:pt idx="121">
                  <c:v>1.1961177788994817E-2</c:v>
                </c:pt>
                <c:pt idx="122">
                  <c:v>1.2280857203168878E-2</c:v>
                </c:pt>
                <c:pt idx="123">
                  <c:v>1.3288611451195923E-2</c:v>
                </c:pt>
                <c:pt idx="124">
                  <c:v>1.5727419861625114E-2</c:v>
                </c:pt>
                <c:pt idx="125">
                  <c:v>2.4368474574579725E-2</c:v>
                </c:pt>
                <c:pt idx="126">
                  <c:v>4.1755935146444066E-2</c:v>
                </c:pt>
                <c:pt idx="127">
                  <c:v>6.0732279955247166E-2</c:v>
                </c:pt>
                <c:pt idx="128">
                  <c:v>7.5743946214536895E-2</c:v>
                </c:pt>
                <c:pt idx="129">
                  <c:v>7.1763962514546642E-2</c:v>
                </c:pt>
                <c:pt idx="130">
                  <c:v>5.8197632797167206E-2</c:v>
                </c:pt>
                <c:pt idx="131">
                  <c:v>5.5378689666831973E-2</c:v>
                </c:pt>
                <c:pt idx="132">
                  <c:v>5.6342152496756115E-2</c:v>
                </c:pt>
                <c:pt idx="133">
                  <c:v>5.5291579869548392E-2</c:v>
                </c:pt>
                <c:pt idx="134">
                  <c:v>5.5800757286081838E-2</c:v>
                </c:pt>
                <c:pt idx="135">
                  <c:v>4.1082673547906699E-2</c:v>
                </c:pt>
                <c:pt idx="136">
                  <c:v>2.1390482597545099E-2</c:v>
                </c:pt>
                <c:pt idx="137">
                  <c:v>3.5781947688628773E-3</c:v>
                </c:pt>
                <c:pt idx="138">
                  <c:v>-1.2029720574840388E-2</c:v>
                </c:pt>
                <c:pt idx="139">
                  <c:v>-1.7654291233364861E-2</c:v>
                </c:pt>
                <c:pt idx="140">
                  <c:v>-1.6566646894319453E-2</c:v>
                </c:pt>
                <c:pt idx="141">
                  <c:v>-2.6069328960388473E-2</c:v>
                </c:pt>
                <c:pt idx="142">
                  <c:v>-2.6686420074266592E-2</c:v>
                </c:pt>
                <c:pt idx="143">
                  <c:v>-2.3776449229528616E-2</c:v>
                </c:pt>
                <c:pt idx="144">
                  <c:v>-2.5677783287679744E-2</c:v>
                </c:pt>
                <c:pt idx="145">
                  <c:v>-2.1370943199858151E-2</c:v>
                </c:pt>
                <c:pt idx="146">
                  <c:v>-1.9552769427082145E-2</c:v>
                </c:pt>
                <c:pt idx="147">
                  <c:v>-1.9803398232393479E-2</c:v>
                </c:pt>
                <c:pt idx="148">
                  <c:v>-2.0505799347223165E-2</c:v>
                </c:pt>
                <c:pt idx="149">
                  <c:v>-1.1942546080068039E-2</c:v>
                </c:pt>
                <c:pt idx="150">
                  <c:v>9.3838725259504235E-3</c:v>
                </c:pt>
                <c:pt idx="151">
                  <c:v>2.7376670071343104E-2</c:v>
                </c:pt>
                <c:pt idx="152">
                  <c:v>2.8010455460988213E-2</c:v>
                </c:pt>
                <c:pt idx="153">
                  <c:v>2.7278288465756244E-2</c:v>
                </c:pt>
                <c:pt idx="154">
                  <c:v>2.8061818746432959E-2</c:v>
                </c:pt>
                <c:pt idx="155">
                  <c:v>4.309036709438361E-2</c:v>
                </c:pt>
                <c:pt idx="156">
                  <c:v>5.2557912015580861E-2</c:v>
                </c:pt>
                <c:pt idx="157">
                  <c:v>5.5378689666831932E-2</c:v>
                </c:pt>
                <c:pt idx="158">
                  <c:v>5.3914321695741979E-2</c:v>
                </c:pt>
                <c:pt idx="159">
                  <c:v>6.0624024929187302E-2</c:v>
                </c:pt>
                <c:pt idx="160">
                  <c:v>5.3742804734909062E-2</c:v>
                </c:pt>
                <c:pt idx="161">
                  <c:v>4.6404245949339722E-2</c:v>
                </c:pt>
                <c:pt idx="162">
                  <c:v>4.4528521531731542E-2</c:v>
                </c:pt>
                <c:pt idx="163">
                  <c:v>4.137974399241659E-2</c:v>
                </c:pt>
                <c:pt idx="164">
                  <c:v>3.9456550876142978E-2</c:v>
                </c:pt>
                <c:pt idx="165">
                  <c:v>2.5290804192924874E-2</c:v>
                </c:pt>
                <c:pt idx="166">
                  <c:v>1.8970869989443688E-2</c:v>
                </c:pt>
                <c:pt idx="167">
                  <c:v>1.9104397542705754E-2</c:v>
                </c:pt>
                <c:pt idx="168">
                  <c:v>2.2303801642177417E-2</c:v>
                </c:pt>
                <c:pt idx="169">
                  <c:v>1.6104219308536727E-2</c:v>
                </c:pt>
                <c:pt idx="170">
                  <c:v>1.2482529330026125E-2</c:v>
                </c:pt>
                <c:pt idx="171">
                  <c:v>1.3442690591480806E-2</c:v>
                </c:pt>
                <c:pt idx="172">
                  <c:v>1.3959526562755519E-2</c:v>
                </c:pt>
                <c:pt idx="173">
                  <c:v>1.5697382528876789E-2</c:v>
                </c:pt>
                <c:pt idx="174">
                  <c:v>1.7253593271272051E-2</c:v>
                </c:pt>
                <c:pt idx="175">
                  <c:v>1.7720872522025734E-2</c:v>
                </c:pt>
                <c:pt idx="176">
                  <c:v>1.774466522272462E-2</c:v>
                </c:pt>
                <c:pt idx="177">
                  <c:v>2.0716652205126057E-2</c:v>
                </c:pt>
                <c:pt idx="178">
                  <c:v>2.579934624537342E-2</c:v>
                </c:pt>
                <c:pt idx="179">
                  <c:v>2.9358560938777346E-2</c:v>
                </c:pt>
                <c:pt idx="180">
                  <c:v>3.1981844106042559E-2</c:v>
                </c:pt>
                <c:pt idx="181">
                  <c:v>3.4316854143475108E-2</c:v>
                </c:pt>
                <c:pt idx="182">
                  <c:v>4.1940078795046826E-2</c:v>
                </c:pt>
                <c:pt idx="183">
                  <c:v>5.2611990715772897E-2</c:v>
                </c:pt>
                <c:pt idx="184">
                  <c:v>5.7461993296247044E-2</c:v>
                </c:pt>
                <c:pt idx="185">
                  <c:v>5.9243961371884632E-2</c:v>
                </c:pt>
                <c:pt idx="186">
                  <c:v>6.2459939651762039E-2</c:v>
                </c:pt>
                <c:pt idx="187">
                  <c:v>6.7325954847212877E-2</c:v>
                </c:pt>
                <c:pt idx="188">
                  <c:v>7.4852274273104452E-2</c:v>
                </c:pt>
                <c:pt idx="189">
                  <c:v>8.134336063936555E-2</c:v>
                </c:pt>
                <c:pt idx="190">
                  <c:v>8.6593210607433871E-2</c:v>
                </c:pt>
                <c:pt idx="191">
                  <c:v>8.6658109936059866E-2</c:v>
                </c:pt>
                <c:pt idx="192">
                  <c:v>8.1381229161090737E-2</c:v>
                </c:pt>
                <c:pt idx="193">
                  <c:v>7.3103159709805798E-2</c:v>
                </c:pt>
                <c:pt idx="194">
                  <c:v>7.022126554635412E-2</c:v>
                </c:pt>
                <c:pt idx="195">
                  <c:v>6.6338015036797773E-2</c:v>
                </c:pt>
                <c:pt idx="196">
                  <c:v>6.3519198570761215E-2</c:v>
                </c:pt>
                <c:pt idx="197">
                  <c:v>5.8942415029617716E-2</c:v>
                </c:pt>
                <c:pt idx="198">
                  <c:v>5.0555457245800912E-2</c:v>
                </c:pt>
                <c:pt idx="199">
                  <c:v>4.4606155674147309E-2</c:v>
                </c:pt>
                <c:pt idx="200">
                  <c:v>3.8886729158757127E-2</c:v>
                </c:pt>
                <c:pt idx="201">
                  <c:v>3.8432010342892856E-2</c:v>
                </c:pt>
                <c:pt idx="202">
                  <c:v>3.6757817709587762E-2</c:v>
                </c:pt>
                <c:pt idx="203">
                  <c:v>3.6025994132816937E-2</c:v>
                </c:pt>
                <c:pt idx="204">
                  <c:v>3.4864940888880154E-2</c:v>
                </c:pt>
                <c:pt idx="205">
                  <c:v>3.646952989668778E-2</c:v>
                </c:pt>
                <c:pt idx="206">
                  <c:v>3.3976812916031732E-2</c:v>
                </c:pt>
                <c:pt idx="207">
                  <c:v>3.0977867156136294E-2</c:v>
                </c:pt>
                <c:pt idx="208">
                  <c:v>2.8537904823321684E-2</c:v>
                </c:pt>
                <c:pt idx="209">
                  <c:v>2.6654011939646352E-2</c:v>
                </c:pt>
                <c:pt idx="210">
                  <c:v>2.5185578541554586E-2</c:v>
                </c:pt>
                <c:pt idx="211">
                  <c:v>2.4527311532375081E-2</c:v>
                </c:pt>
                <c:pt idx="212">
                  <c:v>2.3927862635291373E-2</c:v>
                </c:pt>
                <c:pt idx="213">
                  <c:v>2.40924662221546E-2</c:v>
                </c:pt>
                <c:pt idx="214">
                  <c:v>2.533915398149451E-2</c:v>
                </c:pt>
                <c:pt idx="215">
                  <c:v>2.4371450052788821E-2</c:v>
                </c:pt>
                <c:pt idx="216">
                  <c:v>2.7071250903625395E-2</c:v>
                </c:pt>
                <c:pt idx="217">
                  <c:v>2.5401415086955943E-2</c:v>
                </c:pt>
                <c:pt idx="218">
                  <c:v>2.528839437488957E-2</c:v>
                </c:pt>
                <c:pt idx="219">
                  <c:v>2.3193217969295531E-2</c:v>
                </c:pt>
                <c:pt idx="220">
                  <c:v>2.4982829943307115E-2</c:v>
                </c:pt>
                <c:pt idx="221">
                  <c:v>2.3976829010131474E-2</c:v>
                </c:pt>
                <c:pt idx="222">
                  <c:v>2.3627381800880816E-2</c:v>
                </c:pt>
                <c:pt idx="223">
                  <c:v>2.0544867142841129E-2</c:v>
                </c:pt>
                <c:pt idx="224">
                  <c:v>1.7951690038711367E-2</c:v>
                </c:pt>
                <c:pt idx="225">
                  <c:v>1.8374133383093658E-2</c:v>
                </c:pt>
                <c:pt idx="226">
                  <c:v>1.6195254533670773E-2</c:v>
                </c:pt>
                <c:pt idx="227">
                  <c:v>1.7730343753197059E-2</c:v>
                </c:pt>
                <c:pt idx="228">
                  <c:v>1.7592278840653484E-2</c:v>
                </c:pt>
                <c:pt idx="229">
                  <c:v>1.7359671727201782E-2</c:v>
                </c:pt>
                <c:pt idx="230">
                  <c:v>2.1774484481749054E-2</c:v>
                </c:pt>
                <c:pt idx="231">
                  <c:v>2.651708511809182E-2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1-F74B-BD6E-9D15238A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13054"/>
        <c:axId val="646206015"/>
      </c:lineChart>
      <c:catAx>
        <c:axId val="185313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6206015"/>
        <c:crosses val="autoZero"/>
        <c:auto val="1"/>
        <c:lblAlgn val="ctr"/>
        <c:lblOffset val="100"/>
        <c:noMultiLvlLbl val="1"/>
      </c:catAx>
      <c:valAx>
        <c:axId val="646206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3130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Annual Standard Deviation (10yr lookback)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rolling_ten_inflation_std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Inflation!$N$2:$N$234</c:f>
              <c:numCache>
                <c:formatCode>0.0%</c:formatCode>
                <c:ptCount val="233"/>
                <c:pt idx="11">
                  <c:v>6.6176295584159731E-2</c:v>
                </c:pt>
                <c:pt idx="12">
                  <c:v>6.4270431821919369E-2</c:v>
                </c:pt>
                <c:pt idx="13">
                  <c:v>5.0189157692692533E-2</c:v>
                </c:pt>
                <c:pt idx="14">
                  <c:v>3.8720982100706278E-2</c:v>
                </c:pt>
                <c:pt idx="15">
                  <c:v>3.8449167175304055E-2</c:v>
                </c:pt>
                <c:pt idx="16">
                  <c:v>3.7721124718655949E-2</c:v>
                </c:pt>
                <c:pt idx="17">
                  <c:v>3.8774544264453308E-2</c:v>
                </c:pt>
                <c:pt idx="18">
                  <c:v>3.881275312483802E-2</c:v>
                </c:pt>
                <c:pt idx="19">
                  <c:v>4.000792131008242E-2</c:v>
                </c:pt>
                <c:pt idx="20">
                  <c:v>3.183231042939428E-2</c:v>
                </c:pt>
                <c:pt idx="21">
                  <c:v>3.3212320371259672E-2</c:v>
                </c:pt>
                <c:pt idx="22">
                  <c:v>4.9429711509190073E-2</c:v>
                </c:pt>
                <c:pt idx="23">
                  <c:v>5.225181372805391E-2</c:v>
                </c:pt>
                <c:pt idx="24">
                  <c:v>6.8867979084464445E-2</c:v>
                </c:pt>
                <c:pt idx="25">
                  <c:v>7.4669983268490545E-2</c:v>
                </c:pt>
                <c:pt idx="26">
                  <c:v>7.7486412539132285E-2</c:v>
                </c:pt>
                <c:pt idx="27">
                  <c:v>7.7740414126674928E-2</c:v>
                </c:pt>
                <c:pt idx="28">
                  <c:v>7.8907333169926319E-2</c:v>
                </c:pt>
                <c:pt idx="29">
                  <c:v>8.0118275089889182E-2</c:v>
                </c:pt>
                <c:pt idx="30">
                  <c:v>7.8535222971900714E-2</c:v>
                </c:pt>
                <c:pt idx="31">
                  <c:v>6.6818537473889217E-2</c:v>
                </c:pt>
                <c:pt idx="32">
                  <c:v>3.3583934661738431E-2</c:v>
                </c:pt>
                <c:pt idx="33">
                  <c:v>3.2552296265786859E-2</c:v>
                </c:pt>
                <c:pt idx="34">
                  <c:v>3.1634870345561769E-2</c:v>
                </c:pt>
                <c:pt idx="35">
                  <c:v>3.2000625145342958E-2</c:v>
                </c:pt>
                <c:pt idx="36">
                  <c:v>3.149839241562824E-2</c:v>
                </c:pt>
                <c:pt idx="37">
                  <c:v>3.1478780603289465E-2</c:v>
                </c:pt>
                <c:pt idx="38">
                  <c:v>3.1622047824438372E-2</c:v>
                </c:pt>
                <c:pt idx="39">
                  <c:v>2.9939346713565393E-2</c:v>
                </c:pt>
                <c:pt idx="40">
                  <c:v>2.8822462648332072E-2</c:v>
                </c:pt>
                <c:pt idx="41">
                  <c:v>2.8980873160088568E-2</c:v>
                </c:pt>
                <c:pt idx="42">
                  <c:v>1.7752912159101245E-2</c:v>
                </c:pt>
                <c:pt idx="43">
                  <c:v>2.1351010007518271E-2</c:v>
                </c:pt>
                <c:pt idx="44">
                  <c:v>2.6604588226333166E-2</c:v>
                </c:pt>
                <c:pt idx="45">
                  <c:v>3.0866344772222207E-2</c:v>
                </c:pt>
                <c:pt idx="46">
                  <c:v>3.0361708534939705E-2</c:v>
                </c:pt>
                <c:pt idx="47">
                  <c:v>2.8601758224145249E-2</c:v>
                </c:pt>
                <c:pt idx="48">
                  <c:v>3.0478614062118301E-2</c:v>
                </c:pt>
                <c:pt idx="49">
                  <c:v>3.0081823291458247E-2</c:v>
                </c:pt>
                <c:pt idx="50">
                  <c:v>2.9106541662511139E-2</c:v>
                </c:pt>
                <c:pt idx="51">
                  <c:v>3.8033546561099023E-2</c:v>
                </c:pt>
                <c:pt idx="52">
                  <c:v>3.9444697873619657E-2</c:v>
                </c:pt>
                <c:pt idx="53">
                  <c:v>3.828338628333959E-2</c:v>
                </c:pt>
                <c:pt idx="54">
                  <c:v>3.4180905838634958E-2</c:v>
                </c:pt>
                <c:pt idx="55">
                  <c:v>3.4666228143281762E-2</c:v>
                </c:pt>
                <c:pt idx="56">
                  <c:v>3.5825564155090903E-2</c:v>
                </c:pt>
                <c:pt idx="57">
                  <c:v>3.6451075258649525E-2</c:v>
                </c:pt>
                <c:pt idx="58">
                  <c:v>3.6024021287923626E-2</c:v>
                </c:pt>
                <c:pt idx="59">
                  <c:v>3.5681685422373849E-2</c:v>
                </c:pt>
                <c:pt idx="60">
                  <c:v>3.5170989281362752E-2</c:v>
                </c:pt>
                <c:pt idx="61">
                  <c:v>2.5179891932906949E-2</c:v>
                </c:pt>
                <c:pt idx="62">
                  <c:v>2.3650371609776771E-2</c:v>
                </c:pt>
                <c:pt idx="63">
                  <c:v>2.824181555247458E-2</c:v>
                </c:pt>
                <c:pt idx="64">
                  <c:v>2.835520157847226E-2</c:v>
                </c:pt>
                <c:pt idx="65">
                  <c:v>2.6093118455192972E-2</c:v>
                </c:pt>
                <c:pt idx="66">
                  <c:v>2.6883161965111785E-2</c:v>
                </c:pt>
                <c:pt idx="67">
                  <c:v>2.4990954149413408E-2</c:v>
                </c:pt>
                <c:pt idx="68">
                  <c:v>2.4655494183359154E-2</c:v>
                </c:pt>
                <c:pt idx="69">
                  <c:v>2.5418023782197062E-2</c:v>
                </c:pt>
                <c:pt idx="70">
                  <c:v>3.7608829703532673E-2</c:v>
                </c:pt>
                <c:pt idx="71">
                  <c:v>6.6773093071472903E-2</c:v>
                </c:pt>
                <c:pt idx="72">
                  <c:v>9.4096052907040956E-2</c:v>
                </c:pt>
                <c:pt idx="73">
                  <c:v>9.6677372978916071E-2</c:v>
                </c:pt>
                <c:pt idx="74">
                  <c:v>9.6654238053498848E-2</c:v>
                </c:pt>
                <c:pt idx="75">
                  <c:v>0.10166434219831363</c:v>
                </c:pt>
                <c:pt idx="76">
                  <c:v>0.10575396580233669</c:v>
                </c:pt>
                <c:pt idx="77">
                  <c:v>0.10726230370979876</c:v>
                </c:pt>
                <c:pt idx="78">
                  <c:v>0.11080726059055086</c:v>
                </c:pt>
                <c:pt idx="79">
                  <c:v>0.11575249308544695</c:v>
                </c:pt>
                <c:pt idx="80">
                  <c:v>0.11627902338082177</c:v>
                </c:pt>
                <c:pt idx="81">
                  <c:v>0.10070483889306885</c:v>
                </c:pt>
                <c:pt idx="82">
                  <c:v>5.5800899286616606E-2</c:v>
                </c:pt>
                <c:pt idx="83">
                  <c:v>1.8816785569150826E-2</c:v>
                </c:pt>
                <c:pt idx="84">
                  <c:v>1.2796579764234149E-2</c:v>
                </c:pt>
                <c:pt idx="85">
                  <c:v>1.3286638307999334E-2</c:v>
                </c:pt>
                <c:pt idx="86">
                  <c:v>1.1700381534381854E-2</c:v>
                </c:pt>
                <c:pt idx="87">
                  <c:v>1.1897497763993375E-2</c:v>
                </c:pt>
                <c:pt idx="88">
                  <c:v>1.804841734389517E-2</c:v>
                </c:pt>
                <c:pt idx="89">
                  <c:v>1.9464550343988467E-2</c:v>
                </c:pt>
                <c:pt idx="90">
                  <c:v>1.9944196907305388E-2</c:v>
                </c:pt>
                <c:pt idx="91">
                  <c:v>1.9946009109514839E-2</c:v>
                </c:pt>
                <c:pt idx="92">
                  <c:v>1.9125743173327978E-2</c:v>
                </c:pt>
                <c:pt idx="93">
                  <c:v>1.6891661615240843E-2</c:v>
                </c:pt>
                <c:pt idx="94">
                  <c:v>1.6146911464824883E-2</c:v>
                </c:pt>
                <c:pt idx="95">
                  <c:v>1.5859346788747865E-2</c:v>
                </c:pt>
                <c:pt idx="96">
                  <c:v>1.4157571741753364E-2</c:v>
                </c:pt>
                <c:pt idx="97">
                  <c:v>1.3286010617467214E-2</c:v>
                </c:pt>
                <c:pt idx="98">
                  <c:v>1.2326941007835086E-2</c:v>
                </c:pt>
                <c:pt idx="99">
                  <c:v>9.8211885405601121E-3</c:v>
                </c:pt>
                <c:pt idx="100">
                  <c:v>9.8211885405601121E-3</c:v>
                </c:pt>
                <c:pt idx="101">
                  <c:v>9.9917910591008473E-3</c:v>
                </c:pt>
                <c:pt idx="102">
                  <c:v>1.091380465160313E-2</c:v>
                </c:pt>
                <c:pt idx="103">
                  <c:v>1.2797319124819198E-2</c:v>
                </c:pt>
                <c:pt idx="104">
                  <c:v>1.2519904588157011E-2</c:v>
                </c:pt>
                <c:pt idx="105">
                  <c:v>1.2477927523967135E-2</c:v>
                </c:pt>
                <c:pt idx="106">
                  <c:v>1.1096315528151421E-2</c:v>
                </c:pt>
                <c:pt idx="107">
                  <c:v>1.1821482509805487E-2</c:v>
                </c:pt>
                <c:pt idx="108">
                  <c:v>1.2490355280348328E-2</c:v>
                </c:pt>
                <c:pt idx="109">
                  <c:v>1.4220260212416151E-2</c:v>
                </c:pt>
                <c:pt idx="110">
                  <c:v>1.5391803818062781E-2</c:v>
                </c:pt>
                <c:pt idx="111">
                  <c:v>1.7105866063658583E-2</c:v>
                </c:pt>
                <c:pt idx="112">
                  <c:v>1.6042029925045789E-2</c:v>
                </c:pt>
                <c:pt idx="113">
                  <c:v>1.0525104076270799E-2</c:v>
                </c:pt>
                <c:pt idx="114">
                  <c:v>8.8471870102202824E-3</c:v>
                </c:pt>
                <c:pt idx="115">
                  <c:v>1.1424657746020391E-2</c:v>
                </c:pt>
                <c:pt idx="116">
                  <c:v>9.9471870480058143E-3</c:v>
                </c:pt>
                <c:pt idx="117">
                  <c:v>1.288875888807978E-2</c:v>
                </c:pt>
                <c:pt idx="118">
                  <c:v>1.2960981586714392E-2</c:v>
                </c:pt>
                <c:pt idx="119">
                  <c:v>1.3396475096637927E-2</c:v>
                </c:pt>
                <c:pt idx="120">
                  <c:v>1.3404799760686658E-2</c:v>
                </c:pt>
                <c:pt idx="121">
                  <c:v>1.3614378384442497E-2</c:v>
                </c:pt>
                <c:pt idx="122">
                  <c:v>1.3786471404322634E-2</c:v>
                </c:pt>
                <c:pt idx="123">
                  <c:v>1.3137245740902092E-2</c:v>
                </c:pt>
                <c:pt idx="124">
                  <c:v>1.3721095239988025E-2</c:v>
                </c:pt>
                <c:pt idx="125">
                  <c:v>3.721453266114369E-2</c:v>
                </c:pt>
                <c:pt idx="126">
                  <c:v>6.5232265730169978E-2</c:v>
                </c:pt>
                <c:pt idx="127">
                  <c:v>7.3942703611146007E-2</c:v>
                </c:pt>
                <c:pt idx="128">
                  <c:v>7.8936540811642655E-2</c:v>
                </c:pt>
                <c:pt idx="129">
                  <c:v>8.2687407275658015E-2</c:v>
                </c:pt>
                <c:pt idx="130">
                  <c:v>0.1001145135892217</c:v>
                </c:pt>
                <c:pt idx="131">
                  <c:v>0.10170122001785363</c:v>
                </c:pt>
                <c:pt idx="132">
                  <c:v>0.10134107131036516</c:v>
                </c:pt>
                <c:pt idx="133">
                  <c:v>0.10194484811504841</c:v>
                </c:pt>
                <c:pt idx="134">
                  <c:v>0.10179393032410081</c:v>
                </c:pt>
                <c:pt idx="135">
                  <c:v>0.1020407464791372</c:v>
                </c:pt>
                <c:pt idx="136">
                  <c:v>8.8064166397510857E-2</c:v>
                </c:pt>
                <c:pt idx="137">
                  <c:v>6.9776764286128265E-2</c:v>
                </c:pt>
                <c:pt idx="138">
                  <c:v>3.9540086107261681E-2</c:v>
                </c:pt>
                <c:pt idx="139">
                  <c:v>4.3744120096141086E-2</c:v>
                </c:pt>
                <c:pt idx="140">
                  <c:v>4.1437818346324942E-2</c:v>
                </c:pt>
                <c:pt idx="141">
                  <c:v>4.8600311545570138E-2</c:v>
                </c:pt>
                <c:pt idx="142">
                  <c:v>4.7823703938830939E-2</c:v>
                </c:pt>
                <c:pt idx="143">
                  <c:v>5.0511333064125231E-2</c:v>
                </c:pt>
                <c:pt idx="144">
                  <c:v>4.8343601752003085E-2</c:v>
                </c:pt>
                <c:pt idx="145">
                  <c:v>5.0530358964611027E-2</c:v>
                </c:pt>
                <c:pt idx="146">
                  <c:v>5.1221021622748171E-2</c:v>
                </c:pt>
                <c:pt idx="147">
                  <c:v>5.1190240285508545E-2</c:v>
                </c:pt>
                <c:pt idx="148">
                  <c:v>5.0951617809237529E-2</c:v>
                </c:pt>
                <c:pt idx="149">
                  <c:v>4.8526465652797161E-2</c:v>
                </c:pt>
                <c:pt idx="150">
                  <c:v>5.1635596237255749E-2</c:v>
                </c:pt>
                <c:pt idx="151">
                  <c:v>3.8764315259031006E-2</c:v>
                </c:pt>
                <c:pt idx="152">
                  <c:v>3.8729604420965985E-2</c:v>
                </c:pt>
                <c:pt idx="153">
                  <c:v>3.8763963036289498E-2</c:v>
                </c:pt>
                <c:pt idx="154">
                  <c:v>3.8547043030046205E-2</c:v>
                </c:pt>
                <c:pt idx="155">
                  <c:v>6.152868184725694E-2</c:v>
                </c:pt>
                <c:pt idx="156">
                  <c:v>6.2432583775637547E-2</c:v>
                </c:pt>
                <c:pt idx="157">
                  <c:v>5.9696602712640046E-2</c:v>
                </c:pt>
                <c:pt idx="158">
                  <c:v>6.1458240740375071E-2</c:v>
                </c:pt>
                <c:pt idx="159">
                  <c:v>6.0099295432016073E-2</c:v>
                </c:pt>
                <c:pt idx="160">
                  <c:v>5.7477137455768518E-2</c:v>
                </c:pt>
                <c:pt idx="161">
                  <c:v>5.9053177276183047E-2</c:v>
                </c:pt>
                <c:pt idx="162">
                  <c:v>5.9958972135778159E-2</c:v>
                </c:pt>
                <c:pt idx="163">
                  <c:v>6.199440804658491E-2</c:v>
                </c:pt>
                <c:pt idx="164">
                  <c:v>6.2957794704058184E-2</c:v>
                </c:pt>
                <c:pt idx="165">
                  <c:v>3.921996314461864E-2</c:v>
                </c:pt>
                <c:pt idx="166">
                  <c:v>2.9211459255759936E-2</c:v>
                </c:pt>
                <c:pt idx="167">
                  <c:v>2.9180700550955223E-2</c:v>
                </c:pt>
                <c:pt idx="168">
                  <c:v>2.5873570992805319E-2</c:v>
                </c:pt>
                <c:pt idx="169">
                  <c:v>1.5827941514041169E-2</c:v>
                </c:pt>
                <c:pt idx="170">
                  <c:v>1.2811056199392844E-2</c:v>
                </c:pt>
                <c:pt idx="171">
                  <c:v>1.2434086315470969E-2</c:v>
                </c:pt>
                <c:pt idx="172">
                  <c:v>1.2438388808325514E-2</c:v>
                </c:pt>
                <c:pt idx="173">
                  <c:v>1.0116138681982917E-2</c:v>
                </c:pt>
                <c:pt idx="174">
                  <c:v>9.2212537423608677E-3</c:v>
                </c:pt>
                <c:pt idx="175">
                  <c:v>1.0025445845473642E-2</c:v>
                </c:pt>
                <c:pt idx="176">
                  <c:v>1.0075201717008304E-2</c:v>
                </c:pt>
                <c:pt idx="177">
                  <c:v>1.2890550860220886E-2</c:v>
                </c:pt>
                <c:pt idx="178">
                  <c:v>1.7648867732022681E-2</c:v>
                </c:pt>
                <c:pt idx="179">
                  <c:v>1.921759668616059E-2</c:v>
                </c:pt>
                <c:pt idx="180">
                  <c:v>1.7467998501900821E-2</c:v>
                </c:pt>
                <c:pt idx="181">
                  <c:v>1.6189828032514644E-2</c:v>
                </c:pt>
                <c:pt idx="182">
                  <c:v>2.3504009360459779E-2</c:v>
                </c:pt>
                <c:pt idx="183">
                  <c:v>3.0727852376392167E-2</c:v>
                </c:pt>
                <c:pt idx="184">
                  <c:v>2.8534318211874892E-2</c:v>
                </c:pt>
                <c:pt idx="185">
                  <c:v>2.7467371609429476E-2</c:v>
                </c:pt>
                <c:pt idx="186">
                  <c:v>2.6316813099692669E-2</c:v>
                </c:pt>
                <c:pt idx="187">
                  <c:v>2.6969119583988604E-2</c:v>
                </c:pt>
                <c:pt idx="188">
                  <c:v>3.4994206777914323E-2</c:v>
                </c:pt>
                <c:pt idx="189">
                  <c:v>3.6408404949409015E-2</c:v>
                </c:pt>
                <c:pt idx="190">
                  <c:v>3.2055421260951865E-2</c:v>
                </c:pt>
                <c:pt idx="191">
                  <c:v>3.194739608857005E-2</c:v>
                </c:pt>
                <c:pt idx="192">
                  <c:v>3.481438796782664E-2</c:v>
                </c:pt>
                <c:pt idx="193">
                  <c:v>3.5095857394916018E-2</c:v>
                </c:pt>
                <c:pt idx="194">
                  <c:v>3.677483068678894E-2</c:v>
                </c:pt>
                <c:pt idx="195">
                  <c:v>4.0606685570890026E-2</c:v>
                </c:pt>
                <c:pt idx="196">
                  <c:v>4.1453776675194946E-2</c:v>
                </c:pt>
                <c:pt idx="197">
                  <c:v>4.0476917165138314E-2</c:v>
                </c:pt>
                <c:pt idx="198">
                  <c:v>2.9305949660253825E-2</c:v>
                </c:pt>
                <c:pt idx="199">
                  <c:v>1.7781108336541097E-2</c:v>
                </c:pt>
                <c:pt idx="200">
                  <c:v>1.2144095792613883E-2</c:v>
                </c:pt>
                <c:pt idx="201">
                  <c:v>1.2303631275450448E-2</c:v>
                </c:pt>
                <c:pt idx="202">
                  <c:v>1.2903492980018817E-2</c:v>
                </c:pt>
                <c:pt idx="203">
                  <c:v>1.3199916601192317E-2</c:v>
                </c:pt>
                <c:pt idx="204">
                  <c:v>1.3436857193085322E-2</c:v>
                </c:pt>
                <c:pt idx="205">
                  <c:v>1.1576861151085294E-2</c:v>
                </c:pt>
                <c:pt idx="206">
                  <c:v>1.3176733092958869E-2</c:v>
                </c:pt>
                <c:pt idx="207">
                  <c:v>1.3393170848819433E-2</c:v>
                </c:pt>
                <c:pt idx="208">
                  <c:v>1.1192832376738676E-2</c:v>
                </c:pt>
                <c:pt idx="209">
                  <c:v>6.5592555040353993E-3</c:v>
                </c:pt>
                <c:pt idx="210">
                  <c:v>8.1519857755232867E-3</c:v>
                </c:pt>
                <c:pt idx="211">
                  <c:v>7.745813526151472E-3</c:v>
                </c:pt>
                <c:pt idx="212">
                  <c:v>7.9156466976841589E-3</c:v>
                </c:pt>
                <c:pt idx="213">
                  <c:v>8.0270511020035448E-3</c:v>
                </c:pt>
                <c:pt idx="214">
                  <c:v>9.437663052964335E-3</c:v>
                </c:pt>
                <c:pt idx="215">
                  <c:v>9.3570100987287637E-3</c:v>
                </c:pt>
                <c:pt idx="216">
                  <c:v>1.0420474681677899E-2</c:v>
                </c:pt>
                <c:pt idx="217">
                  <c:v>1.3171067473143828E-2</c:v>
                </c:pt>
                <c:pt idx="218">
                  <c:v>1.3157676477905778E-2</c:v>
                </c:pt>
                <c:pt idx="219">
                  <c:v>1.2705436389578682E-2</c:v>
                </c:pt>
                <c:pt idx="220">
                  <c:v>1.2095352769059308E-2</c:v>
                </c:pt>
                <c:pt idx="221">
                  <c:v>1.2421100668674323E-2</c:v>
                </c:pt>
                <c:pt idx="222">
                  <c:v>1.2616688045220266E-2</c:v>
                </c:pt>
                <c:pt idx="223">
                  <c:v>1.4559294532238479E-2</c:v>
                </c:pt>
                <c:pt idx="224">
                  <c:v>1.2987272587563155E-2</c:v>
                </c:pt>
                <c:pt idx="225">
                  <c:v>1.3154671800515595E-2</c:v>
                </c:pt>
                <c:pt idx="226">
                  <c:v>1.0113901056178475E-2</c:v>
                </c:pt>
                <c:pt idx="227">
                  <c:v>8.4580518694593564E-3</c:v>
                </c:pt>
                <c:pt idx="228">
                  <c:v>8.3129806156329745E-3</c:v>
                </c:pt>
                <c:pt idx="229">
                  <c:v>8.3855239330590872E-3</c:v>
                </c:pt>
                <c:pt idx="230">
                  <c:v>1.9945407284282582E-2</c:v>
                </c:pt>
                <c:pt idx="231">
                  <c:v>2.3780624130737796E-2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4-F94E-83E4-E872B28D7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651989"/>
        <c:axId val="78969831"/>
      </c:lineChart>
      <c:catAx>
        <c:axId val="379651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969831"/>
        <c:crosses val="autoZero"/>
        <c:auto val="1"/>
        <c:lblAlgn val="ctr"/>
        <c:lblOffset val="100"/>
        <c:noMultiLvlLbl val="1"/>
      </c:catAx>
      <c:valAx>
        <c:axId val="78969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965198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Min/Max Annual Inflation (10yr lookback)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Min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Inflation!$O$2:$O$234</c:f>
              <c:numCache>
                <c:formatCode>0.0%</c:formatCode>
                <c:ptCount val="233"/>
                <c:pt idx="11">
                  <c:v>-7.265306122448989E-2</c:v>
                </c:pt>
                <c:pt idx="12">
                  <c:v>-7.265306122448989E-2</c:v>
                </c:pt>
                <c:pt idx="13">
                  <c:v>-7.265306122448989E-2</c:v>
                </c:pt>
                <c:pt idx="14">
                  <c:v>-7.265306122448989E-2</c:v>
                </c:pt>
                <c:pt idx="15">
                  <c:v>-7.265306122448989E-2</c:v>
                </c:pt>
                <c:pt idx="16">
                  <c:v>-7.265306122448989E-2</c:v>
                </c:pt>
                <c:pt idx="17">
                  <c:v>-7.265306122448989E-2</c:v>
                </c:pt>
                <c:pt idx="18">
                  <c:v>-7.265306122448989E-2</c:v>
                </c:pt>
                <c:pt idx="19">
                  <c:v>-7.265306122448989E-2</c:v>
                </c:pt>
                <c:pt idx="20">
                  <c:v>-6.0299295774647765E-2</c:v>
                </c:pt>
                <c:pt idx="21">
                  <c:v>-1.0377750103777506E-2</c:v>
                </c:pt>
                <c:pt idx="22">
                  <c:v>-1.0377750103777506E-2</c:v>
                </c:pt>
                <c:pt idx="23">
                  <c:v>-1.7246689251616876E-2</c:v>
                </c:pt>
                <c:pt idx="24">
                  <c:v>-0.10592290817925409</c:v>
                </c:pt>
                <c:pt idx="25">
                  <c:v>-0.10592290817925409</c:v>
                </c:pt>
                <c:pt idx="26">
                  <c:v>-0.10592290817925409</c:v>
                </c:pt>
                <c:pt idx="27">
                  <c:v>-0.10592290817925409</c:v>
                </c:pt>
                <c:pt idx="28">
                  <c:v>-0.10592290817925409</c:v>
                </c:pt>
                <c:pt idx="29">
                  <c:v>-0.10592290817925409</c:v>
                </c:pt>
                <c:pt idx="30">
                  <c:v>-0.10592290817925409</c:v>
                </c:pt>
                <c:pt idx="31">
                  <c:v>-0.10592290817925409</c:v>
                </c:pt>
                <c:pt idx="32">
                  <c:v>-0.10592290817925409</c:v>
                </c:pt>
                <c:pt idx="33">
                  <c:v>-0.10592290817925409</c:v>
                </c:pt>
                <c:pt idx="34">
                  <c:v>-9.3444909344490901E-2</c:v>
                </c:pt>
                <c:pt idx="35">
                  <c:v>-9.3444909344490901E-2</c:v>
                </c:pt>
                <c:pt idx="36">
                  <c:v>-9.3444909344490901E-2</c:v>
                </c:pt>
                <c:pt idx="37">
                  <c:v>-9.3444909344490901E-2</c:v>
                </c:pt>
                <c:pt idx="38">
                  <c:v>-9.3444909344490901E-2</c:v>
                </c:pt>
                <c:pt idx="39">
                  <c:v>-9.3444909344490901E-2</c:v>
                </c:pt>
                <c:pt idx="40">
                  <c:v>-9.3444909344490901E-2</c:v>
                </c:pt>
                <c:pt idx="41">
                  <c:v>-9.3444909344490901E-2</c:v>
                </c:pt>
                <c:pt idx="42">
                  <c:v>-3.6951501154734445E-2</c:v>
                </c:pt>
                <c:pt idx="43">
                  <c:v>-3.6951501154734445E-2</c:v>
                </c:pt>
                <c:pt idx="44">
                  <c:v>-3.6951501154734445E-2</c:v>
                </c:pt>
                <c:pt idx="45">
                  <c:v>-3.6951501154734445E-2</c:v>
                </c:pt>
                <c:pt idx="46">
                  <c:v>-3.6951501154734445E-2</c:v>
                </c:pt>
                <c:pt idx="47">
                  <c:v>-3.6951501154734445E-2</c:v>
                </c:pt>
                <c:pt idx="48">
                  <c:v>-3.6951501154734445E-2</c:v>
                </c:pt>
                <c:pt idx="49">
                  <c:v>-3.6951501154734445E-2</c:v>
                </c:pt>
                <c:pt idx="50">
                  <c:v>-3.5476718403547713E-2</c:v>
                </c:pt>
                <c:pt idx="51">
                  <c:v>-7.885085574572126E-2</c:v>
                </c:pt>
                <c:pt idx="52">
                  <c:v>-7.885085574572126E-2</c:v>
                </c:pt>
                <c:pt idx="53">
                  <c:v>-7.885085574572126E-2</c:v>
                </c:pt>
                <c:pt idx="54">
                  <c:v>-7.885085574572126E-2</c:v>
                </c:pt>
                <c:pt idx="55">
                  <c:v>-7.885085574572126E-2</c:v>
                </c:pt>
                <c:pt idx="56">
                  <c:v>-7.885085574572126E-2</c:v>
                </c:pt>
                <c:pt idx="57">
                  <c:v>-7.885085574572126E-2</c:v>
                </c:pt>
                <c:pt idx="58">
                  <c:v>-7.885085574572126E-2</c:v>
                </c:pt>
                <c:pt idx="59">
                  <c:v>-7.885085574572126E-2</c:v>
                </c:pt>
                <c:pt idx="60">
                  <c:v>-7.885085574572126E-2</c:v>
                </c:pt>
                <c:pt idx="61">
                  <c:v>-4.3132050431320512E-2</c:v>
                </c:pt>
                <c:pt idx="62">
                  <c:v>-3.6468330134357019E-2</c:v>
                </c:pt>
                <c:pt idx="63">
                  <c:v>-3.6468330134357019E-2</c:v>
                </c:pt>
                <c:pt idx="64">
                  <c:v>-3.6468330134357019E-2</c:v>
                </c:pt>
                <c:pt idx="65">
                  <c:v>-3.6468330134357019E-2</c:v>
                </c:pt>
                <c:pt idx="66">
                  <c:v>-3.6468330134357019E-2</c:v>
                </c:pt>
                <c:pt idx="67">
                  <c:v>-2.4330900243309084E-2</c:v>
                </c:pt>
                <c:pt idx="68">
                  <c:v>-2.4330900243309084E-2</c:v>
                </c:pt>
                <c:pt idx="69">
                  <c:v>-2.4330900243309084E-2</c:v>
                </c:pt>
                <c:pt idx="70">
                  <c:v>-2.4330900243309084E-2</c:v>
                </c:pt>
                <c:pt idx="71">
                  <c:v>-2.4330900243309084E-2</c:v>
                </c:pt>
                <c:pt idx="72">
                  <c:v>-2.4330900243309084E-2</c:v>
                </c:pt>
                <c:pt idx="73">
                  <c:v>-2.4330900243309084E-2</c:v>
                </c:pt>
                <c:pt idx="74">
                  <c:v>-2.4330900243309084E-2</c:v>
                </c:pt>
                <c:pt idx="75">
                  <c:v>-4.6504169339320001E-2</c:v>
                </c:pt>
                <c:pt idx="76">
                  <c:v>-5.4154053144971459E-2</c:v>
                </c:pt>
                <c:pt idx="77">
                  <c:v>-5.4154053144971459E-2</c:v>
                </c:pt>
                <c:pt idx="78">
                  <c:v>-5.4154053144971459E-2</c:v>
                </c:pt>
                <c:pt idx="79">
                  <c:v>-5.4154053144971459E-2</c:v>
                </c:pt>
                <c:pt idx="80">
                  <c:v>-5.4154053144971459E-2</c:v>
                </c:pt>
                <c:pt idx="81">
                  <c:v>-5.4154053144971459E-2</c:v>
                </c:pt>
                <c:pt idx="82">
                  <c:v>-5.4154053144971459E-2</c:v>
                </c:pt>
                <c:pt idx="83">
                  <c:v>-5.4154053144971459E-2</c:v>
                </c:pt>
                <c:pt idx="84">
                  <c:v>-5.4154053144971459E-2</c:v>
                </c:pt>
                <c:pt idx="85">
                  <c:v>-5.4154053144971459E-2</c:v>
                </c:pt>
                <c:pt idx="86">
                  <c:v>-5.2977571539056356E-2</c:v>
                </c:pt>
                <c:pt idx="87">
                  <c:v>-5.2977571539056356E-2</c:v>
                </c:pt>
                <c:pt idx="88">
                  <c:v>-5.2977571539056356E-2</c:v>
                </c:pt>
                <c:pt idx="89">
                  <c:v>-4.2402826855123754E-2</c:v>
                </c:pt>
                <c:pt idx="90">
                  <c:v>-4.2402826855123754E-2</c:v>
                </c:pt>
                <c:pt idx="91">
                  <c:v>-4.2402826855123754E-2</c:v>
                </c:pt>
                <c:pt idx="92">
                  <c:v>-4.2402826855123754E-2</c:v>
                </c:pt>
                <c:pt idx="93">
                  <c:v>-3.5053554040895718E-2</c:v>
                </c:pt>
                <c:pt idx="94">
                  <c:v>-3.5053554040895718E-2</c:v>
                </c:pt>
                <c:pt idx="95">
                  <c:v>-3.5053554040895718E-2</c:v>
                </c:pt>
                <c:pt idx="96">
                  <c:v>-2.4217961654894093E-2</c:v>
                </c:pt>
                <c:pt idx="97">
                  <c:v>-2.0711630377057921E-2</c:v>
                </c:pt>
                <c:pt idx="98">
                  <c:v>-2.2050716648290947E-2</c:v>
                </c:pt>
                <c:pt idx="99">
                  <c:v>-2.2050716648290947E-2</c:v>
                </c:pt>
                <c:pt idx="100">
                  <c:v>-2.2050716648290947E-2</c:v>
                </c:pt>
                <c:pt idx="101">
                  <c:v>-2.2050716648290947E-2</c:v>
                </c:pt>
                <c:pt idx="102">
                  <c:v>-2.73660205245152E-2</c:v>
                </c:pt>
                <c:pt idx="103">
                  <c:v>-3.3997655334115029E-2</c:v>
                </c:pt>
                <c:pt idx="104">
                  <c:v>-3.3997655334115029E-2</c:v>
                </c:pt>
                <c:pt idx="105">
                  <c:v>-3.3997655334115029E-2</c:v>
                </c:pt>
                <c:pt idx="106">
                  <c:v>-3.3997655334115029E-2</c:v>
                </c:pt>
                <c:pt idx="107">
                  <c:v>-3.3997655334115029E-2</c:v>
                </c:pt>
                <c:pt idx="108">
                  <c:v>-3.3997655334115029E-2</c:v>
                </c:pt>
                <c:pt idx="109">
                  <c:v>-3.3997655334115029E-2</c:v>
                </c:pt>
                <c:pt idx="110">
                  <c:v>-3.3997655334115029E-2</c:v>
                </c:pt>
                <c:pt idx="111">
                  <c:v>-3.3997655334115029E-2</c:v>
                </c:pt>
                <c:pt idx="112">
                  <c:v>-3.3997655334115029E-2</c:v>
                </c:pt>
                <c:pt idx="113">
                  <c:v>-1.2135922330097082E-2</c:v>
                </c:pt>
                <c:pt idx="114">
                  <c:v>-6.1804697156985222E-3</c:v>
                </c:pt>
                <c:pt idx="115">
                  <c:v>-6.1804697156985222E-3</c:v>
                </c:pt>
                <c:pt idx="116">
                  <c:v>0</c:v>
                </c:pt>
                <c:pt idx="117">
                  <c:v>-1.6084303937881295E-2</c:v>
                </c:pt>
                <c:pt idx="118">
                  <c:v>-1.6084303937881295E-2</c:v>
                </c:pt>
                <c:pt idx="119">
                  <c:v>-1.6084303937881295E-2</c:v>
                </c:pt>
                <c:pt idx="120">
                  <c:v>-1.6084303937881295E-2</c:v>
                </c:pt>
                <c:pt idx="121">
                  <c:v>-1.6084303937881295E-2</c:v>
                </c:pt>
                <c:pt idx="122">
                  <c:v>-1.6084303937881295E-2</c:v>
                </c:pt>
                <c:pt idx="123">
                  <c:v>-1.6084303937881295E-2</c:v>
                </c:pt>
                <c:pt idx="124">
                  <c:v>-1.6084303937881295E-2</c:v>
                </c:pt>
                <c:pt idx="125">
                  <c:v>-1.6084303937881295E-2</c:v>
                </c:pt>
                <c:pt idx="126">
                  <c:v>-1.6084303937881295E-2</c:v>
                </c:pt>
                <c:pt idx="127">
                  <c:v>1.0000000000000009E-2</c:v>
                </c:pt>
                <c:pt idx="128">
                  <c:v>1.0000000000000009E-2</c:v>
                </c:pt>
                <c:pt idx="129">
                  <c:v>-1.5544041450777257E-2</c:v>
                </c:pt>
                <c:pt idx="130">
                  <c:v>-0.11052631578947381</c:v>
                </c:pt>
                <c:pt idx="131">
                  <c:v>-0.11052631578947381</c:v>
                </c:pt>
                <c:pt idx="132">
                  <c:v>-0.11052631578947381</c:v>
                </c:pt>
                <c:pt idx="133">
                  <c:v>-0.11052631578947381</c:v>
                </c:pt>
                <c:pt idx="134">
                  <c:v>-0.11052631578947381</c:v>
                </c:pt>
                <c:pt idx="135">
                  <c:v>-0.11052631578947381</c:v>
                </c:pt>
                <c:pt idx="136">
                  <c:v>-0.11052631578947381</c:v>
                </c:pt>
                <c:pt idx="137">
                  <c:v>-0.11052631578947381</c:v>
                </c:pt>
                <c:pt idx="138">
                  <c:v>-0.11052631578947381</c:v>
                </c:pt>
                <c:pt idx="139">
                  <c:v>-0.11052631578947381</c:v>
                </c:pt>
                <c:pt idx="140">
                  <c:v>-0.10062893081761004</c:v>
                </c:pt>
                <c:pt idx="141">
                  <c:v>-0.10062893081761004</c:v>
                </c:pt>
                <c:pt idx="142">
                  <c:v>-0.10062893081761004</c:v>
                </c:pt>
                <c:pt idx="143">
                  <c:v>-0.10062893081761004</c:v>
                </c:pt>
                <c:pt idx="144">
                  <c:v>-0.10062893081761004</c:v>
                </c:pt>
                <c:pt idx="145">
                  <c:v>-0.10062893081761004</c:v>
                </c:pt>
                <c:pt idx="146">
                  <c:v>-0.10062893081761004</c:v>
                </c:pt>
                <c:pt idx="147">
                  <c:v>-0.10062893081761004</c:v>
                </c:pt>
                <c:pt idx="148">
                  <c:v>-0.10062893081761004</c:v>
                </c:pt>
                <c:pt idx="149">
                  <c:v>-0.10062893081761004</c:v>
                </c:pt>
                <c:pt idx="150">
                  <c:v>-9.7902097902097918E-2</c:v>
                </c:pt>
                <c:pt idx="151">
                  <c:v>-1.4084507042253502E-2</c:v>
                </c:pt>
                <c:pt idx="152">
                  <c:v>-1.4084507042253502E-2</c:v>
                </c:pt>
                <c:pt idx="153">
                  <c:v>-1.4084507042253502E-2</c:v>
                </c:pt>
                <c:pt idx="154">
                  <c:v>-1.4084507042253502E-2</c:v>
                </c:pt>
                <c:pt idx="155">
                  <c:v>-1.4084507042253502E-2</c:v>
                </c:pt>
                <c:pt idx="156">
                  <c:v>-1.4084507042253502E-2</c:v>
                </c:pt>
                <c:pt idx="157">
                  <c:v>-7.1428571428571175E-3</c:v>
                </c:pt>
                <c:pt idx="158">
                  <c:v>-2.083333333333337E-2</c:v>
                </c:pt>
                <c:pt idx="159">
                  <c:v>-2.083333333333337E-2</c:v>
                </c:pt>
                <c:pt idx="160">
                  <c:v>-2.083333333333337E-2</c:v>
                </c:pt>
                <c:pt idx="161">
                  <c:v>-2.083333333333337E-2</c:v>
                </c:pt>
                <c:pt idx="162">
                  <c:v>-2.083333333333337E-2</c:v>
                </c:pt>
                <c:pt idx="163">
                  <c:v>-2.083333333333337E-2</c:v>
                </c:pt>
                <c:pt idx="164">
                  <c:v>-2.083333333333337E-2</c:v>
                </c:pt>
                <c:pt idx="165">
                  <c:v>-2.083333333333337E-2</c:v>
                </c:pt>
                <c:pt idx="166">
                  <c:v>-2.083333333333337E-2</c:v>
                </c:pt>
                <c:pt idx="167">
                  <c:v>-2.083333333333337E-2</c:v>
                </c:pt>
                <c:pt idx="168">
                  <c:v>-7.4349442379182396E-3</c:v>
                </c:pt>
                <c:pt idx="169">
                  <c:v>-7.4349442379182396E-3</c:v>
                </c:pt>
                <c:pt idx="170">
                  <c:v>-7.4349442379182396E-3</c:v>
                </c:pt>
                <c:pt idx="171">
                  <c:v>-7.4349442379182396E-3</c:v>
                </c:pt>
                <c:pt idx="172">
                  <c:v>-7.4349442379182396E-3</c:v>
                </c:pt>
                <c:pt idx="173">
                  <c:v>3.7453183520599342E-3</c:v>
                </c:pt>
                <c:pt idx="174">
                  <c:v>6.7114093959730337E-3</c:v>
                </c:pt>
                <c:pt idx="175">
                  <c:v>6.7114093959730337E-3</c:v>
                </c:pt>
                <c:pt idx="176">
                  <c:v>6.7114093959730337E-3</c:v>
                </c:pt>
                <c:pt idx="177">
                  <c:v>6.7114093959730337E-3</c:v>
                </c:pt>
                <c:pt idx="178">
                  <c:v>6.7114093959730337E-3</c:v>
                </c:pt>
                <c:pt idx="179">
                  <c:v>6.7114093959730337E-3</c:v>
                </c:pt>
                <c:pt idx="180">
                  <c:v>9.7087378640776656E-3</c:v>
                </c:pt>
                <c:pt idx="181">
                  <c:v>9.7087378640776656E-3</c:v>
                </c:pt>
                <c:pt idx="182">
                  <c:v>9.7087378640776656E-3</c:v>
                </c:pt>
                <c:pt idx="183">
                  <c:v>1.9230769230769384E-2</c:v>
                </c:pt>
                <c:pt idx="184">
                  <c:v>3.2663316582914659E-2</c:v>
                </c:pt>
                <c:pt idx="185">
                  <c:v>3.2663316582914659E-2</c:v>
                </c:pt>
                <c:pt idx="186">
                  <c:v>3.2663316582914659E-2</c:v>
                </c:pt>
                <c:pt idx="187">
                  <c:v>3.2663316582914659E-2</c:v>
                </c:pt>
                <c:pt idx="188">
                  <c:v>3.2663316582914659E-2</c:v>
                </c:pt>
                <c:pt idx="189">
                  <c:v>3.2663316582914659E-2</c:v>
                </c:pt>
                <c:pt idx="190">
                  <c:v>3.649635036496357E-2</c:v>
                </c:pt>
                <c:pt idx="191">
                  <c:v>3.7115588547189882E-2</c:v>
                </c:pt>
                <c:pt idx="192">
                  <c:v>3.7115588547189882E-2</c:v>
                </c:pt>
                <c:pt idx="193">
                  <c:v>3.5328753680078373E-2</c:v>
                </c:pt>
                <c:pt idx="194">
                  <c:v>3.5328753680078373E-2</c:v>
                </c:pt>
                <c:pt idx="195">
                  <c:v>1.4598540145985384E-2</c:v>
                </c:pt>
                <c:pt idx="196">
                  <c:v>1.4598540145985384E-2</c:v>
                </c:pt>
                <c:pt idx="197">
                  <c:v>1.4598540145985384E-2</c:v>
                </c:pt>
                <c:pt idx="198">
                  <c:v>1.4598540145985384E-2</c:v>
                </c:pt>
                <c:pt idx="199">
                  <c:v>1.4598540145985384E-2</c:v>
                </c:pt>
                <c:pt idx="200">
                  <c:v>1.4598540145985384E-2</c:v>
                </c:pt>
                <c:pt idx="201">
                  <c:v>1.4598540145985384E-2</c:v>
                </c:pt>
                <c:pt idx="202">
                  <c:v>1.4598540145985384E-2</c:v>
                </c:pt>
                <c:pt idx="203">
                  <c:v>1.4598540145985384E-2</c:v>
                </c:pt>
                <c:pt idx="204">
                  <c:v>1.4598540145985384E-2</c:v>
                </c:pt>
                <c:pt idx="205">
                  <c:v>2.5245441795231471E-2</c:v>
                </c:pt>
                <c:pt idx="206">
                  <c:v>1.5713387806411072E-2</c:v>
                </c:pt>
                <c:pt idx="207">
                  <c:v>1.5713387806411072E-2</c:v>
                </c:pt>
                <c:pt idx="208">
                  <c:v>1.5713387806411072E-2</c:v>
                </c:pt>
                <c:pt idx="209">
                  <c:v>1.5713387806411072E-2</c:v>
                </c:pt>
                <c:pt idx="210">
                  <c:v>1.142204454597362E-2</c:v>
                </c:pt>
                <c:pt idx="211">
                  <c:v>1.142204454597362E-2</c:v>
                </c:pt>
                <c:pt idx="212">
                  <c:v>1.142204454597362E-2</c:v>
                </c:pt>
                <c:pt idx="213">
                  <c:v>1.142204454597362E-2</c:v>
                </c:pt>
                <c:pt idx="214">
                  <c:v>1.142204454597362E-2</c:v>
                </c:pt>
                <c:pt idx="215">
                  <c:v>1.142204454597362E-2</c:v>
                </c:pt>
                <c:pt idx="216">
                  <c:v>1.142204454597362E-2</c:v>
                </c:pt>
                <c:pt idx="217">
                  <c:v>2.984650369528552E-4</c:v>
                </c:pt>
                <c:pt idx="218">
                  <c:v>2.984650369528552E-4</c:v>
                </c:pt>
                <c:pt idx="219">
                  <c:v>2.984650369528552E-4</c:v>
                </c:pt>
                <c:pt idx="220">
                  <c:v>2.984650369528552E-4</c:v>
                </c:pt>
                <c:pt idx="221">
                  <c:v>2.984650369528552E-4</c:v>
                </c:pt>
                <c:pt idx="222">
                  <c:v>2.984650369528552E-4</c:v>
                </c:pt>
                <c:pt idx="223">
                  <c:v>-8.9348313069648189E-4</c:v>
                </c:pt>
                <c:pt idx="224">
                  <c:v>-8.9348313069648189E-4</c:v>
                </c:pt>
                <c:pt idx="225">
                  <c:v>-8.9348313069648189E-4</c:v>
                </c:pt>
                <c:pt idx="226">
                  <c:v>-8.9348313069648189E-4</c:v>
                </c:pt>
                <c:pt idx="227">
                  <c:v>-8.9348313069648189E-4</c:v>
                </c:pt>
                <c:pt idx="228">
                  <c:v>-8.9348313069648189E-4</c:v>
                </c:pt>
                <c:pt idx="229">
                  <c:v>-8.9348313069648189E-4</c:v>
                </c:pt>
                <c:pt idx="230">
                  <c:v>-8.9348313069648189E-4</c:v>
                </c:pt>
                <c:pt idx="231">
                  <c:v>-8.9348313069648189E-4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5-E542-8C38-C26CC8DE740B}"/>
            </c:ext>
          </c:extLst>
        </c:ser>
        <c:ser>
          <c:idx val="1"/>
          <c:order val="1"/>
          <c:tx>
            <c:v>Max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Inflation!$L$2:$L$234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Inflation!$P$2:$P$234</c:f>
              <c:numCache>
                <c:formatCode>0.0%</c:formatCode>
                <c:ptCount val="233"/>
                <c:pt idx="11">
                  <c:v>0.12753336628769163</c:v>
                </c:pt>
                <c:pt idx="12">
                  <c:v>0.12753336628769163</c:v>
                </c:pt>
                <c:pt idx="13">
                  <c:v>9.5133713283647392E-2</c:v>
                </c:pt>
                <c:pt idx="14">
                  <c:v>4.9180327868852292E-2</c:v>
                </c:pt>
                <c:pt idx="15">
                  <c:v>4.9180327868852292E-2</c:v>
                </c:pt>
                <c:pt idx="16">
                  <c:v>4.9180327868852292E-2</c:v>
                </c:pt>
                <c:pt idx="17">
                  <c:v>4.9180327868852292E-2</c:v>
                </c:pt>
                <c:pt idx="18">
                  <c:v>4.9180327868852292E-2</c:v>
                </c:pt>
                <c:pt idx="19">
                  <c:v>4.9180327868852292E-2</c:v>
                </c:pt>
                <c:pt idx="20">
                  <c:v>4.9180327868852292E-2</c:v>
                </c:pt>
                <c:pt idx="21">
                  <c:v>0.10694769711163143</c:v>
                </c:pt>
                <c:pt idx="22">
                  <c:v>0.14492242595204519</c:v>
                </c:pt>
                <c:pt idx="23">
                  <c:v>0.14492242595204519</c:v>
                </c:pt>
                <c:pt idx="24">
                  <c:v>0.14492242595204519</c:v>
                </c:pt>
                <c:pt idx="25">
                  <c:v>0.14492242595204519</c:v>
                </c:pt>
                <c:pt idx="26">
                  <c:v>0.14492242595204519</c:v>
                </c:pt>
                <c:pt idx="27">
                  <c:v>0.14492242595204519</c:v>
                </c:pt>
                <c:pt idx="28">
                  <c:v>0.14492242595204519</c:v>
                </c:pt>
                <c:pt idx="29">
                  <c:v>0.14492242595204519</c:v>
                </c:pt>
                <c:pt idx="30">
                  <c:v>0.14492242595204519</c:v>
                </c:pt>
                <c:pt idx="31">
                  <c:v>0.14492242595204519</c:v>
                </c:pt>
                <c:pt idx="32">
                  <c:v>0</c:v>
                </c:pt>
                <c:pt idx="33">
                  <c:v>0</c:v>
                </c:pt>
                <c:pt idx="34">
                  <c:v>1.2671594508975925E-2</c:v>
                </c:pt>
                <c:pt idx="35">
                  <c:v>1.2671594508975925E-2</c:v>
                </c:pt>
                <c:pt idx="36">
                  <c:v>1.2671594508975925E-2</c:v>
                </c:pt>
                <c:pt idx="37">
                  <c:v>1.2671594508975925E-2</c:v>
                </c:pt>
                <c:pt idx="38">
                  <c:v>1.2671594508975925E-2</c:v>
                </c:pt>
                <c:pt idx="39">
                  <c:v>1.2671594508975925E-2</c:v>
                </c:pt>
                <c:pt idx="40">
                  <c:v>1.2671594508975925E-2</c:v>
                </c:pt>
                <c:pt idx="41">
                  <c:v>1.2671594508975925E-2</c:v>
                </c:pt>
                <c:pt idx="42">
                  <c:v>1.2671594508975925E-2</c:v>
                </c:pt>
                <c:pt idx="43">
                  <c:v>2.4330900243308973E-2</c:v>
                </c:pt>
                <c:pt idx="44">
                  <c:v>4.2755344418052177E-2</c:v>
                </c:pt>
                <c:pt idx="45">
                  <c:v>4.2755344418052177E-2</c:v>
                </c:pt>
                <c:pt idx="46">
                  <c:v>4.2755344418052177E-2</c:v>
                </c:pt>
                <c:pt idx="47">
                  <c:v>4.2755344418052177E-2</c:v>
                </c:pt>
                <c:pt idx="48">
                  <c:v>4.2755344418052177E-2</c:v>
                </c:pt>
                <c:pt idx="49">
                  <c:v>4.2755344418052177E-2</c:v>
                </c:pt>
                <c:pt idx="50">
                  <c:v>4.2755344418052177E-2</c:v>
                </c:pt>
                <c:pt idx="51">
                  <c:v>4.2755344418052177E-2</c:v>
                </c:pt>
                <c:pt idx="52">
                  <c:v>4.2755344418052177E-2</c:v>
                </c:pt>
                <c:pt idx="53">
                  <c:v>4.2755344418052177E-2</c:v>
                </c:pt>
                <c:pt idx="54">
                  <c:v>4.1571753986332505E-2</c:v>
                </c:pt>
                <c:pt idx="55">
                  <c:v>4.4097693351424772E-2</c:v>
                </c:pt>
                <c:pt idx="56">
                  <c:v>4.4097693351424772E-2</c:v>
                </c:pt>
                <c:pt idx="57">
                  <c:v>4.4097693351424772E-2</c:v>
                </c:pt>
                <c:pt idx="58">
                  <c:v>4.4097693351424772E-2</c:v>
                </c:pt>
                <c:pt idx="59">
                  <c:v>4.4097693351424772E-2</c:v>
                </c:pt>
                <c:pt idx="60">
                  <c:v>4.4097693351424772E-2</c:v>
                </c:pt>
                <c:pt idx="61">
                  <c:v>4.4097693351424772E-2</c:v>
                </c:pt>
                <c:pt idx="62">
                  <c:v>4.4097693351424772E-2</c:v>
                </c:pt>
                <c:pt idx="63">
                  <c:v>5.694177863083838E-2</c:v>
                </c:pt>
                <c:pt idx="64">
                  <c:v>5.694177863083838E-2</c:v>
                </c:pt>
                <c:pt idx="65">
                  <c:v>5.694177863083838E-2</c:v>
                </c:pt>
                <c:pt idx="66">
                  <c:v>5.694177863083838E-2</c:v>
                </c:pt>
                <c:pt idx="67">
                  <c:v>5.694177863083838E-2</c:v>
                </c:pt>
                <c:pt idx="68">
                  <c:v>5.694177863083838E-2</c:v>
                </c:pt>
                <c:pt idx="69">
                  <c:v>5.694177863083838E-2</c:v>
                </c:pt>
                <c:pt idx="70">
                  <c:v>0.10180722891566241</c:v>
                </c:pt>
                <c:pt idx="71">
                  <c:v>0.19846910880262447</c:v>
                </c:pt>
                <c:pt idx="72">
                  <c:v>0.24999999999999978</c:v>
                </c:pt>
                <c:pt idx="73">
                  <c:v>0.24999999999999978</c:v>
                </c:pt>
                <c:pt idx="74">
                  <c:v>0.24999999999999978</c:v>
                </c:pt>
                <c:pt idx="75">
                  <c:v>0.24999999999999978</c:v>
                </c:pt>
                <c:pt idx="76">
                  <c:v>0.24999999999999978</c:v>
                </c:pt>
                <c:pt idx="77">
                  <c:v>0.24999999999999978</c:v>
                </c:pt>
                <c:pt idx="78">
                  <c:v>0.24999999999999978</c:v>
                </c:pt>
                <c:pt idx="79">
                  <c:v>0.24999999999999978</c:v>
                </c:pt>
                <c:pt idx="80">
                  <c:v>0.24999999999999978</c:v>
                </c:pt>
                <c:pt idx="81">
                  <c:v>0.24999999999999978</c:v>
                </c:pt>
                <c:pt idx="82">
                  <c:v>0.13211678832116802</c:v>
                </c:pt>
                <c:pt idx="83">
                  <c:v>5.1579626047710825E-3</c:v>
                </c:pt>
                <c:pt idx="84">
                  <c:v>-1.0135135135135198E-2</c:v>
                </c:pt>
                <c:pt idx="85">
                  <c:v>-1.0135135135135198E-2</c:v>
                </c:pt>
                <c:pt idx="86">
                  <c:v>-1.0135135135135198E-2</c:v>
                </c:pt>
                <c:pt idx="87">
                  <c:v>-1.0135135135135198E-2</c:v>
                </c:pt>
                <c:pt idx="88">
                  <c:v>1.2409513960703222E-2</c:v>
                </c:pt>
                <c:pt idx="89">
                  <c:v>1.2409513960703222E-2</c:v>
                </c:pt>
                <c:pt idx="90">
                  <c:v>1.2409513960703222E-2</c:v>
                </c:pt>
                <c:pt idx="91">
                  <c:v>1.2409513960703222E-2</c:v>
                </c:pt>
                <c:pt idx="92">
                  <c:v>1.2409513960703222E-2</c:v>
                </c:pt>
                <c:pt idx="93">
                  <c:v>1.2409513960703222E-2</c:v>
                </c:pt>
                <c:pt idx="94">
                  <c:v>1.2409513960703222E-2</c:v>
                </c:pt>
                <c:pt idx="95">
                  <c:v>1.2409513960703222E-2</c:v>
                </c:pt>
                <c:pt idx="96">
                  <c:v>1.2409513960703222E-2</c:v>
                </c:pt>
                <c:pt idx="97">
                  <c:v>1.2409513960703222E-2</c:v>
                </c:pt>
                <c:pt idx="98">
                  <c:v>1.2257405515832653E-2</c:v>
                </c:pt>
                <c:pt idx="99">
                  <c:v>5.4525627044712532E-3</c:v>
                </c:pt>
                <c:pt idx="100">
                  <c:v>5.4525627044712532E-3</c:v>
                </c:pt>
                <c:pt idx="101">
                  <c:v>5.4525627044712532E-3</c:v>
                </c:pt>
                <c:pt idx="102">
                  <c:v>5.4525627044712532E-3</c:v>
                </c:pt>
                <c:pt idx="103">
                  <c:v>5.4525627044712532E-3</c:v>
                </c:pt>
                <c:pt idx="104">
                  <c:v>5.4525627044712532E-3</c:v>
                </c:pt>
                <c:pt idx="105">
                  <c:v>5.4525627044712532E-3</c:v>
                </c:pt>
                <c:pt idx="106">
                  <c:v>0</c:v>
                </c:pt>
                <c:pt idx="107">
                  <c:v>0</c:v>
                </c:pt>
                <c:pt idx="108">
                  <c:v>6.2189054726369264E-3</c:v>
                </c:pt>
                <c:pt idx="109">
                  <c:v>1.2360939431397044E-2</c:v>
                </c:pt>
                <c:pt idx="110">
                  <c:v>1.2360939431397044E-2</c:v>
                </c:pt>
                <c:pt idx="111">
                  <c:v>1.7490952955367955E-2</c:v>
                </c:pt>
                <c:pt idx="112">
                  <c:v>1.7490952955367955E-2</c:v>
                </c:pt>
                <c:pt idx="113">
                  <c:v>1.7490952955367955E-2</c:v>
                </c:pt>
                <c:pt idx="114">
                  <c:v>1.7490952955367955E-2</c:v>
                </c:pt>
                <c:pt idx="115">
                  <c:v>3.3623188405796922E-2</c:v>
                </c:pt>
                <c:pt idx="116">
                  <c:v>3.3623188405796922E-2</c:v>
                </c:pt>
                <c:pt idx="117">
                  <c:v>3.3623188405796922E-2</c:v>
                </c:pt>
                <c:pt idx="118">
                  <c:v>3.3623188405796922E-2</c:v>
                </c:pt>
                <c:pt idx="119">
                  <c:v>3.3623188405796922E-2</c:v>
                </c:pt>
                <c:pt idx="120">
                  <c:v>3.3623188405796922E-2</c:v>
                </c:pt>
                <c:pt idx="121">
                  <c:v>3.3623188405796922E-2</c:v>
                </c:pt>
                <c:pt idx="122">
                  <c:v>3.3623188405796922E-2</c:v>
                </c:pt>
                <c:pt idx="123">
                  <c:v>3.3623188405796922E-2</c:v>
                </c:pt>
                <c:pt idx="124">
                  <c:v>3.3623188405796922E-2</c:v>
                </c:pt>
                <c:pt idx="125">
                  <c:v>0.125</c:v>
                </c:pt>
                <c:pt idx="126">
                  <c:v>0.19658119658119655</c:v>
                </c:pt>
                <c:pt idx="127">
                  <c:v>0.19658119658119655</c:v>
                </c:pt>
                <c:pt idx="128">
                  <c:v>0.19658119658119655</c:v>
                </c:pt>
                <c:pt idx="129">
                  <c:v>0.19658119658119655</c:v>
                </c:pt>
                <c:pt idx="130">
                  <c:v>0.19658119658119655</c:v>
                </c:pt>
                <c:pt idx="131">
                  <c:v>0.19658119658119655</c:v>
                </c:pt>
                <c:pt idx="132">
                  <c:v>0.19658119658119655</c:v>
                </c:pt>
                <c:pt idx="133">
                  <c:v>0.19658119658119655</c:v>
                </c:pt>
                <c:pt idx="134">
                  <c:v>0.19658119658119655</c:v>
                </c:pt>
                <c:pt idx="135">
                  <c:v>0.19658119658119655</c:v>
                </c:pt>
                <c:pt idx="136">
                  <c:v>0.1785714285714286</c:v>
                </c:pt>
                <c:pt idx="137">
                  <c:v>0.16969696969696968</c:v>
                </c:pt>
                <c:pt idx="138">
                  <c:v>3.4682080924855363E-2</c:v>
                </c:pt>
                <c:pt idx="139">
                  <c:v>3.4682080924855363E-2</c:v>
                </c:pt>
                <c:pt idx="140">
                  <c:v>3.4682080924855363E-2</c:v>
                </c:pt>
                <c:pt idx="141">
                  <c:v>3.4682080924855363E-2</c:v>
                </c:pt>
                <c:pt idx="142">
                  <c:v>3.4682080924855363E-2</c:v>
                </c:pt>
                <c:pt idx="143">
                  <c:v>3.4682080924855363E-2</c:v>
                </c:pt>
                <c:pt idx="144">
                  <c:v>3.0303030303030276E-2</c:v>
                </c:pt>
                <c:pt idx="145">
                  <c:v>3.0303030303030276E-2</c:v>
                </c:pt>
                <c:pt idx="146">
                  <c:v>3.0303030303030276E-2</c:v>
                </c:pt>
                <c:pt idx="147">
                  <c:v>3.0303030303030276E-2</c:v>
                </c:pt>
                <c:pt idx="148">
                  <c:v>3.0303030303030276E-2</c:v>
                </c:pt>
                <c:pt idx="149">
                  <c:v>3.0303030303030276E-2</c:v>
                </c:pt>
                <c:pt idx="150">
                  <c:v>0.11347517730496448</c:v>
                </c:pt>
                <c:pt idx="151">
                  <c:v>0.11347517730496448</c:v>
                </c:pt>
                <c:pt idx="152">
                  <c:v>0.11347517730496448</c:v>
                </c:pt>
                <c:pt idx="153">
                  <c:v>0.11347517730496448</c:v>
                </c:pt>
                <c:pt idx="154">
                  <c:v>0.11347517730496448</c:v>
                </c:pt>
                <c:pt idx="155">
                  <c:v>0.18131868131868134</c:v>
                </c:pt>
                <c:pt idx="156">
                  <c:v>0.18131868131868134</c:v>
                </c:pt>
                <c:pt idx="157">
                  <c:v>0.18131868131868134</c:v>
                </c:pt>
                <c:pt idx="158">
                  <c:v>0.18131868131868134</c:v>
                </c:pt>
                <c:pt idx="159">
                  <c:v>0.18131868131868134</c:v>
                </c:pt>
                <c:pt idx="160">
                  <c:v>0.18131868131868134</c:v>
                </c:pt>
                <c:pt idx="161">
                  <c:v>0.18131868131868134</c:v>
                </c:pt>
                <c:pt idx="162">
                  <c:v>0.18131868131868134</c:v>
                </c:pt>
                <c:pt idx="163">
                  <c:v>0.18131868131868134</c:v>
                </c:pt>
                <c:pt idx="164">
                  <c:v>0.18131868131868134</c:v>
                </c:pt>
                <c:pt idx="165">
                  <c:v>0.10232558139534875</c:v>
                </c:pt>
                <c:pt idx="166">
                  <c:v>8.085106382978724E-2</c:v>
                </c:pt>
                <c:pt idx="167">
                  <c:v>8.085106382978724E-2</c:v>
                </c:pt>
                <c:pt idx="168">
                  <c:v>8.085106382978724E-2</c:v>
                </c:pt>
                <c:pt idx="169">
                  <c:v>4.3307086614173373E-2</c:v>
                </c:pt>
                <c:pt idx="170">
                  <c:v>3.6231884057970953E-2</c:v>
                </c:pt>
                <c:pt idx="171">
                  <c:v>3.6231884057970953E-2</c:v>
                </c:pt>
                <c:pt idx="172">
                  <c:v>3.6231884057970953E-2</c:v>
                </c:pt>
                <c:pt idx="173">
                  <c:v>3.6231884057970953E-2</c:v>
                </c:pt>
                <c:pt idx="174">
                  <c:v>3.6231884057970953E-2</c:v>
                </c:pt>
                <c:pt idx="175">
                  <c:v>3.6231884057970953E-2</c:v>
                </c:pt>
                <c:pt idx="176">
                  <c:v>3.6474164133738718E-2</c:v>
                </c:pt>
                <c:pt idx="177">
                  <c:v>4.3988269794721369E-2</c:v>
                </c:pt>
                <c:pt idx="178">
                  <c:v>6.1797752808988582E-2</c:v>
                </c:pt>
                <c:pt idx="179">
                  <c:v>6.1797752808988582E-2</c:v>
                </c:pt>
                <c:pt idx="180">
                  <c:v>6.1797752808988582E-2</c:v>
                </c:pt>
                <c:pt idx="181">
                  <c:v>6.1797752808988582E-2</c:v>
                </c:pt>
                <c:pt idx="182">
                  <c:v>9.3896713615023497E-2</c:v>
                </c:pt>
                <c:pt idx="183">
                  <c:v>0.11802575107296143</c:v>
                </c:pt>
                <c:pt idx="184">
                  <c:v>0.11802575107296143</c:v>
                </c:pt>
                <c:pt idx="185">
                  <c:v>0.11802575107296143</c:v>
                </c:pt>
                <c:pt idx="186">
                  <c:v>0.11802575107296143</c:v>
                </c:pt>
                <c:pt idx="187">
                  <c:v>0.11802575107296143</c:v>
                </c:pt>
                <c:pt idx="188">
                  <c:v>0.13909224011713039</c:v>
                </c:pt>
                <c:pt idx="189">
                  <c:v>0.13909224011713039</c:v>
                </c:pt>
                <c:pt idx="190">
                  <c:v>0.13909224011713039</c:v>
                </c:pt>
                <c:pt idx="191">
                  <c:v>0.13909224011713039</c:v>
                </c:pt>
                <c:pt idx="192">
                  <c:v>0.13909224011713039</c:v>
                </c:pt>
                <c:pt idx="193">
                  <c:v>0.13909224011713039</c:v>
                </c:pt>
                <c:pt idx="194">
                  <c:v>0.13909224011713039</c:v>
                </c:pt>
                <c:pt idx="195">
                  <c:v>0.13909224011713039</c:v>
                </c:pt>
                <c:pt idx="196">
                  <c:v>0.13909224011713039</c:v>
                </c:pt>
                <c:pt idx="197">
                  <c:v>0.13909224011713039</c:v>
                </c:pt>
                <c:pt idx="198">
                  <c:v>0.11825192802056561</c:v>
                </c:pt>
                <c:pt idx="199">
                  <c:v>8.3908045977011403E-2</c:v>
                </c:pt>
                <c:pt idx="200">
                  <c:v>5.6514913657770727E-2</c:v>
                </c:pt>
                <c:pt idx="201">
                  <c:v>5.6514913657770727E-2</c:v>
                </c:pt>
                <c:pt idx="202">
                  <c:v>5.6514913657770727E-2</c:v>
                </c:pt>
                <c:pt idx="203">
                  <c:v>5.6514913657770727E-2</c:v>
                </c:pt>
                <c:pt idx="204">
                  <c:v>5.6514913657770727E-2</c:v>
                </c:pt>
                <c:pt idx="205">
                  <c:v>5.6514913657770727E-2</c:v>
                </c:pt>
                <c:pt idx="206">
                  <c:v>5.6514913657770727E-2</c:v>
                </c:pt>
                <c:pt idx="207">
                  <c:v>5.6514913657770727E-2</c:v>
                </c:pt>
                <c:pt idx="208">
                  <c:v>5.6514913657770727E-2</c:v>
                </c:pt>
                <c:pt idx="209">
                  <c:v>3.7322274881516515E-2</c:v>
                </c:pt>
                <c:pt idx="210">
                  <c:v>3.7322274881516515E-2</c:v>
                </c:pt>
                <c:pt idx="211">
                  <c:v>3.7322274881516515E-2</c:v>
                </c:pt>
                <c:pt idx="212">
                  <c:v>3.7322274881516515E-2</c:v>
                </c:pt>
                <c:pt idx="213">
                  <c:v>3.7322274881516515E-2</c:v>
                </c:pt>
                <c:pt idx="214">
                  <c:v>3.9853172522286373E-2</c:v>
                </c:pt>
                <c:pt idx="215">
                  <c:v>3.9853172522286373E-2</c:v>
                </c:pt>
                <c:pt idx="216">
                  <c:v>4.2802940479013563E-2</c:v>
                </c:pt>
                <c:pt idx="217">
                  <c:v>4.2802940479013563E-2</c:v>
                </c:pt>
                <c:pt idx="218">
                  <c:v>4.2802940479013563E-2</c:v>
                </c:pt>
                <c:pt idx="219">
                  <c:v>4.2802940479013563E-2</c:v>
                </c:pt>
                <c:pt idx="220">
                  <c:v>4.2802940479013563E-2</c:v>
                </c:pt>
                <c:pt idx="221">
                  <c:v>4.2802940479013563E-2</c:v>
                </c:pt>
                <c:pt idx="222">
                  <c:v>4.2802940479013563E-2</c:v>
                </c:pt>
                <c:pt idx="223">
                  <c:v>4.2802940479013563E-2</c:v>
                </c:pt>
                <c:pt idx="224">
                  <c:v>4.2802940479013563E-2</c:v>
                </c:pt>
                <c:pt idx="225">
                  <c:v>4.2802940479013563E-2</c:v>
                </c:pt>
                <c:pt idx="226">
                  <c:v>2.9252167121508466E-2</c:v>
                </c:pt>
                <c:pt idx="227">
                  <c:v>2.9252167121508466E-2</c:v>
                </c:pt>
                <c:pt idx="228">
                  <c:v>2.9252167121508466E-2</c:v>
                </c:pt>
                <c:pt idx="229">
                  <c:v>2.9252167121508466E-2</c:v>
                </c:pt>
                <c:pt idx="230">
                  <c:v>7.4798724682891171E-2</c:v>
                </c:pt>
                <c:pt idx="231">
                  <c:v>7.4798724682891171E-2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5-E542-8C38-C26CC8DE7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679731"/>
        <c:axId val="1879470635"/>
      </c:lineChart>
      <c:catAx>
        <c:axId val="350679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9470635"/>
        <c:crosses val="autoZero"/>
        <c:auto val="1"/>
        <c:lblAlgn val="ctr"/>
        <c:lblOffset val="100"/>
        <c:noMultiLvlLbl val="1"/>
      </c:catAx>
      <c:valAx>
        <c:axId val="1879470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067973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10yr Annual Stock Correlations relative to Changes in Inflation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10yr Annual Stock/Inlfation Change Correlations</c:v>
          </c:tx>
          <c:spPr>
            <a:solidFill>
              <a:srgbClr val="ED7D31">
                <a:alpha val="30000"/>
              </a:srgbClr>
            </a:solidFill>
            <a:ln cmpd="sng">
              <a:solidFill>
                <a:srgbClr val="ED7D31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Change'!$I$2:$I$234</c:f>
              <c:numCache>
                <c:formatCode>General</c:formatCode>
                <c:ptCount val="233"/>
                <c:pt idx="12" formatCode="0.00">
                  <c:v>-0.22995058856202369</c:v>
                </c:pt>
                <c:pt idx="13" formatCode="0.00">
                  <c:v>-0.15230564745508152</c:v>
                </c:pt>
                <c:pt idx="14" formatCode="0.00">
                  <c:v>-0.20095696557327125</c:v>
                </c:pt>
                <c:pt idx="15" formatCode="0.00">
                  <c:v>-0.5180971487780639</c:v>
                </c:pt>
                <c:pt idx="16" formatCode="0.00">
                  <c:v>-0.48225264045172389</c:v>
                </c:pt>
                <c:pt idx="17" formatCode="0.00">
                  <c:v>-0.47955807927283078</c:v>
                </c:pt>
                <c:pt idx="18" formatCode="0.00">
                  <c:v>-0.45796643446942292</c:v>
                </c:pt>
                <c:pt idx="19" formatCode="0.00">
                  <c:v>-0.52728637279115553</c:v>
                </c:pt>
                <c:pt idx="20" formatCode="0.00">
                  <c:v>-0.28010769168999788</c:v>
                </c:pt>
                <c:pt idx="21" formatCode="0.00">
                  <c:v>-0.42810560540441606</c:v>
                </c:pt>
                <c:pt idx="22" formatCode="0.00">
                  <c:v>-0.51446198307977276</c:v>
                </c:pt>
                <c:pt idx="23" formatCode="0.00">
                  <c:v>2.9574415556447753E-3</c:v>
                </c:pt>
                <c:pt idx="24" formatCode="0.00">
                  <c:v>-0.28808333420678572</c:v>
                </c:pt>
                <c:pt idx="25" formatCode="0.00">
                  <c:v>-0.20417768638124678</c:v>
                </c:pt>
                <c:pt idx="26" formatCode="0.00">
                  <c:v>-5.4522134017624901E-2</c:v>
                </c:pt>
                <c:pt idx="27" formatCode="0.00">
                  <c:v>-0.12370699814073488</c:v>
                </c:pt>
                <c:pt idx="28" formatCode="0.00">
                  <c:v>-9.9931839225777183E-2</c:v>
                </c:pt>
                <c:pt idx="29" formatCode="0.00">
                  <c:v>-5.8267991035223766E-2</c:v>
                </c:pt>
                <c:pt idx="30" formatCode="0.00">
                  <c:v>-7.9587999806601094E-3</c:v>
                </c:pt>
                <c:pt idx="31" formatCode="0.00">
                  <c:v>7.8204938146092307E-2</c:v>
                </c:pt>
                <c:pt idx="32" formatCode="0.00">
                  <c:v>0.13472268000181872</c:v>
                </c:pt>
                <c:pt idx="33" formatCode="0.00">
                  <c:v>-0.13155998465563271</c:v>
                </c:pt>
                <c:pt idx="34" formatCode="0.00">
                  <c:v>7.7144681797429671E-2</c:v>
                </c:pt>
                <c:pt idx="35" formatCode="0.00">
                  <c:v>7.2298335079551163E-2</c:v>
                </c:pt>
                <c:pt idx="36" formatCode="0.00">
                  <c:v>-1.2741435378762472E-2</c:v>
                </c:pt>
                <c:pt idx="37" formatCode="0.00">
                  <c:v>0.15880798469503429</c:v>
                </c:pt>
                <c:pt idx="38" formatCode="0.00">
                  <c:v>9.0442466338762489E-2</c:v>
                </c:pt>
                <c:pt idx="39" formatCode="0.00">
                  <c:v>4.4979343497618229E-2</c:v>
                </c:pt>
                <c:pt idx="40" formatCode="0.00">
                  <c:v>-2.7360414489350626E-2</c:v>
                </c:pt>
                <c:pt idx="41" formatCode="0.00">
                  <c:v>-0.26357910034905646</c:v>
                </c:pt>
                <c:pt idx="42" formatCode="0.00">
                  <c:v>2.8947202944981092E-2</c:v>
                </c:pt>
                <c:pt idx="43" formatCode="0.00">
                  <c:v>-0.62134631357083103</c:v>
                </c:pt>
                <c:pt idx="44" formatCode="0.00">
                  <c:v>-0.50754656479818172</c:v>
                </c:pt>
                <c:pt idx="45" formatCode="0.00">
                  <c:v>-0.40604314864459395</c:v>
                </c:pt>
                <c:pt idx="46" formatCode="0.00">
                  <c:v>3.0195030030650882E-2</c:v>
                </c:pt>
                <c:pt idx="47" formatCode="0.00">
                  <c:v>-3.4697972811054598E-3</c:v>
                </c:pt>
                <c:pt idx="48" formatCode="0.00">
                  <c:v>0.19961859001181143</c:v>
                </c:pt>
                <c:pt idx="49" formatCode="0.00">
                  <c:v>0.45610748356701902</c:v>
                </c:pt>
                <c:pt idx="50" formatCode="0.00">
                  <c:v>0.2472760914526152</c:v>
                </c:pt>
                <c:pt idx="51" formatCode="0.00">
                  <c:v>7.7742831649231223E-2</c:v>
                </c:pt>
                <c:pt idx="52" formatCode="0.00">
                  <c:v>0.43154839497107322</c:v>
                </c:pt>
                <c:pt idx="53" formatCode="0.00">
                  <c:v>0.40816034300078841</c:v>
                </c:pt>
                <c:pt idx="54" formatCode="0.00">
                  <c:v>0.404458452971797</c:v>
                </c:pt>
                <c:pt idx="55" formatCode="0.00">
                  <c:v>0.36597171702045783</c:v>
                </c:pt>
                <c:pt idx="56" formatCode="0.00">
                  <c:v>0.33798839253696406</c:v>
                </c:pt>
                <c:pt idx="57" formatCode="0.00">
                  <c:v>0.31612826792687643</c:v>
                </c:pt>
                <c:pt idx="58" formatCode="0.00">
                  <c:v>0.26407149021361814</c:v>
                </c:pt>
                <c:pt idx="59" formatCode="0.00">
                  <c:v>0.25984032234623944</c:v>
                </c:pt>
                <c:pt idx="60" formatCode="0.00">
                  <c:v>0.35742871928450831</c:v>
                </c:pt>
                <c:pt idx="61" formatCode="0.00">
                  <c:v>0.32269593210290676</c:v>
                </c:pt>
                <c:pt idx="62" formatCode="0.00">
                  <c:v>-9.8604898759465237E-2</c:v>
                </c:pt>
                <c:pt idx="63" formatCode="0.00">
                  <c:v>-0.21815174388187242</c:v>
                </c:pt>
                <c:pt idx="64" formatCode="0.00">
                  <c:v>-0.11751357703583602</c:v>
                </c:pt>
                <c:pt idx="65" formatCode="0.00">
                  <c:v>-9.1087059116918362E-2</c:v>
                </c:pt>
                <c:pt idx="66" formatCode="0.00">
                  <c:v>-1.4432826866633913E-2</c:v>
                </c:pt>
                <c:pt idx="67" formatCode="0.00">
                  <c:v>-2.6650197991287764E-2</c:v>
                </c:pt>
                <c:pt idx="68" formatCode="0.00">
                  <c:v>-5.5455548955377534E-2</c:v>
                </c:pt>
                <c:pt idx="69" formatCode="0.00">
                  <c:v>1.4946587548522761E-2</c:v>
                </c:pt>
                <c:pt idx="70" formatCode="0.00">
                  <c:v>-0.10877147327338407</c:v>
                </c:pt>
                <c:pt idx="71" formatCode="0.00">
                  <c:v>0.4149544005484222</c:v>
                </c:pt>
                <c:pt idx="72" formatCode="0.00">
                  <c:v>0.46420374548926013</c:v>
                </c:pt>
                <c:pt idx="73" formatCode="0.00">
                  <c:v>0.52873364670894751</c:v>
                </c:pt>
                <c:pt idx="74" formatCode="0.00">
                  <c:v>0.43948086736809738</c:v>
                </c:pt>
                <c:pt idx="75" formatCode="0.00">
                  <c:v>0.41023599136126532</c:v>
                </c:pt>
                <c:pt idx="76" formatCode="0.00">
                  <c:v>0.41146622818075407</c:v>
                </c:pt>
                <c:pt idx="77" formatCode="0.00">
                  <c:v>0.41259209545828307</c:v>
                </c:pt>
                <c:pt idx="78" formatCode="0.00">
                  <c:v>0.45959670838460753</c:v>
                </c:pt>
                <c:pt idx="79" formatCode="0.00">
                  <c:v>0.45409451915779897</c:v>
                </c:pt>
                <c:pt idx="80" formatCode="0.00">
                  <c:v>0.70144306920724553</c:v>
                </c:pt>
                <c:pt idx="81" formatCode="0.00">
                  <c:v>0.5486345229302656</c:v>
                </c:pt>
                <c:pt idx="82" formatCode="0.00">
                  <c:v>0.7140578681839681</c:v>
                </c:pt>
                <c:pt idx="83" formatCode="0.00">
                  <c:v>0.559909429952413</c:v>
                </c:pt>
                <c:pt idx="84" formatCode="0.00">
                  <c:v>0.54244579709222873</c:v>
                </c:pt>
                <c:pt idx="85" formatCode="0.00">
                  <c:v>0.50157974015458895</c:v>
                </c:pt>
                <c:pt idx="86" formatCode="0.00">
                  <c:v>0.60763029950261915</c:v>
                </c:pt>
                <c:pt idx="87" formatCode="0.00">
                  <c:v>0.60278378910564745</c:v>
                </c:pt>
                <c:pt idx="88" formatCode="0.00">
                  <c:v>0.7604821966224582</c:v>
                </c:pt>
                <c:pt idx="89" formatCode="0.00">
                  <c:v>0.70214649359761339</c:v>
                </c:pt>
                <c:pt idx="90" formatCode="0.00">
                  <c:v>0.71328375688348999</c:v>
                </c:pt>
                <c:pt idx="91" formatCode="0.00">
                  <c:v>0.73102289231444806</c:v>
                </c:pt>
                <c:pt idx="92" formatCode="0.00">
                  <c:v>0.73693127151927373</c:v>
                </c:pt>
                <c:pt idx="93" formatCode="0.00">
                  <c:v>0.70886434296020429</c:v>
                </c:pt>
                <c:pt idx="94" formatCode="0.00">
                  <c:v>0.64608773522266827</c:v>
                </c:pt>
                <c:pt idx="95" formatCode="0.00">
                  <c:v>0.70941850229296688</c:v>
                </c:pt>
                <c:pt idx="96" formatCode="0.00">
                  <c:v>0.62204862760240254</c:v>
                </c:pt>
                <c:pt idx="97" formatCode="0.00">
                  <c:v>0.59376336630778725</c:v>
                </c:pt>
                <c:pt idx="98" formatCode="0.00">
                  <c:v>0.17172621153809736</c:v>
                </c:pt>
                <c:pt idx="99" formatCode="0.00">
                  <c:v>-1.2379342638814397E-3</c:v>
                </c:pt>
                <c:pt idx="100" formatCode="0.00">
                  <c:v>2.5484278521100263E-2</c:v>
                </c:pt>
                <c:pt idx="101" formatCode="0.00">
                  <c:v>8.290649155733687E-3</c:v>
                </c:pt>
                <c:pt idx="102" formatCode="0.00">
                  <c:v>0.20321376797997495</c:v>
                </c:pt>
                <c:pt idx="103" formatCode="0.00">
                  <c:v>0.2287852088035604</c:v>
                </c:pt>
                <c:pt idx="104" formatCode="0.00">
                  <c:v>0.30976123764482882</c:v>
                </c:pt>
                <c:pt idx="105" formatCode="0.00">
                  <c:v>0.23096619512666536</c:v>
                </c:pt>
                <c:pt idx="106" formatCode="0.00">
                  <c:v>0.26909261613199464</c:v>
                </c:pt>
                <c:pt idx="107" formatCode="0.00">
                  <c:v>0.30142425720706173</c:v>
                </c:pt>
                <c:pt idx="108" formatCode="0.00">
                  <c:v>0.31271202864953518</c:v>
                </c:pt>
                <c:pt idx="109" formatCode="0.00">
                  <c:v>0.51080142435098563</c:v>
                </c:pt>
                <c:pt idx="110" formatCode="0.00">
                  <c:v>0.47811161612556219</c:v>
                </c:pt>
                <c:pt idx="111" formatCode="0.00">
                  <c:v>0.45865379662789518</c:v>
                </c:pt>
                <c:pt idx="112" formatCode="0.00">
                  <c:v>6.0998672708556537E-2</c:v>
                </c:pt>
                <c:pt idx="113" formatCode="0.00">
                  <c:v>-0.33046457872752177</c:v>
                </c:pt>
                <c:pt idx="114" formatCode="0.00">
                  <c:v>-0.29818940608914718</c:v>
                </c:pt>
                <c:pt idx="115" formatCode="0.00">
                  <c:v>-0.42263684107120369</c:v>
                </c:pt>
                <c:pt idx="116" formatCode="0.00">
                  <c:v>0.11354929719706527</c:v>
                </c:pt>
                <c:pt idx="117" formatCode="0.00">
                  <c:v>-0.23798193420118108</c:v>
                </c:pt>
                <c:pt idx="118" formatCode="0.00">
                  <c:v>-0.14392147490431004</c:v>
                </c:pt>
                <c:pt idx="119" formatCode="0.00">
                  <c:v>-0.17253346823528845</c:v>
                </c:pt>
                <c:pt idx="120" formatCode="0.00">
                  <c:v>-0.15465450849297249</c:v>
                </c:pt>
                <c:pt idx="121" formatCode="0.00">
                  <c:v>-0.15716637845535958</c:v>
                </c:pt>
                <c:pt idx="122" formatCode="0.00">
                  <c:v>-0.16821397298700164</c:v>
                </c:pt>
                <c:pt idx="123" formatCode="0.00">
                  <c:v>-3.7009318858249019E-3</c:v>
                </c:pt>
                <c:pt idx="124" formatCode="0.00">
                  <c:v>9.8834997664456678E-2</c:v>
                </c:pt>
                <c:pt idx="125" formatCode="0.00">
                  <c:v>-2.3836226911469856E-2</c:v>
                </c:pt>
                <c:pt idx="126" formatCode="0.00">
                  <c:v>-0.46151418216533857</c:v>
                </c:pt>
                <c:pt idx="127" formatCode="0.00">
                  <c:v>-0.25279614413265056</c:v>
                </c:pt>
                <c:pt idx="128" formatCode="0.00">
                  <c:v>-0.32915881032971811</c:v>
                </c:pt>
                <c:pt idx="129" formatCode="0.00">
                  <c:v>4.53188226274302E-2</c:v>
                </c:pt>
                <c:pt idx="130" formatCode="0.00">
                  <c:v>-0.1373670469100263</c:v>
                </c:pt>
                <c:pt idx="131" formatCode="0.00">
                  <c:v>0.10096557851748163</c:v>
                </c:pt>
                <c:pt idx="132" formatCode="0.00">
                  <c:v>0.10111945696013235</c:v>
                </c:pt>
                <c:pt idx="133" formatCode="0.00">
                  <c:v>4.7325714447681022E-2</c:v>
                </c:pt>
                <c:pt idx="134" formatCode="0.00">
                  <c:v>5.5602141898894751E-2</c:v>
                </c:pt>
                <c:pt idx="135" formatCode="0.00">
                  <c:v>0.10524767144090619</c:v>
                </c:pt>
                <c:pt idx="136" formatCode="0.00">
                  <c:v>0.53149193599891442</c:v>
                </c:pt>
                <c:pt idx="137" formatCode="0.00">
                  <c:v>0.50725870767746073</c:v>
                </c:pt>
                <c:pt idx="138" formatCode="0.00">
                  <c:v>0.39094094117490608</c:v>
                </c:pt>
                <c:pt idx="139" formatCode="0.00">
                  <c:v>0.25209984116866602</c:v>
                </c:pt>
                <c:pt idx="140" formatCode="0.00">
                  <c:v>0.41348540241970083</c:v>
                </c:pt>
                <c:pt idx="141" formatCode="0.00">
                  <c:v>0.33859462586981703</c:v>
                </c:pt>
                <c:pt idx="142" formatCode="0.00">
                  <c:v>0.6670427655859128</c:v>
                </c:pt>
                <c:pt idx="143" formatCode="0.00">
                  <c:v>0.68406781048757959</c:v>
                </c:pt>
                <c:pt idx="144" formatCode="0.00">
                  <c:v>0.57749987245714274</c:v>
                </c:pt>
                <c:pt idx="145" formatCode="0.00">
                  <c:v>0.6176963379332161</c:v>
                </c:pt>
                <c:pt idx="146" formatCode="0.00">
                  <c:v>0.61416192277580761</c:v>
                </c:pt>
                <c:pt idx="147" formatCode="0.00">
                  <c:v>0.6244156643279728</c:v>
                </c:pt>
                <c:pt idx="148" formatCode="0.00">
                  <c:v>0.65103528683193523</c:v>
                </c:pt>
                <c:pt idx="149" formatCode="0.00">
                  <c:v>0.58277348868039502</c:v>
                </c:pt>
                <c:pt idx="150" formatCode="0.00">
                  <c:v>0.26087526964482893</c:v>
                </c:pt>
                <c:pt idx="151" formatCode="0.00">
                  <c:v>0.22433746668270871</c:v>
                </c:pt>
                <c:pt idx="152" formatCode="0.00">
                  <c:v>-0.39208040161587548</c:v>
                </c:pt>
                <c:pt idx="153" formatCode="0.00">
                  <c:v>-0.3952061395319838</c:v>
                </c:pt>
                <c:pt idx="154" formatCode="0.00">
                  <c:v>-0.36237719675874158</c:v>
                </c:pt>
                <c:pt idx="155" formatCode="0.00">
                  <c:v>-0.5391097820644869</c:v>
                </c:pt>
                <c:pt idx="156" formatCode="0.00">
                  <c:v>-0.55363118520309695</c:v>
                </c:pt>
                <c:pt idx="157" formatCode="0.00">
                  <c:v>-0.49347937538271303</c:v>
                </c:pt>
                <c:pt idx="158" formatCode="0.00">
                  <c:v>-0.51028721956937717</c:v>
                </c:pt>
                <c:pt idx="159" formatCode="0.00">
                  <c:v>-0.34137582646973585</c:v>
                </c:pt>
                <c:pt idx="160" formatCode="0.00">
                  <c:v>-0.20998794271123838</c:v>
                </c:pt>
                <c:pt idx="161" formatCode="0.00">
                  <c:v>-0.19958098412413219</c:v>
                </c:pt>
                <c:pt idx="162" formatCode="0.00">
                  <c:v>-0.18778030474364671</c:v>
                </c:pt>
                <c:pt idx="163" formatCode="0.00">
                  <c:v>-0.19633564530908779</c:v>
                </c:pt>
                <c:pt idx="164" formatCode="0.00">
                  <c:v>-0.21338867641016099</c:v>
                </c:pt>
                <c:pt idx="165" formatCode="0.00">
                  <c:v>0.39522591949693142</c:v>
                </c:pt>
                <c:pt idx="166" formatCode="0.00">
                  <c:v>0.1421170596420856</c:v>
                </c:pt>
                <c:pt idx="167" formatCode="0.00">
                  <c:v>-6.83807088637058E-2</c:v>
                </c:pt>
                <c:pt idx="168" formatCode="0.00">
                  <c:v>-1.1704273613513009E-2</c:v>
                </c:pt>
                <c:pt idx="169" formatCode="0.00">
                  <c:v>-0.37129500533533794</c:v>
                </c:pt>
                <c:pt idx="170" formatCode="0.00">
                  <c:v>-0.46403631807003354</c:v>
                </c:pt>
                <c:pt idx="171" formatCode="0.00">
                  <c:v>-0.68976261440216147</c:v>
                </c:pt>
                <c:pt idx="172" formatCode="0.00">
                  <c:v>-0.67725113844646523</c:v>
                </c:pt>
                <c:pt idx="173" formatCode="0.00">
                  <c:v>-0.56960260579327504</c:v>
                </c:pt>
                <c:pt idx="174" formatCode="0.00">
                  <c:v>-0.66489061178469</c:v>
                </c:pt>
                <c:pt idx="175" formatCode="0.00">
                  <c:v>-0.79696136774258142</c:v>
                </c:pt>
                <c:pt idx="176" formatCode="0.00">
                  <c:v>-0.80560671140711393</c:v>
                </c:pt>
                <c:pt idx="177" formatCode="0.00">
                  <c:v>-0.52157137762306827</c:v>
                </c:pt>
                <c:pt idx="178" formatCode="0.00">
                  <c:v>-0.74064097345047353</c:v>
                </c:pt>
                <c:pt idx="179" formatCode="0.00">
                  <c:v>-0.71672525679634413</c:v>
                </c:pt>
                <c:pt idx="180" formatCode="0.00">
                  <c:v>-0.60432043210587694</c:v>
                </c:pt>
                <c:pt idx="181" formatCode="0.00">
                  <c:v>-0.59548183650126763</c:v>
                </c:pt>
                <c:pt idx="182" formatCode="0.00">
                  <c:v>-0.7973564144693972</c:v>
                </c:pt>
                <c:pt idx="183" formatCode="0.00">
                  <c:v>-0.76232903108128014</c:v>
                </c:pt>
                <c:pt idx="184" formatCode="0.00">
                  <c:v>-0.84518531513746031</c:v>
                </c:pt>
                <c:pt idx="185" formatCode="0.00">
                  <c:v>-0.83484018749302713</c:v>
                </c:pt>
                <c:pt idx="186" formatCode="0.00">
                  <c:v>-0.85374617603882919</c:v>
                </c:pt>
                <c:pt idx="187" formatCode="0.00">
                  <c:v>-0.80120672834631068</c:v>
                </c:pt>
                <c:pt idx="188" formatCode="0.00">
                  <c:v>-0.64635598724693166</c:v>
                </c:pt>
                <c:pt idx="189" formatCode="0.00">
                  <c:v>-0.64222015891241901</c:v>
                </c:pt>
                <c:pt idx="190" formatCode="0.00">
                  <c:v>-0.48468925697754833</c:v>
                </c:pt>
                <c:pt idx="191" formatCode="0.00">
                  <c:v>-0.58414997968187043</c:v>
                </c:pt>
                <c:pt idx="192" formatCode="0.00">
                  <c:v>-0.42969067818971279</c:v>
                </c:pt>
                <c:pt idx="193" formatCode="0.00">
                  <c:v>-0.31378211328700928</c:v>
                </c:pt>
                <c:pt idx="194" formatCode="0.00">
                  <c:v>-5.1662882823745662E-2</c:v>
                </c:pt>
                <c:pt idx="195" formatCode="0.00">
                  <c:v>-0.1861746301150603</c:v>
                </c:pt>
                <c:pt idx="196" formatCode="0.00">
                  <c:v>-0.23236762820994716</c:v>
                </c:pt>
                <c:pt idx="197" formatCode="0.00">
                  <c:v>-0.22928432966331866</c:v>
                </c:pt>
                <c:pt idx="198" formatCode="0.00">
                  <c:v>-0.32233476332834859</c:v>
                </c:pt>
                <c:pt idx="199" formatCode="0.00">
                  <c:v>-0.36992383278227031</c:v>
                </c:pt>
                <c:pt idx="200" formatCode="0.00">
                  <c:v>-0.82956757983149376</c:v>
                </c:pt>
                <c:pt idx="201" formatCode="0.00">
                  <c:v>-0.85370908173072846</c:v>
                </c:pt>
                <c:pt idx="202" formatCode="0.00">
                  <c:v>-0.85521540734828738</c:v>
                </c:pt>
                <c:pt idx="203" formatCode="0.00">
                  <c:v>-0.81733348989680998</c:v>
                </c:pt>
                <c:pt idx="204" formatCode="0.00">
                  <c:v>-0.71635942267661978</c:v>
                </c:pt>
                <c:pt idx="205" formatCode="0.00">
                  <c:v>-0.61121461002363831</c:v>
                </c:pt>
                <c:pt idx="206" formatCode="0.00">
                  <c:v>-0.48524369703025877</c:v>
                </c:pt>
                <c:pt idx="207" formatCode="0.00">
                  <c:v>-0.45179660226942353</c:v>
                </c:pt>
                <c:pt idx="208" formatCode="0.00">
                  <c:v>-0.41210226552842749</c:v>
                </c:pt>
                <c:pt idx="209" formatCode="0.00">
                  <c:v>-0.47425048658662339</c:v>
                </c:pt>
                <c:pt idx="210" formatCode="0.00">
                  <c:v>0.20755776541869733</c:v>
                </c:pt>
                <c:pt idx="211" formatCode="0.00">
                  <c:v>-6.9721880860579663E-2</c:v>
                </c:pt>
                <c:pt idx="212" formatCode="0.00">
                  <c:v>-0.12877709761676723</c:v>
                </c:pt>
                <c:pt idx="213" formatCode="0.00">
                  <c:v>-0.13425529539789108</c:v>
                </c:pt>
                <c:pt idx="214" formatCode="0.00">
                  <c:v>-0.12262557493525525</c:v>
                </c:pt>
                <c:pt idx="215" formatCode="0.00">
                  <c:v>-0.15661578393069037</c:v>
                </c:pt>
                <c:pt idx="216" formatCode="0.00">
                  <c:v>-0.14778043375088332</c:v>
                </c:pt>
                <c:pt idx="217" formatCode="0.00">
                  <c:v>0.33375995840330691</c:v>
                </c:pt>
                <c:pt idx="218" formatCode="0.00">
                  <c:v>0.43672733580553774</c:v>
                </c:pt>
                <c:pt idx="219" formatCode="0.00">
                  <c:v>0.40894900980822257</c:v>
                </c:pt>
                <c:pt idx="220" formatCode="0.00">
                  <c:v>0.3167284042282717</c:v>
                </c:pt>
                <c:pt idx="221" formatCode="0.00">
                  <c:v>0.42913861114587226</c:v>
                </c:pt>
                <c:pt idx="222" formatCode="0.00">
                  <c:v>0.52215154531280727</c:v>
                </c:pt>
                <c:pt idx="223" formatCode="0.00">
                  <c:v>0.51133842676274988</c:v>
                </c:pt>
                <c:pt idx="224" formatCode="0.00">
                  <c:v>0.42413152778020718</c:v>
                </c:pt>
                <c:pt idx="225" formatCode="0.00">
                  <c:v>0.48989777719914707</c:v>
                </c:pt>
                <c:pt idx="226" formatCode="0.00">
                  <c:v>0.59633349616525566</c:v>
                </c:pt>
                <c:pt idx="227" formatCode="0.00">
                  <c:v>7.9929070205760275E-2</c:v>
                </c:pt>
                <c:pt idx="228" formatCode="0.00">
                  <c:v>-0.32293383431191602</c:v>
                </c:pt>
                <c:pt idx="229" formatCode="0.00">
                  <c:v>-0.30648525682558608</c:v>
                </c:pt>
                <c:pt idx="230" formatCode="0.00">
                  <c:v>-0.14274574162611178</c:v>
                </c:pt>
                <c:pt idx="231" formatCode="0.00">
                  <c:v>6.1189743954845645E-2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D-6042-A916-78DFC0190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90113"/>
        <c:axId val="1070276583"/>
      </c:areaChart>
      <c:catAx>
        <c:axId val="421590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0276583"/>
        <c:crosses val="autoZero"/>
        <c:auto val="1"/>
        <c:lblAlgn val="ctr"/>
        <c:lblOffset val="100"/>
        <c:noMultiLvlLbl val="1"/>
      </c:catAx>
      <c:valAx>
        <c:axId val="1070276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159011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10yr Annual Bond Correlations relative to Changes in Inflation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v>10yr Annual Bond/Inflation Change Correlations</c:v>
          </c:tx>
          <c:spPr>
            <a:solidFill>
              <a:srgbClr val="4472C4">
                <a:alpha val="30000"/>
              </a:srgbClr>
            </a:solidFill>
            <a:ln cmpd="sng">
              <a:solidFill>
                <a:srgbClr val="4472C4"/>
              </a:solidFill>
            </a:ln>
          </c:spPr>
          <c:cat>
            <c:numRef>
              <c:f>'Inflation Change'!$A$2:$A$234</c:f>
              <c:numCache>
                <c:formatCode>General</c:formatCode>
                <c:ptCount val="233"/>
                <c:pt idx="0">
                  <c:v>1792</c:v>
                </c:pt>
                <c:pt idx="1">
                  <c:v>1793</c:v>
                </c:pt>
                <c:pt idx="2">
                  <c:v>1794</c:v>
                </c:pt>
                <c:pt idx="3">
                  <c:v>1795</c:v>
                </c:pt>
                <c:pt idx="4">
                  <c:v>1796</c:v>
                </c:pt>
                <c:pt idx="5">
                  <c:v>1797</c:v>
                </c:pt>
                <c:pt idx="6">
                  <c:v>1798</c:v>
                </c:pt>
                <c:pt idx="7">
                  <c:v>1799</c:v>
                </c:pt>
                <c:pt idx="8">
                  <c:v>1800</c:v>
                </c:pt>
                <c:pt idx="9">
                  <c:v>1801</c:v>
                </c:pt>
                <c:pt idx="10">
                  <c:v>1802</c:v>
                </c:pt>
                <c:pt idx="11">
                  <c:v>1803</c:v>
                </c:pt>
                <c:pt idx="12">
                  <c:v>1804</c:v>
                </c:pt>
                <c:pt idx="13">
                  <c:v>1805</c:v>
                </c:pt>
                <c:pt idx="14">
                  <c:v>1806</c:v>
                </c:pt>
                <c:pt idx="15">
                  <c:v>1807</c:v>
                </c:pt>
                <c:pt idx="16">
                  <c:v>1808</c:v>
                </c:pt>
                <c:pt idx="17">
                  <c:v>1809</c:v>
                </c:pt>
                <c:pt idx="18">
                  <c:v>1810</c:v>
                </c:pt>
                <c:pt idx="19">
                  <c:v>1811</c:v>
                </c:pt>
                <c:pt idx="20">
                  <c:v>1812</c:v>
                </c:pt>
                <c:pt idx="21">
                  <c:v>1813</c:v>
                </c:pt>
                <c:pt idx="22">
                  <c:v>1814</c:v>
                </c:pt>
                <c:pt idx="23">
                  <c:v>1815</c:v>
                </c:pt>
                <c:pt idx="24">
                  <c:v>1816</c:v>
                </c:pt>
                <c:pt idx="25">
                  <c:v>1817</c:v>
                </c:pt>
                <c:pt idx="26">
                  <c:v>1818</c:v>
                </c:pt>
                <c:pt idx="27">
                  <c:v>1819</c:v>
                </c:pt>
                <c:pt idx="28">
                  <c:v>1820</c:v>
                </c:pt>
                <c:pt idx="29">
                  <c:v>1821</c:v>
                </c:pt>
                <c:pt idx="30">
                  <c:v>1822</c:v>
                </c:pt>
                <c:pt idx="31">
                  <c:v>1823</c:v>
                </c:pt>
                <c:pt idx="32">
                  <c:v>1824</c:v>
                </c:pt>
                <c:pt idx="33">
                  <c:v>1825</c:v>
                </c:pt>
                <c:pt idx="34">
                  <c:v>1826</c:v>
                </c:pt>
                <c:pt idx="35">
                  <c:v>1827</c:v>
                </c:pt>
                <c:pt idx="36">
                  <c:v>1828</c:v>
                </c:pt>
                <c:pt idx="37">
                  <c:v>1829</c:v>
                </c:pt>
                <c:pt idx="38">
                  <c:v>1830</c:v>
                </c:pt>
                <c:pt idx="39">
                  <c:v>1831</c:v>
                </c:pt>
                <c:pt idx="40">
                  <c:v>1832</c:v>
                </c:pt>
                <c:pt idx="41">
                  <c:v>1833</c:v>
                </c:pt>
                <c:pt idx="42">
                  <c:v>1834</c:v>
                </c:pt>
                <c:pt idx="43">
                  <c:v>1835</c:v>
                </c:pt>
                <c:pt idx="44">
                  <c:v>1836</c:v>
                </c:pt>
                <c:pt idx="45">
                  <c:v>1837</c:v>
                </c:pt>
                <c:pt idx="46">
                  <c:v>1838</c:v>
                </c:pt>
                <c:pt idx="47">
                  <c:v>1839</c:v>
                </c:pt>
                <c:pt idx="48">
                  <c:v>1840</c:v>
                </c:pt>
                <c:pt idx="49">
                  <c:v>1841</c:v>
                </c:pt>
                <c:pt idx="50">
                  <c:v>1842</c:v>
                </c:pt>
                <c:pt idx="51">
                  <c:v>1843</c:v>
                </c:pt>
                <c:pt idx="52">
                  <c:v>1844</c:v>
                </c:pt>
                <c:pt idx="53">
                  <c:v>1845</c:v>
                </c:pt>
                <c:pt idx="54">
                  <c:v>1846</c:v>
                </c:pt>
                <c:pt idx="55">
                  <c:v>1847</c:v>
                </c:pt>
                <c:pt idx="56">
                  <c:v>1848</c:v>
                </c:pt>
                <c:pt idx="57">
                  <c:v>1849</c:v>
                </c:pt>
                <c:pt idx="58">
                  <c:v>1850</c:v>
                </c:pt>
                <c:pt idx="59">
                  <c:v>1851</c:v>
                </c:pt>
                <c:pt idx="60">
                  <c:v>1852</c:v>
                </c:pt>
                <c:pt idx="61">
                  <c:v>1853</c:v>
                </c:pt>
                <c:pt idx="62">
                  <c:v>1854</c:v>
                </c:pt>
                <c:pt idx="63">
                  <c:v>1855</c:v>
                </c:pt>
                <c:pt idx="64">
                  <c:v>1856</c:v>
                </c:pt>
                <c:pt idx="65">
                  <c:v>1857</c:v>
                </c:pt>
                <c:pt idx="66">
                  <c:v>1858</c:v>
                </c:pt>
                <c:pt idx="67">
                  <c:v>1859</c:v>
                </c:pt>
                <c:pt idx="68">
                  <c:v>1860</c:v>
                </c:pt>
                <c:pt idx="69">
                  <c:v>1861</c:v>
                </c:pt>
                <c:pt idx="70">
                  <c:v>1862</c:v>
                </c:pt>
                <c:pt idx="71">
                  <c:v>1863</c:v>
                </c:pt>
                <c:pt idx="72">
                  <c:v>1864</c:v>
                </c:pt>
                <c:pt idx="73">
                  <c:v>1865</c:v>
                </c:pt>
                <c:pt idx="74">
                  <c:v>1866</c:v>
                </c:pt>
                <c:pt idx="75">
                  <c:v>1867</c:v>
                </c:pt>
                <c:pt idx="76">
                  <c:v>1868</c:v>
                </c:pt>
                <c:pt idx="77">
                  <c:v>1869</c:v>
                </c:pt>
                <c:pt idx="78">
                  <c:v>1870</c:v>
                </c:pt>
                <c:pt idx="79">
                  <c:v>1871</c:v>
                </c:pt>
                <c:pt idx="80">
                  <c:v>1872</c:v>
                </c:pt>
                <c:pt idx="81">
                  <c:v>1873</c:v>
                </c:pt>
                <c:pt idx="82">
                  <c:v>1874</c:v>
                </c:pt>
                <c:pt idx="83">
                  <c:v>1875</c:v>
                </c:pt>
                <c:pt idx="84">
                  <c:v>1876</c:v>
                </c:pt>
                <c:pt idx="85">
                  <c:v>1877</c:v>
                </c:pt>
                <c:pt idx="86">
                  <c:v>1878</c:v>
                </c:pt>
                <c:pt idx="87">
                  <c:v>1879</c:v>
                </c:pt>
                <c:pt idx="88">
                  <c:v>1880</c:v>
                </c:pt>
                <c:pt idx="89">
                  <c:v>1881</c:v>
                </c:pt>
                <c:pt idx="90">
                  <c:v>1882</c:v>
                </c:pt>
                <c:pt idx="91">
                  <c:v>1883</c:v>
                </c:pt>
                <c:pt idx="92">
                  <c:v>1884</c:v>
                </c:pt>
                <c:pt idx="93">
                  <c:v>1885</c:v>
                </c:pt>
                <c:pt idx="94">
                  <c:v>1886</c:v>
                </c:pt>
                <c:pt idx="95">
                  <c:v>1887</c:v>
                </c:pt>
                <c:pt idx="96">
                  <c:v>1888</c:v>
                </c:pt>
                <c:pt idx="97">
                  <c:v>1889</c:v>
                </c:pt>
                <c:pt idx="98">
                  <c:v>1890</c:v>
                </c:pt>
                <c:pt idx="99">
                  <c:v>1891</c:v>
                </c:pt>
                <c:pt idx="100">
                  <c:v>1892</c:v>
                </c:pt>
                <c:pt idx="101">
                  <c:v>1893</c:v>
                </c:pt>
                <c:pt idx="102">
                  <c:v>1894</c:v>
                </c:pt>
                <c:pt idx="103">
                  <c:v>1895</c:v>
                </c:pt>
                <c:pt idx="104">
                  <c:v>1896</c:v>
                </c:pt>
                <c:pt idx="105">
                  <c:v>1897</c:v>
                </c:pt>
                <c:pt idx="106">
                  <c:v>1898</c:v>
                </c:pt>
                <c:pt idx="107">
                  <c:v>1899</c:v>
                </c:pt>
                <c:pt idx="108">
                  <c:v>1900</c:v>
                </c:pt>
                <c:pt idx="109">
                  <c:v>1901</c:v>
                </c:pt>
                <c:pt idx="110">
                  <c:v>1902</c:v>
                </c:pt>
                <c:pt idx="111">
                  <c:v>1903</c:v>
                </c:pt>
                <c:pt idx="112">
                  <c:v>1904</c:v>
                </c:pt>
                <c:pt idx="113">
                  <c:v>1905</c:v>
                </c:pt>
                <c:pt idx="114">
                  <c:v>1906</c:v>
                </c:pt>
                <c:pt idx="115">
                  <c:v>1907</c:v>
                </c:pt>
                <c:pt idx="116">
                  <c:v>1908</c:v>
                </c:pt>
                <c:pt idx="117">
                  <c:v>1909</c:v>
                </c:pt>
                <c:pt idx="118">
                  <c:v>1910</c:v>
                </c:pt>
                <c:pt idx="119">
                  <c:v>1911</c:v>
                </c:pt>
                <c:pt idx="120">
                  <c:v>1912</c:v>
                </c:pt>
                <c:pt idx="121">
                  <c:v>1913</c:v>
                </c:pt>
                <c:pt idx="122">
                  <c:v>1914</c:v>
                </c:pt>
                <c:pt idx="123">
                  <c:v>1915</c:v>
                </c:pt>
                <c:pt idx="124">
                  <c:v>1916</c:v>
                </c:pt>
                <c:pt idx="125">
                  <c:v>1917</c:v>
                </c:pt>
                <c:pt idx="126">
                  <c:v>1918</c:v>
                </c:pt>
                <c:pt idx="127">
                  <c:v>1919</c:v>
                </c:pt>
                <c:pt idx="128">
                  <c:v>1920</c:v>
                </c:pt>
                <c:pt idx="129">
                  <c:v>1921</c:v>
                </c:pt>
                <c:pt idx="130">
                  <c:v>1922</c:v>
                </c:pt>
                <c:pt idx="131">
                  <c:v>1923</c:v>
                </c:pt>
                <c:pt idx="132">
                  <c:v>1924</c:v>
                </c:pt>
                <c:pt idx="133">
                  <c:v>1925</c:v>
                </c:pt>
                <c:pt idx="134">
                  <c:v>1926</c:v>
                </c:pt>
                <c:pt idx="135">
                  <c:v>1927</c:v>
                </c:pt>
                <c:pt idx="136">
                  <c:v>1928</c:v>
                </c:pt>
                <c:pt idx="137">
                  <c:v>1929</c:v>
                </c:pt>
                <c:pt idx="138">
                  <c:v>1930</c:v>
                </c:pt>
                <c:pt idx="139">
                  <c:v>1931</c:v>
                </c:pt>
                <c:pt idx="140">
                  <c:v>1932</c:v>
                </c:pt>
                <c:pt idx="141">
                  <c:v>1933</c:v>
                </c:pt>
                <c:pt idx="142">
                  <c:v>1934</c:v>
                </c:pt>
                <c:pt idx="143">
                  <c:v>1935</c:v>
                </c:pt>
                <c:pt idx="144">
                  <c:v>1936</c:v>
                </c:pt>
                <c:pt idx="145">
                  <c:v>1937</c:v>
                </c:pt>
                <c:pt idx="146">
                  <c:v>1938</c:v>
                </c:pt>
                <c:pt idx="147">
                  <c:v>1939</c:v>
                </c:pt>
                <c:pt idx="148">
                  <c:v>1940</c:v>
                </c:pt>
                <c:pt idx="149">
                  <c:v>1941</c:v>
                </c:pt>
                <c:pt idx="150">
                  <c:v>1942</c:v>
                </c:pt>
                <c:pt idx="151">
                  <c:v>1943</c:v>
                </c:pt>
                <c:pt idx="152">
                  <c:v>1944</c:v>
                </c:pt>
                <c:pt idx="153">
                  <c:v>1945</c:v>
                </c:pt>
                <c:pt idx="154">
                  <c:v>1946</c:v>
                </c:pt>
                <c:pt idx="155">
                  <c:v>1947</c:v>
                </c:pt>
                <c:pt idx="156">
                  <c:v>1948</c:v>
                </c:pt>
                <c:pt idx="157">
                  <c:v>1949</c:v>
                </c:pt>
                <c:pt idx="158">
                  <c:v>1950</c:v>
                </c:pt>
                <c:pt idx="159">
                  <c:v>1951</c:v>
                </c:pt>
                <c:pt idx="160">
                  <c:v>1952</c:v>
                </c:pt>
                <c:pt idx="161">
                  <c:v>1953</c:v>
                </c:pt>
                <c:pt idx="162">
                  <c:v>1954</c:v>
                </c:pt>
                <c:pt idx="163">
                  <c:v>1955</c:v>
                </c:pt>
                <c:pt idx="164">
                  <c:v>1956</c:v>
                </c:pt>
                <c:pt idx="165">
                  <c:v>1957</c:v>
                </c:pt>
                <c:pt idx="166">
                  <c:v>1958</c:v>
                </c:pt>
                <c:pt idx="167">
                  <c:v>1959</c:v>
                </c:pt>
                <c:pt idx="168">
                  <c:v>1960</c:v>
                </c:pt>
                <c:pt idx="169">
                  <c:v>1961</c:v>
                </c:pt>
                <c:pt idx="170">
                  <c:v>1962</c:v>
                </c:pt>
                <c:pt idx="171">
                  <c:v>1963</c:v>
                </c:pt>
                <c:pt idx="172">
                  <c:v>1964</c:v>
                </c:pt>
                <c:pt idx="173">
                  <c:v>1965</c:v>
                </c:pt>
                <c:pt idx="174">
                  <c:v>1966</c:v>
                </c:pt>
                <c:pt idx="175">
                  <c:v>1967</c:v>
                </c:pt>
                <c:pt idx="176">
                  <c:v>1968</c:v>
                </c:pt>
                <c:pt idx="177">
                  <c:v>1969</c:v>
                </c:pt>
                <c:pt idx="178">
                  <c:v>1970</c:v>
                </c:pt>
                <c:pt idx="179">
                  <c:v>1971</c:v>
                </c:pt>
                <c:pt idx="180">
                  <c:v>1972</c:v>
                </c:pt>
                <c:pt idx="181">
                  <c:v>1973</c:v>
                </c:pt>
                <c:pt idx="182">
                  <c:v>1974</c:v>
                </c:pt>
                <c:pt idx="183">
                  <c:v>1975</c:v>
                </c:pt>
                <c:pt idx="184">
                  <c:v>1976</c:v>
                </c:pt>
                <c:pt idx="185">
                  <c:v>1977</c:v>
                </c:pt>
                <c:pt idx="186">
                  <c:v>1978</c:v>
                </c:pt>
                <c:pt idx="187">
                  <c:v>1979</c:v>
                </c:pt>
                <c:pt idx="188">
                  <c:v>1980</c:v>
                </c:pt>
                <c:pt idx="189">
                  <c:v>1981</c:v>
                </c:pt>
                <c:pt idx="190">
                  <c:v>1982</c:v>
                </c:pt>
                <c:pt idx="191">
                  <c:v>1983</c:v>
                </c:pt>
                <c:pt idx="192">
                  <c:v>1984</c:v>
                </c:pt>
                <c:pt idx="193">
                  <c:v>1985</c:v>
                </c:pt>
                <c:pt idx="194">
                  <c:v>1986</c:v>
                </c:pt>
                <c:pt idx="195">
                  <c:v>1987</c:v>
                </c:pt>
                <c:pt idx="196">
                  <c:v>1988</c:v>
                </c:pt>
                <c:pt idx="197">
                  <c:v>1989</c:v>
                </c:pt>
                <c:pt idx="198">
                  <c:v>1990</c:v>
                </c:pt>
                <c:pt idx="199">
                  <c:v>1991</c:v>
                </c:pt>
                <c:pt idx="200">
                  <c:v>1992</c:v>
                </c:pt>
                <c:pt idx="201">
                  <c:v>1993</c:v>
                </c:pt>
                <c:pt idx="202">
                  <c:v>1994</c:v>
                </c:pt>
                <c:pt idx="203">
                  <c:v>1995</c:v>
                </c:pt>
                <c:pt idx="204">
                  <c:v>1996</c:v>
                </c:pt>
                <c:pt idx="205">
                  <c:v>1997</c:v>
                </c:pt>
                <c:pt idx="206">
                  <c:v>1998</c:v>
                </c:pt>
                <c:pt idx="207">
                  <c:v>1999</c:v>
                </c:pt>
                <c:pt idx="208">
                  <c:v>2000</c:v>
                </c:pt>
                <c:pt idx="209">
                  <c:v>2001</c:v>
                </c:pt>
                <c:pt idx="210">
                  <c:v>2002</c:v>
                </c:pt>
                <c:pt idx="211">
                  <c:v>2003</c:v>
                </c:pt>
                <c:pt idx="212">
                  <c:v>2004</c:v>
                </c:pt>
                <c:pt idx="213">
                  <c:v>2005</c:v>
                </c:pt>
                <c:pt idx="214">
                  <c:v>2006</c:v>
                </c:pt>
                <c:pt idx="215">
                  <c:v>2007</c:v>
                </c:pt>
                <c:pt idx="216">
                  <c:v>2008</c:v>
                </c:pt>
                <c:pt idx="217">
                  <c:v>2009</c:v>
                </c:pt>
                <c:pt idx="218">
                  <c:v>2010</c:v>
                </c:pt>
                <c:pt idx="219">
                  <c:v>2011</c:v>
                </c:pt>
                <c:pt idx="220">
                  <c:v>2012</c:v>
                </c:pt>
                <c:pt idx="221">
                  <c:v>2013</c:v>
                </c:pt>
                <c:pt idx="222">
                  <c:v>2014</c:v>
                </c:pt>
                <c:pt idx="223">
                  <c:v>2015</c:v>
                </c:pt>
                <c:pt idx="224">
                  <c:v>2016</c:v>
                </c:pt>
                <c:pt idx="225">
                  <c:v>2017</c:v>
                </c:pt>
                <c:pt idx="226">
                  <c:v>2018</c:v>
                </c:pt>
                <c:pt idx="227">
                  <c:v>2019</c:v>
                </c:pt>
                <c:pt idx="228">
                  <c:v>2020</c:v>
                </c:pt>
                <c:pt idx="229">
                  <c:v>2021</c:v>
                </c:pt>
                <c:pt idx="230">
                  <c:v>2022</c:v>
                </c:pt>
                <c:pt idx="231">
                  <c:v>2023</c:v>
                </c:pt>
              </c:numCache>
            </c:numRef>
          </c:cat>
          <c:val>
            <c:numRef>
              <c:f>'Inflation Change'!$J$2:$J$234</c:f>
              <c:numCache>
                <c:formatCode>General</c:formatCode>
                <c:ptCount val="233"/>
                <c:pt idx="12" formatCode="0.00">
                  <c:v>-0.24442010170545869</c:v>
                </c:pt>
                <c:pt idx="13" formatCode="0.00">
                  <c:v>-0.18174524352970337</c:v>
                </c:pt>
                <c:pt idx="14" formatCode="0.00">
                  <c:v>-0.28411064598132874</c:v>
                </c:pt>
                <c:pt idx="15" formatCode="0.00">
                  <c:v>-0.69643182137394322</c:v>
                </c:pt>
                <c:pt idx="16" formatCode="0.00">
                  <c:v>-0.67129084019750906</c:v>
                </c:pt>
                <c:pt idx="17" formatCode="0.00">
                  <c:v>-0.66908694541992986</c:v>
                </c:pt>
                <c:pt idx="18" formatCode="0.00">
                  <c:v>-0.61199268399439744</c:v>
                </c:pt>
                <c:pt idx="19" formatCode="0.00">
                  <c:v>-0.70708709425423033</c:v>
                </c:pt>
                <c:pt idx="20" formatCode="0.00">
                  <c:v>-0.38007452355666954</c:v>
                </c:pt>
                <c:pt idx="21" formatCode="0.00">
                  <c:v>-0.55208223438509174</c:v>
                </c:pt>
                <c:pt idx="22" formatCode="0.00">
                  <c:v>-0.57690027861137982</c:v>
                </c:pt>
                <c:pt idx="23" formatCode="0.00">
                  <c:v>-0.35923753535477443</c:v>
                </c:pt>
                <c:pt idx="24" formatCode="0.00">
                  <c:v>-0.51240491601995375</c:v>
                </c:pt>
                <c:pt idx="25" formatCode="0.00">
                  <c:v>-0.37900439605181907</c:v>
                </c:pt>
                <c:pt idx="26" formatCode="0.00">
                  <c:v>-0.28523300042976907</c:v>
                </c:pt>
                <c:pt idx="27" formatCode="0.00">
                  <c:v>-0.29824864624202219</c:v>
                </c:pt>
                <c:pt idx="28" formatCode="0.00">
                  <c:v>-0.30499821157131518</c:v>
                </c:pt>
                <c:pt idx="29" formatCode="0.00">
                  <c:v>-0.28669144720939299</c:v>
                </c:pt>
                <c:pt idx="30" formatCode="0.00">
                  <c:v>-0.28258535413820574</c:v>
                </c:pt>
                <c:pt idx="31" formatCode="0.00">
                  <c:v>-0.15319712901288016</c:v>
                </c:pt>
                <c:pt idx="32" formatCode="0.00">
                  <c:v>3.2150712299849858E-2</c:v>
                </c:pt>
                <c:pt idx="33" formatCode="0.00">
                  <c:v>-0.5139296152702163</c:v>
                </c:pt>
                <c:pt idx="34" formatCode="0.00">
                  <c:v>-0.30940967159177274</c:v>
                </c:pt>
                <c:pt idx="35" formatCode="0.00">
                  <c:v>-0.3539750333563072</c:v>
                </c:pt>
                <c:pt idx="36" formatCode="0.00">
                  <c:v>-0.50354339605907406</c:v>
                </c:pt>
                <c:pt idx="37" formatCode="0.00">
                  <c:v>-0.448100163376215</c:v>
                </c:pt>
                <c:pt idx="38" formatCode="0.00">
                  <c:v>-0.42984193939131377</c:v>
                </c:pt>
                <c:pt idx="39" formatCode="0.00">
                  <c:v>-0.42469825210174361</c:v>
                </c:pt>
                <c:pt idx="40" formatCode="0.00">
                  <c:v>-0.39239638652154896</c:v>
                </c:pt>
                <c:pt idx="41" formatCode="0.00">
                  <c:v>-0.464596965738513</c:v>
                </c:pt>
                <c:pt idx="42" formatCode="0.00">
                  <c:v>-0.16650746555497759</c:v>
                </c:pt>
                <c:pt idx="43" formatCode="0.00">
                  <c:v>-0.53356416946142993</c:v>
                </c:pt>
                <c:pt idx="44" formatCode="0.00">
                  <c:v>-0.40985813608937077</c:v>
                </c:pt>
                <c:pt idx="45" formatCode="0.00">
                  <c:v>-0.33229993424212795</c:v>
                </c:pt>
                <c:pt idx="46" formatCode="0.00">
                  <c:v>-0.31697169988518709</c:v>
                </c:pt>
                <c:pt idx="47" formatCode="0.00">
                  <c:v>-0.29775499599430688</c:v>
                </c:pt>
                <c:pt idx="48" formatCode="0.00">
                  <c:v>-0.19847586552717403</c:v>
                </c:pt>
                <c:pt idx="49" formatCode="0.00">
                  <c:v>-8.4169099567492217E-2</c:v>
                </c:pt>
                <c:pt idx="50" formatCode="0.00">
                  <c:v>-8.3978475427506721E-2</c:v>
                </c:pt>
                <c:pt idx="51" formatCode="0.00">
                  <c:v>-0.19384126887772055</c:v>
                </c:pt>
                <c:pt idx="52" formatCode="0.00">
                  <c:v>0.38598255825647548</c:v>
                </c:pt>
                <c:pt idx="53" formatCode="0.00">
                  <c:v>0.32610057342890103</c:v>
                </c:pt>
                <c:pt idx="54" formatCode="0.00">
                  <c:v>0.36636907483812264</c:v>
                </c:pt>
                <c:pt idx="55" formatCode="0.00">
                  <c:v>0.33351081994802029</c:v>
                </c:pt>
                <c:pt idx="56" formatCode="0.00">
                  <c:v>0.38608847017869641</c:v>
                </c:pt>
                <c:pt idx="57" formatCode="0.00">
                  <c:v>0.17694443888077308</c:v>
                </c:pt>
                <c:pt idx="58" formatCode="0.00">
                  <c:v>0.16503855126929773</c:v>
                </c:pt>
                <c:pt idx="59" formatCode="0.00">
                  <c:v>0.16547604730952228</c:v>
                </c:pt>
                <c:pt idx="60" formatCode="0.00">
                  <c:v>0.20685300669195497</c:v>
                </c:pt>
                <c:pt idx="61" formatCode="0.00">
                  <c:v>0.10554328697059408</c:v>
                </c:pt>
                <c:pt idx="62" formatCode="0.00">
                  <c:v>-0.45271297536870181</c:v>
                </c:pt>
                <c:pt idx="63" formatCode="0.00">
                  <c:v>-0.45097286058750496</c:v>
                </c:pt>
                <c:pt idx="64" formatCode="0.00">
                  <c:v>-0.42538278747669306</c:v>
                </c:pt>
                <c:pt idx="65" formatCode="0.00">
                  <c:v>-0.40511852138015025</c:v>
                </c:pt>
                <c:pt idx="66" formatCode="0.00">
                  <c:v>-0.47284378767313456</c:v>
                </c:pt>
                <c:pt idx="67" formatCode="0.00">
                  <c:v>-0.17214249432227322</c:v>
                </c:pt>
                <c:pt idx="68" formatCode="0.00">
                  <c:v>-0.4220628411372993</c:v>
                </c:pt>
                <c:pt idx="69" formatCode="0.00">
                  <c:v>-0.51057589878924947</c:v>
                </c:pt>
                <c:pt idx="70" formatCode="0.00">
                  <c:v>-0.62469177089805705</c:v>
                </c:pt>
                <c:pt idx="71" formatCode="0.00">
                  <c:v>-0.61234405972517647</c:v>
                </c:pt>
                <c:pt idx="72" formatCode="0.00">
                  <c:v>-0.6017438241444627</c:v>
                </c:pt>
                <c:pt idx="73" formatCode="0.00">
                  <c:v>-0.22428219638629684</c:v>
                </c:pt>
                <c:pt idx="74" formatCode="0.00">
                  <c:v>-0.11541261571656287</c:v>
                </c:pt>
                <c:pt idx="75" formatCode="0.00">
                  <c:v>-0.21870013385368706</c:v>
                </c:pt>
                <c:pt idx="76" formatCode="0.00">
                  <c:v>-0.19664967614638057</c:v>
                </c:pt>
                <c:pt idx="77" formatCode="0.00">
                  <c:v>-0.16760052405206924</c:v>
                </c:pt>
                <c:pt idx="78" formatCode="0.00">
                  <c:v>-0.16564419914497777</c:v>
                </c:pt>
                <c:pt idx="79" formatCode="0.00">
                  <c:v>-0.14765503303028568</c:v>
                </c:pt>
                <c:pt idx="80" formatCode="0.00">
                  <c:v>-4.8282172455226717E-3</c:v>
                </c:pt>
                <c:pt idx="81" formatCode="0.00">
                  <c:v>0.13975866667901343</c:v>
                </c:pt>
                <c:pt idx="82" formatCode="0.00">
                  <c:v>0.7378759882384297</c:v>
                </c:pt>
                <c:pt idx="83" formatCode="0.00">
                  <c:v>0.55354679212967905</c:v>
                </c:pt>
                <c:pt idx="84" formatCode="0.00">
                  <c:v>-0.58053820465462902</c:v>
                </c:pt>
                <c:pt idx="85" formatCode="0.00">
                  <c:v>-0.4073569876158567</c:v>
                </c:pt>
                <c:pt idx="86" formatCode="0.00">
                  <c:v>-0.18060597590133237</c:v>
                </c:pt>
                <c:pt idx="87" formatCode="0.00">
                  <c:v>-0.19813976923123533</c:v>
                </c:pt>
                <c:pt idx="88" formatCode="0.00">
                  <c:v>-0.38663939393457342</c:v>
                </c:pt>
                <c:pt idx="89" formatCode="0.00">
                  <c:v>-0.34391174749523212</c:v>
                </c:pt>
                <c:pt idx="90" formatCode="0.00">
                  <c:v>-0.22242520024566448</c:v>
                </c:pt>
                <c:pt idx="91" formatCode="0.00">
                  <c:v>-4.2682804542652289E-2</c:v>
                </c:pt>
                <c:pt idx="92" formatCode="0.00">
                  <c:v>5.4191858735975179E-2</c:v>
                </c:pt>
                <c:pt idx="93" formatCode="0.00">
                  <c:v>0.27406571056826246</c:v>
                </c:pt>
                <c:pt idx="94" formatCode="0.00">
                  <c:v>0.13762987973863236</c:v>
                </c:pt>
                <c:pt idx="95" formatCode="0.00">
                  <c:v>-5.3140653369650667E-3</c:v>
                </c:pt>
                <c:pt idx="96" formatCode="0.00">
                  <c:v>-8.5889927186581588E-2</c:v>
                </c:pt>
                <c:pt idx="97" formatCode="0.00">
                  <c:v>-0.23743103557727291</c:v>
                </c:pt>
                <c:pt idx="98" formatCode="0.00">
                  <c:v>-0.34971808442823976</c:v>
                </c:pt>
                <c:pt idx="99" formatCode="0.00">
                  <c:v>-0.65503489538772763</c:v>
                </c:pt>
                <c:pt idx="100" formatCode="0.00">
                  <c:v>-0.71455137149006698</c:v>
                </c:pt>
                <c:pt idx="101" formatCode="0.00">
                  <c:v>-0.69974483158147016</c:v>
                </c:pt>
                <c:pt idx="102" formatCode="0.00">
                  <c:v>-0.67528229518361038</c:v>
                </c:pt>
                <c:pt idx="103" formatCode="0.00">
                  <c:v>-0.64903914082683645</c:v>
                </c:pt>
                <c:pt idx="104" formatCode="0.00">
                  <c:v>-0.72857068537596814</c:v>
                </c:pt>
                <c:pt idx="105" formatCode="0.00">
                  <c:v>-0.73320310426064006</c:v>
                </c:pt>
                <c:pt idx="106" formatCode="0.00">
                  <c:v>-0.54271805845835563</c:v>
                </c:pt>
                <c:pt idx="107" formatCode="0.00">
                  <c:v>-0.39660041741322816</c:v>
                </c:pt>
                <c:pt idx="108" formatCode="0.00">
                  <c:v>-0.4119464932037421</c:v>
                </c:pt>
                <c:pt idx="109" formatCode="0.00">
                  <c:v>-0.30442106822045206</c:v>
                </c:pt>
                <c:pt idx="110" formatCode="0.00">
                  <c:v>-0.25968205311630993</c:v>
                </c:pt>
                <c:pt idx="111" formatCode="0.00">
                  <c:v>-0.31731079558244174</c:v>
                </c:pt>
                <c:pt idx="112" formatCode="0.00">
                  <c:v>-0.18403204954435462</c:v>
                </c:pt>
                <c:pt idx="113" formatCode="0.00">
                  <c:v>-0.3491761466423855</c:v>
                </c:pt>
                <c:pt idx="114" formatCode="0.00">
                  <c:v>-0.41099305069913661</c:v>
                </c:pt>
                <c:pt idx="115" formatCode="0.00">
                  <c:v>-0.61609815966406711</c:v>
                </c:pt>
                <c:pt idx="116" formatCode="0.00">
                  <c:v>-0.12001347947624702</c:v>
                </c:pt>
                <c:pt idx="117" formatCode="0.00">
                  <c:v>-0.47535354484100006</c:v>
                </c:pt>
                <c:pt idx="118" formatCode="0.00">
                  <c:v>-0.44025755433007874</c:v>
                </c:pt>
                <c:pt idx="119" formatCode="0.00">
                  <c:v>-0.46805855550190223</c:v>
                </c:pt>
                <c:pt idx="120" formatCode="0.00">
                  <c:v>-0.46450210382085083</c:v>
                </c:pt>
                <c:pt idx="121" formatCode="0.00">
                  <c:v>-0.46934569737503096</c:v>
                </c:pt>
                <c:pt idx="122" formatCode="0.00">
                  <c:v>-0.46749772925949418</c:v>
                </c:pt>
                <c:pt idx="123" formatCode="0.00">
                  <c:v>-0.35299301990225401</c:v>
                </c:pt>
                <c:pt idx="124" formatCode="0.00">
                  <c:v>-0.28548701706895713</c:v>
                </c:pt>
                <c:pt idx="125" formatCode="0.00">
                  <c:v>-0.47272910277810903</c:v>
                </c:pt>
                <c:pt idx="126" formatCode="0.00">
                  <c:v>-0.72681155933431141</c:v>
                </c:pt>
                <c:pt idx="127" formatCode="0.00">
                  <c:v>-0.51563502894897473</c:v>
                </c:pt>
                <c:pt idx="128" formatCode="0.00">
                  <c:v>-0.38065130821889293</c:v>
                </c:pt>
                <c:pt idx="129" formatCode="0.00">
                  <c:v>-0.49431870931248018</c:v>
                </c:pt>
                <c:pt idx="130" formatCode="0.00">
                  <c:v>-0.58125681604570867</c:v>
                </c:pt>
                <c:pt idx="131" formatCode="0.00">
                  <c:v>-0.42666463663808202</c:v>
                </c:pt>
                <c:pt idx="132" formatCode="0.00">
                  <c:v>-0.41831258227584239</c:v>
                </c:pt>
                <c:pt idx="133" formatCode="0.00">
                  <c:v>-0.42902491290262529</c:v>
                </c:pt>
                <c:pt idx="134" formatCode="0.00">
                  <c:v>-0.42216299323243683</c:v>
                </c:pt>
                <c:pt idx="135" formatCode="0.00">
                  <c:v>-0.42307068787509866</c:v>
                </c:pt>
                <c:pt idx="136" formatCode="0.00">
                  <c:v>-0.25756836933092836</c:v>
                </c:pt>
                <c:pt idx="137" formatCode="0.00">
                  <c:v>-0.28285515046438964</c:v>
                </c:pt>
                <c:pt idx="138" formatCode="0.00">
                  <c:v>-0.36643612333748832</c:v>
                </c:pt>
                <c:pt idx="139" formatCode="0.00">
                  <c:v>-0.66996168940623735</c:v>
                </c:pt>
                <c:pt idx="140" formatCode="0.00">
                  <c:v>-0.14527204063503946</c:v>
                </c:pt>
                <c:pt idx="141" formatCode="0.00">
                  <c:v>-0.25970569426988716</c:v>
                </c:pt>
                <c:pt idx="142" formatCode="0.00">
                  <c:v>7.8422021594724944E-2</c:v>
                </c:pt>
                <c:pt idx="143" formatCode="0.00">
                  <c:v>9.0322377829421263E-2</c:v>
                </c:pt>
                <c:pt idx="144" formatCode="0.00">
                  <c:v>0.13437864252814508</c:v>
                </c:pt>
                <c:pt idx="145" formatCode="0.00">
                  <c:v>0.19119155210516084</c:v>
                </c:pt>
                <c:pt idx="146" formatCode="0.00">
                  <c:v>0.22205222197140961</c:v>
                </c:pt>
                <c:pt idx="147" formatCode="0.00">
                  <c:v>0.22804749273700198</c:v>
                </c:pt>
                <c:pt idx="148" formatCode="0.00">
                  <c:v>0.22820288943792452</c:v>
                </c:pt>
                <c:pt idx="149" formatCode="0.00">
                  <c:v>0.45492474650416137</c:v>
                </c:pt>
                <c:pt idx="150" formatCode="0.00">
                  <c:v>-5.4429760928331225E-2</c:v>
                </c:pt>
                <c:pt idx="151" formatCode="0.00">
                  <c:v>0.12151189491148939</c:v>
                </c:pt>
                <c:pt idx="152" formatCode="0.00">
                  <c:v>-0.28779982354199207</c:v>
                </c:pt>
                <c:pt idx="153" formatCode="0.00">
                  <c:v>-0.40627402161221426</c:v>
                </c:pt>
                <c:pt idx="154" formatCode="0.00">
                  <c:v>-0.38529309360961989</c:v>
                </c:pt>
                <c:pt idx="155" formatCode="0.00">
                  <c:v>-0.75654133448861782</c:v>
                </c:pt>
                <c:pt idx="156" formatCode="0.00">
                  <c:v>-0.40134872597425403</c:v>
                </c:pt>
                <c:pt idx="157" formatCode="0.00">
                  <c:v>-0.44240768328534991</c:v>
                </c:pt>
                <c:pt idx="158" formatCode="0.00">
                  <c:v>-0.47147354186973023</c:v>
                </c:pt>
                <c:pt idx="159" formatCode="0.00">
                  <c:v>-0.50135800226987881</c:v>
                </c:pt>
                <c:pt idx="160" formatCode="0.00">
                  <c:v>-0.41797728142569179</c:v>
                </c:pt>
                <c:pt idx="161" formatCode="0.00">
                  <c:v>-0.43504796534457102</c:v>
                </c:pt>
                <c:pt idx="162" formatCode="0.00">
                  <c:v>-0.39093709473127741</c:v>
                </c:pt>
                <c:pt idx="163" formatCode="0.00">
                  <c:v>-0.40238530021906604</c:v>
                </c:pt>
                <c:pt idx="164" formatCode="0.00">
                  <c:v>-0.40332763471392263</c:v>
                </c:pt>
                <c:pt idx="165" formatCode="0.00">
                  <c:v>-7.0361267085919166E-2</c:v>
                </c:pt>
                <c:pt idx="166" formatCode="0.00">
                  <c:v>-0.45256149876248308</c:v>
                </c:pt>
                <c:pt idx="167" formatCode="0.00">
                  <c:v>-0.29843351622885977</c:v>
                </c:pt>
                <c:pt idx="168" formatCode="0.00">
                  <c:v>-0.1697502141450431</c:v>
                </c:pt>
                <c:pt idx="169" formatCode="0.00">
                  <c:v>8.555519093903162E-2</c:v>
                </c:pt>
                <c:pt idx="170" formatCode="0.00">
                  <c:v>-0.15949417015163395</c:v>
                </c:pt>
                <c:pt idx="171" formatCode="0.00">
                  <c:v>-7.0718508495812668E-2</c:v>
                </c:pt>
                <c:pt idx="172" formatCode="0.00">
                  <c:v>-0.10654182184625882</c:v>
                </c:pt>
                <c:pt idx="173" formatCode="0.00">
                  <c:v>-4.8882525508799693E-2</c:v>
                </c:pt>
                <c:pt idx="174" formatCode="0.00">
                  <c:v>-0.10452511655916</c:v>
                </c:pt>
                <c:pt idx="175" formatCode="0.00">
                  <c:v>0.35996322812572135</c:v>
                </c:pt>
                <c:pt idx="176" formatCode="0.00">
                  <c:v>0.22416537069606735</c:v>
                </c:pt>
                <c:pt idx="177" formatCode="0.00">
                  <c:v>-6.4690557989284844E-2</c:v>
                </c:pt>
                <c:pt idx="178" formatCode="0.00">
                  <c:v>-0.40192444991455734</c:v>
                </c:pt>
                <c:pt idx="179" formatCode="0.00">
                  <c:v>-0.62089693096721421</c:v>
                </c:pt>
                <c:pt idx="180" formatCode="0.00">
                  <c:v>-0.57187262497345359</c:v>
                </c:pt>
                <c:pt idx="181" formatCode="0.00">
                  <c:v>-0.6279168995449621</c:v>
                </c:pt>
                <c:pt idx="182" formatCode="0.00">
                  <c:v>-0.53588495965233496</c:v>
                </c:pt>
                <c:pt idx="183" formatCode="0.00">
                  <c:v>-0.53635256968611533</c:v>
                </c:pt>
                <c:pt idx="184" formatCode="0.00">
                  <c:v>-0.53630824437113422</c:v>
                </c:pt>
                <c:pt idx="185" formatCode="0.00">
                  <c:v>-0.56980069277536927</c:v>
                </c:pt>
                <c:pt idx="186" formatCode="0.00">
                  <c:v>-0.61902839450009584</c:v>
                </c:pt>
                <c:pt idx="187" formatCode="0.00">
                  <c:v>-0.63857622710141337</c:v>
                </c:pt>
                <c:pt idx="188" formatCode="0.00">
                  <c:v>-0.72472956481464257</c:v>
                </c:pt>
                <c:pt idx="189" formatCode="0.00">
                  <c:v>-0.67536805600862859</c:v>
                </c:pt>
                <c:pt idx="190" formatCode="0.00">
                  <c:v>-0.52494006814645355</c:v>
                </c:pt>
                <c:pt idx="191" formatCode="0.00">
                  <c:v>-0.61669441018341198</c:v>
                </c:pt>
                <c:pt idx="192" formatCode="0.00">
                  <c:v>-0.62396621971020871</c:v>
                </c:pt>
                <c:pt idx="193" formatCode="0.00">
                  <c:v>-0.58717533287434809</c:v>
                </c:pt>
                <c:pt idx="194" formatCode="0.00">
                  <c:v>-0.57548630707767456</c:v>
                </c:pt>
                <c:pt idx="195" formatCode="0.00">
                  <c:v>-0.60364847905521934</c:v>
                </c:pt>
                <c:pt idx="196" formatCode="0.00">
                  <c:v>-0.59448406268178444</c:v>
                </c:pt>
                <c:pt idx="197" formatCode="0.00">
                  <c:v>-0.57023662616815385</c:v>
                </c:pt>
                <c:pt idx="198" formatCode="0.00">
                  <c:v>-0.33350277998248601</c:v>
                </c:pt>
                <c:pt idx="199" formatCode="0.00">
                  <c:v>-0.47492189571358701</c:v>
                </c:pt>
                <c:pt idx="200" formatCode="0.00">
                  <c:v>-0.83165324933218887</c:v>
                </c:pt>
                <c:pt idx="201" formatCode="0.00">
                  <c:v>-0.65629788645327747</c:v>
                </c:pt>
                <c:pt idx="202" formatCode="0.00">
                  <c:v>-0.64449940906033354</c:v>
                </c:pt>
                <c:pt idx="203" formatCode="0.00">
                  <c:v>-0.5531081228615482</c:v>
                </c:pt>
                <c:pt idx="204" formatCode="0.00">
                  <c:v>-0.61031015606777239</c:v>
                </c:pt>
                <c:pt idx="205" formatCode="0.00">
                  <c:v>-0.47448349028527687</c:v>
                </c:pt>
                <c:pt idx="206" formatCode="0.00">
                  <c:v>-0.44302076929034762</c:v>
                </c:pt>
                <c:pt idx="207" formatCode="0.00">
                  <c:v>-0.40641165675254448</c:v>
                </c:pt>
                <c:pt idx="208" formatCode="0.00">
                  <c:v>-0.52609177116277217</c:v>
                </c:pt>
                <c:pt idx="209" formatCode="0.00">
                  <c:v>-0.41871426536672651</c:v>
                </c:pt>
                <c:pt idx="210" formatCode="0.00">
                  <c:v>-0.30973082926558576</c:v>
                </c:pt>
                <c:pt idx="211" formatCode="0.00">
                  <c:v>-0.2407870454218001</c:v>
                </c:pt>
                <c:pt idx="212" formatCode="0.00">
                  <c:v>-0.21455467476451576</c:v>
                </c:pt>
                <c:pt idx="213" formatCode="0.00">
                  <c:v>-0.1935424100922469</c:v>
                </c:pt>
                <c:pt idx="214" formatCode="0.00">
                  <c:v>-0.27050871940900806</c:v>
                </c:pt>
                <c:pt idx="215" formatCode="0.00">
                  <c:v>-0.16046588066069398</c:v>
                </c:pt>
                <c:pt idx="216" formatCode="0.00">
                  <c:v>-0.14779130179397723</c:v>
                </c:pt>
                <c:pt idx="217" formatCode="0.00">
                  <c:v>5.258387025431565E-2</c:v>
                </c:pt>
                <c:pt idx="218" formatCode="0.00">
                  <c:v>0.39106660603589655</c:v>
                </c:pt>
                <c:pt idx="219" formatCode="0.00">
                  <c:v>0.33274011742624537</c:v>
                </c:pt>
                <c:pt idx="220" formatCode="0.00">
                  <c:v>0.44470698836374822</c:v>
                </c:pt>
                <c:pt idx="221" formatCode="0.00">
                  <c:v>0.41616504201140109</c:v>
                </c:pt>
                <c:pt idx="222" formatCode="0.00">
                  <c:v>0.39244600129963819</c:v>
                </c:pt>
                <c:pt idx="223" formatCode="0.00">
                  <c:v>0.16573980326540494</c:v>
                </c:pt>
                <c:pt idx="224" formatCode="0.00">
                  <c:v>8.2000459559422118E-2</c:v>
                </c:pt>
                <c:pt idx="225" formatCode="0.00">
                  <c:v>3.2521487599254488E-2</c:v>
                </c:pt>
                <c:pt idx="226" formatCode="0.00">
                  <c:v>0.12734837852844996</c:v>
                </c:pt>
                <c:pt idx="227" formatCode="0.00">
                  <c:v>-8.2095392675517825E-2</c:v>
                </c:pt>
                <c:pt idx="228" formatCode="0.00">
                  <c:v>-0.10189562547148601</c:v>
                </c:pt>
                <c:pt idx="229" formatCode="0.00">
                  <c:v>-7.2204878727497118E-2</c:v>
                </c:pt>
                <c:pt idx="230" formatCode="0.00">
                  <c:v>-0.55382844549053822</c:v>
                </c:pt>
                <c:pt idx="231" formatCode="0.00">
                  <c:v>-0.30390322605858777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1-7941-98E0-B0E0E5DC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762669"/>
        <c:axId val="1138912312"/>
      </c:areaChart>
      <c:catAx>
        <c:axId val="16367626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912312"/>
        <c:crosses val="autoZero"/>
        <c:auto val="1"/>
        <c:lblAlgn val="ctr"/>
        <c:lblOffset val="100"/>
        <c:noMultiLvlLbl val="1"/>
      </c:catAx>
      <c:valAx>
        <c:axId val="1138912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7626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10</xdr:row>
      <xdr:rowOff>19050</xdr:rowOff>
    </xdr:from>
    <xdr:ext cx="8943975" cy="53244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35</xdr:row>
      <xdr:rowOff>180975</xdr:rowOff>
    </xdr:from>
    <xdr:ext cx="7553325" cy="44196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0</xdr:colOff>
      <xdr:row>12</xdr:row>
      <xdr:rowOff>180975</xdr:rowOff>
    </xdr:from>
    <xdr:ext cx="7553325" cy="443865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9525</xdr:colOff>
      <xdr:row>58</xdr:row>
      <xdr:rowOff>190500</xdr:rowOff>
    </xdr:from>
    <xdr:ext cx="7543800" cy="44100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9525</xdr:colOff>
      <xdr:row>2</xdr:row>
      <xdr:rowOff>19050</xdr:rowOff>
    </xdr:from>
    <xdr:ext cx="6181725" cy="440055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25</xdr:row>
      <xdr:rowOff>9525</xdr:rowOff>
    </xdr:from>
    <xdr:ext cx="6181725" cy="3800475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17</xdr:col>
      <xdr:colOff>19050</xdr:colOff>
      <xdr:row>45</xdr:row>
      <xdr:rowOff>19050</xdr:rowOff>
    </xdr:from>
    <xdr:ext cx="6181725" cy="41338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0</xdr:row>
      <xdr:rowOff>257175</xdr:rowOff>
    </xdr:from>
    <xdr:ext cx="6153150" cy="3143250"/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257175</xdr:rowOff>
    </xdr:from>
    <xdr:ext cx="6134100" cy="3124200"/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238125</xdr:colOff>
      <xdr:row>17</xdr:row>
      <xdr:rowOff>38100</xdr:rowOff>
    </xdr:from>
    <xdr:ext cx="6153150" cy="3419475"/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21</xdr:col>
      <xdr:colOff>0</xdr:colOff>
      <xdr:row>17</xdr:row>
      <xdr:rowOff>38100</xdr:rowOff>
    </xdr:from>
    <xdr:ext cx="6124575" cy="3419475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tabSelected="1"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S229" sqref="S229"/>
    </sheetView>
  </sheetViews>
  <sheetFormatPr baseColWidth="10" defaultColWidth="14.5" defaultRowHeight="15" customHeight="1" x14ac:dyDescent="0.2"/>
  <cols>
    <col min="1" max="26" width="11.83203125" customWidth="1"/>
    <col min="27" max="27" width="11.33203125" customWidth="1"/>
    <col min="28" max="28" width="13" customWidth="1"/>
    <col min="29" max="29" width="12.5" customWidth="1"/>
    <col min="30" max="30" width="12.83203125" customWidth="1"/>
    <col min="31" max="31" width="13.33203125" customWidth="1"/>
    <col min="32" max="32" width="13.1640625" customWidth="1"/>
    <col min="33" max="33" width="12.6640625" customWidth="1"/>
    <col min="34" max="34" width="13.33203125" customWidth="1"/>
    <col min="35" max="35" width="13.5" customWidth="1"/>
    <col min="36" max="36" width="13.6640625" customWidth="1"/>
    <col min="37" max="37" width="13.5" customWidth="1"/>
    <col min="38" max="40" width="14" customWidth="1"/>
    <col min="41" max="45" width="11.83203125" customWidth="1"/>
    <col min="46" max="46" width="12.5" customWidth="1"/>
  </cols>
  <sheetData>
    <row r="1" spans="1:46" ht="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</row>
    <row r="2" spans="1:46" x14ac:dyDescent="0.2">
      <c r="A2" s="2">
        <v>1792</v>
      </c>
      <c r="B2" s="2">
        <v>9.27</v>
      </c>
    </row>
    <row r="3" spans="1:46" x14ac:dyDescent="0.2">
      <c r="A3" s="2">
        <v>1793</v>
      </c>
      <c r="B3" s="2">
        <v>9.59</v>
      </c>
      <c r="C3" s="2">
        <v>9.43</v>
      </c>
      <c r="N3" s="2">
        <v>1</v>
      </c>
      <c r="O3" s="2">
        <v>1</v>
      </c>
      <c r="P3" s="2">
        <v>1</v>
      </c>
    </row>
    <row r="4" spans="1:46" x14ac:dyDescent="0.2">
      <c r="A4" s="2">
        <v>1794</v>
      </c>
      <c r="B4" s="2">
        <v>10.64</v>
      </c>
      <c r="C4" s="2">
        <v>10.115</v>
      </c>
      <c r="E4" s="2">
        <v>1.0726405090137858</v>
      </c>
      <c r="G4" s="2">
        <v>-7.6413390766475131E-2</v>
      </c>
      <c r="H4" s="2">
        <v>-0.13895978990883451</v>
      </c>
      <c r="I4" s="2">
        <v>-7.2395008687413762E-2</v>
      </c>
      <c r="J4" s="2">
        <v>-0.13521353751085641</v>
      </c>
      <c r="N4" s="2">
        <f t="shared" ref="N4:N234" si="0">N3*E4</f>
        <v>1.0726405090137858</v>
      </c>
      <c r="O4" s="2">
        <v>0.86104021009116549</v>
      </c>
      <c r="P4" s="2">
        <v>0.86478646248914359</v>
      </c>
    </row>
    <row r="5" spans="1:46" x14ac:dyDescent="0.2">
      <c r="A5" s="2">
        <v>1795</v>
      </c>
      <c r="B5" s="2">
        <v>12.17</v>
      </c>
      <c r="C5" s="2">
        <v>11.405000000000001</v>
      </c>
      <c r="E5" s="2">
        <v>1.1275333662876916</v>
      </c>
      <c r="F5" s="2">
        <f t="shared" ref="F5:F234" si="1">E5-E4</f>
        <v>5.4892857273905804E-2</v>
      </c>
      <c r="G5" s="2">
        <v>0.19808034435693744</v>
      </c>
      <c r="H5" s="2">
        <v>6.2567530308673458E-2</v>
      </c>
      <c r="I5" s="2">
        <v>0.15320463532224407</v>
      </c>
      <c r="J5" s="2">
        <v>2.2767635798728314E-2</v>
      </c>
      <c r="K5" s="2">
        <f t="shared" ref="K5:K233" si="2">CORREL(H$4:H5,J$4:J5)</f>
        <v>1</v>
      </c>
      <c r="N5" s="2">
        <f t="shared" si="0"/>
        <v>1.2094379639448569</v>
      </c>
      <c r="O5" s="2">
        <v>0.91491336953303104</v>
      </c>
      <c r="P5" s="2">
        <v>0.884475605710767</v>
      </c>
    </row>
    <row r="6" spans="1:46" x14ac:dyDescent="0.2">
      <c r="A6" s="2">
        <v>1796</v>
      </c>
      <c r="B6" s="2">
        <v>12.81</v>
      </c>
      <c r="C6" s="2">
        <v>12.49</v>
      </c>
      <c r="E6" s="2">
        <v>1.0951337132836474</v>
      </c>
      <c r="F6" s="2">
        <f t="shared" si="1"/>
        <v>-3.2399653004044238E-2</v>
      </c>
      <c r="G6" s="2">
        <v>9.8991845007751822E-2</v>
      </c>
      <c r="H6" s="2">
        <v>3.5229777672867169E-3</v>
      </c>
      <c r="I6" s="2">
        <v>-1.029865490671132E-2</v>
      </c>
      <c r="J6" s="2">
        <v>-9.6273511546120183E-2</v>
      </c>
      <c r="K6" s="2">
        <f t="shared" si="2"/>
        <v>0.86811012854474856</v>
      </c>
      <c r="N6" s="2">
        <f t="shared" si="0"/>
        <v>1.3244962884411453</v>
      </c>
      <c r="O6" s="2">
        <v>0.9181365889928893</v>
      </c>
      <c r="P6" s="2">
        <v>0.79932403327210988</v>
      </c>
    </row>
    <row r="7" spans="1:46" x14ac:dyDescent="0.2">
      <c r="A7" s="2">
        <v>1797</v>
      </c>
      <c r="B7" s="2">
        <v>12.33</v>
      </c>
      <c r="C7" s="2">
        <v>12.57</v>
      </c>
      <c r="E7" s="2">
        <v>1.0064051240992795</v>
      </c>
      <c r="F7" s="2">
        <f t="shared" si="1"/>
        <v>-8.8728589184367879E-2</v>
      </c>
      <c r="G7" s="2">
        <v>-3.5020047159498469E-2</v>
      </c>
      <c r="H7" s="2">
        <v>-4.1161526572962348E-2</v>
      </c>
      <c r="I7" s="2">
        <v>-6.0961833245426506E-2</v>
      </c>
      <c r="J7" s="2">
        <v>-6.6938209803928173E-2</v>
      </c>
      <c r="K7" s="2">
        <f t="shared" si="2"/>
        <v>0.86171431883782967</v>
      </c>
      <c r="N7" s="2">
        <f t="shared" si="0"/>
        <v>1.3329798515376459</v>
      </c>
      <c r="O7" s="2">
        <v>0.88034468538744948</v>
      </c>
      <c r="P7" s="2">
        <v>0.74581871343161932</v>
      </c>
    </row>
    <row r="8" spans="1:46" x14ac:dyDescent="0.2">
      <c r="A8" s="2">
        <v>1798</v>
      </c>
      <c r="B8" s="2">
        <v>11.92</v>
      </c>
      <c r="C8" s="2">
        <v>12.125</v>
      </c>
      <c r="E8" s="2">
        <v>0.96459824980111375</v>
      </c>
      <c r="F8" s="2">
        <f t="shared" si="1"/>
        <v>-4.1806874298165764E-2</v>
      </c>
      <c r="G8" s="2">
        <v>0.1333460882381976</v>
      </c>
      <c r="H8" s="2">
        <v>0.1749410580745685</v>
      </c>
      <c r="I8" s="2">
        <v>0.15460139184933686</v>
      </c>
      <c r="J8" s="2">
        <v>0.19697645324092083</v>
      </c>
      <c r="K8" s="2">
        <f t="shared" si="2"/>
        <v>0.93653436965130865</v>
      </c>
      <c r="N8" s="2">
        <f t="shared" si="0"/>
        <v>1.2857900318133617</v>
      </c>
      <c r="O8" s="2">
        <v>1.034353116119453</v>
      </c>
      <c r="P8" s="2">
        <v>0.89272743836408641</v>
      </c>
    </row>
    <row r="9" spans="1:46" x14ac:dyDescent="0.2">
      <c r="A9" s="2">
        <v>1799</v>
      </c>
      <c r="B9" s="2">
        <v>11.92</v>
      </c>
      <c r="C9" s="2">
        <v>11.92</v>
      </c>
      <c r="E9" s="2">
        <v>0.98309278350515461</v>
      </c>
      <c r="F9" s="2">
        <f t="shared" si="1"/>
        <v>1.8494533704040861E-2</v>
      </c>
      <c r="G9" s="2">
        <v>8.5028391586049246E-2</v>
      </c>
      <c r="H9" s="2">
        <v>0.10368869530040659</v>
      </c>
      <c r="I9" s="2">
        <v>3.2268079325658144E-2</v>
      </c>
      <c r="J9" s="2">
        <v>5.0021011897953604E-2</v>
      </c>
      <c r="K9" s="2">
        <f t="shared" si="2"/>
        <v>0.93453364106183845</v>
      </c>
      <c r="N9" s="2">
        <f t="shared" si="0"/>
        <v>1.264050901378579</v>
      </c>
      <c r="O9" s="2">
        <v>1.1416038412097891</v>
      </c>
      <c r="P9" s="2">
        <v>0.937382568180126</v>
      </c>
    </row>
    <row r="10" spans="1:46" x14ac:dyDescent="0.2">
      <c r="A10" s="2">
        <v>1800</v>
      </c>
      <c r="B10" s="2">
        <v>12.17</v>
      </c>
      <c r="C10" s="2">
        <v>12.045</v>
      </c>
      <c r="E10" s="2">
        <v>1.0104865771812082</v>
      </c>
      <c r="F10" s="2">
        <f t="shared" si="1"/>
        <v>2.7393793676053546E-2</v>
      </c>
      <c r="G10" s="2">
        <v>6.0990539549073963E-2</v>
      </c>
      <c r="H10" s="2">
        <v>4.997984486716156E-2</v>
      </c>
      <c r="I10" s="2">
        <v>5.6153006948460704E-2</v>
      </c>
      <c r="J10" s="2">
        <v>4.5192514970996189E-2</v>
      </c>
      <c r="K10" s="2">
        <f t="shared" si="2"/>
        <v>0.93208154429428236</v>
      </c>
      <c r="N10" s="2">
        <f t="shared" si="0"/>
        <v>1.2773064687168612</v>
      </c>
      <c r="O10" s="2">
        <v>1.1986610240932101</v>
      </c>
      <c r="P10" s="2">
        <v>0.97974524392615725</v>
      </c>
    </row>
    <row r="11" spans="1:46" x14ac:dyDescent="0.2">
      <c r="A11" s="2">
        <v>1801</v>
      </c>
      <c r="B11" s="2">
        <v>12.33</v>
      </c>
      <c r="C11" s="2">
        <v>12.25</v>
      </c>
      <c r="E11" s="2">
        <v>1.0170195101701951</v>
      </c>
      <c r="F11" s="2">
        <f t="shared" si="1"/>
        <v>6.5329329889869392E-3</v>
      </c>
      <c r="G11" s="2">
        <v>0.13642207163601161</v>
      </c>
      <c r="H11" s="2">
        <v>0.11740439615149056</v>
      </c>
      <c r="I11" s="2">
        <v>0.1877726635199394</v>
      </c>
      <c r="J11" s="2">
        <v>0.16789565159980979</v>
      </c>
      <c r="K11" s="2">
        <f t="shared" si="2"/>
        <v>0.9242385995187804</v>
      </c>
      <c r="N11" s="2">
        <f t="shared" si="0"/>
        <v>1.2990455991516439</v>
      </c>
      <c r="O11" s="2">
        <v>1.3393890978172007</v>
      </c>
      <c r="P11" s="2">
        <v>1.144240210056954</v>
      </c>
    </row>
    <row r="12" spans="1:46" x14ac:dyDescent="0.2">
      <c r="A12" s="2">
        <v>1802</v>
      </c>
      <c r="B12" s="2">
        <v>10.39</v>
      </c>
      <c r="C12" s="2">
        <v>11.36</v>
      </c>
      <c r="E12" s="2">
        <v>0.92734693877551011</v>
      </c>
      <c r="F12" s="2">
        <f t="shared" si="1"/>
        <v>-8.9672571394684986E-2</v>
      </c>
      <c r="G12" s="2">
        <v>0.13219385436052233</v>
      </c>
      <c r="H12" s="2">
        <v>0.22089566161235918</v>
      </c>
      <c r="I12" s="2">
        <v>0.15002586413447161</v>
      </c>
      <c r="J12" s="2">
        <v>0.24012472144782393</v>
      </c>
      <c r="K12" s="2">
        <f t="shared" si="2"/>
        <v>0.94655836876060406</v>
      </c>
      <c r="N12" s="2">
        <f t="shared" si="0"/>
        <v>1.2046659597030753</v>
      </c>
      <c r="O12" s="2">
        <v>1.6352543387359122</v>
      </c>
      <c r="P12" s="2">
        <v>1.4190005717662797</v>
      </c>
    </row>
    <row r="13" spans="1:46" x14ac:dyDescent="0.2">
      <c r="A13" s="2">
        <v>1803</v>
      </c>
      <c r="B13" s="2">
        <v>10.96</v>
      </c>
      <c r="C13" s="2">
        <v>10.675000000000001</v>
      </c>
      <c r="E13" s="2">
        <v>0.93970070422535223</v>
      </c>
      <c r="F13" s="2">
        <f t="shared" si="1"/>
        <v>1.2353765449842125E-2</v>
      </c>
      <c r="G13" s="2">
        <v>0.14209886697977736</v>
      </c>
      <c r="H13" s="2">
        <v>0.21538577319815166</v>
      </c>
      <c r="I13" s="2">
        <v>5.5059959872152897E-2</v>
      </c>
      <c r="J13" s="2">
        <v>0.12276169968596307</v>
      </c>
      <c r="K13" s="2">
        <f t="shared" si="2"/>
        <v>0.92149305531125625</v>
      </c>
      <c r="L13" s="2">
        <f t="shared" ref="L13:L233" si="3">CORREL(H4:H13,I4:I13)</f>
        <v>0.74779015515413338</v>
      </c>
      <c r="N13" s="2">
        <f t="shared" si="0"/>
        <v>1.1320254506892897</v>
      </c>
      <c r="O13" s="2">
        <v>1.9874648588601789</v>
      </c>
      <c r="P13" s="2">
        <v>1.5931994938116616</v>
      </c>
      <c r="Q13" s="2">
        <v>7.1099818815955534E-2</v>
      </c>
      <c r="R13" s="2">
        <f t="shared" ref="R13:R234" si="4">AVERAGE(H4:H13)</f>
        <v>7.6826462079830141E-2</v>
      </c>
      <c r="S13" s="2">
        <f t="shared" ref="S13:S234" si="5">_xlfn.STDEV.S(H4:H13)</f>
        <v>0.11485815891441603</v>
      </c>
      <c r="T13" s="2">
        <f t="shared" ref="T13:T234" si="6">MIN(H4:H13)</f>
        <v>-0.13895978990883451</v>
      </c>
      <c r="U13" s="2">
        <f t="shared" ref="U13:U234" si="7">MAX(H4:H13)</f>
        <v>0.22089566161235918</v>
      </c>
      <c r="V13" s="2">
        <v>4.7676049939700635E-2</v>
      </c>
      <c r="W13" s="2">
        <f t="shared" ref="W13:W234" si="8">AVERAGE(I4:I13)</f>
        <v>6.4543010413271221E-2</v>
      </c>
      <c r="X13" s="2">
        <f t="shared" ref="X13:X233" si="9">_xlfn.STDEV.S(J4:J13)</f>
        <v>0.12774041611231865</v>
      </c>
      <c r="Y13" s="2">
        <f t="shared" ref="Y13:Y233" si="10">MIN(J4:J13)</f>
        <v>-0.13521353751085641</v>
      </c>
      <c r="Z13" s="2">
        <f t="shared" ref="Z13:Z233" si="11">MAX(J4:J13)</f>
        <v>0.24012472144782393</v>
      </c>
      <c r="AA13" s="2">
        <f t="shared" ref="AA13:AA233" si="12">Q13-V13</f>
        <v>2.34237688762549E-2</v>
      </c>
      <c r="AB13" s="3">
        <f t="shared" ref="AB13:AB233" si="13">RATE(10,,N3,-N13)</f>
        <v>1.2478055564289769E-2</v>
      </c>
      <c r="AC13" s="4">
        <f t="shared" ref="AC13:AC233" si="14">AVERAGE(E4:E13)-1</f>
        <v>1.4395747634293965E-2</v>
      </c>
      <c r="AD13" s="4">
        <f t="shared" ref="AD13:AD233" si="15">_xlfn.STDEV.S(E4:E13)</f>
        <v>6.6176295584159731E-2</v>
      </c>
      <c r="AE13" s="4">
        <f t="shared" ref="AE13:AE233" si="16">MIN(E4:E13)-1</f>
        <v>-7.265306122448989E-2</v>
      </c>
      <c r="AF13" s="4">
        <f t="shared" ref="AF13:AF233" si="17">MAX(E4:E13)-1</f>
        <v>0.12753336628769163</v>
      </c>
      <c r="AG13" s="4">
        <v>1.2478055564289769E-2</v>
      </c>
      <c r="AH13" s="4">
        <v>1.4395747634293965E-2</v>
      </c>
      <c r="AI13" s="4">
        <v>6.6176295584159731E-2</v>
      </c>
      <c r="AJ13" s="4">
        <v>-7.265306122448989E-2</v>
      </c>
      <c r="AK13" s="4">
        <v>0.12753336628769163</v>
      </c>
    </row>
    <row r="14" spans="1:46" x14ac:dyDescent="0.2">
      <c r="A14" s="2">
        <v>1804</v>
      </c>
      <c r="B14" s="2">
        <v>11.44</v>
      </c>
      <c r="C14" s="2">
        <v>11.2</v>
      </c>
      <c r="E14" s="2">
        <v>1.0491803278688523</v>
      </c>
      <c r="F14" s="2">
        <f t="shared" si="1"/>
        <v>0.10947962364350006</v>
      </c>
      <c r="G14" s="2">
        <v>4.3203720565025305E-2</v>
      </c>
      <c r="H14" s="2">
        <v>-5.6964538364601136E-3</v>
      </c>
      <c r="I14" s="2">
        <v>2.6324618058381214E-2</v>
      </c>
      <c r="J14" s="2">
        <v>-2.1784348413105281E-2</v>
      </c>
      <c r="K14" s="2">
        <f t="shared" si="2"/>
        <v>0.92415189886801108</v>
      </c>
      <c r="L14" s="2">
        <f t="shared" si="3"/>
        <v>0.65398076484025802</v>
      </c>
      <c r="N14" s="2">
        <f t="shared" si="0"/>
        <v>1.1876988335100742</v>
      </c>
      <c r="O14" s="2">
        <v>1.9761433570400952</v>
      </c>
      <c r="P14" s="2">
        <v>1.5584926809468853</v>
      </c>
      <c r="Q14" s="2">
        <v>8.6624521425889306E-2</v>
      </c>
      <c r="R14" s="2">
        <f t="shared" si="4"/>
        <v>9.0152795687067577E-2</v>
      </c>
      <c r="S14" s="2">
        <f t="shared" si="5"/>
        <v>9.2617483022483973E-2</v>
      </c>
      <c r="T14" s="2">
        <f t="shared" si="6"/>
        <v>-4.1161526572962348E-2</v>
      </c>
      <c r="U14" s="2">
        <f t="shared" si="7"/>
        <v>0.22089566161235918</v>
      </c>
      <c r="V14" s="2">
        <v>6.0668297790944514E-2</v>
      </c>
      <c r="W14" s="2">
        <f t="shared" si="8"/>
        <v>7.4414973087850708E-2</v>
      </c>
      <c r="X14" s="2">
        <f t="shared" si="9"/>
        <v>0.11320948026766005</v>
      </c>
      <c r="Y14" s="2">
        <f t="shared" si="10"/>
        <v>-9.6273511546120183E-2</v>
      </c>
      <c r="Z14" s="2">
        <f t="shared" si="11"/>
        <v>0.24012472144782393</v>
      </c>
      <c r="AA14" s="2">
        <f t="shared" si="12"/>
        <v>2.5956223634944792E-2</v>
      </c>
      <c r="AB14" s="5">
        <f t="shared" si="13"/>
        <v>1.0241519786645153E-2</v>
      </c>
      <c r="AC14" s="2">
        <f t="shared" si="14"/>
        <v>1.2049729519800545E-2</v>
      </c>
      <c r="AD14" s="2">
        <f t="shared" si="15"/>
        <v>6.4270431821919369E-2</v>
      </c>
      <c r="AE14" s="2">
        <f t="shared" si="16"/>
        <v>-7.265306122448989E-2</v>
      </c>
      <c r="AF14" s="2">
        <f t="shared" si="17"/>
        <v>0.12753336628769163</v>
      </c>
      <c r="AG14" s="2">
        <v>1.0241519786645153E-2</v>
      </c>
      <c r="AH14" s="2">
        <v>1.2049729519800545E-2</v>
      </c>
      <c r="AI14" s="2">
        <v>6.4270431821919369E-2</v>
      </c>
      <c r="AJ14" s="2">
        <v>-7.265306122448989E-2</v>
      </c>
      <c r="AK14" s="2">
        <v>0.12753336628769163</v>
      </c>
    </row>
    <row r="15" spans="1:46" x14ac:dyDescent="0.2">
      <c r="A15" s="2">
        <v>1805</v>
      </c>
      <c r="B15" s="2">
        <v>11.36</v>
      </c>
      <c r="C15" s="2">
        <v>11.399999999999999</v>
      </c>
      <c r="E15" s="2">
        <v>1.0178571428571428</v>
      </c>
      <c r="F15" s="2">
        <f t="shared" si="1"/>
        <v>-3.1323185011709498E-2</v>
      </c>
      <c r="G15" s="2">
        <v>3.1247389232398337E-3</v>
      </c>
      <c r="H15" s="2">
        <v>-1.4473940706992372E-2</v>
      </c>
      <c r="I15" s="2">
        <v>1.0086974449095154E-2</v>
      </c>
      <c r="J15" s="2">
        <v>-7.6338496640466769E-3</v>
      </c>
      <c r="K15" s="2">
        <f t="shared" si="2"/>
        <v>0.92283403149337306</v>
      </c>
      <c r="L15" s="2">
        <f t="shared" si="3"/>
        <v>0.74906934181997586</v>
      </c>
      <c r="N15" s="2">
        <f t="shared" si="0"/>
        <v>1.2089077412513254</v>
      </c>
      <c r="O15" s="2">
        <v>1.9475407752617802</v>
      </c>
      <c r="P15" s="2">
        <v>1.5465953821180198</v>
      </c>
      <c r="Q15" s="2">
        <v>7.847643110689953E-2</v>
      </c>
      <c r="R15" s="2">
        <f t="shared" si="4"/>
        <v>8.2448648585500994E-2</v>
      </c>
      <c r="S15" s="2">
        <f t="shared" si="5"/>
        <v>9.8202880547042834E-2</v>
      </c>
      <c r="T15" s="2">
        <f t="shared" si="6"/>
        <v>-4.1161526572962348E-2</v>
      </c>
      <c r="U15" s="2">
        <f t="shared" si="7"/>
        <v>0.22089566161235918</v>
      </c>
      <c r="V15" s="2">
        <v>5.7472506783978729E-2</v>
      </c>
      <c r="W15" s="2">
        <f t="shared" si="8"/>
        <v>6.010320700053582E-2</v>
      </c>
      <c r="X15" s="2">
        <f t="shared" si="9"/>
        <v>0.11489728780091339</v>
      </c>
      <c r="Y15" s="2">
        <f t="shared" si="10"/>
        <v>-9.6273511546120183E-2</v>
      </c>
      <c r="Z15" s="2">
        <f t="shared" si="11"/>
        <v>0.24012472144782393</v>
      </c>
      <c r="AA15" s="2">
        <f t="shared" si="12"/>
        <v>2.1003924322920801E-2</v>
      </c>
      <c r="AB15" s="5">
        <f t="shared" si="13"/>
        <v>-4.3849072191044788E-5</v>
      </c>
      <c r="AC15" s="2">
        <f t="shared" si="14"/>
        <v>1.0821071767455059E-3</v>
      </c>
      <c r="AD15" s="2">
        <f t="shared" si="15"/>
        <v>5.0189157692692533E-2</v>
      </c>
      <c r="AE15" s="2">
        <f t="shared" si="16"/>
        <v>-7.265306122448989E-2</v>
      </c>
      <c r="AF15" s="2">
        <f t="shared" si="17"/>
        <v>9.5133713283647392E-2</v>
      </c>
      <c r="AG15" s="2">
        <v>-4.3849072191044788E-5</v>
      </c>
      <c r="AH15" s="2">
        <v>1.0821071767455059E-3</v>
      </c>
      <c r="AI15" s="2">
        <v>5.0189157692692533E-2</v>
      </c>
      <c r="AJ15" s="2">
        <v>-7.265306122448989E-2</v>
      </c>
      <c r="AK15" s="2">
        <v>9.5133713283647392E-2</v>
      </c>
    </row>
    <row r="16" spans="1:46" x14ac:dyDescent="0.2">
      <c r="A16" s="2">
        <v>1806</v>
      </c>
      <c r="B16" s="2">
        <v>11.84</v>
      </c>
      <c r="C16" s="2">
        <v>11.6</v>
      </c>
      <c r="E16" s="2">
        <v>1.0175438596491229</v>
      </c>
      <c r="F16" s="2">
        <f t="shared" si="1"/>
        <v>-3.1328320801993215E-4</v>
      </c>
      <c r="G16" s="2">
        <v>2.978591864111424E-3</v>
      </c>
      <c r="H16" s="2">
        <v>-1.431414247837326E-2</v>
      </c>
      <c r="I16" s="2">
        <v>6.0607783286445338E-2</v>
      </c>
      <c r="J16" s="2">
        <v>4.2321442195299763E-2</v>
      </c>
      <c r="K16" s="2">
        <f t="shared" si="2"/>
        <v>0.90475650893902493</v>
      </c>
      <c r="L16" s="2">
        <f t="shared" si="3"/>
        <v>0.69356361583908444</v>
      </c>
      <c r="N16" s="2">
        <f t="shared" si="0"/>
        <v>1.2301166489925768</v>
      </c>
      <c r="O16" s="2">
        <v>1.9196633991222416</v>
      </c>
      <c r="P16" s="2">
        <v>1.6120495291818451</v>
      </c>
      <c r="Q16" s="2">
        <v>7.6543985522509836E-2</v>
      </c>
      <c r="R16" s="2">
        <f t="shared" si="4"/>
        <v>8.0664936560934999E-2</v>
      </c>
      <c r="S16" s="2">
        <f t="shared" si="5"/>
        <v>9.9942323180328432E-2</v>
      </c>
      <c r="T16" s="2">
        <f t="shared" si="6"/>
        <v>-4.1161526572962348E-2</v>
      </c>
      <c r="U16" s="2">
        <f t="shared" si="7"/>
        <v>0.22089566161235918</v>
      </c>
      <c r="V16" s="2">
        <v>7.2668558508405284E-2</v>
      </c>
      <c r="W16" s="2">
        <f t="shared" si="8"/>
        <v>6.7193850819851478E-2</v>
      </c>
      <c r="X16" s="2">
        <f t="shared" si="9"/>
        <v>0.10107296168579559</v>
      </c>
      <c r="Y16" s="2">
        <f t="shared" si="10"/>
        <v>-6.6938209803928173E-2</v>
      </c>
      <c r="Z16" s="2">
        <f t="shared" si="11"/>
        <v>0.24012472144782393</v>
      </c>
      <c r="AA16" s="2">
        <f t="shared" si="12"/>
        <v>3.8754270141045516E-3</v>
      </c>
      <c r="AB16" s="5">
        <f t="shared" si="13"/>
        <v>-7.3650665888850587E-3</v>
      </c>
      <c r="AC16" s="2">
        <f t="shared" si="14"/>
        <v>-6.6768781867068139E-3</v>
      </c>
      <c r="AD16" s="2">
        <f t="shared" si="15"/>
        <v>3.8720982100706278E-2</v>
      </c>
      <c r="AE16" s="2">
        <f t="shared" si="16"/>
        <v>-7.265306122448989E-2</v>
      </c>
      <c r="AF16" s="2">
        <f t="shared" si="17"/>
        <v>4.9180327868852292E-2</v>
      </c>
      <c r="AG16" s="2">
        <v>-7.3650665888850587E-3</v>
      </c>
      <c r="AH16" s="2">
        <v>-6.6768781867068139E-3</v>
      </c>
      <c r="AI16" s="2">
        <v>3.8720982100706278E-2</v>
      </c>
      <c r="AJ16" s="2">
        <v>-7.265306122448989E-2</v>
      </c>
      <c r="AK16" s="2">
        <v>4.9180327868852292E-2</v>
      </c>
    </row>
    <row r="17" spans="1:37" x14ac:dyDescent="0.2">
      <c r="A17" s="2">
        <v>1807</v>
      </c>
      <c r="B17" s="2">
        <v>11.2</v>
      </c>
      <c r="C17" s="2">
        <v>11.52</v>
      </c>
      <c r="E17" s="2">
        <v>0.99310344827586206</v>
      </c>
      <c r="F17" s="2">
        <f t="shared" si="1"/>
        <v>-2.4440411373260806E-2</v>
      </c>
      <c r="G17" s="2">
        <v>0.10629229328992773</v>
      </c>
      <c r="H17" s="2">
        <v>0.11397487865999678</v>
      </c>
      <c r="I17" s="2">
        <v>0.11407926802669492</v>
      </c>
      <c r="J17" s="2">
        <v>0.1218159296102137</v>
      </c>
      <c r="K17" s="2">
        <f t="shared" si="2"/>
        <v>0.90664644432791441</v>
      </c>
      <c r="L17" s="2">
        <f t="shared" si="3"/>
        <v>0.6057982459209158</v>
      </c>
      <c r="N17" s="2">
        <f t="shared" si="0"/>
        <v>1.2216330858960762</v>
      </c>
      <c r="O17" s="2">
        <v>2.1384568021052361</v>
      </c>
      <c r="P17" s="2">
        <v>1.8084228411568388</v>
      </c>
      <c r="Q17" s="2">
        <v>9.28102844226011E-2</v>
      </c>
      <c r="R17" s="2">
        <f t="shared" si="4"/>
        <v>9.6178577084230915E-2</v>
      </c>
      <c r="S17" s="2">
        <f t="shared" si="5"/>
        <v>9.0527679232007052E-2</v>
      </c>
      <c r="T17" s="2">
        <f t="shared" si="6"/>
        <v>-1.4473940706992372E-2</v>
      </c>
      <c r="U17" s="2">
        <f t="shared" si="7"/>
        <v>0.22089566161235918</v>
      </c>
      <c r="V17" s="2">
        <v>9.2613773069113031E-2</v>
      </c>
      <c r="W17" s="2">
        <f t="shared" si="8"/>
        <v>8.4697960947063611E-2</v>
      </c>
      <c r="X17" s="2">
        <f t="shared" si="9"/>
        <v>8.8008373898219985E-2</v>
      </c>
      <c r="Y17" s="2">
        <f t="shared" si="10"/>
        <v>-2.1784348413105281E-2</v>
      </c>
      <c r="Z17" s="2">
        <f t="shared" si="11"/>
        <v>0.24012472144782393</v>
      </c>
      <c r="AA17" s="2">
        <f t="shared" si="12"/>
        <v>1.9651135348806859E-4</v>
      </c>
      <c r="AB17" s="5">
        <f t="shared" si="13"/>
        <v>-8.6849031693203745E-3</v>
      </c>
      <c r="AC17" s="2">
        <f t="shared" si="14"/>
        <v>-8.0070457690485375E-3</v>
      </c>
      <c r="AD17" s="2">
        <f t="shared" si="15"/>
        <v>3.8449167175304055E-2</v>
      </c>
      <c r="AE17" s="2">
        <f t="shared" si="16"/>
        <v>-7.265306122448989E-2</v>
      </c>
      <c r="AF17" s="2">
        <f t="shared" si="17"/>
        <v>4.9180327868852292E-2</v>
      </c>
      <c r="AG17" s="2">
        <v>-8.6849031693203745E-3</v>
      </c>
      <c r="AH17" s="2">
        <v>-8.0070457690485375E-3</v>
      </c>
      <c r="AI17" s="2">
        <v>3.8449167175304055E-2</v>
      </c>
      <c r="AJ17" s="2">
        <v>-7.265306122448989E-2</v>
      </c>
      <c r="AK17" s="2">
        <v>4.9180327868852292E-2</v>
      </c>
    </row>
    <row r="18" spans="1:37" x14ac:dyDescent="0.2">
      <c r="A18" s="2">
        <v>1808</v>
      </c>
      <c r="B18" s="2">
        <v>12.17</v>
      </c>
      <c r="C18" s="2">
        <v>11.684999999999999</v>
      </c>
      <c r="E18" s="2">
        <v>1.0143229166666665</v>
      </c>
      <c r="F18" s="2">
        <f t="shared" si="1"/>
        <v>2.1219468390804463E-2</v>
      </c>
      <c r="G18" s="2">
        <v>5.0006387764147675E-3</v>
      </c>
      <c r="H18" s="2">
        <v>-9.1906411036114521E-3</v>
      </c>
      <c r="I18" s="2">
        <v>4.7660904005024742E-2</v>
      </c>
      <c r="J18" s="2">
        <v>3.2867232703285065E-2</v>
      </c>
      <c r="K18" s="2">
        <f t="shared" si="2"/>
        <v>0.89839647517185917</v>
      </c>
      <c r="L18" s="2">
        <f t="shared" si="3"/>
        <v>0.56940263932336455</v>
      </c>
      <c r="N18" s="2">
        <f t="shared" si="0"/>
        <v>1.2391304347826084</v>
      </c>
      <c r="O18" s="2">
        <v>2.1188030131215103</v>
      </c>
      <c r="P18" s="2">
        <v>1.8678606955030765</v>
      </c>
      <c r="Q18" s="2">
        <v>7.4341063016121672E-2</v>
      </c>
      <c r="R18" s="2">
        <f t="shared" si="4"/>
        <v>7.776540716641292E-2</v>
      </c>
      <c r="S18" s="2">
        <f t="shared" si="5"/>
        <v>9.1448857492248334E-2</v>
      </c>
      <c r="T18" s="2">
        <f t="shared" si="6"/>
        <v>-1.4473940706992372E-2</v>
      </c>
      <c r="U18" s="2">
        <f t="shared" si="7"/>
        <v>0.22089566161235918</v>
      </c>
      <c r="V18" s="2">
        <v>7.6620289399531E-2</v>
      </c>
      <c r="W18" s="2">
        <f t="shared" si="8"/>
        <v>7.4003912162632413E-2</v>
      </c>
      <c r="X18" s="2">
        <f t="shared" si="9"/>
        <v>8.2144726790396E-2</v>
      </c>
      <c r="Y18" s="2">
        <f t="shared" si="10"/>
        <v>-2.1784348413105281E-2</v>
      </c>
      <c r="Z18" s="2">
        <f t="shared" si="11"/>
        <v>0.24012472144782393</v>
      </c>
      <c r="AA18" s="2">
        <f t="shared" si="12"/>
        <v>-2.2792263834093274E-3</v>
      </c>
      <c r="AB18" s="5">
        <f t="shared" si="13"/>
        <v>-3.6895238025439238E-3</v>
      </c>
      <c r="AC18" s="2">
        <f t="shared" si="14"/>
        <v>-3.0345790824932717E-3</v>
      </c>
      <c r="AD18" s="2">
        <f t="shared" si="15"/>
        <v>3.7721124718655949E-2</v>
      </c>
      <c r="AE18" s="2">
        <f t="shared" si="16"/>
        <v>-7.265306122448989E-2</v>
      </c>
      <c r="AF18" s="2">
        <f t="shared" si="17"/>
        <v>4.9180327868852292E-2</v>
      </c>
      <c r="AG18" s="2">
        <v>-3.6895238025439238E-3</v>
      </c>
      <c r="AH18" s="2">
        <v>-3.0345790824932717E-3</v>
      </c>
      <c r="AI18" s="2">
        <v>3.7721124718655949E-2</v>
      </c>
      <c r="AJ18" s="2">
        <v>-7.265306122448989E-2</v>
      </c>
      <c r="AK18" s="2">
        <v>4.9180327868852292E-2</v>
      </c>
    </row>
    <row r="19" spans="1:37" x14ac:dyDescent="0.2">
      <c r="A19" s="2">
        <v>1809</v>
      </c>
      <c r="B19" s="2">
        <v>11.92</v>
      </c>
      <c r="C19" s="2">
        <v>12.045</v>
      </c>
      <c r="E19" s="2">
        <v>1.0308087291399231</v>
      </c>
      <c r="F19" s="2">
        <f t="shared" si="1"/>
        <v>1.6485812473256534E-2</v>
      </c>
      <c r="G19" s="2">
        <v>0.14744033665163547</v>
      </c>
      <c r="H19" s="2">
        <v>0.11314573132207228</v>
      </c>
      <c r="I19" s="2">
        <v>0.10064792123562037</v>
      </c>
      <c r="J19" s="2">
        <v>6.7751843888603114E-2</v>
      </c>
      <c r="K19" s="2">
        <f t="shared" si="2"/>
        <v>0.89493679459887665</v>
      </c>
      <c r="L19" s="2">
        <f t="shared" si="3"/>
        <v>0.6241699254860662</v>
      </c>
      <c r="N19" s="2">
        <f t="shared" si="0"/>
        <v>1.2773064687168609</v>
      </c>
      <c r="O19" s="2">
        <v>2.3585365295685539</v>
      </c>
      <c r="P19" s="2">
        <v>1.9944117017504586</v>
      </c>
      <c r="Q19" s="2">
        <v>7.5258089495934558E-2</v>
      </c>
      <c r="R19" s="2">
        <f t="shared" si="4"/>
        <v>7.8711110768579479E-2</v>
      </c>
      <c r="S19" s="2">
        <f t="shared" si="5"/>
        <v>9.1794970054880617E-2</v>
      </c>
      <c r="T19" s="2">
        <f t="shared" si="6"/>
        <v>-1.4473940706992372E-2</v>
      </c>
      <c r="U19" s="2">
        <f t="shared" si="7"/>
        <v>0.22089566161235918</v>
      </c>
      <c r="V19" s="2">
        <v>7.8424619974650195E-2</v>
      </c>
      <c r="W19" s="2">
        <f t="shared" si="8"/>
        <v>8.0841896353628623E-2</v>
      </c>
      <c r="X19" s="2">
        <f t="shared" si="9"/>
        <v>8.1630879158674188E-2</v>
      </c>
      <c r="Y19" s="2">
        <f t="shared" si="10"/>
        <v>-2.1784348413105281E-2</v>
      </c>
      <c r="Z19" s="2">
        <f t="shared" si="11"/>
        <v>0.24012472144782393</v>
      </c>
      <c r="AA19" s="2">
        <f t="shared" si="12"/>
        <v>-3.1665304787156373E-3</v>
      </c>
      <c r="AB19" s="5">
        <f t="shared" si="13"/>
        <v>1.0437417626769801E-3</v>
      </c>
      <c r="AC19" s="2">
        <f t="shared" si="14"/>
        <v>1.7370154809834837E-3</v>
      </c>
      <c r="AD19" s="2">
        <f t="shared" si="15"/>
        <v>3.8774544264453308E-2</v>
      </c>
      <c r="AE19" s="2">
        <f t="shared" si="16"/>
        <v>-7.265306122448989E-2</v>
      </c>
      <c r="AF19" s="2">
        <f t="shared" si="17"/>
        <v>4.9180327868852292E-2</v>
      </c>
      <c r="AG19" s="2">
        <v>1.0437417626769801E-3</v>
      </c>
      <c r="AH19" s="2">
        <v>1.7370154809834837E-3</v>
      </c>
      <c r="AI19" s="2">
        <v>3.8774544264453308E-2</v>
      </c>
      <c r="AJ19" s="2">
        <v>-7.265306122448989E-2</v>
      </c>
      <c r="AK19" s="2">
        <v>4.9180327868852292E-2</v>
      </c>
    </row>
    <row r="20" spans="1:37" x14ac:dyDescent="0.2">
      <c r="A20" s="2">
        <v>1810</v>
      </c>
      <c r="B20" s="2">
        <v>11.92</v>
      </c>
      <c r="C20" s="2">
        <v>11.92</v>
      </c>
      <c r="E20" s="2">
        <v>0.98962224989622249</v>
      </c>
      <c r="F20" s="2">
        <f t="shared" si="1"/>
        <v>-4.1186479243700558E-2</v>
      </c>
      <c r="G20" s="2">
        <v>7.4889874429072689E-2</v>
      </c>
      <c r="H20" s="2">
        <v>8.6161790058572274E-2</v>
      </c>
      <c r="I20" s="2">
        <v>5.203097016170935E-2</v>
      </c>
      <c r="J20" s="2">
        <v>6.3063174127331312E-2</v>
      </c>
      <c r="K20" s="2">
        <f t="shared" si="2"/>
        <v>0.89468649211280005</v>
      </c>
      <c r="L20" s="2">
        <f t="shared" si="3"/>
        <v>0.60590909476531196</v>
      </c>
      <c r="N20" s="2">
        <f t="shared" si="0"/>
        <v>1.2640509013785788</v>
      </c>
      <c r="O20" s="2">
        <v>2.561752258874713</v>
      </c>
      <c r="P20" s="2">
        <v>2.1201856341795349</v>
      </c>
      <c r="Q20" s="2">
        <v>7.8907157895240693E-2</v>
      </c>
      <c r="R20" s="2">
        <f t="shared" si="4"/>
        <v>8.2329305287720561E-2</v>
      </c>
      <c r="S20" s="2">
        <f t="shared" si="5"/>
        <v>9.124811256019906E-2</v>
      </c>
      <c r="T20" s="2">
        <f t="shared" si="6"/>
        <v>-1.4473940706992372E-2</v>
      </c>
      <c r="U20" s="2">
        <f t="shared" si="7"/>
        <v>0.22089566161235918</v>
      </c>
      <c r="V20" s="2">
        <v>8.025447074624488E-2</v>
      </c>
      <c r="W20" s="2">
        <f t="shared" si="8"/>
        <v>8.0429692674953507E-2</v>
      </c>
      <c r="X20" s="2">
        <f t="shared" si="9"/>
        <v>8.0949455647201796E-2</v>
      </c>
      <c r="Y20" s="2">
        <f t="shared" si="10"/>
        <v>-2.1784348413105281E-2</v>
      </c>
      <c r="Z20" s="2">
        <f t="shared" si="11"/>
        <v>0.24012472144782393</v>
      </c>
      <c r="AA20" s="2">
        <f t="shared" si="12"/>
        <v>-1.3473128510041871E-3</v>
      </c>
      <c r="AB20" s="5">
        <f t="shared" si="13"/>
        <v>-1.0426535016725422E-3</v>
      </c>
      <c r="AC20" s="2">
        <f t="shared" si="14"/>
        <v>-3.4941724751502701E-4</v>
      </c>
      <c r="AD20" s="2">
        <f t="shared" si="15"/>
        <v>3.881275312483802E-2</v>
      </c>
      <c r="AE20" s="2">
        <f t="shared" si="16"/>
        <v>-7.265306122448989E-2</v>
      </c>
      <c r="AF20" s="2">
        <f t="shared" si="17"/>
        <v>4.9180327868852292E-2</v>
      </c>
      <c r="AG20" s="2">
        <v>-1.0426535016725422E-3</v>
      </c>
      <c r="AH20" s="2">
        <v>-3.4941724751502701E-4</v>
      </c>
      <c r="AI20" s="2">
        <v>3.881275312483802E-2</v>
      </c>
      <c r="AJ20" s="2">
        <v>-7.265306122448989E-2</v>
      </c>
      <c r="AK20" s="2">
        <v>4.9180327868852292E-2</v>
      </c>
    </row>
    <row r="21" spans="1:37" ht="15.75" customHeight="1" x14ac:dyDescent="0.2">
      <c r="A21" s="2">
        <v>1811</v>
      </c>
      <c r="B21" s="2">
        <v>12.73</v>
      </c>
      <c r="C21" s="2">
        <v>12.324999999999999</v>
      </c>
      <c r="E21" s="2">
        <v>1.0339765100671141</v>
      </c>
      <c r="F21" s="2">
        <f t="shared" si="1"/>
        <v>4.4354260170891613E-2</v>
      </c>
      <c r="G21" s="2">
        <v>-2.1067958011693477E-2</v>
      </c>
      <c r="H21" s="2">
        <v>-5.3235704624696623E-2</v>
      </c>
      <c r="I21" s="2">
        <v>3.9445134454066839E-2</v>
      </c>
      <c r="J21" s="2">
        <v>5.2889251677465943E-3</v>
      </c>
      <c r="K21" s="2">
        <f t="shared" si="2"/>
        <v>0.88432044453854541</v>
      </c>
      <c r="L21" s="2">
        <f t="shared" si="3"/>
        <v>0.70989035447618198</v>
      </c>
      <c r="N21" s="2">
        <f t="shared" si="0"/>
        <v>1.3069989395546127</v>
      </c>
      <c r="O21" s="2">
        <v>2.4253755722996093</v>
      </c>
      <c r="P21" s="2">
        <v>2.1313991373404417</v>
      </c>
      <c r="Q21" s="2">
        <v>6.1175522849825359E-2</v>
      </c>
      <c r="R21" s="2">
        <f t="shared" si="4"/>
        <v>6.526529521010184E-2</v>
      </c>
      <c r="S21" s="2">
        <f t="shared" si="5"/>
        <v>9.9538807577943686E-2</v>
      </c>
      <c r="T21" s="2">
        <f t="shared" si="6"/>
        <v>-5.3235704624696623E-2</v>
      </c>
      <c r="U21" s="2">
        <f t="shared" si="7"/>
        <v>0.22089566161235918</v>
      </c>
      <c r="V21" s="2">
        <v>6.4179180145916934E-2</v>
      </c>
      <c r="W21" s="2">
        <f t="shared" si="8"/>
        <v>6.5596939768366239E-2</v>
      </c>
      <c r="X21" s="2">
        <f t="shared" si="9"/>
        <v>7.8270485638684037E-2</v>
      </c>
      <c r="Y21" s="2">
        <f t="shared" si="10"/>
        <v>-2.1784348413105281E-2</v>
      </c>
      <c r="Z21" s="2">
        <f t="shared" si="11"/>
        <v>0.24012472144782393</v>
      </c>
      <c r="AA21" s="2">
        <f t="shared" si="12"/>
        <v>-3.0036572960915747E-3</v>
      </c>
      <c r="AB21" s="5">
        <f t="shared" si="13"/>
        <v>6.1056461253930223E-4</v>
      </c>
      <c r="AC21" s="2">
        <f t="shared" si="14"/>
        <v>1.346282742176852E-3</v>
      </c>
      <c r="AD21" s="2">
        <f t="shared" si="15"/>
        <v>4.000792131008242E-2</v>
      </c>
      <c r="AE21" s="2">
        <f t="shared" si="16"/>
        <v>-7.265306122448989E-2</v>
      </c>
      <c r="AF21" s="2">
        <f t="shared" si="17"/>
        <v>4.9180327868852292E-2</v>
      </c>
      <c r="AG21" s="2">
        <v>6.1056461253930223E-4</v>
      </c>
      <c r="AH21" s="2">
        <v>1.346282742176852E-3</v>
      </c>
      <c r="AI21" s="2">
        <v>4.000792131008242E-2</v>
      </c>
      <c r="AJ21" s="2">
        <v>-7.265306122448989E-2</v>
      </c>
      <c r="AK21" s="2">
        <v>4.9180327868852292E-2</v>
      </c>
    </row>
    <row r="22" spans="1:37" ht="15.75" customHeight="1" x14ac:dyDescent="0.2">
      <c r="A22" s="2">
        <v>1812</v>
      </c>
      <c r="B22" s="2">
        <v>12.89</v>
      </c>
      <c r="C22" s="2">
        <v>12.81</v>
      </c>
      <c r="E22" s="2">
        <v>1.0393509127789047</v>
      </c>
      <c r="F22" s="2">
        <f t="shared" si="1"/>
        <v>5.3744027117905713E-3</v>
      </c>
      <c r="G22" s="2">
        <v>2.8172812997687702E-2</v>
      </c>
      <c r="H22" s="2">
        <v>-1.0754885230562006E-2</v>
      </c>
      <c r="I22" s="2">
        <v>-1.4879799656570781E-2</v>
      </c>
      <c r="J22" s="2">
        <v>-5.2177480934210374E-2</v>
      </c>
      <c r="K22" s="2">
        <f t="shared" si="2"/>
        <v>0.88590995175799658</v>
      </c>
      <c r="L22" s="2">
        <f t="shared" si="3"/>
        <v>0.56049680836687876</v>
      </c>
      <c r="N22" s="2">
        <f t="shared" si="0"/>
        <v>1.3584305408271471</v>
      </c>
      <c r="O22" s="2">
        <v>2.3992909363785184</v>
      </c>
      <c r="P22" s="2">
        <v>2.0201880994886685</v>
      </c>
      <c r="Q22" s="2">
        <v>3.9081853383676056E-2</v>
      </c>
      <c r="R22" s="2">
        <f t="shared" si="4"/>
        <v>4.2100240525809719E-2</v>
      </c>
      <c r="S22" s="2">
        <f t="shared" si="5"/>
        <v>8.5221167968226375E-2</v>
      </c>
      <c r="T22" s="2">
        <f t="shared" si="6"/>
        <v>-5.3235704624696623E-2</v>
      </c>
      <c r="U22" s="2">
        <f t="shared" si="7"/>
        <v>0.21538577319815166</v>
      </c>
      <c r="V22" s="2">
        <v>3.5955078579087404E-2</v>
      </c>
      <c r="W22" s="2">
        <f t="shared" si="8"/>
        <v>4.9106373389262006E-2</v>
      </c>
      <c r="X22" s="2">
        <f t="shared" si="9"/>
        <v>5.8331754114698854E-2</v>
      </c>
      <c r="Y22" s="2">
        <f t="shared" si="10"/>
        <v>-5.2177480934210374E-2</v>
      </c>
      <c r="Z22" s="2">
        <f t="shared" si="11"/>
        <v>0.12276169968596307</v>
      </c>
      <c r="AA22" s="2">
        <f t="shared" si="12"/>
        <v>3.1267748045886515E-3</v>
      </c>
      <c r="AB22" s="5">
        <f t="shared" si="13"/>
        <v>1.2085213376452434E-2</v>
      </c>
      <c r="AC22" s="2">
        <f t="shared" si="14"/>
        <v>1.2546680142516253E-2</v>
      </c>
      <c r="AD22" s="2">
        <f t="shared" si="15"/>
        <v>3.183231042939428E-2</v>
      </c>
      <c r="AE22" s="2">
        <f t="shared" si="16"/>
        <v>-6.0299295774647765E-2</v>
      </c>
      <c r="AF22" s="2">
        <f t="shared" si="17"/>
        <v>4.9180327868852292E-2</v>
      </c>
      <c r="AG22" s="2">
        <v>1.2085213376452434E-2</v>
      </c>
      <c r="AH22" s="2">
        <v>1.2546680142516253E-2</v>
      </c>
      <c r="AI22" s="2">
        <v>3.183231042939428E-2</v>
      </c>
      <c r="AJ22" s="2">
        <v>-6.0299295774647765E-2</v>
      </c>
      <c r="AK22" s="2">
        <v>4.9180327868852292E-2</v>
      </c>
    </row>
    <row r="23" spans="1:37" ht="15.75" customHeight="1" x14ac:dyDescent="0.2">
      <c r="A23" s="2">
        <v>1813</v>
      </c>
      <c r="B23" s="2">
        <v>15.47</v>
      </c>
      <c r="C23" s="2">
        <v>14.18</v>
      </c>
      <c r="E23" s="2">
        <v>1.1069476971116314</v>
      </c>
      <c r="F23" s="2">
        <f t="shared" si="1"/>
        <v>6.7596784332726756E-2</v>
      </c>
      <c r="G23" s="2">
        <v>0.10303711691055284</v>
      </c>
      <c r="H23" s="2">
        <v>-3.5327596879983769E-3</v>
      </c>
      <c r="I23" s="2">
        <v>3.2563367061382048E-2</v>
      </c>
      <c r="J23" s="2">
        <v>-6.7197691674449556E-2</v>
      </c>
      <c r="K23" s="2">
        <f t="shared" si="2"/>
        <v>0.8832496264734927</v>
      </c>
      <c r="L23" s="2">
        <f t="shared" si="3"/>
        <v>0.75110980738091637</v>
      </c>
      <c r="M23" s="2">
        <f t="shared" ref="M23:M233" si="18">CORREL(H4:H23,J4:J23)</f>
        <v>0.8832496264734927</v>
      </c>
      <c r="N23" s="2">
        <f t="shared" si="0"/>
        <v>1.5037115588547185</v>
      </c>
      <c r="O23" s="2">
        <v>2.3908148180787006</v>
      </c>
      <c r="P23" s="2">
        <v>1.8844361224548367</v>
      </c>
      <c r="Q23" s="2">
        <v>1.8649199053284233E-2</v>
      </c>
      <c r="R23" s="2">
        <f t="shared" si="4"/>
        <v>2.0208387237194713E-2</v>
      </c>
      <c r="S23" s="2">
        <f t="shared" si="5"/>
        <v>6.0208701567216791E-2</v>
      </c>
      <c r="T23" s="2">
        <f t="shared" si="6"/>
        <v>-5.3235704624696623E-2</v>
      </c>
      <c r="U23" s="2">
        <f t="shared" si="7"/>
        <v>0.11397487865999678</v>
      </c>
      <c r="V23" s="2">
        <v>1.6930156023153436E-2</v>
      </c>
      <c r="W23" s="2">
        <f t="shared" si="8"/>
        <v>4.6856714108184913E-2</v>
      </c>
      <c r="X23" s="2">
        <f t="shared" si="9"/>
        <v>5.8385094658562266E-2</v>
      </c>
      <c r="Y23" s="2">
        <f t="shared" si="10"/>
        <v>-6.7197691674449556E-2</v>
      </c>
      <c r="Z23" s="2">
        <f t="shared" si="11"/>
        <v>0.1218159296102137</v>
      </c>
      <c r="AA23" s="2">
        <f t="shared" si="12"/>
        <v>1.7190430301307971E-3</v>
      </c>
      <c r="AB23" s="3">
        <f t="shared" si="13"/>
        <v>2.8799713682920412E-2</v>
      </c>
      <c r="AC23" s="4">
        <f t="shared" si="14"/>
        <v>2.9271379431144329E-2</v>
      </c>
      <c r="AD23" s="4">
        <f t="shared" si="15"/>
        <v>3.3212320371259672E-2</v>
      </c>
      <c r="AE23" s="4">
        <f t="shared" si="16"/>
        <v>-1.0377750103777506E-2</v>
      </c>
      <c r="AF23" s="4">
        <f t="shared" si="17"/>
        <v>0.10694769711163143</v>
      </c>
      <c r="AG23" s="4">
        <v>2.8799713682920412E-2</v>
      </c>
      <c r="AH23" s="4">
        <v>2.9271379431144329E-2</v>
      </c>
      <c r="AI23" s="4">
        <v>3.3212320371259672E-2</v>
      </c>
      <c r="AJ23" s="4">
        <v>-1.0377750103777506E-2</v>
      </c>
      <c r="AK23" s="4">
        <v>0.10694769711163143</v>
      </c>
    </row>
    <row r="24" spans="1:37" ht="15.75" customHeight="1" x14ac:dyDescent="0.2">
      <c r="A24" s="2">
        <v>1814</v>
      </c>
      <c r="B24" s="2">
        <v>17</v>
      </c>
      <c r="C24" s="2">
        <v>16.234999999999999</v>
      </c>
      <c r="E24" s="2">
        <v>1.1449224259520452</v>
      </c>
      <c r="F24" s="2">
        <f t="shared" si="1"/>
        <v>3.7974728840413752E-2</v>
      </c>
      <c r="G24" s="2">
        <v>7.3803001728853124E-2</v>
      </c>
      <c r="H24" s="2">
        <v>-6.2117242715421184E-2</v>
      </c>
      <c r="I24" s="2">
        <v>-2.7582784053074041E-2</v>
      </c>
      <c r="J24" s="2">
        <v>-0.15066977997367359</v>
      </c>
      <c r="K24" s="2">
        <f t="shared" si="2"/>
        <v>0.88570574499363153</v>
      </c>
      <c r="L24" s="2">
        <f t="shared" si="3"/>
        <v>0.79350477986433288</v>
      </c>
      <c r="M24" s="2">
        <f t="shared" si="18"/>
        <v>0.86854361347951914</v>
      </c>
      <c r="N24" s="2">
        <f t="shared" si="0"/>
        <v>1.721633085896076</v>
      </c>
      <c r="O24" s="2">
        <v>2.2423039937364804</v>
      </c>
      <c r="P24" s="2">
        <v>1.6005085465101239</v>
      </c>
      <c r="Q24" s="2">
        <v>1.2715843463067214E-2</v>
      </c>
      <c r="R24" s="2">
        <f t="shared" si="4"/>
        <v>1.4566308349298607E-2</v>
      </c>
      <c r="S24" s="2">
        <f t="shared" si="5"/>
        <v>6.5331554154314256E-2</v>
      </c>
      <c r="T24" s="2">
        <f t="shared" si="6"/>
        <v>-6.2117242715421184E-2</v>
      </c>
      <c r="U24" s="2">
        <f t="shared" si="7"/>
        <v>0.11397487865999678</v>
      </c>
      <c r="V24" s="2">
        <v>2.6637711821674683E-3</v>
      </c>
      <c r="W24" s="2">
        <f t="shared" si="8"/>
        <v>4.146597389703939E-2</v>
      </c>
      <c r="X24" s="2">
        <f t="shared" si="9"/>
        <v>7.8878359971127646E-2</v>
      </c>
      <c r="Y24" s="2">
        <f t="shared" si="10"/>
        <v>-0.15066977997367359</v>
      </c>
      <c r="Z24" s="2">
        <f t="shared" si="11"/>
        <v>0.1218159296102137</v>
      </c>
      <c r="AA24" s="2">
        <f t="shared" si="12"/>
        <v>1.0052072280899747E-2</v>
      </c>
      <c r="AB24" s="5">
        <f t="shared" si="13"/>
        <v>3.7823324582451877E-2</v>
      </c>
      <c r="AC24" s="2">
        <f t="shared" si="14"/>
        <v>3.8845589239463241E-2</v>
      </c>
      <c r="AD24" s="2">
        <f t="shared" si="15"/>
        <v>4.9429711509190073E-2</v>
      </c>
      <c r="AE24" s="2">
        <f t="shared" si="16"/>
        <v>-1.0377750103777506E-2</v>
      </c>
      <c r="AF24" s="2">
        <f t="shared" si="17"/>
        <v>0.14492242595204519</v>
      </c>
      <c r="AG24" s="2">
        <v>3.7823324582451877E-2</v>
      </c>
      <c r="AH24" s="2">
        <v>3.8845589239463241E-2</v>
      </c>
      <c r="AI24" s="2">
        <v>4.9429711509190073E-2</v>
      </c>
      <c r="AJ24" s="2">
        <v>-1.0377750103777506E-2</v>
      </c>
      <c r="AK24" s="2">
        <v>0.14492242595204519</v>
      </c>
    </row>
    <row r="25" spans="1:37" ht="15.75" customHeight="1" x14ac:dyDescent="0.2">
      <c r="A25" s="2">
        <v>1815</v>
      </c>
      <c r="B25" s="2">
        <v>14.91</v>
      </c>
      <c r="C25" s="2">
        <v>15.955</v>
      </c>
      <c r="E25" s="2">
        <v>0.98275331074838312</v>
      </c>
      <c r="F25" s="2">
        <f t="shared" si="1"/>
        <v>-0.16216911520366206</v>
      </c>
      <c r="G25" s="2">
        <v>-7.443054441410224E-2</v>
      </c>
      <c r="H25" s="2">
        <v>-5.8187395083857729E-2</v>
      </c>
      <c r="I25" s="2">
        <v>-1.6640571894579368E-3</v>
      </c>
      <c r="J25" s="2">
        <v>1.5856097244070888E-2</v>
      </c>
      <c r="K25" s="2">
        <f t="shared" si="2"/>
        <v>0.86774392067263328</v>
      </c>
      <c r="L25" s="2">
        <f t="shared" si="3"/>
        <v>0.81181316323548769</v>
      </c>
      <c r="M25" s="2">
        <f t="shared" si="18"/>
        <v>0.84901985837536653</v>
      </c>
      <c r="N25" s="2">
        <f t="shared" si="0"/>
        <v>1.691940615058324</v>
      </c>
      <c r="O25" s="2">
        <v>2.1118301653548239</v>
      </c>
      <c r="P25" s="2">
        <v>1.6258863656635549</v>
      </c>
      <c r="Q25" s="2">
        <v>8.1316348684056915E-3</v>
      </c>
      <c r="R25" s="2">
        <f t="shared" si="4"/>
        <v>1.0194962911612071E-2</v>
      </c>
      <c r="S25" s="2">
        <f t="shared" si="5"/>
        <v>6.8857813566633494E-2</v>
      </c>
      <c r="T25" s="2">
        <f t="shared" si="6"/>
        <v>-6.2117242715421184E-2</v>
      </c>
      <c r="U25" s="2">
        <f t="shared" si="7"/>
        <v>0.11397487865999678</v>
      </c>
      <c r="V25" s="2">
        <v>5.0122329743731058E-3</v>
      </c>
      <c r="W25" s="2">
        <f t="shared" si="8"/>
        <v>4.0290870733184082E-2</v>
      </c>
      <c r="X25" s="2">
        <f t="shared" si="9"/>
        <v>7.8792071716658002E-2</v>
      </c>
      <c r="Y25" s="2">
        <f t="shared" si="10"/>
        <v>-0.15066977997367359</v>
      </c>
      <c r="Z25" s="2">
        <f t="shared" si="11"/>
        <v>0.1218159296102137</v>
      </c>
      <c r="AA25" s="2">
        <f t="shared" si="12"/>
        <v>3.1194018940325858E-3</v>
      </c>
      <c r="AB25" s="5">
        <f t="shared" si="13"/>
        <v>3.4187289194454309E-2</v>
      </c>
      <c r="AC25" s="2">
        <f t="shared" si="14"/>
        <v>3.5335206028587418E-2</v>
      </c>
      <c r="AD25" s="2">
        <f t="shared" si="15"/>
        <v>5.225181372805391E-2</v>
      </c>
      <c r="AE25" s="2">
        <f t="shared" si="16"/>
        <v>-1.7246689251616876E-2</v>
      </c>
      <c r="AF25" s="2">
        <f t="shared" si="17"/>
        <v>0.14492242595204519</v>
      </c>
      <c r="AG25" s="2">
        <v>3.4187289194454309E-2</v>
      </c>
      <c r="AH25" s="2">
        <v>3.5335206028587418E-2</v>
      </c>
      <c r="AI25" s="2">
        <v>5.225181372805391E-2</v>
      </c>
      <c r="AJ25" s="2">
        <v>-1.7246689251616876E-2</v>
      </c>
      <c r="AK25" s="2">
        <v>0.14492242595204519</v>
      </c>
    </row>
    <row r="26" spans="1:37" ht="15.75" customHeight="1" x14ac:dyDescent="0.2">
      <c r="A26" s="2">
        <v>1816</v>
      </c>
      <c r="B26" s="2">
        <v>13.62</v>
      </c>
      <c r="C26" s="2">
        <v>14.265000000000001</v>
      </c>
      <c r="E26" s="2">
        <v>0.89407709182074591</v>
      </c>
      <c r="F26" s="2">
        <f t="shared" si="1"/>
        <v>-8.8676218927637218E-2</v>
      </c>
      <c r="G26" s="2">
        <v>0.12891084221316951</v>
      </c>
      <c r="H26" s="2">
        <v>0.2626549237652378</v>
      </c>
      <c r="I26" s="2">
        <v>0.14683671252990294</v>
      </c>
      <c r="J26" s="2">
        <v>0.28270450391970581</v>
      </c>
      <c r="K26" s="2">
        <f t="shared" si="2"/>
        <v>0.89559247725277391</v>
      </c>
      <c r="L26" s="2">
        <f t="shared" si="3"/>
        <v>0.89839497824938674</v>
      </c>
      <c r="M26" s="2">
        <f t="shared" si="18"/>
        <v>0.89371491343361498</v>
      </c>
      <c r="N26" s="2">
        <f t="shared" si="0"/>
        <v>1.5127253446447504</v>
      </c>
      <c r="O26" s="2">
        <v>2.6665127564412248</v>
      </c>
      <c r="P26" s="2">
        <v>2.0855317640982838</v>
      </c>
      <c r="Q26" s="2">
        <v>3.3408092441310794E-2</v>
      </c>
      <c r="R26" s="2">
        <f t="shared" si="4"/>
        <v>3.7891869535973177E-2</v>
      </c>
      <c r="S26" s="2">
        <f t="shared" si="5"/>
        <v>0.10442261122967059</v>
      </c>
      <c r="T26" s="2">
        <f t="shared" si="6"/>
        <v>-6.2117242715421184E-2</v>
      </c>
      <c r="U26" s="2">
        <f t="shared" si="7"/>
        <v>0.2626549237652378</v>
      </c>
      <c r="V26" s="2">
        <v>2.6086190603105221E-2</v>
      </c>
      <c r="W26" s="2">
        <f t="shared" si="8"/>
        <v>4.8913763657529842E-2</v>
      </c>
      <c r="X26" s="2">
        <f t="shared" si="9"/>
        <v>0.11758299861210696</v>
      </c>
      <c r="Y26" s="2">
        <f t="shared" si="10"/>
        <v>-0.15066977997367359</v>
      </c>
      <c r="Z26" s="2">
        <f t="shared" si="11"/>
        <v>0.28270450391970581</v>
      </c>
      <c r="AA26" s="2">
        <f t="shared" si="12"/>
        <v>7.3219018382055731E-3</v>
      </c>
      <c r="AB26" s="5">
        <f t="shared" si="13"/>
        <v>2.0895709640576268E-2</v>
      </c>
      <c r="AC26" s="2">
        <f t="shared" si="14"/>
        <v>2.2988529245749678E-2</v>
      </c>
      <c r="AD26" s="2">
        <f t="shared" si="15"/>
        <v>6.8867979084464445E-2</v>
      </c>
      <c r="AE26" s="2">
        <f t="shared" si="16"/>
        <v>-0.10592290817925409</v>
      </c>
      <c r="AF26" s="2">
        <f t="shared" si="17"/>
        <v>0.14492242595204519</v>
      </c>
      <c r="AG26" s="2">
        <v>2.0895709640576268E-2</v>
      </c>
      <c r="AH26" s="2">
        <v>2.2988529245749678E-2</v>
      </c>
      <c r="AI26" s="2">
        <v>6.8867979084464445E-2</v>
      </c>
      <c r="AJ26" s="2">
        <v>-0.10592290817925409</v>
      </c>
      <c r="AK26" s="2">
        <v>0.14492242595204519</v>
      </c>
    </row>
    <row r="27" spans="1:37" ht="15.75" customHeight="1" x14ac:dyDescent="0.2">
      <c r="A27" s="2">
        <v>1817</v>
      </c>
      <c r="B27" s="2">
        <v>12.89</v>
      </c>
      <c r="C27" s="2">
        <v>13.254999999999999</v>
      </c>
      <c r="E27" s="2">
        <v>0.92919733613739908</v>
      </c>
      <c r="F27" s="2">
        <f t="shared" si="1"/>
        <v>3.5120244316653171E-2</v>
      </c>
      <c r="G27" s="2">
        <v>4.7328345931910709E-2</v>
      </c>
      <c r="H27" s="2">
        <v>0.12713231646312395</v>
      </c>
      <c r="I27" s="2">
        <v>9.6482110631926882E-2</v>
      </c>
      <c r="J27" s="2">
        <v>0.18003148307540107</v>
      </c>
      <c r="K27" s="2">
        <f t="shared" si="2"/>
        <v>0.89531770624858442</v>
      </c>
      <c r="L27" s="2">
        <f t="shared" si="3"/>
        <v>0.90766243820960424</v>
      </c>
      <c r="M27" s="2">
        <f t="shared" si="18"/>
        <v>0.88602296150851534</v>
      </c>
      <c r="N27" s="2">
        <f t="shared" si="0"/>
        <v>1.405620360551431</v>
      </c>
      <c r="O27" s="2">
        <v>3.0055127000460673</v>
      </c>
      <c r="P27" s="2">
        <v>2.4609931405897552</v>
      </c>
      <c r="Q27" s="2">
        <v>3.4622237396273209E-2</v>
      </c>
      <c r="R27" s="2">
        <f t="shared" si="4"/>
        <v>3.9207613316285896E-2</v>
      </c>
      <c r="S27" s="2">
        <f t="shared" si="5"/>
        <v>0.10556443892904854</v>
      </c>
      <c r="T27" s="2">
        <f t="shared" si="6"/>
        <v>-6.2117242715421184E-2</v>
      </c>
      <c r="U27" s="2">
        <f t="shared" si="7"/>
        <v>0.2626549237652378</v>
      </c>
      <c r="V27" s="2">
        <v>3.1290558885156076E-2</v>
      </c>
      <c r="W27" s="2">
        <f t="shared" si="8"/>
        <v>4.7154047918053041E-2</v>
      </c>
      <c r="X27" s="2">
        <f t="shared" si="9"/>
        <v>0.12380427468755568</v>
      </c>
      <c r="Y27" s="2">
        <f t="shared" si="10"/>
        <v>-0.15066977997367359</v>
      </c>
      <c r="Z27" s="2">
        <f t="shared" si="11"/>
        <v>0.28270450391970581</v>
      </c>
      <c r="AA27" s="2">
        <f t="shared" si="12"/>
        <v>3.3316785111171324E-3</v>
      </c>
      <c r="AB27" s="5">
        <f t="shared" si="13"/>
        <v>1.4127886938339537E-2</v>
      </c>
      <c r="AC27" s="2">
        <f t="shared" si="14"/>
        <v>1.659791803190358E-2</v>
      </c>
      <c r="AD27" s="2">
        <f t="shared" si="15"/>
        <v>7.4669983268490545E-2</v>
      </c>
      <c r="AE27" s="2">
        <f t="shared" si="16"/>
        <v>-0.10592290817925409</v>
      </c>
      <c r="AF27" s="2">
        <f t="shared" si="17"/>
        <v>0.14492242595204519</v>
      </c>
      <c r="AG27" s="2">
        <v>1.4127886938339537E-2</v>
      </c>
      <c r="AH27" s="2">
        <v>1.659791803190358E-2</v>
      </c>
      <c r="AI27" s="2">
        <v>7.4669983268490545E-2</v>
      </c>
      <c r="AJ27" s="2">
        <v>-0.10592290817925409</v>
      </c>
      <c r="AK27" s="2">
        <v>0.14492242595204519</v>
      </c>
    </row>
    <row r="28" spans="1:37" ht="15.75" customHeight="1" x14ac:dyDescent="0.2">
      <c r="A28" s="2">
        <v>1818</v>
      </c>
      <c r="B28" s="2">
        <v>12.33</v>
      </c>
      <c r="C28" s="2">
        <v>12.61</v>
      </c>
      <c r="E28" s="2">
        <v>0.95133911731422105</v>
      </c>
      <c r="F28" s="2">
        <f t="shared" si="1"/>
        <v>2.2141781176821973E-2</v>
      </c>
      <c r="G28" s="2">
        <v>0.2484169497901465</v>
      </c>
      <c r="H28" s="2">
        <v>0.31227332826870668</v>
      </c>
      <c r="I28" s="2">
        <v>0.15663146756924334</v>
      </c>
      <c r="J28" s="2">
        <v>0.21579302955038226</v>
      </c>
      <c r="K28" s="2">
        <f t="shared" si="2"/>
        <v>0.89501692434765567</v>
      </c>
      <c r="L28" s="2">
        <f t="shared" si="3"/>
        <v>0.94021919050440528</v>
      </c>
      <c r="M28" s="2">
        <f t="shared" si="18"/>
        <v>0.87939927735904289</v>
      </c>
      <c r="N28" s="2">
        <f t="shared" si="0"/>
        <v>1.3372216330858955</v>
      </c>
      <c r="O28" s="2">
        <v>3.9440541540433198</v>
      </c>
      <c r="P28" s="2">
        <v>2.9920583061003283</v>
      </c>
      <c r="Q28" s="2">
        <v>6.4106825156501859E-2</v>
      </c>
      <c r="R28" s="2">
        <f t="shared" si="4"/>
        <v>7.1354010253517702E-2</v>
      </c>
      <c r="S28" s="2">
        <f t="shared" si="5"/>
        <v>0.13423993535157958</v>
      </c>
      <c r="T28" s="2">
        <f t="shared" si="6"/>
        <v>-6.2117242715421184E-2</v>
      </c>
      <c r="U28" s="2">
        <f t="shared" si="7"/>
        <v>0.31227332826870668</v>
      </c>
      <c r="V28" s="2">
        <v>4.8244414276803982E-2</v>
      </c>
      <c r="W28" s="2">
        <f t="shared" si="8"/>
        <v>5.8051104274474907E-2</v>
      </c>
      <c r="X28" s="2">
        <f t="shared" si="9"/>
        <v>0.13592322601527165</v>
      </c>
      <c r="Y28" s="2">
        <f t="shared" si="10"/>
        <v>-0.15066977997367359</v>
      </c>
      <c r="Z28" s="2">
        <f t="shared" si="11"/>
        <v>0.28270450391970581</v>
      </c>
      <c r="AA28" s="2">
        <f t="shared" si="12"/>
        <v>1.5862410879697877E-2</v>
      </c>
      <c r="AB28" s="5">
        <f t="shared" si="13"/>
        <v>7.6475121829750825E-3</v>
      </c>
      <c r="AC28" s="2">
        <f t="shared" si="14"/>
        <v>1.0299538096659067E-2</v>
      </c>
      <c r="AD28" s="2">
        <f t="shared" si="15"/>
        <v>7.7486412539132285E-2</v>
      </c>
      <c r="AE28" s="2">
        <f t="shared" si="16"/>
        <v>-0.10592290817925409</v>
      </c>
      <c r="AF28" s="2">
        <f t="shared" si="17"/>
        <v>0.14492242595204519</v>
      </c>
      <c r="AG28" s="2">
        <v>7.6475121829750825E-3</v>
      </c>
      <c r="AH28" s="2">
        <v>1.0299538096659067E-2</v>
      </c>
      <c r="AI28" s="2">
        <v>7.7486412539132285E-2</v>
      </c>
      <c r="AJ28" s="2">
        <v>-0.10592290817925409</v>
      </c>
      <c r="AK28" s="2">
        <v>0.14492242595204519</v>
      </c>
    </row>
    <row r="29" spans="1:37" ht="15.75" customHeight="1" x14ac:dyDescent="0.2">
      <c r="A29" s="2">
        <v>1819</v>
      </c>
      <c r="B29" s="2">
        <v>12.33</v>
      </c>
      <c r="C29" s="2">
        <v>12.33</v>
      </c>
      <c r="E29" s="2">
        <v>0.97779540047581293</v>
      </c>
      <c r="F29" s="2">
        <f t="shared" si="1"/>
        <v>2.6456283161591876E-2</v>
      </c>
      <c r="G29" s="2">
        <v>-0.13710146213231245</v>
      </c>
      <c r="H29" s="2">
        <v>-0.11750603710368701</v>
      </c>
      <c r="I29" s="2">
        <v>-1.1879254907809483E-3</v>
      </c>
      <c r="J29" s="2">
        <v>2.1493938326135442E-2</v>
      </c>
      <c r="K29" s="2">
        <f t="shared" si="2"/>
        <v>0.86728550481701394</v>
      </c>
      <c r="L29" s="2">
        <f t="shared" si="3"/>
        <v>0.9415471022875167</v>
      </c>
      <c r="M29" s="2">
        <f t="shared" si="18"/>
        <v>0.85618078263588682</v>
      </c>
      <c r="N29" s="2">
        <f t="shared" si="0"/>
        <v>1.3075291622481438</v>
      </c>
      <c r="O29" s="2">
        <v>3.4806039802793545</v>
      </c>
      <c r="P29" s="2">
        <v>3.0563694227998499</v>
      </c>
      <c r="Q29" s="2">
        <v>3.9683616969350806E-2</v>
      </c>
      <c r="R29" s="2">
        <f t="shared" si="4"/>
        <v>4.8288833410941777E-2</v>
      </c>
      <c r="S29" s="2">
        <f t="shared" si="5"/>
        <v>0.14559639338438568</v>
      </c>
      <c r="T29" s="2">
        <f t="shared" si="6"/>
        <v>-0.11750603710368701</v>
      </c>
      <c r="U29" s="2">
        <f t="shared" si="7"/>
        <v>0.31227332826870668</v>
      </c>
      <c r="V29" s="2">
        <v>4.3612093839565755E-2</v>
      </c>
      <c r="W29" s="2">
        <f t="shared" si="8"/>
        <v>4.7867519601834767E-2</v>
      </c>
      <c r="X29" s="2">
        <f t="shared" si="9"/>
        <v>0.13626722198033389</v>
      </c>
      <c r="Y29" s="2">
        <f t="shared" si="10"/>
        <v>-0.15066977997367359</v>
      </c>
      <c r="Z29" s="2">
        <f t="shared" si="11"/>
        <v>0.28270450391970581</v>
      </c>
      <c r="AA29" s="2">
        <f t="shared" si="12"/>
        <v>-3.9284768702149489E-3</v>
      </c>
      <c r="AB29" s="5">
        <f t="shared" si="13"/>
        <v>2.3413046941597438E-3</v>
      </c>
      <c r="AC29" s="2">
        <f t="shared" si="14"/>
        <v>4.9982052302479651E-3</v>
      </c>
      <c r="AD29" s="2">
        <f t="shared" si="15"/>
        <v>7.7740414126674928E-2</v>
      </c>
      <c r="AE29" s="2">
        <f t="shared" si="16"/>
        <v>-0.10592290817925409</v>
      </c>
      <c r="AF29" s="2">
        <f t="shared" si="17"/>
        <v>0.14492242595204519</v>
      </c>
      <c r="AG29" s="2">
        <v>2.3413046941597438E-3</v>
      </c>
      <c r="AH29" s="2">
        <v>4.9982052302479651E-3</v>
      </c>
      <c r="AI29" s="2">
        <v>7.7740414126674928E-2</v>
      </c>
      <c r="AJ29" s="2">
        <v>-0.10592290817925409</v>
      </c>
      <c r="AK29" s="2">
        <v>0.14492242595204519</v>
      </c>
    </row>
    <row r="30" spans="1:37" ht="15.75" customHeight="1" x14ac:dyDescent="0.2">
      <c r="A30" s="2">
        <v>1820</v>
      </c>
      <c r="B30" s="2">
        <v>11.36</v>
      </c>
      <c r="C30" s="2">
        <v>11.844999999999999</v>
      </c>
      <c r="E30" s="2">
        <v>0.96066504460665036</v>
      </c>
      <c r="F30" s="2">
        <f t="shared" si="1"/>
        <v>-1.7130355869162561E-2</v>
      </c>
      <c r="G30" s="2">
        <v>-5.1594493550289444E-2</v>
      </c>
      <c r="H30" s="2">
        <v>-1.2761511648380575E-2</v>
      </c>
      <c r="I30" s="2">
        <v>8.6929825993665916E-2</v>
      </c>
      <c r="J30" s="2">
        <v>0.13143476188281156</v>
      </c>
      <c r="K30" s="2">
        <f t="shared" si="2"/>
        <v>0.83764549400290444</v>
      </c>
      <c r="L30" s="2">
        <f t="shared" si="3"/>
        <v>0.8969819536378516</v>
      </c>
      <c r="M30" s="2">
        <f t="shared" si="18"/>
        <v>0.82197093299417023</v>
      </c>
      <c r="N30" s="2">
        <f t="shared" si="0"/>
        <v>1.2560975609756091</v>
      </c>
      <c r="O30" s="2">
        <v>3.4361862120416196</v>
      </c>
      <c r="P30" s="2">
        <v>3.4580826101114543</v>
      </c>
      <c r="Q30" s="2">
        <v>2.9802534373180842E-2</v>
      </c>
      <c r="R30" s="2">
        <f t="shared" si="4"/>
        <v>3.8396503240246495E-2</v>
      </c>
      <c r="S30" s="2">
        <f t="shared" si="5"/>
        <v>0.14609699583322322</v>
      </c>
      <c r="T30" s="2">
        <f t="shared" si="6"/>
        <v>-0.11750603710368701</v>
      </c>
      <c r="U30" s="2">
        <f t="shared" si="7"/>
        <v>0.31227332826870668</v>
      </c>
      <c r="V30" s="2">
        <v>5.0137452599744302E-2</v>
      </c>
      <c r="W30" s="2">
        <f t="shared" si="8"/>
        <v>5.1357405185030423E-2</v>
      </c>
      <c r="X30" s="2">
        <f t="shared" si="9"/>
        <v>0.13861149624116237</v>
      </c>
      <c r="Y30" s="2">
        <f t="shared" si="10"/>
        <v>-0.15066977997367359</v>
      </c>
      <c r="Z30" s="2">
        <f t="shared" si="11"/>
        <v>0.28270450391970581</v>
      </c>
      <c r="AA30" s="2">
        <f t="shared" si="12"/>
        <v>-2.0334918226563459E-2</v>
      </c>
      <c r="AB30" s="5">
        <f t="shared" si="13"/>
        <v>-6.309832489352962E-4</v>
      </c>
      <c r="AC30" s="2">
        <f t="shared" si="14"/>
        <v>2.1024847012907077E-3</v>
      </c>
      <c r="AD30" s="2">
        <f t="shared" si="15"/>
        <v>7.8907333169926319E-2</v>
      </c>
      <c r="AE30" s="2">
        <f t="shared" si="16"/>
        <v>-0.10592290817925409</v>
      </c>
      <c r="AF30" s="2">
        <f t="shared" si="17"/>
        <v>0.14492242595204519</v>
      </c>
      <c r="AG30" s="2">
        <v>-6.309832489352962E-4</v>
      </c>
      <c r="AH30" s="2">
        <v>2.1024847012907077E-3</v>
      </c>
      <c r="AI30" s="2">
        <v>7.8907333169926319E-2</v>
      </c>
      <c r="AJ30" s="2">
        <v>-0.10592290817925409</v>
      </c>
      <c r="AK30" s="2">
        <v>0.14492242595204519</v>
      </c>
    </row>
    <row r="31" spans="1:37" ht="15.75" customHeight="1" x14ac:dyDescent="0.2">
      <c r="A31" s="2">
        <v>1821</v>
      </c>
      <c r="B31" s="2">
        <v>10.96</v>
      </c>
      <c r="C31" s="2">
        <v>11.16</v>
      </c>
      <c r="E31" s="2">
        <v>0.94216969185310273</v>
      </c>
      <c r="F31" s="2">
        <f t="shared" si="1"/>
        <v>-1.8495352753547634E-2</v>
      </c>
      <c r="G31" s="2">
        <v>6.4005475682195057E-2</v>
      </c>
      <c r="H31" s="2">
        <v>0.12931405550677399</v>
      </c>
      <c r="I31" s="2">
        <v>0.1040515988548931</v>
      </c>
      <c r="J31" s="2">
        <v>0.17181820684912252</v>
      </c>
      <c r="K31" s="2">
        <f t="shared" si="2"/>
        <v>0.83960394486219181</v>
      </c>
      <c r="L31" s="2">
        <f t="shared" si="3"/>
        <v>0.90936851638325356</v>
      </c>
      <c r="M31" s="2">
        <f t="shared" si="18"/>
        <v>0.82398045157460575</v>
      </c>
      <c r="N31" s="2">
        <f t="shared" si="0"/>
        <v>1.1834570519618235</v>
      </c>
      <c r="O31" s="2">
        <v>3.8805333865971812</v>
      </c>
      <c r="P31" s="2">
        <v>4.0522441633169377</v>
      </c>
      <c r="Q31" s="2">
        <v>4.8120565542747358E-2</v>
      </c>
      <c r="R31" s="2">
        <f t="shared" si="4"/>
        <v>5.6651479253393554E-2</v>
      </c>
      <c r="S31" s="2">
        <f t="shared" si="5"/>
        <v>0.14477418739500739</v>
      </c>
      <c r="T31" s="2">
        <f t="shared" si="6"/>
        <v>-0.11750603710368701</v>
      </c>
      <c r="U31" s="2">
        <f t="shared" si="7"/>
        <v>0.31227332826870668</v>
      </c>
      <c r="V31" s="2">
        <v>6.635812405893983E-2</v>
      </c>
      <c r="W31" s="2">
        <f t="shared" si="8"/>
        <v>5.7818051625113054E-2</v>
      </c>
      <c r="X31" s="2">
        <f t="shared" si="9"/>
        <v>0.14151405873389705</v>
      </c>
      <c r="Y31" s="2">
        <f t="shared" si="10"/>
        <v>-0.15066977997367359</v>
      </c>
      <c r="Z31" s="2">
        <f t="shared" si="11"/>
        <v>0.28270450391970581</v>
      </c>
      <c r="AA31" s="2">
        <f t="shared" si="12"/>
        <v>-1.8237558516192472E-2</v>
      </c>
      <c r="AB31" s="5">
        <f t="shared" si="13"/>
        <v>-9.8802427968669969E-3</v>
      </c>
      <c r="AC31" s="2">
        <f t="shared" si="14"/>
        <v>-7.0781971201103744E-3</v>
      </c>
      <c r="AD31" s="2">
        <f t="shared" si="15"/>
        <v>8.0118275089889182E-2</v>
      </c>
      <c r="AE31" s="2">
        <f t="shared" si="16"/>
        <v>-0.10592290817925409</v>
      </c>
      <c r="AF31" s="2">
        <f t="shared" si="17"/>
        <v>0.14492242595204519</v>
      </c>
      <c r="AG31" s="2">
        <v>-9.8802427968669969E-3</v>
      </c>
      <c r="AH31" s="2">
        <v>-7.0781971201103744E-3</v>
      </c>
      <c r="AI31" s="2">
        <v>8.0118275089889182E-2</v>
      </c>
      <c r="AJ31" s="2">
        <v>-0.10592290817925409</v>
      </c>
      <c r="AK31" s="2">
        <v>0.14492242595204519</v>
      </c>
    </row>
    <row r="32" spans="1:37" ht="15.75" customHeight="1" x14ac:dyDescent="0.2">
      <c r="A32" s="2">
        <v>1822</v>
      </c>
      <c r="B32" s="2">
        <v>11.36</v>
      </c>
      <c r="C32" s="2">
        <v>11.16</v>
      </c>
      <c r="E32" s="2">
        <v>1</v>
      </c>
      <c r="F32" s="2">
        <f t="shared" si="1"/>
        <v>5.7830308146897269E-2</v>
      </c>
      <c r="G32" s="2">
        <v>0.11889627104514933</v>
      </c>
      <c r="H32" s="2">
        <v>0.11889627104514933</v>
      </c>
      <c r="I32" s="2">
        <v>6.3793852661230069E-2</v>
      </c>
      <c r="J32" s="2">
        <v>6.3793852661230055E-2</v>
      </c>
      <c r="K32" s="2">
        <f t="shared" si="2"/>
        <v>0.83607247924300321</v>
      </c>
      <c r="L32" s="2">
        <f t="shared" si="3"/>
        <v>0.91858644583860083</v>
      </c>
      <c r="M32" s="2">
        <f t="shared" si="18"/>
        <v>0.79695940354282069</v>
      </c>
      <c r="N32" s="2">
        <f t="shared" si="0"/>
        <v>1.1834570519618235</v>
      </c>
      <c r="O32" s="2">
        <v>4.3419143359297907</v>
      </c>
      <c r="P32" s="2">
        <v>4.3107524304189075</v>
      </c>
      <c r="Q32" s="2">
        <v>6.1108598408014754E-2</v>
      </c>
      <c r="R32" s="2">
        <f t="shared" si="4"/>
        <v>6.9616594880964694E-2</v>
      </c>
      <c r="S32" s="2">
        <f t="shared" si="5"/>
        <v>0.14386951724193803</v>
      </c>
      <c r="T32" s="2">
        <f t="shared" si="6"/>
        <v>-0.11750603710368701</v>
      </c>
      <c r="U32" s="2">
        <f t="shared" si="7"/>
        <v>0.31227332826870668</v>
      </c>
      <c r="V32" s="2">
        <v>7.8738371883147307E-2</v>
      </c>
      <c r="W32" s="2">
        <f t="shared" si="8"/>
        <v>6.5685416856893136E-2</v>
      </c>
      <c r="X32" s="2">
        <f t="shared" si="9"/>
        <v>0.13452127680368184</v>
      </c>
      <c r="Y32" s="2">
        <f t="shared" si="10"/>
        <v>-0.15066977997367359</v>
      </c>
      <c r="Z32" s="2">
        <f t="shared" si="11"/>
        <v>0.28270450391970581</v>
      </c>
      <c r="AA32" s="2">
        <f t="shared" si="12"/>
        <v>-1.7629773475132553E-2</v>
      </c>
      <c r="AB32" s="5">
        <f t="shared" si="13"/>
        <v>-1.3694382880579913E-2</v>
      </c>
      <c r="AC32" s="2">
        <f t="shared" si="14"/>
        <v>-1.1013288398000753E-2</v>
      </c>
      <c r="AD32" s="2">
        <f t="shared" si="15"/>
        <v>7.8535222971900714E-2</v>
      </c>
      <c r="AE32" s="2">
        <f t="shared" si="16"/>
        <v>-0.10592290817925409</v>
      </c>
      <c r="AF32" s="2">
        <f t="shared" si="17"/>
        <v>0.14492242595204519</v>
      </c>
      <c r="AG32" s="2">
        <v>-1.3694382880579913E-2</v>
      </c>
      <c r="AH32" s="2">
        <v>-1.1013288398000753E-2</v>
      </c>
      <c r="AI32" s="2">
        <v>7.8535222971900714E-2</v>
      </c>
      <c r="AJ32" s="2">
        <v>-0.10592290817925409</v>
      </c>
      <c r="AK32" s="2">
        <v>0.14492242595204519</v>
      </c>
    </row>
    <row r="33" spans="1:40" ht="15.75" customHeight="1" x14ac:dyDescent="0.2">
      <c r="A33" s="2">
        <v>1823</v>
      </c>
      <c r="B33" s="2">
        <v>10.15</v>
      </c>
      <c r="C33" s="2">
        <v>10.754999999999999</v>
      </c>
      <c r="E33" s="2">
        <v>0.96370967741935476</v>
      </c>
      <c r="F33" s="2">
        <f t="shared" si="1"/>
        <v>-3.629032258064524E-2</v>
      </c>
      <c r="G33" s="2">
        <v>-3.9605887498173509E-2</v>
      </c>
      <c r="H33" s="2">
        <v>-3.4404188265565461E-3</v>
      </c>
      <c r="I33" s="2">
        <v>2.8393966791778309E-2</v>
      </c>
      <c r="J33" s="2">
        <v>6.712009943247299E-2</v>
      </c>
      <c r="K33" s="2">
        <f t="shared" si="2"/>
        <v>0.83010182158573942</v>
      </c>
      <c r="L33" s="2">
        <f t="shared" si="3"/>
        <v>0.9186138900068096</v>
      </c>
      <c r="M33" s="2">
        <f t="shared" si="18"/>
        <v>0.79660553403290379</v>
      </c>
      <c r="N33" s="2">
        <f t="shared" si="0"/>
        <v>1.1405090137857894</v>
      </c>
      <c r="O33" s="2">
        <v>4.3269763321051622</v>
      </c>
      <c r="P33" s="2">
        <v>4.6000905621773995</v>
      </c>
      <c r="Q33" s="2">
        <v>6.1118431104181643E-2</v>
      </c>
      <c r="R33" s="2">
        <f t="shared" si="4"/>
        <v>6.9625828967108866E-2</v>
      </c>
      <c r="S33" s="2">
        <f t="shared" si="5"/>
        <v>0.14386430344374149</v>
      </c>
      <c r="T33" s="2">
        <f t="shared" si="6"/>
        <v>-0.11750603710368701</v>
      </c>
      <c r="U33" s="2">
        <f t="shared" si="7"/>
        <v>0.31227332826870668</v>
      </c>
      <c r="V33" s="2">
        <v>9.3348204581024746E-2</v>
      </c>
      <c r="W33" s="2">
        <f t="shared" si="8"/>
        <v>6.5268476829932767E-2</v>
      </c>
      <c r="X33" s="2">
        <f t="shared" si="9"/>
        <v>0.12374286491368468</v>
      </c>
      <c r="Y33" s="2">
        <f t="shared" si="10"/>
        <v>-0.15066977997367359</v>
      </c>
      <c r="Z33" s="2">
        <f t="shared" si="11"/>
        <v>0.28270450391970581</v>
      </c>
      <c r="AA33" s="2">
        <f t="shared" si="12"/>
        <v>-3.2229773476843103E-2</v>
      </c>
      <c r="AB33" s="3">
        <f t="shared" si="13"/>
        <v>-2.7267517825090126E-2</v>
      </c>
      <c r="AC33" s="4">
        <f t="shared" si="14"/>
        <v>-2.5337090367228532E-2</v>
      </c>
      <c r="AD33" s="4">
        <f t="shared" si="15"/>
        <v>6.6818537473889217E-2</v>
      </c>
      <c r="AE33" s="4">
        <f t="shared" si="16"/>
        <v>-0.10592290817925409</v>
      </c>
      <c r="AF33" s="4">
        <f t="shared" si="17"/>
        <v>0.14492242595204519</v>
      </c>
      <c r="AG33" s="4">
        <v>-2.7267517825090126E-2</v>
      </c>
      <c r="AH33" s="4">
        <v>-2.5337090367228532E-2</v>
      </c>
      <c r="AI33" s="4">
        <v>6.6818537473889217E-2</v>
      </c>
      <c r="AJ33" s="4">
        <v>-0.10592290817925409</v>
      </c>
      <c r="AK33" s="4">
        <v>0.14492242595204519</v>
      </c>
      <c r="AL33" s="2">
        <v>5.004074312778832E-2</v>
      </c>
      <c r="AM33" s="2">
        <v>5.2185258130263326E-2</v>
      </c>
      <c r="AN33" s="2">
        <f t="shared" ref="AN33:AN233" si="19">AL33-AM33</f>
        <v>-2.1445150024750059E-3</v>
      </c>
    </row>
    <row r="34" spans="1:40" ht="15.75" customHeight="1" x14ac:dyDescent="0.2">
      <c r="A34" s="2">
        <v>1824</v>
      </c>
      <c r="B34" s="2">
        <v>9.35</v>
      </c>
      <c r="C34" s="2">
        <v>9.75</v>
      </c>
      <c r="E34" s="2">
        <v>0.9065550906555091</v>
      </c>
      <c r="F34" s="2">
        <f t="shared" si="1"/>
        <v>-5.7154586763845661E-2</v>
      </c>
      <c r="G34" s="2">
        <v>7.2505913625287022E-2</v>
      </c>
      <c r="H34" s="2">
        <v>0.1830565231835859</v>
      </c>
      <c r="I34" s="2">
        <v>5.8464885770026488E-2</v>
      </c>
      <c r="J34" s="2">
        <v>0.16756818938016771</v>
      </c>
      <c r="K34" s="2">
        <f t="shared" si="2"/>
        <v>0.83610881473926479</v>
      </c>
      <c r="L34" s="2">
        <f t="shared" si="3"/>
        <v>0.87676071987042892</v>
      </c>
      <c r="M34" s="2">
        <f t="shared" si="18"/>
        <v>0.80639805290268807</v>
      </c>
      <c r="N34" s="2">
        <f t="shared" si="0"/>
        <v>1.0339342523860016</v>
      </c>
      <c r="O34" s="2">
        <v>5.1190575753579983</v>
      </c>
      <c r="P34" s="2">
        <v>5.3709194086662642</v>
      </c>
      <c r="Q34" s="2">
        <v>8.6049330910363195E-2</v>
      </c>
      <c r="R34" s="2">
        <f t="shared" si="4"/>
        <v>9.4143205557009585E-2</v>
      </c>
      <c r="S34" s="2">
        <f t="shared" si="5"/>
        <v>0.13975045543704356</v>
      </c>
      <c r="T34" s="2">
        <f t="shared" si="6"/>
        <v>-0.11750603710368701</v>
      </c>
      <c r="U34" s="2">
        <f t="shared" si="7"/>
        <v>0.31227332826870668</v>
      </c>
      <c r="V34" s="2">
        <v>0.12870140024329027</v>
      </c>
      <c r="W34" s="2">
        <f t="shared" si="8"/>
        <v>7.387324381224282E-2</v>
      </c>
      <c r="X34" s="2">
        <f t="shared" si="9"/>
        <v>8.7846428170152938E-2</v>
      </c>
      <c r="Y34" s="2">
        <f t="shared" si="10"/>
        <v>1.5856097244070888E-2</v>
      </c>
      <c r="Z34" s="2">
        <f t="shared" si="11"/>
        <v>0.28270450391970581</v>
      </c>
      <c r="AA34" s="2">
        <f t="shared" si="12"/>
        <v>-4.2652069332927076E-2</v>
      </c>
      <c r="AB34" s="5">
        <f t="shared" si="13"/>
        <v>-4.9712028146220805E-2</v>
      </c>
      <c r="AC34" s="2">
        <f t="shared" si="14"/>
        <v>-4.9173823896882185E-2</v>
      </c>
      <c r="AD34" s="2">
        <f t="shared" si="15"/>
        <v>3.3583934661738431E-2</v>
      </c>
      <c r="AE34" s="2">
        <f t="shared" si="16"/>
        <v>-0.10592290817925409</v>
      </c>
      <c r="AF34" s="2">
        <f t="shared" si="17"/>
        <v>0</v>
      </c>
      <c r="AG34" s="2">
        <v>-4.9712028146220805E-2</v>
      </c>
      <c r="AH34" s="2">
        <v>-4.9173823896882185E-2</v>
      </c>
      <c r="AI34" s="2">
        <v>3.3583934661738431E-2</v>
      </c>
      <c r="AJ34" s="2">
        <v>-0.10592290817925409</v>
      </c>
      <c r="AK34" s="2">
        <v>0</v>
      </c>
      <c r="AL34" s="2">
        <v>6.122030909972221E-2</v>
      </c>
      <c r="AM34" s="2">
        <v>6.2766831433068479E-2</v>
      </c>
      <c r="AN34" s="2">
        <f t="shared" si="19"/>
        <v>-1.5465223333462688E-3</v>
      </c>
    </row>
    <row r="35" spans="1:40" ht="15.75" customHeight="1" x14ac:dyDescent="0.2">
      <c r="A35" s="2">
        <v>1825</v>
      </c>
      <c r="B35" s="2">
        <v>9.59</v>
      </c>
      <c r="C35" s="2">
        <v>9.4699999999999989</v>
      </c>
      <c r="E35" s="2">
        <v>0.97128205128205114</v>
      </c>
      <c r="F35" s="2">
        <f t="shared" si="1"/>
        <v>6.4726960626542041E-2</v>
      </c>
      <c r="G35" s="2">
        <v>0.14344615004037986</v>
      </c>
      <c r="H35" s="2">
        <v>0.17725448393808918</v>
      </c>
      <c r="I35" s="2">
        <v>7.8532431089501614E-2</v>
      </c>
      <c r="J35" s="2">
        <v>0.11042145756310906</v>
      </c>
      <c r="K35" s="2">
        <f t="shared" si="2"/>
        <v>0.833782959711168</v>
      </c>
      <c r="L35" s="2">
        <f t="shared" si="3"/>
        <v>0.83989940347943348</v>
      </c>
      <c r="M35" s="2">
        <f t="shared" si="18"/>
        <v>0.79661720954651982</v>
      </c>
      <c r="N35" s="2">
        <f t="shared" si="0"/>
        <v>1.0042417815482496</v>
      </c>
      <c r="O35" s="2">
        <v>6.0264334841274465</v>
      </c>
      <c r="P35" s="2">
        <v>5.9639841582251849</v>
      </c>
      <c r="Q35" s="2">
        <v>0.1105551689857559</v>
      </c>
      <c r="R35" s="2">
        <f t="shared" si="4"/>
        <v>0.11768739345920427</v>
      </c>
      <c r="S35" s="2">
        <f t="shared" si="5"/>
        <v>0.13078026227928249</v>
      </c>
      <c r="T35" s="2">
        <f t="shared" si="6"/>
        <v>-0.11750603710368701</v>
      </c>
      <c r="U35" s="2">
        <f t="shared" si="7"/>
        <v>0.31227332826870668</v>
      </c>
      <c r="V35" s="2">
        <v>0.13879258114992307</v>
      </c>
      <c r="W35" s="2">
        <f t="shared" si="8"/>
        <v>8.189289264013877E-2</v>
      </c>
      <c r="X35" s="2">
        <f t="shared" si="9"/>
        <v>7.8584734599967274E-2</v>
      </c>
      <c r="Y35" s="2">
        <f t="shared" si="10"/>
        <v>2.1493938326135442E-2</v>
      </c>
      <c r="Z35" s="2">
        <f t="shared" si="11"/>
        <v>0.28270450391970581</v>
      </c>
      <c r="AA35" s="2">
        <f t="shared" si="12"/>
        <v>-2.8237412164167169E-2</v>
      </c>
      <c r="AB35" s="5">
        <f t="shared" si="13"/>
        <v>-5.0827128538712595E-2</v>
      </c>
      <c r="AC35" s="2">
        <f t="shared" si="14"/>
        <v>-5.0320949843515317E-2</v>
      </c>
      <c r="AD35" s="2">
        <f t="shared" si="15"/>
        <v>3.2552296265786859E-2</v>
      </c>
      <c r="AE35" s="2">
        <f t="shared" si="16"/>
        <v>-0.10592290817925409</v>
      </c>
      <c r="AF35" s="2">
        <f t="shared" si="17"/>
        <v>0</v>
      </c>
      <c r="AG35" s="2">
        <v>-5.0827128538712595E-2</v>
      </c>
      <c r="AH35" s="2">
        <v>-5.0320949843515317E-2</v>
      </c>
      <c r="AI35" s="2">
        <v>3.2552296265786859E-2</v>
      </c>
      <c r="AJ35" s="2">
        <v>-0.10592290817925409</v>
      </c>
      <c r="AK35" s="2">
        <v>0</v>
      </c>
      <c r="AL35" s="2">
        <v>6.4852234231860872E-2</v>
      </c>
      <c r="AM35" s="2">
        <v>6.568377586533547E-2</v>
      </c>
      <c r="AN35" s="2">
        <f t="shared" si="19"/>
        <v>-8.3154163347459731E-4</v>
      </c>
    </row>
    <row r="36" spans="1:40" ht="15.75" customHeight="1" x14ac:dyDescent="0.2">
      <c r="A36" s="2">
        <v>1826</v>
      </c>
      <c r="B36" s="2">
        <v>9.59</v>
      </c>
      <c r="C36" s="2">
        <v>9.59</v>
      </c>
      <c r="E36" s="2">
        <v>1.0126715945089759</v>
      </c>
      <c r="F36" s="2">
        <f t="shared" si="1"/>
        <v>4.1389543226924785E-2</v>
      </c>
      <c r="G36" s="2">
        <v>2.2985464717948156E-2</v>
      </c>
      <c r="H36" s="2">
        <v>1.0184812396138332E-2</v>
      </c>
      <c r="I36" s="2">
        <v>6.0232920241126012E-3</v>
      </c>
      <c r="J36" s="2">
        <v>-6.565112047096533E-3</v>
      </c>
      <c r="K36" s="2">
        <f t="shared" si="2"/>
        <v>0.83500931942033074</v>
      </c>
      <c r="L36" s="2">
        <f t="shared" si="3"/>
        <v>0.80624474354695053</v>
      </c>
      <c r="M36" s="2">
        <f t="shared" si="18"/>
        <v>0.79949412165082634</v>
      </c>
      <c r="N36" s="2">
        <f t="shared" si="0"/>
        <v>1.0169671261930007</v>
      </c>
      <c r="O36" s="2">
        <v>6.0878115785810909</v>
      </c>
      <c r="P36" s="2">
        <v>5.9248299339793276</v>
      </c>
      <c r="Q36" s="2">
        <v>8.6054835730008258E-2</v>
      </c>
      <c r="R36" s="2">
        <f t="shared" si="4"/>
        <v>9.2440382322294318E-2</v>
      </c>
      <c r="S36" s="2">
        <f t="shared" si="5"/>
        <v>0.12387197575420765</v>
      </c>
      <c r="T36" s="2">
        <f t="shared" si="6"/>
        <v>-0.11750603710368701</v>
      </c>
      <c r="U36" s="2">
        <f t="shared" si="7"/>
        <v>0.31227332826870668</v>
      </c>
      <c r="V36" s="2">
        <v>0.11005860563837047</v>
      </c>
      <c r="W36" s="2">
        <f t="shared" si="8"/>
        <v>6.7811550589559733E-2</v>
      </c>
      <c r="X36" s="2">
        <f t="shared" si="9"/>
        <v>7.3811880506350291E-2</v>
      </c>
      <c r="Y36" s="2">
        <f t="shared" si="10"/>
        <v>-6.565112047096533E-3</v>
      </c>
      <c r="Z36" s="2">
        <f t="shared" si="11"/>
        <v>0.21579302955038226</v>
      </c>
      <c r="AA36" s="2">
        <f t="shared" si="12"/>
        <v>-2.4003769908362213E-2</v>
      </c>
      <c r="AB36" s="5">
        <f t="shared" si="13"/>
        <v>-3.8930747421329702E-2</v>
      </c>
      <c r="AC36" s="2">
        <f t="shared" si="14"/>
        <v>-3.8461499574692248E-2</v>
      </c>
      <c r="AD36" s="2">
        <f t="shared" si="15"/>
        <v>3.1634870345561769E-2</v>
      </c>
      <c r="AE36" s="2">
        <f t="shared" si="16"/>
        <v>-9.3444909344490901E-2</v>
      </c>
      <c r="AF36" s="2">
        <f t="shared" si="17"/>
        <v>1.2671594508975925E-2</v>
      </c>
      <c r="AG36" s="2">
        <v>-3.8930747421329702E-2</v>
      </c>
      <c r="AH36" s="2">
        <v>-3.8461499574692248E-2</v>
      </c>
      <c r="AI36" s="2">
        <v>3.1634870345561769E-2</v>
      </c>
      <c r="AJ36" s="2">
        <v>-9.3444909344490901E-2</v>
      </c>
      <c r="AK36" s="2">
        <v>1.2671594508975925E-2</v>
      </c>
      <c r="AL36" s="2">
        <v>6.50871136498513E-2</v>
      </c>
      <c r="AM36" s="2">
        <v>6.9051024220016036E-2</v>
      </c>
      <c r="AN36" s="2">
        <f t="shared" si="19"/>
        <v>-3.9639105701647359E-3</v>
      </c>
    </row>
    <row r="37" spans="1:40" ht="15.75" customHeight="1" x14ac:dyDescent="0.2">
      <c r="A37" s="2">
        <v>1827</v>
      </c>
      <c r="B37" s="2">
        <v>9.67</v>
      </c>
      <c r="C37" s="2">
        <v>9.629999999999999</v>
      </c>
      <c r="E37" s="2">
        <v>1.0041710114702815</v>
      </c>
      <c r="F37" s="2">
        <f t="shared" si="1"/>
        <v>-8.500583038694387E-3</v>
      </c>
      <c r="G37" s="2">
        <v>5.2995354457904487E-2</v>
      </c>
      <c r="H37" s="2">
        <v>4.8621541978328464E-2</v>
      </c>
      <c r="I37" s="2">
        <v>5.491606312361038E-2</v>
      </c>
      <c r="J37" s="2">
        <v>5.0534272622577703E-2</v>
      </c>
      <c r="K37" s="2">
        <f t="shared" si="2"/>
        <v>0.83505820922315244</v>
      </c>
      <c r="L37" s="2">
        <f t="shared" si="3"/>
        <v>0.80813830841169154</v>
      </c>
      <c r="M37" s="2">
        <f t="shared" si="18"/>
        <v>0.79743189495883637</v>
      </c>
      <c r="N37" s="2">
        <f t="shared" si="0"/>
        <v>1.0212089077412509</v>
      </c>
      <c r="O37" s="2">
        <v>6.3838103648052256</v>
      </c>
      <c r="P37" s="2">
        <v>6.2242369051054478</v>
      </c>
      <c r="Q37" s="2">
        <v>7.8241742835943928E-2</v>
      </c>
      <c r="R37" s="2">
        <f t="shared" si="4"/>
        <v>8.4589304873814775E-2</v>
      </c>
      <c r="S37" s="2">
        <f t="shared" si="5"/>
        <v>0.12391689136894987</v>
      </c>
      <c r="T37" s="2">
        <f t="shared" si="6"/>
        <v>-0.11750603710368701</v>
      </c>
      <c r="U37" s="2">
        <f t="shared" si="7"/>
        <v>0.31227332826870668</v>
      </c>
      <c r="V37" s="2">
        <v>9.7229741582290405E-2</v>
      </c>
      <c r="W37" s="2">
        <f t="shared" si="8"/>
        <v>6.3654945838728078E-2</v>
      </c>
      <c r="X37" s="2">
        <f t="shared" si="9"/>
        <v>7.1942807914365567E-2</v>
      </c>
      <c r="Y37" s="2">
        <f t="shared" si="10"/>
        <v>-6.565112047096533E-3</v>
      </c>
      <c r="Z37" s="2">
        <f t="shared" si="11"/>
        <v>0.21579302955038226</v>
      </c>
      <c r="AA37" s="2">
        <f t="shared" si="12"/>
        <v>-1.8987998746346477E-2</v>
      </c>
      <c r="AB37" s="5">
        <f t="shared" si="13"/>
        <v>-3.1444179142586452E-2</v>
      </c>
      <c r="AC37" s="2">
        <f t="shared" si="14"/>
        <v>-3.0964132041404135E-2</v>
      </c>
      <c r="AD37" s="2">
        <f t="shared" si="15"/>
        <v>3.2000625145342958E-2</v>
      </c>
      <c r="AE37" s="2">
        <f t="shared" si="16"/>
        <v>-9.3444909344490901E-2</v>
      </c>
      <c r="AF37" s="2">
        <f t="shared" si="17"/>
        <v>1.2671594508975925E-2</v>
      </c>
      <c r="AG37" s="2">
        <v>-3.1444179142586452E-2</v>
      </c>
      <c r="AH37" s="2">
        <v>-3.0964132041404135E-2</v>
      </c>
      <c r="AI37" s="2">
        <v>3.2000625145342958E-2</v>
      </c>
      <c r="AJ37" s="2">
        <v>-9.3444909344490901E-2</v>
      </c>
      <c r="AK37" s="2">
        <v>1.2671594508975925E-2</v>
      </c>
      <c r="AL37" s="2">
        <v>6.8269693332691714E-2</v>
      </c>
      <c r="AM37" s="2">
        <v>7.3285086027152516E-2</v>
      </c>
      <c r="AN37" s="2">
        <f t="shared" si="19"/>
        <v>-5.0153926944608018E-3</v>
      </c>
    </row>
    <row r="38" spans="1:40" ht="15.75" customHeight="1" x14ac:dyDescent="0.2">
      <c r="A38" s="2">
        <v>1828</v>
      </c>
      <c r="B38" s="2">
        <v>9.19</v>
      </c>
      <c r="C38" s="2">
        <v>9.43</v>
      </c>
      <c r="E38" s="2">
        <v>0.97923156801661482</v>
      </c>
      <c r="F38" s="2">
        <f t="shared" si="1"/>
        <v>-2.4939443453666721E-2</v>
      </c>
      <c r="G38" s="2">
        <v>3.9397148138130111E-2</v>
      </c>
      <c r="H38" s="2">
        <v>6.1441626359511448E-2</v>
      </c>
      <c r="I38" s="2">
        <v>6.128290403666279E-2</v>
      </c>
      <c r="J38" s="2">
        <v>8.3791555235743553E-2</v>
      </c>
      <c r="K38" s="2">
        <f t="shared" si="2"/>
        <v>0.83445979470745657</v>
      </c>
      <c r="L38" s="2">
        <f t="shared" si="3"/>
        <v>0.65347633103751646</v>
      </c>
      <c r="M38" s="2">
        <f t="shared" si="18"/>
        <v>0.79612726877245543</v>
      </c>
      <c r="N38" s="2">
        <f t="shared" si="0"/>
        <v>0.99999999999999967</v>
      </c>
      <c r="O38" s="2">
        <v>6.7760420559895644</v>
      </c>
      <c r="P38" s="2">
        <v>6.7457753955399449</v>
      </c>
      <c r="Q38" s="2">
        <v>5.5609578566605887E-2</v>
      </c>
      <c r="R38" s="2">
        <f t="shared" si="4"/>
        <v>5.9506134682895249E-2</v>
      </c>
      <c r="S38" s="2">
        <f t="shared" si="5"/>
        <v>9.4635387991048509E-2</v>
      </c>
      <c r="T38" s="2">
        <f t="shared" si="6"/>
        <v>-0.11750603710368701</v>
      </c>
      <c r="U38" s="2">
        <f t="shared" si="7"/>
        <v>0.1830565231835859</v>
      </c>
      <c r="V38" s="2">
        <v>8.4691364056986393E-2</v>
      </c>
      <c r="W38" s="2">
        <f t="shared" si="8"/>
        <v>5.4120089485470035E-2</v>
      </c>
      <c r="X38" s="2">
        <f t="shared" si="9"/>
        <v>5.9179811497959874E-2</v>
      </c>
      <c r="Y38" s="2">
        <f t="shared" si="10"/>
        <v>-6.565112047096533E-3</v>
      </c>
      <c r="Z38" s="2">
        <f t="shared" si="11"/>
        <v>0.17181820684912252</v>
      </c>
      <c r="AA38" s="2">
        <f t="shared" si="12"/>
        <v>-2.9081785490380506E-2</v>
      </c>
      <c r="AB38" s="5">
        <f t="shared" si="13"/>
        <v>-2.8641241137410386E-2</v>
      </c>
      <c r="AC38" s="2">
        <f t="shared" si="14"/>
        <v>-2.8174886971164548E-2</v>
      </c>
      <c r="AD38" s="2">
        <f t="shared" si="15"/>
        <v>3.149839241562824E-2</v>
      </c>
      <c r="AE38" s="2">
        <f t="shared" si="16"/>
        <v>-9.3444909344490901E-2</v>
      </c>
      <c r="AF38" s="2">
        <f t="shared" si="17"/>
        <v>1.2671594508975925E-2</v>
      </c>
      <c r="AG38" s="2">
        <v>-2.8641241137410386E-2</v>
      </c>
      <c r="AH38" s="2">
        <v>-2.8174886971164548E-2</v>
      </c>
      <c r="AI38" s="2">
        <v>3.149839241562824E-2</v>
      </c>
      <c r="AJ38" s="2">
        <v>-9.3444909344490901E-2</v>
      </c>
      <c r="AK38" s="2">
        <v>1.2671594508975925E-2</v>
      </c>
      <c r="AL38" s="2">
        <v>6.4658295135488292E-2</v>
      </c>
      <c r="AM38" s="2">
        <v>6.9737202923114208E-2</v>
      </c>
      <c r="AN38" s="2">
        <f t="shared" si="19"/>
        <v>-5.0789077876259164E-3</v>
      </c>
    </row>
    <row r="39" spans="1:40" ht="15.75" customHeight="1" x14ac:dyDescent="0.2">
      <c r="A39" s="2">
        <v>1829</v>
      </c>
      <c r="B39" s="2">
        <v>9.02</v>
      </c>
      <c r="C39" s="2">
        <v>9.1050000000000004</v>
      </c>
      <c r="E39" s="2">
        <v>0.96553552492046668</v>
      </c>
      <c r="F39" s="2">
        <f t="shared" si="1"/>
        <v>-1.3696043096148136E-2</v>
      </c>
      <c r="G39" s="2">
        <v>4.1401891834128568E-2</v>
      </c>
      <c r="H39" s="2">
        <v>7.8574392091799172E-2</v>
      </c>
      <c r="I39" s="2">
        <v>3.0164179877212174E-2</v>
      </c>
      <c r="J39" s="2">
        <v>6.6935553678430404E-2</v>
      </c>
      <c r="K39" s="2">
        <f t="shared" si="2"/>
        <v>0.83437260048454653</v>
      </c>
      <c r="L39" s="2">
        <f t="shared" si="3"/>
        <v>0.42519686101055554</v>
      </c>
      <c r="M39" s="2">
        <f t="shared" si="18"/>
        <v>0.8001441644232461</v>
      </c>
      <c r="N39" s="2">
        <f t="shared" si="0"/>
        <v>0.96553552492046635</v>
      </c>
      <c r="O39" s="2">
        <v>7.3084654413274093</v>
      </c>
      <c r="P39" s="2">
        <v>7.1973076066307442</v>
      </c>
      <c r="Q39" s="2">
        <v>7.7003608791382044E-2</v>
      </c>
      <c r="R39" s="2">
        <f t="shared" si="4"/>
        <v>7.9114177602443866E-2</v>
      </c>
      <c r="S39" s="2">
        <f t="shared" si="5"/>
        <v>7.1327294098408503E-2</v>
      </c>
      <c r="T39" s="2">
        <f t="shared" si="6"/>
        <v>-1.2761511648380575E-2</v>
      </c>
      <c r="U39" s="2">
        <f t="shared" si="7"/>
        <v>0.1830565231835859</v>
      </c>
      <c r="V39" s="2">
        <v>8.9422703820970187E-2</v>
      </c>
      <c r="W39" s="2">
        <f t="shared" si="8"/>
        <v>5.7255300022269348E-2</v>
      </c>
      <c r="X39" s="2">
        <f t="shared" si="9"/>
        <v>5.5280448864646566E-2</v>
      </c>
      <c r="Y39" s="2">
        <f t="shared" si="10"/>
        <v>-6.565112047096533E-3</v>
      </c>
      <c r="Z39" s="2">
        <f t="shared" si="11"/>
        <v>0.17181820684912252</v>
      </c>
      <c r="AA39" s="2">
        <f t="shared" si="12"/>
        <v>-1.2419095029588142E-2</v>
      </c>
      <c r="AB39" s="5">
        <f t="shared" si="13"/>
        <v>-2.9866085083587977E-2</v>
      </c>
      <c r="AC39" s="2">
        <f t="shared" si="14"/>
        <v>-2.940087452669915E-2</v>
      </c>
      <c r="AD39" s="2">
        <f t="shared" si="15"/>
        <v>3.1478780603289465E-2</v>
      </c>
      <c r="AE39" s="2">
        <f t="shared" si="16"/>
        <v>-9.3444909344490901E-2</v>
      </c>
      <c r="AF39" s="2">
        <f t="shared" si="17"/>
        <v>1.2671594508975925E-2</v>
      </c>
      <c r="AG39" s="2">
        <v>-2.9866085083587977E-2</v>
      </c>
      <c r="AH39" s="2">
        <v>-2.940087452669915E-2</v>
      </c>
      <c r="AI39" s="2">
        <v>3.1478780603289465E-2</v>
      </c>
      <c r="AJ39" s="2">
        <v>-9.3444909344490901E-2</v>
      </c>
      <c r="AK39" s="2">
        <v>1.2671594508975925E-2</v>
      </c>
      <c r="AL39" s="2">
        <v>6.3841739865017094E-2</v>
      </c>
      <c r="AM39" s="2">
        <v>7.0307182171689242E-2</v>
      </c>
      <c r="AN39" s="2">
        <f t="shared" si="19"/>
        <v>-6.4654423066721478E-3</v>
      </c>
    </row>
    <row r="40" spans="1:40" ht="15.75" customHeight="1" x14ac:dyDescent="0.2">
      <c r="A40" s="2">
        <v>1830</v>
      </c>
      <c r="B40" s="2">
        <v>8.94</v>
      </c>
      <c r="C40" s="2">
        <v>8.98</v>
      </c>
      <c r="E40" s="2">
        <v>0.98627127951674909</v>
      </c>
      <c r="F40" s="2">
        <f t="shared" si="1"/>
        <v>2.0735754596282407E-2</v>
      </c>
      <c r="G40" s="2">
        <v>5.1206551785188736E-2</v>
      </c>
      <c r="H40" s="2">
        <v>6.5839159688657389E-2</v>
      </c>
      <c r="I40" s="2">
        <v>6.7444826158385346E-2</v>
      </c>
      <c r="J40" s="2">
        <v>8.2303467947895115E-2</v>
      </c>
      <c r="K40" s="2">
        <f t="shared" si="2"/>
        <v>0.8340832143055168</v>
      </c>
      <c r="L40" s="2">
        <f t="shared" si="3"/>
        <v>0.67169470615804416</v>
      </c>
      <c r="M40" s="2">
        <f t="shared" si="18"/>
        <v>0.80193124269905358</v>
      </c>
      <c r="N40" s="2">
        <f t="shared" si="0"/>
        <v>0.95227995758218431</v>
      </c>
      <c r="O40" s="2">
        <v>7.7896486645979985</v>
      </c>
      <c r="P40" s="2">
        <v>7.7896709825442194</v>
      </c>
      <c r="Q40" s="2">
        <v>8.528579311091776E-2</v>
      </c>
      <c r="R40" s="2">
        <f t="shared" si="4"/>
        <v>8.6974244736147663E-2</v>
      </c>
      <c r="S40" s="2">
        <f t="shared" si="5"/>
        <v>6.4036034319611135E-2</v>
      </c>
      <c r="T40" s="2">
        <f t="shared" si="6"/>
        <v>-3.4404188265565461E-3</v>
      </c>
      <c r="U40" s="2">
        <f t="shared" si="7"/>
        <v>0.1830565231835859</v>
      </c>
      <c r="V40" s="2">
        <v>8.4596940600351722E-2</v>
      </c>
      <c r="W40" s="2">
        <f t="shared" si="8"/>
        <v>5.5306800038741291E-2</v>
      </c>
      <c r="X40" s="2">
        <f t="shared" si="9"/>
        <v>5.3407967259775098E-2</v>
      </c>
      <c r="Y40" s="2">
        <f t="shared" si="10"/>
        <v>-6.565112047096533E-3</v>
      </c>
      <c r="Z40" s="2">
        <f t="shared" si="11"/>
        <v>0.17181820684912252</v>
      </c>
      <c r="AA40" s="2">
        <f t="shared" si="12"/>
        <v>6.8885251056603758E-4</v>
      </c>
      <c r="AB40" s="5">
        <f t="shared" si="13"/>
        <v>-2.7310725341958664E-2</v>
      </c>
      <c r="AC40" s="2">
        <f t="shared" si="14"/>
        <v>-2.6840251035689433E-2</v>
      </c>
      <c r="AD40" s="2">
        <f t="shared" si="15"/>
        <v>3.1622047824438372E-2</v>
      </c>
      <c r="AE40" s="2">
        <f t="shared" si="16"/>
        <v>-9.3444909344490901E-2</v>
      </c>
      <c r="AF40" s="2">
        <f t="shared" si="17"/>
        <v>1.2671594508975925E-2</v>
      </c>
      <c r="AG40" s="2">
        <v>-2.7310725341958664E-2</v>
      </c>
      <c r="AH40" s="2">
        <v>-2.6840251035689433E-2</v>
      </c>
      <c r="AI40" s="2">
        <v>3.1622047824438372E-2</v>
      </c>
      <c r="AJ40" s="2">
        <v>-9.3444909344490901E-2</v>
      </c>
      <c r="AK40" s="2">
        <v>1.2671594508975925E-2</v>
      </c>
      <c r="AL40" s="2">
        <v>6.4373490874993333E-2</v>
      </c>
      <c r="AM40" s="2">
        <v>7.1552692007449167E-2</v>
      </c>
      <c r="AN40" s="2">
        <f t="shared" si="19"/>
        <v>-7.1792011324558341E-3</v>
      </c>
    </row>
    <row r="41" spans="1:40" ht="15.75" customHeight="1" x14ac:dyDescent="0.2">
      <c r="A41" s="2">
        <v>1831</v>
      </c>
      <c r="B41" s="2">
        <v>8.3800000000000008</v>
      </c>
      <c r="C41" s="2">
        <v>8.66</v>
      </c>
      <c r="E41" s="2">
        <v>0.96436525612472157</v>
      </c>
      <c r="F41" s="2">
        <f t="shared" si="1"/>
        <v>-2.1906023392027518E-2</v>
      </c>
      <c r="G41" s="2">
        <v>0.12402101977583802</v>
      </c>
      <c r="H41" s="2">
        <v>0.16555528378603079</v>
      </c>
      <c r="I41" s="2">
        <v>6.0118027184267592E-2</v>
      </c>
      <c r="J41" s="2">
        <v>9.9290979689921954E-2</v>
      </c>
      <c r="K41" s="2">
        <f t="shared" si="2"/>
        <v>0.83141511750255426</v>
      </c>
      <c r="L41" s="2">
        <f t="shared" si="3"/>
        <v>0.68531833884662874</v>
      </c>
      <c r="M41" s="2">
        <f t="shared" si="18"/>
        <v>0.79169178934197426</v>
      </c>
      <c r="N41" s="2">
        <f t="shared" si="0"/>
        <v>0.91834570519618219</v>
      </c>
      <c r="O41" s="2">
        <v>9.0792661598589959</v>
      </c>
      <c r="P41" s="2">
        <v>8.5631150458631922</v>
      </c>
      <c r="Q41" s="2">
        <v>8.8719326334750992E-2</v>
      </c>
      <c r="R41" s="2">
        <f t="shared" si="4"/>
        <v>9.0598367564073343E-2</v>
      </c>
      <c r="S41" s="2">
        <f t="shared" si="5"/>
        <v>6.7623550041378669E-2</v>
      </c>
      <c r="T41" s="2">
        <f t="shared" si="6"/>
        <v>-3.4404188265565461E-3</v>
      </c>
      <c r="U41" s="2">
        <f t="shared" si="7"/>
        <v>0.1830565231835859</v>
      </c>
      <c r="V41" s="2">
        <v>7.7689415197596076E-2</v>
      </c>
      <c r="W41" s="2">
        <f t="shared" si="8"/>
        <v>5.0913442871678739E-2</v>
      </c>
      <c r="X41" s="2">
        <f t="shared" si="9"/>
        <v>4.4627488189308985E-2</v>
      </c>
      <c r="Y41" s="2">
        <f t="shared" si="10"/>
        <v>-6.565112047096533E-3</v>
      </c>
      <c r="Z41" s="2">
        <f t="shared" si="11"/>
        <v>0.16756818938016771</v>
      </c>
      <c r="AA41" s="2">
        <f t="shared" si="12"/>
        <v>1.1029911137154916E-2</v>
      </c>
      <c r="AB41" s="5">
        <f t="shared" si="13"/>
        <v>-2.5043206609593825E-2</v>
      </c>
      <c r="AC41" s="2">
        <f t="shared" si="14"/>
        <v>-2.4620694608527449E-2</v>
      </c>
      <c r="AD41" s="2">
        <f t="shared" si="15"/>
        <v>2.9939346713565393E-2</v>
      </c>
      <c r="AE41" s="2">
        <f t="shared" si="16"/>
        <v>-9.3444909344490901E-2</v>
      </c>
      <c r="AF41" s="2">
        <f t="shared" si="17"/>
        <v>1.2671594508975925E-2</v>
      </c>
      <c r="AG41" s="2">
        <v>-2.5043206609593825E-2</v>
      </c>
      <c r="AH41" s="2">
        <v>-2.4620694608527449E-2</v>
      </c>
      <c r="AI41" s="2">
        <v>2.9939346713565393E-2</v>
      </c>
      <c r="AJ41" s="2">
        <v>-9.3444909344490901E-2</v>
      </c>
      <c r="AK41" s="2">
        <v>1.2671594508975925E-2</v>
      </c>
      <c r="AL41" s="2">
        <v>6.5871376552986069E-2</v>
      </c>
      <c r="AM41" s="2">
        <v>6.9392545628599506E-2</v>
      </c>
      <c r="AN41" s="2">
        <f t="shared" si="19"/>
        <v>-3.5211690756134367E-3</v>
      </c>
    </row>
    <row r="42" spans="1:40" ht="15.75" customHeight="1" x14ac:dyDescent="0.2">
      <c r="A42" s="2">
        <v>1832</v>
      </c>
      <c r="B42" s="2">
        <v>8.3000000000000007</v>
      </c>
      <c r="C42" s="2">
        <v>8.34</v>
      </c>
      <c r="E42" s="2">
        <v>0.96304849884526555</v>
      </c>
      <c r="F42" s="2">
        <f t="shared" si="1"/>
        <v>-1.3167572794560156E-3</v>
      </c>
      <c r="G42" s="2">
        <v>4.9197532632754282E-2</v>
      </c>
      <c r="H42" s="2">
        <v>8.9454512302116651E-2</v>
      </c>
      <c r="I42" s="2">
        <v>8.6078925407794743E-2</v>
      </c>
      <c r="J42" s="2">
        <v>0.12775101846900516</v>
      </c>
      <c r="K42" s="2">
        <f t="shared" si="2"/>
        <v>0.83026844339280725</v>
      </c>
      <c r="L42" s="2">
        <f t="shared" si="3"/>
        <v>0.60153009818104486</v>
      </c>
      <c r="M42" s="2">
        <f t="shared" si="18"/>
        <v>0.7843514904736214</v>
      </c>
      <c r="N42" s="2">
        <f t="shared" si="0"/>
        <v>0.88441145281018008</v>
      </c>
      <c r="O42" s="2">
        <v>9.8914474862502946</v>
      </c>
      <c r="P42" s="2">
        <v>9.657061714239477</v>
      </c>
      <c r="Q42" s="2">
        <v>8.5820057790168061E-2</v>
      </c>
      <c r="R42" s="2">
        <f t="shared" si="4"/>
        <v>8.7654191689770081E-2</v>
      </c>
      <c r="S42" s="2">
        <f t="shared" si="5"/>
        <v>6.6891583949483593E-2</v>
      </c>
      <c r="T42" s="2">
        <f t="shared" si="6"/>
        <v>-3.4404188265565461E-3</v>
      </c>
      <c r="U42" s="2">
        <f t="shared" si="7"/>
        <v>0.1830565231835859</v>
      </c>
      <c r="V42" s="2">
        <v>8.399977612258426E-2</v>
      </c>
      <c r="W42" s="2">
        <f t="shared" si="8"/>
        <v>5.3141950146335201E-2</v>
      </c>
      <c r="X42" s="2">
        <f t="shared" si="9"/>
        <v>4.6812117236436378E-2</v>
      </c>
      <c r="Y42" s="2">
        <f t="shared" si="10"/>
        <v>-6.565112047096533E-3</v>
      </c>
      <c r="Z42" s="2">
        <f t="shared" si="11"/>
        <v>0.16756818938016771</v>
      </c>
      <c r="AA42" s="2">
        <f t="shared" si="12"/>
        <v>1.8202816675838007E-3</v>
      </c>
      <c r="AB42" s="5">
        <f t="shared" si="13"/>
        <v>-2.8707163780915885E-2</v>
      </c>
      <c r="AC42" s="2">
        <f t="shared" si="14"/>
        <v>-2.831584472400106E-2</v>
      </c>
      <c r="AD42" s="2">
        <f t="shared" si="15"/>
        <v>2.8822462648332072E-2</v>
      </c>
      <c r="AE42" s="2">
        <f t="shared" si="16"/>
        <v>-9.3444909344490901E-2</v>
      </c>
      <c r="AF42" s="2">
        <f t="shared" si="17"/>
        <v>1.2671594508975925E-2</v>
      </c>
      <c r="AG42" s="2">
        <v>-2.8707163780915885E-2</v>
      </c>
      <c r="AH42" s="2">
        <v>-2.831584472400106E-2</v>
      </c>
      <c r="AI42" s="2">
        <v>2.8822462648332072E-2</v>
      </c>
      <c r="AJ42" s="2">
        <v>-9.3444909344490901E-2</v>
      </c>
      <c r="AK42" s="2">
        <v>1.2671594508975925E-2</v>
      </c>
      <c r="AL42" s="2">
        <v>6.1832021092014522E-2</v>
      </c>
      <c r="AM42" s="2">
        <v>6.601196976060035E-2</v>
      </c>
      <c r="AN42" s="2">
        <f t="shared" si="19"/>
        <v>-4.1799486685858284E-3</v>
      </c>
    </row>
    <row r="43" spans="1:40" ht="15.75" customHeight="1" x14ac:dyDescent="0.2">
      <c r="A43" s="2">
        <v>1833</v>
      </c>
      <c r="B43" s="2">
        <v>8.14</v>
      </c>
      <c r="C43" s="2">
        <v>8.2200000000000006</v>
      </c>
      <c r="E43" s="2">
        <v>0.985611510791367</v>
      </c>
      <c r="F43" s="2">
        <f t="shared" si="1"/>
        <v>2.2563011946101441E-2</v>
      </c>
      <c r="G43" s="2">
        <v>1.5235478251329537E-2</v>
      </c>
      <c r="H43" s="2">
        <v>3.0056434138210131E-2</v>
      </c>
      <c r="I43" s="2">
        <v>6.1024225442111162E-2</v>
      </c>
      <c r="J43" s="2">
        <v>7.6513630193090876E-2</v>
      </c>
      <c r="K43" s="2">
        <f t="shared" si="2"/>
        <v>0.82778606971808955</v>
      </c>
      <c r="L43" s="2">
        <f t="shared" si="3"/>
        <v>0.46916336921487667</v>
      </c>
      <c r="M43" s="2">
        <f t="shared" si="18"/>
        <v>0.78513915648442256</v>
      </c>
      <c r="N43" s="2">
        <f t="shared" si="0"/>
        <v>0.87168610816542935</v>
      </c>
      <c r="O43" s="2">
        <v>10.188749126152342</v>
      </c>
      <c r="P43" s="2">
        <v>10.395958562994652</v>
      </c>
      <c r="Q43" s="2">
        <v>8.941571292065921E-2</v>
      </c>
      <c r="R43" s="2">
        <f t="shared" si="4"/>
        <v>9.1003876986246748E-2</v>
      </c>
      <c r="S43" s="2">
        <f t="shared" si="5"/>
        <v>6.2518820031722405E-2</v>
      </c>
      <c r="T43" s="2">
        <f t="shared" si="6"/>
        <v>1.0184812396138332E-2</v>
      </c>
      <c r="U43" s="2">
        <f t="shared" si="7"/>
        <v>0.1830565231835859</v>
      </c>
      <c r="V43" s="2">
        <v>8.495022896430178E-2</v>
      </c>
      <c r="W43" s="2">
        <f t="shared" si="8"/>
        <v>5.6404976011368492E-2</v>
      </c>
      <c r="X43" s="2">
        <f t="shared" si="9"/>
        <v>4.650862140344357E-2</v>
      </c>
      <c r="Y43" s="2">
        <f t="shared" si="10"/>
        <v>-6.565112047096533E-3</v>
      </c>
      <c r="Z43" s="2">
        <f t="shared" si="11"/>
        <v>0.16756818938016771</v>
      </c>
      <c r="AA43" s="2">
        <f t="shared" si="12"/>
        <v>4.46548395635743E-3</v>
      </c>
      <c r="AB43" s="3">
        <f t="shared" si="13"/>
        <v>-2.6522002014558833E-2</v>
      </c>
      <c r="AC43" s="4">
        <f t="shared" si="14"/>
        <v>-2.6125661386799726E-2</v>
      </c>
      <c r="AD43" s="4">
        <f t="shared" si="15"/>
        <v>2.8980873160088568E-2</v>
      </c>
      <c r="AE43" s="4">
        <f t="shared" si="16"/>
        <v>-9.3444909344490901E-2</v>
      </c>
      <c r="AF43" s="4">
        <f t="shared" si="17"/>
        <v>1.2671594508975925E-2</v>
      </c>
      <c r="AG43" s="4">
        <v>-2.6522002014558833E-2</v>
      </c>
      <c r="AH43" s="4">
        <v>-2.6125661386799726E-2</v>
      </c>
      <c r="AI43" s="4">
        <v>2.8980873160088568E-2</v>
      </c>
      <c r="AJ43" s="4">
        <v>-9.3444909344490901E-2</v>
      </c>
      <c r="AK43" s="4">
        <v>1.2671594508975925E-2</v>
      </c>
      <c r="AL43" s="2">
        <v>5.5992208151150288E-2</v>
      </c>
      <c r="AM43" s="2">
        <v>6.4518334955508919E-2</v>
      </c>
      <c r="AN43" s="2">
        <f t="shared" si="19"/>
        <v>-8.5261268043586302E-3</v>
      </c>
    </row>
    <row r="44" spans="1:40" ht="15.75" customHeight="1" x14ac:dyDescent="0.2">
      <c r="A44" s="2">
        <v>1834</v>
      </c>
      <c r="B44" s="2">
        <v>8.3000000000000007</v>
      </c>
      <c r="C44" s="2">
        <v>8.2200000000000006</v>
      </c>
      <c r="E44" s="2">
        <v>1</v>
      </c>
      <c r="F44" s="2">
        <f t="shared" si="1"/>
        <v>1.4388489208633004E-2</v>
      </c>
      <c r="G44" s="2">
        <v>1.1392276919615307E-2</v>
      </c>
      <c r="H44" s="2">
        <v>1.1392276919615307E-2</v>
      </c>
      <c r="I44" s="2">
        <v>-8.2221812712993999E-3</v>
      </c>
      <c r="J44" s="2">
        <v>-8.2221812712993669E-3</v>
      </c>
      <c r="K44" s="2">
        <f t="shared" si="2"/>
        <v>0.82894573041346442</v>
      </c>
      <c r="L44" s="2">
        <f t="shared" si="3"/>
        <v>0.61836856400294304</v>
      </c>
      <c r="M44" s="2">
        <f t="shared" si="18"/>
        <v>0.79686182435556474</v>
      </c>
      <c r="N44" s="2">
        <f t="shared" si="0"/>
        <v>0.87168610816542935</v>
      </c>
      <c r="O44" s="2">
        <v>10.304822177661958</v>
      </c>
      <c r="P44" s="2">
        <v>10.310481107200793</v>
      </c>
      <c r="Q44" s="2">
        <v>7.2469743621967425E-2</v>
      </c>
      <c r="R44" s="2">
        <f t="shared" si="4"/>
        <v>7.383745235984969E-2</v>
      </c>
      <c r="S44" s="2">
        <f t="shared" si="5"/>
        <v>5.7826254679311268E-2</v>
      </c>
      <c r="T44" s="2">
        <f t="shared" si="6"/>
        <v>1.0184812396138332E-2</v>
      </c>
      <c r="U44" s="2">
        <f t="shared" si="7"/>
        <v>0.17725448393808918</v>
      </c>
      <c r="V44" s="2">
        <v>6.7389753648815678E-2</v>
      </c>
      <c r="W44" s="2">
        <f t="shared" si="8"/>
        <v>4.9736269307235896E-2</v>
      </c>
      <c r="X44" s="2">
        <f t="shared" si="9"/>
        <v>4.5400118351322793E-2</v>
      </c>
      <c r="Y44" s="2">
        <f t="shared" si="10"/>
        <v>-8.2221812712993669E-3</v>
      </c>
      <c r="Z44" s="2">
        <f t="shared" si="11"/>
        <v>0.12775101846900516</v>
      </c>
      <c r="AA44" s="2">
        <f t="shared" si="12"/>
        <v>5.0799899731517467E-3</v>
      </c>
      <c r="AB44" s="5">
        <f t="shared" si="13"/>
        <v>-1.6924845557459205E-2</v>
      </c>
      <c r="AC44" s="2">
        <f t="shared" si="14"/>
        <v>-1.6781170452350835E-2</v>
      </c>
      <c r="AD44" s="2">
        <f t="shared" si="15"/>
        <v>1.7752912159101245E-2</v>
      </c>
      <c r="AE44" s="2">
        <f t="shared" si="16"/>
        <v>-3.6951501154734445E-2</v>
      </c>
      <c r="AF44" s="2">
        <f t="shared" si="17"/>
        <v>1.2671594508975925E-2</v>
      </c>
      <c r="AG44" s="2">
        <v>-1.6924845557459205E-2</v>
      </c>
      <c r="AH44" s="2">
        <v>-1.6781170452350835E-2</v>
      </c>
      <c r="AI44" s="2">
        <v>1.7752912159101245E-2</v>
      </c>
      <c r="AJ44" s="2">
        <v>-3.6951501154734445E-2</v>
      </c>
      <c r="AK44" s="2">
        <v>1.2671594508975925E-2</v>
      </c>
      <c r="AL44" s="2">
        <v>5.6592203730643512E-2</v>
      </c>
      <c r="AM44" s="2">
        <v>6.5007024132419752E-2</v>
      </c>
      <c r="AN44" s="2">
        <f t="shared" si="19"/>
        <v>-8.4148204017762407E-3</v>
      </c>
    </row>
    <row r="45" spans="1:40" ht="15.75" customHeight="1" x14ac:dyDescent="0.2">
      <c r="A45" s="2">
        <v>1835</v>
      </c>
      <c r="B45" s="2">
        <v>8.5399999999999991</v>
      </c>
      <c r="C45" s="2">
        <v>8.42</v>
      </c>
      <c r="E45" s="2">
        <v>1.024330900243309</v>
      </c>
      <c r="F45" s="2">
        <f t="shared" si="1"/>
        <v>2.4330900243308973E-2</v>
      </c>
      <c r="G45" s="2">
        <v>0.10202604756402911</v>
      </c>
      <c r="H45" s="2">
        <v>7.5849656885548677E-2</v>
      </c>
      <c r="I45" s="2">
        <v>8.6018521557580371E-2</v>
      </c>
      <c r="J45" s="2">
        <v>6.0222357150036876E-2</v>
      </c>
      <c r="K45" s="2">
        <f t="shared" si="2"/>
        <v>0.82868871983087711</v>
      </c>
      <c r="L45" s="2">
        <f t="shared" si="3"/>
        <v>0.54981040433474859</v>
      </c>
      <c r="M45" s="2">
        <f t="shared" si="18"/>
        <v>0.77693007946190851</v>
      </c>
      <c r="N45" s="2">
        <f t="shared" si="0"/>
        <v>0.89289501590668063</v>
      </c>
      <c r="O45" s="2">
        <v>11.08643940410421</v>
      </c>
      <c r="P45" s="2">
        <v>10.931402582827348</v>
      </c>
      <c r="Q45" s="2">
        <v>6.2852924867545165E-2</v>
      </c>
      <c r="R45" s="2">
        <f t="shared" si="4"/>
        <v>6.3696969654595634E-2</v>
      </c>
      <c r="S45" s="2">
        <f t="shared" si="5"/>
        <v>4.5185487129008585E-2</v>
      </c>
      <c r="T45" s="2">
        <f t="shared" si="6"/>
        <v>1.0184812396138332E-2</v>
      </c>
      <c r="U45" s="2">
        <f t="shared" si="7"/>
        <v>0.16555528378603079</v>
      </c>
      <c r="V45" s="2">
        <v>6.2463308183666882E-2</v>
      </c>
      <c r="W45" s="2">
        <f t="shared" si="8"/>
        <v>5.048487835404377E-2</v>
      </c>
      <c r="X45" s="2">
        <f t="shared" si="9"/>
        <v>4.2930317603725676E-2</v>
      </c>
      <c r="Y45" s="2">
        <f t="shared" si="10"/>
        <v>-8.2221812712993669E-3</v>
      </c>
      <c r="Z45" s="2">
        <f t="shared" si="11"/>
        <v>0.12775101846900516</v>
      </c>
      <c r="AA45" s="2">
        <f t="shared" si="12"/>
        <v>3.8961668387828274E-4</v>
      </c>
      <c r="AB45" s="5">
        <f t="shared" si="13"/>
        <v>-1.1683123936036072E-2</v>
      </c>
      <c r="AC45" s="2">
        <f t="shared" si="14"/>
        <v>-1.147628555622493E-2</v>
      </c>
      <c r="AD45" s="2">
        <f t="shared" si="15"/>
        <v>2.1351010007518271E-2</v>
      </c>
      <c r="AE45" s="2">
        <f t="shared" si="16"/>
        <v>-3.6951501154734445E-2</v>
      </c>
      <c r="AF45" s="2">
        <f t="shared" si="17"/>
        <v>2.4330900243308973E-2</v>
      </c>
      <c r="AG45" s="2">
        <v>-1.1683123936036072E-2</v>
      </c>
      <c r="AH45" s="2">
        <v>-1.147628555622493E-2</v>
      </c>
      <c r="AI45" s="2">
        <v>2.1351010007518271E-2</v>
      </c>
      <c r="AJ45" s="2">
        <v>-3.6951501154734445E-2</v>
      </c>
      <c r="AK45" s="2">
        <v>2.4330900243308973E-2</v>
      </c>
      <c r="AL45" s="2">
        <v>5.9685156335856325E-2</v>
      </c>
      <c r="AM45" s="2">
        <v>6.735766359995364E-2</v>
      </c>
      <c r="AN45" s="2">
        <f t="shared" si="19"/>
        <v>-7.6725072640973155E-3</v>
      </c>
    </row>
    <row r="46" spans="1:40" ht="15.75" customHeight="1" x14ac:dyDescent="0.2">
      <c r="A46" s="2">
        <v>1836</v>
      </c>
      <c r="B46" s="2">
        <v>9.02</v>
      </c>
      <c r="C46" s="2">
        <v>8.7799999999999994</v>
      </c>
      <c r="E46" s="2">
        <v>1.0427553444180522</v>
      </c>
      <c r="F46" s="2">
        <f t="shared" si="1"/>
        <v>1.8424444174743204E-2</v>
      </c>
      <c r="G46" s="2">
        <v>0.10858469469647436</v>
      </c>
      <c r="H46" s="2">
        <v>6.3130196964044982E-2</v>
      </c>
      <c r="I46" s="2">
        <v>1.1269930665080894E-2</v>
      </c>
      <c r="J46" s="2">
        <v>-3.0194440068339157E-2</v>
      </c>
      <c r="K46" s="2">
        <f t="shared" si="2"/>
        <v>0.81966275672738509</v>
      </c>
      <c r="L46" s="2">
        <f t="shared" si="3"/>
        <v>0.41033739364861321</v>
      </c>
      <c r="M46" s="2">
        <f t="shared" si="18"/>
        <v>0.67850169529307647</v>
      </c>
      <c r="N46" s="2">
        <f t="shared" si="0"/>
        <v>0.93107104984093292</v>
      </c>
      <c r="O46" s="2">
        <v>11.786328507315257</v>
      </c>
      <c r="P46" s="2">
        <v>10.601335002677279</v>
      </c>
      <c r="Q46" s="2">
        <v>6.829632383298434E-2</v>
      </c>
      <c r="R46" s="2">
        <f t="shared" si="4"/>
        <v>6.8991508111386296E-2</v>
      </c>
      <c r="S46" s="2">
        <f t="shared" si="5"/>
        <v>4.1139333849055965E-2</v>
      </c>
      <c r="T46" s="2">
        <f t="shared" si="6"/>
        <v>1.1392276919615307E-2</v>
      </c>
      <c r="U46" s="2">
        <f t="shared" si="7"/>
        <v>0.16555528378603079</v>
      </c>
      <c r="V46" s="2">
        <v>5.9908724381849097E-2</v>
      </c>
      <c r="W46" s="2">
        <f t="shared" si="8"/>
        <v>5.1009542218140601E-2</v>
      </c>
      <c r="X46" s="2">
        <f t="shared" si="9"/>
        <v>4.7596978199757736E-2</v>
      </c>
      <c r="Y46" s="2">
        <f t="shared" si="10"/>
        <v>-3.0194440068339157E-2</v>
      </c>
      <c r="Z46" s="2">
        <f t="shared" si="11"/>
        <v>0.12775101846900516</v>
      </c>
      <c r="AA46" s="2">
        <f t="shared" si="12"/>
        <v>8.3875994511352428E-3</v>
      </c>
      <c r="AB46" s="5">
        <f t="shared" si="13"/>
        <v>-8.7856269581873571E-3</v>
      </c>
      <c r="AC46" s="2">
        <f t="shared" si="14"/>
        <v>-8.4679105653172604E-3</v>
      </c>
      <c r="AD46" s="2">
        <f t="shared" si="15"/>
        <v>2.6604588226333166E-2</v>
      </c>
      <c r="AE46" s="2">
        <f t="shared" si="16"/>
        <v>-3.6951501154734445E-2</v>
      </c>
      <c r="AF46" s="2">
        <f t="shared" si="17"/>
        <v>4.2755344418052177E-2</v>
      </c>
      <c r="AG46" s="2">
        <v>-8.7856269581873571E-3</v>
      </c>
      <c r="AH46" s="2">
        <v>-8.4679105653172604E-3</v>
      </c>
      <c r="AI46" s="2">
        <v>2.6604588226333166E-2</v>
      </c>
      <c r="AJ46" s="2">
        <v>-3.6951501154734445E-2</v>
      </c>
      <c r="AK46" s="2">
        <v>4.2755344418052177E-2</v>
      </c>
      <c r="AL46" s="2">
        <v>6.2360175222900695E-2</v>
      </c>
      <c r="AM46" s="2">
        <v>6.4795170254283371E-2</v>
      </c>
      <c r="AN46" s="2">
        <f t="shared" si="19"/>
        <v>-2.4349950313826765E-3</v>
      </c>
    </row>
    <row r="47" spans="1:40" ht="15.75" customHeight="1" x14ac:dyDescent="0.2">
      <c r="A47" s="2">
        <v>1837</v>
      </c>
      <c r="B47" s="2">
        <v>9.27</v>
      </c>
      <c r="C47" s="2">
        <v>9.1449999999999996</v>
      </c>
      <c r="E47" s="2">
        <v>1.0415717539863325</v>
      </c>
      <c r="F47" s="2">
        <f t="shared" si="1"/>
        <v>-1.1835904317196722E-3</v>
      </c>
      <c r="G47" s="2">
        <v>2.1127656609492451E-2</v>
      </c>
      <c r="H47" s="2">
        <v>-1.96281219211214E-2</v>
      </c>
      <c r="I47" s="2">
        <v>1.6809401373599722E-2</v>
      </c>
      <c r="J47" s="2">
        <v>-2.3774024706374353E-2</v>
      </c>
      <c r="K47" s="2">
        <f t="shared" si="2"/>
        <v>0.82272385220553534</v>
      </c>
      <c r="L47" s="2">
        <f t="shared" si="3"/>
        <v>0.51704294203754286</v>
      </c>
      <c r="M47" s="2">
        <f t="shared" si="18"/>
        <v>0.70346988439179126</v>
      </c>
      <c r="N47" s="2">
        <f t="shared" si="0"/>
        <v>0.96977730646871652</v>
      </c>
      <c r="O47" s="2">
        <v>11.554985014371285</v>
      </c>
      <c r="P47" s="2">
        <v>10.349298602403078</v>
      </c>
      <c r="Q47" s="2">
        <v>6.1130850122844853E-2</v>
      </c>
      <c r="R47" s="2">
        <f t="shared" si="4"/>
        <v>6.2166541721441315E-2</v>
      </c>
      <c r="S47" s="2">
        <f t="shared" si="5"/>
        <v>4.9670810510013E-2</v>
      </c>
      <c r="T47" s="2">
        <f t="shared" si="6"/>
        <v>-1.96281219211214E-2</v>
      </c>
      <c r="U47" s="2">
        <f t="shared" si="7"/>
        <v>0.16555528378603079</v>
      </c>
      <c r="V47" s="2">
        <v>5.2161679265983196E-2</v>
      </c>
      <c r="W47" s="2">
        <f t="shared" si="8"/>
        <v>4.7198876043139541E-2</v>
      </c>
      <c r="X47" s="2">
        <f t="shared" si="9"/>
        <v>5.4668927053677915E-2</v>
      </c>
      <c r="Y47" s="2">
        <f t="shared" si="10"/>
        <v>-3.0194440068339157E-2</v>
      </c>
      <c r="Z47" s="2">
        <f t="shared" si="11"/>
        <v>0.12775101846900516</v>
      </c>
      <c r="AA47" s="2">
        <f t="shared" si="12"/>
        <v>8.9691708568616565E-3</v>
      </c>
      <c r="AB47" s="5">
        <f t="shared" si="13"/>
        <v>-5.1542653503797026E-3</v>
      </c>
      <c r="AC47" s="2">
        <f t="shared" si="14"/>
        <v>-4.7278363137122081E-3</v>
      </c>
      <c r="AD47" s="2">
        <f t="shared" si="15"/>
        <v>3.0866344772222207E-2</v>
      </c>
      <c r="AE47" s="2">
        <f t="shared" si="16"/>
        <v>-3.6951501154734445E-2</v>
      </c>
      <c r="AF47" s="2">
        <f t="shared" si="17"/>
        <v>4.2755344418052177E-2</v>
      </c>
      <c r="AG47" s="2">
        <v>-5.1542653503797026E-3</v>
      </c>
      <c r="AH47" s="2">
        <v>-4.7278363137122081E-3</v>
      </c>
      <c r="AI47" s="2">
        <v>3.0866344772222207E-2</v>
      </c>
      <c r="AJ47" s="2">
        <v>-3.6951501154734445E-2</v>
      </c>
      <c r="AK47" s="2">
        <v>4.2755344418052177E-2</v>
      </c>
      <c r="AL47" s="2">
        <v>5.7845631265866969E-2</v>
      </c>
      <c r="AM47" s="2">
        <v>5.9872680406898283E-2</v>
      </c>
      <c r="AN47" s="2">
        <f t="shared" si="19"/>
        <v>-2.0270491410313146E-3</v>
      </c>
    </row>
    <row r="48" spans="1:40" ht="15.75" customHeight="1" x14ac:dyDescent="0.2">
      <c r="A48" s="2">
        <v>1838</v>
      </c>
      <c r="B48" s="2">
        <v>9.02</v>
      </c>
      <c r="C48" s="2">
        <v>9.1449999999999996</v>
      </c>
      <c r="E48" s="2">
        <v>1</v>
      </c>
      <c r="F48" s="2">
        <f t="shared" si="1"/>
        <v>-4.1571753986332505E-2</v>
      </c>
      <c r="G48" s="2">
        <v>-2.4916061943072276E-2</v>
      </c>
      <c r="H48" s="2">
        <v>-2.4916061943072276E-2</v>
      </c>
      <c r="I48" s="2">
        <v>8.0271083162037973E-2</v>
      </c>
      <c r="J48" s="2">
        <v>8.0271083162037904E-2</v>
      </c>
      <c r="K48" s="2">
        <f t="shared" si="2"/>
        <v>0.81057682966701783</v>
      </c>
      <c r="L48" s="2">
        <f t="shared" si="3"/>
        <v>0.27751805211332448</v>
      </c>
      <c r="M48" s="2">
        <f t="shared" si="18"/>
        <v>0.55405757390331944</v>
      </c>
      <c r="N48" s="2">
        <f t="shared" si="0"/>
        <v>0.96977730646871652</v>
      </c>
      <c r="O48" s="2">
        <v>11.267080292001937</v>
      </c>
      <c r="P48" s="2">
        <v>11.180048011185338</v>
      </c>
      <c r="Q48" s="2">
        <v>5.2164221427860695E-2</v>
      </c>
      <c r="R48" s="2">
        <f t="shared" si="4"/>
        <v>5.3530772891182944E-2</v>
      </c>
      <c r="S48" s="2">
        <f t="shared" si="5"/>
        <v>5.6805510370724829E-2</v>
      </c>
      <c r="T48" s="2">
        <f t="shared" si="6"/>
        <v>-2.4916061943072276E-2</v>
      </c>
      <c r="U48" s="2">
        <f t="shared" si="7"/>
        <v>0.16555528378603079</v>
      </c>
      <c r="V48" s="2">
        <v>5.1819405757317388E-2</v>
      </c>
      <c r="W48" s="2">
        <f t="shared" si="8"/>
        <v>4.9097693955677056E-2</v>
      </c>
      <c r="X48" s="2">
        <f t="shared" si="9"/>
        <v>5.4462860379572528E-2</v>
      </c>
      <c r="Y48" s="2">
        <f t="shared" si="10"/>
        <v>-3.0194440068339157E-2</v>
      </c>
      <c r="Z48" s="2">
        <f t="shared" si="11"/>
        <v>0.12775101846900516</v>
      </c>
      <c r="AA48" s="2">
        <f t="shared" si="12"/>
        <v>3.448156705433067E-4</v>
      </c>
      <c r="AB48" s="5">
        <f t="shared" si="13"/>
        <v>-3.064177276927346E-3</v>
      </c>
      <c r="AC48" s="2">
        <f t="shared" si="14"/>
        <v>-2.6509931153736455E-3</v>
      </c>
      <c r="AD48" s="2">
        <f t="shared" si="15"/>
        <v>3.0361708534939705E-2</v>
      </c>
      <c r="AE48" s="2">
        <f t="shared" si="16"/>
        <v>-3.6951501154734445E-2</v>
      </c>
      <c r="AF48" s="2">
        <f t="shared" si="17"/>
        <v>4.2755344418052177E-2</v>
      </c>
      <c r="AG48" s="2">
        <v>-3.064177276927346E-3</v>
      </c>
      <c r="AH48" s="2">
        <v>-2.6509931153736455E-3</v>
      </c>
      <c r="AI48" s="2">
        <v>3.0361708534939705E-2</v>
      </c>
      <c r="AJ48" s="2">
        <v>-3.6951501154734445E-2</v>
      </c>
      <c r="AK48" s="2">
        <v>4.2755344418052177E-2</v>
      </c>
      <c r="AL48" s="2">
        <v>5.7281647193303246E-2</v>
      </c>
      <c r="AM48" s="2">
        <v>6.1459201478888024E-2</v>
      </c>
      <c r="AN48" s="2">
        <f t="shared" si="19"/>
        <v>-4.177554285584778E-3</v>
      </c>
    </row>
    <row r="49" spans="1:43" ht="15.75" customHeight="1" x14ac:dyDescent="0.2">
      <c r="A49" s="2">
        <v>1839</v>
      </c>
      <c r="B49" s="2">
        <v>9.02</v>
      </c>
      <c r="C49" s="2">
        <v>9.02</v>
      </c>
      <c r="E49" s="2">
        <v>0.98633132859486061</v>
      </c>
      <c r="F49" s="2">
        <f t="shared" si="1"/>
        <v>-1.3668671405139388E-2</v>
      </c>
      <c r="G49" s="2">
        <v>8.7872049921124074E-2</v>
      </c>
      <c r="H49" s="2">
        <v>0.10294788209852324</v>
      </c>
      <c r="I49" s="2">
        <v>3.8459612566897984E-2</v>
      </c>
      <c r="J49" s="2">
        <v>5.2850682585840358E-2</v>
      </c>
      <c r="K49" s="2">
        <f t="shared" si="2"/>
        <v>0.80809099640810433</v>
      </c>
      <c r="L49" s="2">
        <f t="shared" si="3"/>
        <v>0.26875913154858705</v>
      </c>
      <c r="M49" s="2">
        <f t="shared" si="18"/>
        <v>0.52714107826199386</v>
      </c>
      <c r="N49" s="2">
        <f t="shared" si="0"/>
        <v>0.95652173913043448</v>
      </c>
      <c r="O49" s="2">
        <v>12.427002345497547</v>
      </c>
      <c r="P49" s="2">
        <v>11.77092117991895</v>
      </c>
      <c r="Q49" s="2">
        <v>5.4518050919077597E-2</v>
      </c>
      <c r="R49" s="2">
        <f t="shared" si="4"/>
        <v>5.5968121891855349E-2</v>
      </c>
      <c r="S49" s="2">
        <f t="shared" si="5"/>
        <v>5.8497155861100221E-2</v>
      </c>
      <c r="T49" s="2">
        <f t="shared" si="6"/>
        <v>-2.4916061943072276E-2</v>
      </c>
      <c r="U49" s="2">
        <f t="shared" si="7"/>
        <v>0.16555528378603079</v>
      </c>
      <c r="V49" s="2">
        <v>5.0422555550145839E-2</v>
      </c>
      <c r="W49" s="2">
        <f t="shared" si="8"/>
        <v>4.9927237224645635E-2</v>
      </c>
      <c r="X49" s="2">
        <f t="shared" si="9"/>
        <v>5.4247277656899073E-2</v>
      </c>
      <c r="Y49" s="2">
        <f t="shared" si="10"/>
        <v>-3.0194440068339157E-2</v>
      </c>
      <c r="Z49" s="2">
        <f t="shared" si="11"/>
        <v>0.12775101846900516</v>
      </c>
      <c r="AA49" s="2">
        <f t="shared" si="12"/>
        <v>4.0954953689317578E-3</v>
      </c>
      <c r="AB49" s="5">
        <f t="shared" si="13"/>
        <v>-9.3749818423072989E-4</v>
      </c>
      <c r="AC49" s="2">
        <f t="shared" si="14"/>
        <v>-5.7141274793415242E-4</v>
      </c>
      <c r="AD49" s="2">
        <f t="shared" si="15"/>
        <v>2.8601758224145249E-2</v>
      </c>
      <c r="AE49" s="2">
        <f t="shared" si="16"/>
        <v>-3.6951501154734445E-2</v>
      </c>
      <c r="AF49" s="2">
        <f t="shared" si="17"/>
        <v>4.2755344418052177E-2</v>
      </c>
      <c r="AG49" s="2">
        <v>-9.3749818423072989E-4</v>
      </c>
      <c r="AH49" s="2">
        <v>-5.7141274793415242E-4</v>
      </c>
      <c r="AI49" s="2">
        <v>2.8601758224145249E-2</v>
      </c>
      <c r="AJ49" s="2">
        <v>-3.6951501154734445E-2</v>
      </c>
      <c r="AK49" s="2">
        <v>4.2755344418052177E-2</v>
      </c>
      <c r="AL49" s="2">
        <v>5.6957340158878607E-2</v>
      </c>
      <c r="AM49" s="2">
        <v>6.0962061928880228E-2</v>
      </c>
      <c r="AN49" s="2">
        <f t="shared" si="19"/>
        <v>-4.0047217700016208E-3</v>
      </c>
    </row>
    <row r="50" spans="1:43" ht="15.75" customHeight="1" x14ac:dyDescent="0.2">
      <c r="A50" s="2">
        <v>1840</v>
      </c>
      <c r="B50" s="2">
        <v>8.3800000000000008</v>
      </c>
      <c r="C50" s="2">
        <v>8.6999999999999993</v>
      </c>
      <c r="E50" s="2">
        <v>0.96452328159645229</v>
      </c>
      <c r="F50" s="2">
        <f t="shared" si="1"/>
        <v>-2.1808046998408326E-2</v>
      </c>
      <c r="G50" s="2">
        <v>-0.15416923114989711</v>
      </c>
      <c r="H50" s="2">
        <v>-0.12305821436460596</v>
      </c>
      <c r="I50" s="2">
        <v>-6.391567381960836E-2</v>
      </c>
      <c r="J50" s="2">
        <v>-2.9484985960099741E-2</v>
      </c>
      <c r="K50" s="2">
        <f t="shared" si="2"/>
        <v>0.80792602805793812</v>
      </c>
      <c r="L50" s="2">
        <f t="shared" si="3"/>
        <v>0.63628500987313696</v>
      </c>
      <c r="M50" s="2">
        <f t="shared" si="18"/>
        <v>0.70430722204660456</v>
      </c>
      <c r="N50" s="2">
        <f t="shared" si="0"/>
        <v>0.92258748674443236</v>
      </c>
      <c r="O50" s="2">
        <v>10.897757626955849</v>
      </c>
      <c r="P50" s="2">
        <v>11.4238557341916</v>
      </c>
      <c r="Q50" s="2">
        <v>3.4146169008617E-2</v>
      </c>
      <c r="R50" s="2">
        <f t="shared" si="4"/>
        <v>3.7078384486529017E-2</v>
      </c>
      <c r="S50" s="2">
        <f t="shared" si="5"/>
        <v>8.109118673056652E-2</v>
      </c>
      <c r="T50" s="2">
        <f t="shared" si="6"/>
        <v>-0.12305821436460596</v>
      </c>
      <c r="U50" s="2">
        <f t="shared" si="7"/>
        <v>0.16555528378603079</v>
      </c>
      <c r="V50" s="2">
        <v>3.9033044145853187E-2</v>
      </c>
      <c r="W50" s="2">
        <f t="shared" si="8"/>
        <v>3.6791187226846267E-2</v>
      </c>
      <c r="X50" s="2">
        <f t="shared" si="9"/>
        <v>5.8585122454892287E-2</v>
      </c>
      <c r="Y50" s="2">
        <f t="shared" si="10"/>
        <v>-3.0194440068339157E-2</v>
      </c>
      <c r="Z50" s="2">
        <f t="shared" si="11"/>
        <v>0.12775101846900516</v>
      </c>
      <c r="AA50" s="2">
        <f t="shared" si="12"/>
        <v>-4.8868751372361866E-3</v>
      </c>
      <c r="AB50" s="5">
        <f t="shared" si="13"/>
        <v>-3.1626738424752471E-3</v>
      </c>
      <c r="AC50" s="2">
        <f t="shared" si="14"/>
        <v>-2.746212539963877E-3</v>
      </c>
      <c r="AD50" s="2">
        <f t="shared" si="15"/>
        <v>3.0478614062118301E-2</v>
      </c>
      <c r="AE50" s="2">
        <f t="shared" si="16"/>
        <v>-3.6951501154734445E-2</v>
      </c>
      <c r="AF50" s="2">
        <f t="shared" si="17"/>
        <v>4.2755344418052177E-2</v>
      </c>
      <c r="AG50" s="2">
        <v>-3.1626738424752471E-3</v>
      </c>
      <c r="AH50" s="2">
        <v>-2.746212539963877E-3</v>
      </c>
      <c r="AI50" s="2">
        <v>3.0478614062118301E-2</v>
      </c>
      <c r="AJ50" s="2">
        <v>-3.6951501154734445E-2</v>
      </c>
      <c r="AK50" s="2">
        <v>4.2755344418052177E-2</v>
      </c>
      <c r="AL50" s="2">
        <v>4.9445768053650647E-2</v>
      </c>
      <c r="AM50" s="2">
        <v>5.7745762328067218E-2</v>
      </c>
      <c r="AN50" s="2">
        <f t="shared" si="19"/>
        <v>-8.2999942744165708E-3</v>
      </c>
    </row>
    <row r="51" spans="1:43" ht="15.75" customHeight="1" x14ac:dyDescent="0.2">
      <c r="A51" s="2">
        <v>1841</v>
      </c>
      <c r="B51" s="2">
        <v>8.4600000000000009</v>
      </c>
      <c r="C51" s="2">
        <v>8.4200000000000017</v>
      </c>
      <c r="E51" s="2">
        <v>0.96781609195402329</v>
      </c>
      <c r="F51" s="2">
        <f t="shared" si="1"/>
        <v>3.2928103575710077E-3</v>
      </c>
      <c r="G51" s="2">
        <v>-4.6071682513697532E-2</v>
      </c>
      <c r="H51" s="2">
        <v>-1.4349600697051157E-2</v>
      </c>
      <c r="I51" s="2">
        <v>4.4691740319852166E-2</v>
      </c>
      <c r="J51" s="2">
        <v>7.9432083228350381E-2</v>
      </c>
      <c r="K51" s="2">
        <f t="shared" si="2"/>
        <v>0.79949509708671918</v>
      </c>
      <c r="L51" s="2">
        <f t="shared" si="3"/>
        <v>0.63871630120033052</v>
      </c>
      <c r="M51" s="2">
        <f t="shared" si="18"/>
        <v>0.65705827627028157</v>
      </c>
      <c r="N51" s="2">
        <f t="shared" si="0"/>
        <v>0.89289501590668074</v>
      </c>
      <c r="O51" s="2">
        <v>10.741379156515789</v>
      </c>
      <c r="P51" s="2">
        <v>12.331276393658575</v>
      </c>
      <c r="Q51" s="2">
        <v>1.6953112637593439E-2</v>
      </c>
      <c r="R51" s="2">
        <f t="shared" si="4"/>
        <v>1.9087896038220819E-2</v>
      </c>
      <c r="S51" s="2">
        <f t="shared" si="5"/>
        <v>6.8381261524131987E-2</v>
      </c>
      <c r="T51" s="2">
        <f t="shared" si="6"/>
        <v>-0.12305821436460596</v>
      </c>
      <c r="U51" s="2">
        <f t="shared" si="7"/>
        <v>0.10294788209852324</v>
      </c>
      <c r="V51" s="2">
        <v>3.7140575656996619E-2</v>
      </c>
      <c r="W51" s="2">
        <f t="shared" si="8"/>
        <v>3.5248558540404734E-2</v>
      </c>
      <c r="X51" s="2">
        <f t="shared" si="9"/>
        <v>5.6677184851671995E-2</v>
      </c>
      <c r="Y51" s="2">
        <f t="shared" si="10"/>
        <v>-3.0194440068339157E-2</v>
      </c>
      <c r="Z51" s="2">
        <f t="shared" si="11"/>
        <v>0.12775101846900516</v>
      </c>
      <c r="AA51" s="2">
        <f t="shared" si="12"/>
        <v>-2.018746301940318E-2</v>
      </c>
      <c r="AB51" s="5">
        <f t="shared" si="13"/>
        <v>-2.8065437039273698E-3</v>
      </c>
      <c r="AC51" s="2">
        <f t="shared" si="14"/>
        <v>-2.4011289570337047E-3</v>
      </c>
      <c r="AD51" s="2">
        <f t="shared" si="15"/>
        <v>3.0081823291458247E-2</v>
      </c>
      <c r="AE51" s="2">
        <f t="shared" si="16"/>
        <v>-3.6951501154734445E-2</v>
      </c>
      <c r="AF51" s="2">
        <f t="shared" si="17"/>
        <v>4.2755344418052177E-2</v>
      </c>
      <c r="AG51" s="2">
        <v>-2.8065437039273698E-3</v>
      </c>
      <c r="AH51" s="2">
        <v>-2.4011289570337047E-3</v>
      </c>
      <c r="AI51" s="2">
        <v>3.0081823291458247E-2</v>
      </c>
      <c r="AJ51" s="2">
        <v>-3.6951501154734445E-2</v>
      </c>
      <c r="AK51" s="2">
        <v>4.2755344418052177E-2</v>
      </c>
      <c r="AL51" s="2">
        <v>5.0854774089106901E-2</v>
      </c>
      <c r="AM51" s="2">
        <v>6.0257715606298508E-2</v>
      </c>
      <c r="AN51" s="2">
        <f t="shared" si="19"/>
        <v>-9.402941517191607E-3</v>
      </c>
    </row>
    <row r="52" spans="1:43" ht="15.75" customHeight="1" x14ac:dyDescent="0.2">
      <c r="A52" s="2">
        <v>1842</v>
      </c>
      <c r="B52" s="2">
        <v>7.9</v>
      </c>
      <c r="C52" s="2">
        <v>8.18</v>
      </c>
      <c r="E52" s="2">
        <v>0.97149643705463162</v>
      </c>
      <c r="F52" s="2">
        <f t="shared" si="1"/>
        <v>3.6803451006083288E-3</v>
      </c>
      <c r="G52" s="2">
        <v>-0.29836515115633766</v>
      </c>
      <c r="H52" s="2">
        <v>-0.27777928762058213</v>
      </c>
      <c r="I52" s="2">
        <v>-0.22876523255993411</v>
      </c>
      <c r="J52" s="2">
        <v>-0.20613731762281706</v>
      </c>
      <c r="K52" s="2">
        <f t="shared" si="2"/>
        <v>0.83128769694150773</v>
      </c>
      <c r="L52" s="2">
        <f t="shared" si="3"/>
        <v>0.87976672090925434</v>
      </c>
      <c r="M52" s="2">
        <f t="shared" si="18"/>
        <v>0.83928589192504022</v>
      </c>
      <c r="N52" s="2">
        <f t="shared" si="0"/>
        <v>0.86744432661717896</v>
      </c>
      <c r="O52" s="2">
        <v>7.7576465063562638</v>
      </c>
      <c r="P52" s="2">
        <v>9.7893401550042309</v>
      </c>
      <c r="Q52" s="2">
        <v>-2.4006301510994709E-2</v>
      </c>
      <c r="R52" s="2">
        <f t="shared" si="4"/>
        <v>-1.7635483954049059E-2</v>
      </c>
      <c r="S52" s="2">
        <f t="shared" si="5"/>
        <v>0.11144334386045583</v>
      </c>
      <c r="T52" s="2">
        <f t="shared" si="6"/>
        <v>-0.27777928762058213</v>
      </c>
      <c r="U52" s="2">
        <f t="shared" si="7"/>
        <v>0.10294788209852324</v>
      </c>
      <c r="V52" s="2">
        <v>1.3613881273059601E-3</v>
      </c>
      <c r="W52" s="2">
        <f t="shared" si="8"/>
        <v>3.7641427436318404E-3</v>
      </c>
      <c r="X52" s="2">
        <f t="shared" si="9"/>
        <v>8.798273129043549E-2</v>
      </c>
      <c r="Y52" s="2">
        <f t="shared" si="10"/>
        <v>-0.20613731762281706</v>
      </c>
      <c r="Z52" s="2">
        <f t="shared" si="11"/>
        <v>8.0271083162037904E-2</v>
      </c>
      <c r="AA52" s="2">
        <f t="shared" si="12"/>
        <v>-2.5367689638300668E-2</v>
      </c>
      <c r="AB52" s="5">
        <f t="shared" si="13"/>
        <v>-1.9352315955307447E-3</v>
      </c>
      <c r="AC52" s="2">
        <f t="shared" si="14"/>
        <v>-1.5563351360972089E-3</v>
      </c>
      <c r="AD52" s="2">
        <f t="shared" si="15"/>
        <v>2.9106541662511139E-2</v>
      </c>
      <c r="AE52" s="2">
        <f t="shared" si="16"/>
        <v>-3.5476718403547713E-2</v>
      </c>
      <c r="AF52" s="2">
        <f t="shared" si="17"/>
        <v>4.2755344418052177E-2</v>
      </c>
      <c r="AG52" s="2">
        <v>-1.9352315955307447E-3</v>
      </c>
      <c r="AH52" s="2">
        <v>-1.5563351360972089E-3</v>
      </c>
      <c r="AI52" s="2">
        <v>2.9106541662511139E-2</v>
      </c>
      <c r="AJ52" s="2">
        <v>-3.5476718403547713E-2</v>
      </c>
      <c r="AK52" s="2">
        <v>4.2755344418052177E-2</v>
      </c>
      <c r="AL52" s="2">
        <v>3.9891996679085211E-2</v>
      </c>
      <c r="AM52" s="2">
        <v>5.4011591436240486E-2</v>
      </c>
      <c r="AN52" s="2">
        <f t="shared" si="19"/>
        <v>-1.4119594757155275E-2</v>
      </c>
    </row>
    <row r="53" spans="1:43" ht="15.75" customHeight="1" x14ac:dyDescent="0.2">
      <c r="A53" s="2">
        <v>1843</v>
      </c>
      <c r="B53" s="2">
        <v>7.17</v>
      </c>
      <c r="C53" s="2">
        <v>7.5350000000000001</v>
      </c>
      <c r="E53" s="2">
        <v>0.92114914425427874</v>
      </c>
      <c r="F53" s="2">
        <f t="shared" si="1"/>
        <v>-5.0347292800352883E-2</v>
      </c>
      <c r="G53" s="2">
        <v>-5.4656150545382531E-2</v>
      </c>
      <c r="H53" s="2">
        <v>2.6265784809392345E-2</v>
      </c>
      <c r="I53" s="2">
        <v>-6.9568379706459377E-2</v>
      </c>
      <c r="J53" s="2">
        <v>1.0077060915880898E-2</v>
      </c>
      <c r="K53" s="2">
        <f t="shared" si="2"/>
        <v>0.83116617294617723</v>
      </c>
      <c r="L53" s="2">
        <f t="shared" si="3"/>
        <v>0.81464470348936613</v>
      </c>
      <c r="M53" s="2">
        <f t="shared" si="18"/>
        <v>0.84807474815616279</v>
      </c>
      <c r="N53" s="2">
        <f t="shared" si="0"/>
        <v>0.79904559915164342</v>
      </c>
      <c r="O53" s="2">
        <v>7.9614071801195516</v>
      </c>
      <c r="P53" s="2">
        <v>9.8879879320724875</v>
      </c>
      <c r="Q53" s="2">
        <v>-2.4366067319954287E-2</v>
      </c>
      <c r="R53" s="2">
        <f t="shared" si="4"/>
        <v>-1.8014548886930836E-2</v>
      </c>
      <c r="S53" s="2">
        <f t="shared" si="5"/>
        <v>0.11126941052273179</v>
      </c>
      <c r="T53" s="2">
        <f t="shared" si="6"/>
        <v>-0.27777928762058213</v>
      </c>
      <c r="U53" s="2">
        <f t="shared" si="7"/>
        <v>0.10294788209852324</v>
      </c>
      <c r="V53" s="2">
        <v>-4.9971177218854157E-3</v>
      </c>
      <c r="W53" s="2">
        <f t="shared" si="8"/>
        <v>-9.2951177712252142E-3</v>
      </c>
      <c r="X53" s="2">
        <f t="shared" si="9"/>
        <v>8.4431739934515054E-2</v>
      </c>
      <c r="Y53" s="2">
        <f t="shared" si="10"/>
        <v>-0.20613731762281706</v>
      </c>
      <c r="Z53" s="2">
        <f t="shared" si="11"/>
        <v>8.0271083162037904E-2</v>
      </c>
      <c r="AA53" s="2">
        <f t="shared" si="12"/>
        <v>-1.9368949598068872E-2</v>
      </c>
      <c r="AB53" s="3">
        <f t="shared" si="13"/>
        <v>-8.6633923554745203E-3</v>
      </c>
      <c r="AC53" s="4">
        <f t="shared" si="14"/>
        <v>-8.0025717898060122E-3</v>
      </c>
      <c r="AD53" s="4">
        <f t="shared" si="15"/>
        <v>3.8033546561099023E-2</v>
      </c>
      <c r="AE53" s="4">
        <f t="shared" si="16"/>
        <v>-7.885085574572126E-2</v>
      </c>
      <c r="AF53" s="4">
        <f t="shared" si="17"/>
        <v>4.2755344418052177E-2</v>
      </c>
      <c r="AG53" s="4">
        <v>-8.6633923554745203E-3</v>
      </c>
      <c r="AH53" s="4">
        <v>-8.0025717898060122E-3</v>
      </c>
      <c r="AI53" s="4">
        <v>3.8033546561099023E-2</v>
      </c>
      <c r="AJ53" s="4">
        <v>-7.885085574572126E-2</v>
      </c>
      <c r="AK53" s="4">
        <v>4.2755344418052177E-2</v>
      </c>
      <c r="AL53" s="2">
        <v>4.0913872637547338E-2</v>
      </c>
      <c r="AM53" s="2">
        <v>5.6811547949725844E-2</v>
      </c>
      <c r="AN53" s="2">
        <f t="shared" si="19"/>
        <v>-1.5897675312178505E-2</v>
      </c>
      <c r="AO53" s="2">
        <v>4.2364943111917346E-2</v>
      </c>
      <c r="AP53" s="2">
        <v>4.6892668859485211E-2</v>
      </c>
      <c r="AQ53" s="2">
        <f t="shared" ref="AQ53:AQ233" si="20">AO53-AP53</f>
        <v>-4.5277257475678651E-3</v>
      </c>
    </row>
    <row r="54" spans="1:43" ht="15.75" customHeight="1" x14ac:dyDescent="0.2">
      <c r="A54" s="2">
        <v>1844</v>
      </c>
      <c r="B54" s="2">
        <v>7.25</v>
      </c>
      <c r="C54" s="2">
        <v>7.21</v>
      </c>
      <c r="E54" s="2">
        <v>0.95686794956867949</v>
      </c>
      <c r="F54" s="2">
        <f t="shared" si="1"/>
        <v>3.5718805314400748E-2</v>
      </c>
      <c r="G54" s="2">
        <v>0.38252226770440489</v>
      </c>
      <c r="H54" s="2">
        <v>0.44484123261479769</v>
      </c>
      <c r="I54" s="2">
        <v>0.49915772504905903</v>
      </c>
      <c r="J54" s="2">
        <v>0.56673418283559784</v>
      </c>
      <c r="K54" s="2">
        <f t="shared" si="2"/>
        <v>0.86746901061142556</v>
      </c>
      <c r="L54" s="2">
        <f t="shared" si="3"/>
        <v>0.93800559795121741</v>
      </c>
      <c r="M54" s="2">
        <f t="shared" si="18"/>
        <v>0.90174759440221319</v>
      </c>
      <c r="N54" s="2">
        <f t="shared" si="0"/>
        <v>0.76458112407210999</v>
      </c>
      <c r="O54" s="2">
        <v>11.502969363472234</v>
      </c>
      <c r="P54" s="2">
        <v>15.491848692643842</v>
      </c>
      <c r="Q54" s="2">
        <v>1.1060039907549363E-2</v>
      </c>
      <c r="R54" s="2">
        <f t="shared" si="4"/>
        <v>2.53303466825874E-2</v>
      </c>
      <c r="S54" s="2">
        <f t="shared" si="5"/>
        <v>0.18439415777950618</v>
      </c>
      <c r="T54" s="2">
        <f t="shared" si="6"/>
        <v>-0.27777928762058213</v>
      </c>
      <c r="U54" s="2">
        <f t="shared" si="7"/>
        <v>0.44484123261479769</v>
      </c>
      <c r="V54" s="2">
        <v>4.1555535983054954E-2</v>
      </c>
      <c r="W54" s="2">
        <f t="shared" si="8"/>
        <v>4.144287286081063E-2</v>
      </c>
      <c r="X54" s="2">
        <f t="shared" si="9"/>
        <v>0.19830987227730151</v>
      </c>
      <c r="Y54" s="2">
        <f t="shared" si="10"/>
        <v>-0.20613731762281706</v>
      </c>
      <c r="Z54" s="2">
        <f t="shared" si="11"/>
        <v>0.56673418283559784</v>
      </c>
      <c r="AA54" s="2">
        <f t="shared" si="12"/>
        <v>-3.0495496075505592E-2</v>
      </c>
      <c r="AB54" s="5">
        <f t="shared" si="13"/>
        <v>-1.3024562401847906E-2</v>
      </c>
      <c r="AC54" s="2">
        <f t="shared" si="14"/>
        <v>-1.2315776832938163E-2</v>
      </c>
      <c r="AD54" s="2">
        <f t="shared" si="15"/>
        <v>3.9444697873619657E-2</v>
      </c>
      <c r="AE54" s="2">
        <f t="shared" si="16"/>
        <v>-7.885085574572126E-2</v>
      </c>
      <c r="AF54" s="2">
        <f t="shared" si="17"/>
        <v>4.2755344418052177E-2</v>
      </c>
      <c r="AG54" s="2">
        <v>-1.3024562401847906E-2</v>
      </c>
      <c r="AH54" s="2">
        <v>-1.2315776832938163E-2</v>
      </c>
      <c r="AI54" s="2">
        <v>3.9444697873619657E-2</v>
      </c>
      <c r="AJ54" s="2">
        <v>-7.885085574572126E-2</v>
      </c>
      <c r="AK54" s="2">
        <v>4.2755344418052177E-2</v>
      </c>
      <c r="AL54" s="2">
        <v>5.601604228135771E-2</v>
      </c>
      <c r="AM54" s="2">
        <v>7.8602712928913951E-2</v>
      </c>
      <c r="AN54" s="2">
        <f t="shared" si="19"/>
        <v>-2.2586670647556241E-2</v>
      </c>
      <c r="AO54" s="2">
        <v>5.3211834866205662E-2</v>
      </c>
      <c r="AP54" s="2">
        <v>5.9409559118073996E-2</v>
      </c>
      <c r="AQ54" s="2">
        <f t="shared" si="20"/>
        <v>-6.1977242518683334E-3</v>
      </c>
    </row>
    <row r="55" spans="1:43" ht="15.75" customHeight="1" x14ac:dyDescent="0.2">
      <c r="A55" s="2">
        <v>1845</v>
      </c>
      <c r="B55" s="2">
        <v>7.33</v>
      </c>
      <c r="C55" s="2">
        <v>7.29</v>
      </c>
      <c r="E55" s="2">
        <v>1.0110957004160888</v>
      </c>
      <c r="F55" s="2">
        <f t="shared" si="1"/>
        <v>5.4227750847409273E-2</v>
      </c>
      <c r="G55" s="2">
        <v>9.8583897283296418E-2</v>
      </c>
      <c r="H55" s="2">
        <v>8.6528106915304104E-2</v>
      </c>
      <c r="I55" s="2">
        <v>6.4667511528804997E-2</v>
      </c>
      <c r="J55" s="2">
        <v>5.2983917437953831E-2</v>
      </c>
      <c r="K55" s="2">
        <f t="shared" si="2"/>
        <v>0.8665092287288807</v>
      </c>
      <c r="L55" s="2">
        <f t="shared" si="3"/>
        <v>0.93583571871316995</v>
      </c>
      <c r="M55" s="2">
        <f t="shared" si="18"/>
        <v>0.90605696540895486</v>
      </c>
      <c r="N55" s="2">
        <f t="shared" si="0"/>
        <v>0.77306468716861054</v>
      </c>
      <c r="O55" s="2">
        <v>12.498299526398227</v>
      </c>
      <c r="P55" s="2">
        <v>16.312667524736156</v>
      </c>
      <c r="Q55" s="2">
        <v>1.2059123005262193E-2</v>
      </c>
      <c r="R55" s="2">
        <f t="shared" si="4"/>
        <v>2.6398191685562945E-2</v>
      </c>
      <c r="S55" s="2">
        <f t="shared" si="5"/>
        <v>0.18474980409959096</v>
      </c>
      <c r="T55" s="2">
        <f t="shared" si="6"/>
        <v>-0.27777928762058213</v>
      </c>
      <c r="U55" s="2">
        <f t="shared" si="7"/>
        <v>0.44484123261479769</v>
      </c>
      <c r="V55" s="2">
        <v>4.08422421926029E-2</v>
      </c>
      <c r="W55" s="2">
        <f t="shared" si="8"/>
        <v>3.9307771857933091E-2</v>
      </c>
      <c r="X55" s="2">
        <f t="shared" si="9"/>
        <v>0.19830595697132178</v>
      </c>
      <c r="Y55" s="2">
        <f t="shared" si="10"/>
        <v>-0.20613731762281706</v>
      </c>
      <c r="Z55" s="2">
        <f t="shared" si="11"/>
        <v>0.56673418283559784</v>
      </c>
      <c r="AA55" s="2">
        <f t="shared" si="12"/>
        <v>-2.8783119187340708E-2</v>
      </c>
      <c r="AB55" s="5">
        <f t="shared" si="13"/>
        <v>-1.4307292095477613E-2</v>
      </c>
      <c r="AC55" s="2">
        <f t="shared" si="14"/>
        <v>-1.3639296815660118E-2</v>
      </c>
      <c r="AD55" s="2">
        <f t="shared" si="15"/>
        <v>3.828338628333959E-2</v>
      </c>
      <c r="AE55" s="2">
        <f t="shared" si="16"/>
        <v>-7.885085574572126E-2</v>
      </c>
      <c r="AF55" s="2">
        <f t="shared" si="17"/>
        <v>4.2755344418052177E-2</v>
      </c>
      <c r="AG55" s="2">
        <v>-1.4307292095477613E-2</v>
      </c>
      <c r="AH55" s="2">
        <v>-1.3639296815660118E-2</v>
      </c>
      <c r="AI55" s="2">
        <v>3.828338628333959E-2</v>
      </c>
      <c r="AJ55" s="2">
        <v>-7.885085574572126E-2</v>
      </c>
      <c r="AK55" s="2">
        <v>4.2755344418052177E-2</v>
      </c>
      <c r="AL55" s="2">
        <v>6.1059483439882691E-2</v>
      </c>
      <c r="AM55" s="2">
        <v>7.9894078715066499E-2</v>
      </c>
      <c r="AN55" s="2">
        <f t="shared" si="19"/>
        <v>-1.8834595275183809E-2</v>
      </c>
      <c r="AO55" s="2">
        <v>5.3681655501765367E-2</v>
      </c>
      <c r="AP55" s="2">
        <v>6.0026646489569908E-2</v>
      </c>
      <c r="AQ55" s="2">
        <f t="shared" si="20"/>
        <v>-6.3449909878045413E-3</v>
      </c>
    </row>
    <row r="56" spans="1:43" ht="15.75" customHeight="1" x14ac:dyDescent="0.2">
      <c r="A56" s="2">
        <v>1846</v>
      </c>
      <c r="B56" s="2">
        <v>7.41</v>
      </c>
      <c r="C56" s="2">
        <v>7.37</v>
      </c>
      <c r="E56" s="2">
        <v>1.0109739368998629</v>
      </c>
      <c r="F56" s="2">
        <f t="shared" si="1"/>
        <v>-1.2176351622583681E-4</v>
      </c>
      <c r="G56" s="2">
        <v>6.2447186684683853E-2</v>
      </c>
      <c r="H56" s="2">
        <v>5.0914517087020883E-2</v>
      </c>
      <c r="I56" s="2">
        <v>1.9028168394817403E-2</v>
      </c>
      <c r="J56" s="2">
        <v>7.9668042874110334E-3</v>
      </c>
      <c r="K56" s="2">
        <f t="shared" si="2"/>
        <v>0.86522860407528634</v>
      </c>
      <c r="L56" s="2">
        <f t="shared" si="3"/>
        <v>0.93933909254616632</v>
      </c>
      <c r="M56" s="2">
        <f t="shared" si="18"/>
        <v>0.90237880573826734</v>
      </c>
      <c r="N56" s="2">
        <f t="shared" si="0"/>
        <v>0.7815482502651111</v>
      </c>
      <c r="O56" s="2">
        <v>13.134644411193735</v>
      </c>
      <c r="P56" s="2">
        <v>16.442627354311334</v>
      </c>
      <c r="Q56" s="2">
        <v>1.0890180209418183E-2</v>
      </c>
      <c r="R56" s="2">
        <f t="shared" si="4"/>
        <v>2.5176623697860535E-2</v>
      </c>
      <c r="S56" s="2">
        <f t="shared" si="5"/>
        <v>0.18452018822083188</v>
      </c>
      <c r="T56" s="2">
        <f t="shared" si="6"/>
        <v>-0.27777928762058213</v>
      </c>
      <c r="U56" s="2">
        <f t="shared" si="7"/>
        <v>0.44484123261479769</v>
      </c>
      <c r="V56" s="2">
        <v>4.4867126310340427E-2</v>
      </c>
      <c r="W56" s="2">
        <f t="shared" si="8"/>
        <v>4.0083595630906743E-2</v>
      </c>
      <c r="X56" s="2">
        <f t="shared" si="9"/>
        <v>0.19684021223322309</v>
      </c>
      <c r="Y56" s="2">
        <f t="shared" si="10"/>
        <v>-0.20613731762281706</v>
      </c>
      <c r="Z56" s="2">
        <f t="shared" si="11"/>
        <v>0.56673418283559784</v>
      </c>
      <c r="AA56" s="2">
        <f t="shared" si="12"/>
        <v>-3.3976946100922244E-2</v>
      </c>
      <c r="AB56" s="5">
        <f t="shared" si="13"/>
        <v>-1.7353532628642913E-2</v>
      </c>
      <c r="AC56" s="2">
        <f t="shared" si="14"/>
        <v>-1.681743756747911E-2</v>
      </c>
      <c r="AD56" s="2">
        <f t="shared" si="15"/>
        <v>3.4180905838634958E-2</v>
      </c>
      <c r="AE56" s="2">
        <f t="shared" si="16"/>
        <v>-7.885085574572126E-2</v>
      </c>
      <c r="AF56" s="2">
        <f t="shared" si="17"/>
        <v>4.1571753986332505E-2</v>
      </c>
      <c r="AG56" s="2">
        <v>-1.7353532628642913E-2</v>
      </c>
      <c r="AH56" s="2">
        <v>-1.681743756747911E-2</v>
      </c>
      <c r="AI56" s="2">
        <v>3.4180905838634958E-2</v>
      </c>
      <c r="AJ56" s="2">
        <v>-7.885085574572126E-2</v>
      </c>
      <c r="AK56" s="2">
        <v>4.1571753986332505E-2</v>
      </c>
      <c r="AL56" s="2">
        <v>5.4587182206380674E-2</v>
      </c>
      <c r="AM56" s="2">
        <v>7.1252413828409411E-2</v>
      </c>
      <c r="AN56" s="2">
        <f t="shared" si="19"/>
        <v>-1.6665231622028737E-2</v>
      </c>
      <c r="AO56" s="2">
        <v>5.4654525387076103E-2</v>
      </c>
      <c r="AP56" s="2">
        <v>6.2343504589465686E-2</v>
      </c>
      <c r="AQ56" s="2">
        <f t="shared" si="20"/>
        <v>-7.6889792023895828E-3</v>
      </c>
    </row>
    <row r="57" spans="1:43" ht="15.75" customHeight="1" x14ac:dyDescent="0.2">
      <c r="A57" s="2">
        <v>1847</v>
      </c>
      <c r="B57" s="2">
        <v>7.98</v>
      </c>
      <c r="C57" s="2">
        <v>7.6950000000000003</v>
      </c>
      <c r="E57" s="2">
        <v>1.0440976933514248</v>
      </c>
      <c r="F57" s="2">
        <f t="shared" si="1"/>
        <v>3.3123756451561848E-2</v>
      </c>
      <c r="G57" s="2">
        <v>4.557438803070335E-2</v>
      </c>
      <c r="H57" s="2">
        <v>1.4143261580614741E-3</v>
      </c>
      <c r="I57" s="2">
        <v>8.2799613040244815E-2</v>
      </c>
      <c r="J57" s="2">
        <v>3.7067335686368219E-2</v>
      </c>
      <c r="K57" s="2">
        <f t="shared" si="2"/>
        <v>0.86487354157268115</v>
      </c>
      <c r="L57" s="2">
        <f t="shared" si="3"/>
        <v>0.93319321694631796</v>
      </c>
      <c r="M57" s="2">
        <f t="shared" si="18"/>
        <v>0.90211927940049164</v>
      </c>
      <c r="N57" s="2">
        <f t="shared" si="0"/>
        <v>0.81601272534464453</v>
      </c>
      <c r="O57" s="2">
        <v>13.153221082361322</v>
      </c>
      <c r="P57" s="2">
        <v>17.052111742019452</v>
      </c>
      <c r="Q57" s="2">
        <v>1.3039252318561775E-2</v>
      </c>
      <c r="R57" s="2">
        <f t="shared" si="4"/>
        <v>2.7280868505778821E-2</v>
      </c>
      <c r="S57" s="2">
        <f t="shared" si="5"/>
        <v>0.18407190679542504</v>
      </c>
      <c r="T57" s="2">
        <f t="shared" si="6"/>
        <v>-0.27777928762058213</v>
      </c>
      <c r="U57" s="2">
        <f t="shared" si="7"/>
        <v>0.44484123261479769</v>
      </c>
      <c r="V57" s="2">
        <v>5.120332336181576E-2</v>
      </c>
      <c r="W57" s="2">
        <f t="shared" si="8"/>
        <v>4.6682616797571255E-2</v>
      </c>
      <c r="X57" s="2">
        <f t="shared" si="9"/>
        <v>0.19492527608027088</v>
      </c>
      <c r="Y57" s="2">
        <f t="shared" si="10"/>
        <v>-0.20613731762281706</v>
      </c>
      <c r="Z57" s="2">
        <f t="shared" si="11"/>
        <v>0.56673418283559784</v>
      </c>
      <c r="AA57" s="2">
        <f t="shared" si="12"/>
        <v>-3.8164071043253985E-2</v>
      </c>
      <c r="AB57" s="5">
        <f t="shared" si="13"/>
        <v>-1.7115488460986272E-2</v>
      </c>
      <c r="AC57" s="2">
        <f t="shared" si="14"/>
        <v>-1.6564843630969661E-2</v>
      </c>
      <c r="AD57" s="2">
        <f t="shared" si="15"/>
        <v>3.4666228143281762E-2</v>
      </c>
      <c r="AE57" s="2">
        <f t="shared" si="16"/>
        <v>-7.885085574572126E-2</v>
      </c>
      <c r="AF57" s="2">
        <f t="shared" si="17"/>
        <v>4.4097693351424772E-2</v>
      </c>
      <c r="AG57" s="2">
        <v>-1.7115488460986272E-2</v>
      </c>
      <c r="AH57" s="2">
        <v>-1.6564843630969661E-2</v>
      </c>
      <c r="AI57" s="2">
        <v>3.4666228143281762E-2</v>
      </c>
      <c r="AJ57" s="2">
        <v>-7.885085574572126E-2</v>
      </c>
      <c r="AK57" s="2">
        <v>4.4097693351424772E-2</v>
      </c>
      <c r="AL57" s="2">
        <v>5.0438066798592265E-2</v>
      </c>
      <c r="AM57" s="2">
        <v>6.6650788868749519E-2</v>
      </c>
      <c r="AN57" s="2">
        <f t="shared" si="19"/>
        <v>-1.6212722070157254E-2</v>
      </c>
      <c r="AO57" s="2">
        <v>5.5571333604583543E-2</v>
      </c>
      <c r="AP57" s="2">
        <v>6.4591263584752756E-2</v>
      </c>
      <c r="AQ57" s="2">
        <f t="shared" si="20"/>
        <v>-9.0199299801692126E-3</v>
      </c>
    </row>
    <row r="58" spans="1:43" ht="15.75" customHeight="1" x14ac:dyDescent="0.2">
      <c r="A58" s="2">
        <v>1848</v>
      </c>
      <c r="B58" s="2">
        <v>7.65</v>
      </c>
      <c r="C58" s="2">
        <v>7.8150000000000004</v>
      </c>
      <c r="E58" s="2">
        <v>1.0155945419103314</v>
      </c>
      <c r="F58" s="2">
        <f t="shared" si="1"/>
        <v>-2.8503151441093388E-2</v>
      </c>
      <c r="G58" s="2">
        <v>5.3084785735698414E-2</v>
      </c>
      <c r="H58" s="2">
        <v>3.6914577893307543E-2</v>
      </c>
      <c r="I58" s="2">
        <v>3.2959288784613232E-2</v>
      </c>
      <c r="J58" s="2">
        <v>1.7098109686193075E-2</v>
      </c>
      <c r="K58" s="2">
        <f t="shared" si="2"/>
        <v>0.86467157900961467</v>
      </c>
      <c r="L58" s="2">
        <f t="shared" si="3"/>
        <v>0.94587204374555367</v>
      </c>
      <c r="M58" s="2">
        <f t="shared" si="18"/>
        <v>0.90082549741574702</v>
      </c>
      <c r="N58" s="2">
        <f t="shared" si="0"/>
        <v>0.82873806998939537</v>
      </c>
      <c r="O58" s="2">
        <v>13.638766686554044</v>
      </c>
      <c r="P58" s="2">
        <v>17.343670618965721</v>
      </c>
      <c r="Q58" s="2">
        <v>1.9286732072950934E-2</v>
      </c>
      <c r="R58" s="2">
        <f t="shared" si="4"/>
        <v>3.3463932489416801E-2</v>
      </c>
      <c r="S58" s="2">
        <f t="shared" si="5"/>
        <v>0.18315997496049316</v>
      </c>
      <c r="T58" s="2">
        <f t="shared" si="6"/>
        <v>-0.27777928762058213</v>
      </c>
      <c r="U58" s="2">
        <f t="shared" si="7"/>
        <v>0.44484123261479769</v>
      </c>
      <c r="V58" s="2">
        <v>4.4887983858400614E-2</v>
      </c>
      <c r="W58" s="2">
        <f t="shared" si="8"/>
        <v>4.1951437359828779E-2</v>
      </c>
      <c r="X58" s="2">
        <f t="shared" si="9"/>
        <v>0.19540479908078187</v>
      </c>
      <c r="Y58" s="2">
        <f t="shared" si="10"/>
        <v>-0.20613731762281706</v>
      </c>
      <c r="Z58" s="2">
        <f t="shared" si="11"/>
        <v>0.56673418283559784</v>
      </c>
      <c r="AA58" s="2">
        <f t="shared" si="12"/>
        <v>-2.5601251785449679E-2</v>
      </c>
      <c r="AB58" s="5">
        <f t="shared" si="13"/>
        <v>-1.5593376276613467E-2</v>
      </c>
      <c r="AC58" s="2">
        <f t="shared" si="14"/>
        <v>-1.5005389439936456E-2</v>
      </c>
      <c r="AD58" s="2">
        <f t="shared" si="15"/>
        <v>3.5825564155090903E-2</v>
      </c>
      <c r="AE58" s="2">
        <f t="shared" si="16"/>
        <v>-7.885085574572126E-2</v>
      </c>
      <c r="AF58" s="2">
        <f t="shared" si="17"/>
        <v>4.4097693351424772E-2</v>
      </c>
      <c r="AG58" s="2">
        <v>-1.5593376276613467E-2</v>
      </c>
      <c r="AH58" s="2">
        <v>-1.5005389439936456E-2</v>
      </c>
      <c r="AI58" s="2">
        <v>3.5825564155090903E-2</v>
      </c>
      <c r="AJ58" s="2">
        <v>-7.885085574572126E-2</v>
      </c>
      <c r="AK58" s="2">
        <v>4.4097693351424772E-2</v>
      </c>
      <c r="AL58" s="2">
        <v>4.2224011080374241E-2</v>
      </c>
      <c r="AM58" s="2">
        <v>6.0325075623457333E-2</v>
      </c>
      <c r="AN58" s="2">
        <f t="shared" si="19"/>
        <v>-1.8101064543083092E-2</v>
      </c>
      <c r="AO58" s="2">
        <v>5.2936365955353858E-2</v>
      </c>
      <c r="AP58" s="2">
        <v>6.112963277816344E-2</v>
      </c>
      <c r="AQ58" s="2">
        <f t="shared" si="20"/>
        <v>-8.193266822809582E-3</v>
      </c>
    </row>
    <row r="59" spans="1:43" ht="15.75" customHeight="1" x14ac:dyDescent="0.2">
      <c r="A59" s="2">
        <v>1849</v>
      </c>
      <c r="B59" s="2">
        <v>7.41</v>
      </c>
      <c r="C59" s="2">
        <v>7.53</v>
      </c>
      <c r="E59" s="2">
        <v>0.96353166986564298</v>
      </c>
      <c r="F59" s="2">
        <f t="shared" si="1"/>
        <v>-5.2062872044688402E-2</v>
      </c>
      <c r="G59" s="2">
        <v>-4.1133846182761502E-3</v>
      </c>
      <c r="H59" s="2">
        <v>3.3579535087406631E-2</v>
      </c>
      <c r="I59" s="2">
        <v>0.21261016418965101</v>
      </c>
      <c r="J59" s="2">
        <v>0.25850576801356207</v>
      </c>
      <c r="K59" s="2">
        <f t="shared" si="2"/>
        <v>0.83691125300950608</v>
      </c>
      <c r="L59" s="2">
        <f t="shared" si="3"/>
        <v>0.92105090048170946</v>
      </c>
      <c r="M59" s="2">
        <f t="shared" si="18"/>
        <v>0.85306317805447318</v>
      </c>
      <c r="N59" s="2">
        <f t="shared" si="0"/>
        <v>0.79851537645811221</v>
      </c>
      <c r="O59" s="2">
        <v>14.096750131054138</v>
      </c>
      <c r="P59" s="2">
        <v>21.827109512495706</v>
      </c>
      <c r="Q59" s="2">
        <v>1.2687063501590564E-2</v>
      </c>
      <c r="R59" s="2">
        <f t="shared" si="4"/>
        <v>2.6527097788305143E-2</v>
      </c>
      <c r="S59" s="2">
        <f t="shared" si="5"/>
        <v>0.18154246065979859</v>
      </c>
      <c r="T59" s="2">
        <f t="shared" si="6"/>
        <v>-0.27777928762058213</v>
      </c>
      <c r="U59" s="2">
        <f t="shared" si="7"/>
        <v>0.44484123261479769</v>
      </c>
      <c r="V59" s="2">
        <v>6.3698575368571334E-2</v>
      </c>
      <c r="W59" s="2">
        <f t="shared" si="8"/>
        <v>5.9366492522104089E-2</v>
      </c>
      <c r="X59" s="2">
        <f t="shared" si="9"/>
        <v>0.20527508310677622</v>
      </c>
      <c r="Y59" s="2">
        <f t="shared" si="10"/>
        <v>-0.20613731762281706</v>
      </c>
      <c r="Z59" s="2">
        <f t="shared" si="11"/>
        <v>0.56673418283559784</v>
      </c>
      <c r="AA59" s="2">
        <f t="shared" si="12"/>
        <v>-5.1011511866980767E-2</v>
      </c>
      <c r="AB59" s="5">
        <f t="shared" si="13"/>
        <v>-1.789291550555798E-2</v>
      </c>
      <c r="AC59" s="2">
        <f t="shared" si="14"/>
        <v>-1.7285355312858242E-2</v>
      </c>
      <c r="AD59" s="2">
        <f t="shared" si="15"/>
        <v>3.6451075258649525E-2</v>
      </c>
      <c r="AE59" s="2">
        <f t="shared" si="16"/>
        <v>-7.885085574572126E-2</v>
      </c>
      <c r="AF59" s="2">
        <f t="shared" si="17"/>
        <v>4.4097693351424772E-2</v>
      </c>
      <c r="AG59" s="2">
        <v>-1.789291550555798E-2</v>
      </c>
      <c r="AH59" s="2">
        <v>-1.7285355312858242E-2</v>
      </c>
      <c r="AI59" s="2">
        <v>3.6451075258649525E-2</v>
      </c>
      <c r="AJ59" s="2">
        <v>-7.885085574572126E-2</v>
      </c>
      <c r="AK59" s="2">
        <v>4.4097693351424772E-2</v>
      </c>
      <c r="AL59" s="2">
        <v>4.7728633546016648E-2</v>
      </c>
      <c r="AM59" s="2">
        <v>6.7725658504295752E-2</v>
      </c>
      <c r="AN59" s="2">
        <f t="shared" si="19"/>
        <v>-1.9997024958279104E-2</v>
      </c>
      <c r="AO59" s="2">
        <v>5.1555190975646828E-2</v>
      </c>
      <c r="AP59" s="2">
        <v>6.4980331428517307E-2</v>
      </c>
      <c r="AQ59" s="2">
        <f t="shared" si="20"/>
        <v>-1.3425140452870479E-2</v>
      </c>
    </row>
    <row r="60" spans="1:43" ht="15.75" customHeight="1" x14ac:dyDescent="0.2">
      <c r="A60" s="2">
        <v>1850</v>
      </c>
      <c r="B60" s="2">
        <v>7.57</v>
      </c>
      <c r="C60" s="2">
        <v>7.49</v>
      </c>
      <c r="E60" s="2">
        <v>0.99468791500664011</v>
      </c>
      <c r="F60" s="2">
        <f t="shared" si="1"/>
        <v>3.115624514099713E-2</v>
      </c>
      <c r="G60" s="2">
        <v>2.9876384544654799E-2</v>
      </c>
      <c r="H60" s="2">
        <v>3.537639193875175E-2</v>
      </c>
      <c r="I60" s="2">
        <v>0.14316913103110152</v>
      </c>
      <c r="J60" s="2">
        <v>0.14927417311938496</v>
      </c>
      <c r="K60" s="2">
        <f t="shared" si="2"/>
        <v>0.83062912829467883</v>
      </c>
      <c r="L60" s="2">
        <f t="shared" si="3"/>
        <v>0.90971274509027222</v>
      </c>
      <c r="M60" s="2">
        <f t="shared" si="18"/>
        <v>0.84499966294836915</v>
      </c>
      <c r="N60" s="2">
        <f t="shared" si="0"/>
        <v>0.79427359490986194</v>
      </c>
      <c r="O60" s="2">
        <v>14.59544228875296</v>
      </c>
      <c r="P60" s="2">
        <v>25.085333236559766</v>
      </c>
      <c r="Q60" s="2">
        <v>2.9646177484129534E-2</v>
      </c>
      <c r="R60" s="2">
        <f t="shared" si="4"/>
        <v>4.2370558418640916E-2</v>
      </c>
      <c r="S60" s="2">
        <f t="shared" si="5"/>
        <v>0.17378510905053529</v>
      </c>
      <c r="T60" s="2">
        <f t="shared" si="6"/>
        <v>-0.27777928762058213</v>
      </c>
      <c r="U60" s="2">
        <f t="shared" si="7"/>
        <v>0.44484123261479769</v>
      </c>
      <c r="V60" s="2">
        <v>8.1834224407694195E-2</v>
      </c>
      <c r="W60" s="2">
        <f t="shared" si="8"/>
        <v>8.007497300717506E-2</v>
      </c>
      <c r="X60" s="2">
        <f t="shared" si="9"/>
        <v>0.20250185944134511</v>
      </c>
      <c r="Y60" s="2">
        <f t="shared" si="10"/>
        <v>-0.20613731762281706</v>
      </c>
      <c r="Z60" s="2">
        <f t="shared" si="11"/>
        <v>0.56673418283559784</v>
      </c>
      <c r="AA60" s="2">
        <f t="shared" si="12"/>
        <v>-5.2188046923564657E-2</v>
      </c>
      <c r="AB60" s="5">
        <f t="shared" si="13"/>
        <v>-1.4863848819170576E-2</v>
      </c>
      <c r="AC60" s="2">
        <f t="shared" si="14"/>
        <v>-1.4268891971839559E-2</v>
      </c>
      <c r="AD60" s="2">
        <f t="shared" si="15"/>
        <v>3.6024021287923626E-2</v>
      </c>
      <c r="AE60" s="2">
        <f t="shared" si="16"/>
        <v>-7.885085574572126E-2</v>
      </c>
      <c r="AF60" s="2">
        <f t="shared" si="17"/>
        <v>4.4097693351424772E-2</v>
      </c>
      <c r="AG60" s="2">
        <v>-1.4863848819170576E-2</v>
      </c>
      <c r="AH60" s="2">
        <v>-1.4268891971839559E-2</v>
      </c>
      <c r="AI60" s="2">
        <v>3.6024021287923626E-2</v>
      </c>
      <c r="AJ60" s="2">
        <v>-7.885085574572126E-2</v>
      </c>
      <c r="AK60" s="2">
        <v>4.4097693351424772E-2</v>
      </c>
      <c r="AL60" s="2">
        <v>4.9392652246316088E-2</v>
      </c>
      <c r="AM60" s="2">
        <v>6.828258922041143E-2</v>
      </c>
      <c r="AN60" s="2">
        <f t="shared" si="19"/>
        <v>-1.8889936974095342E-2</v>
      </c>
      <c r="AO60" s="2">
        <v>5.1260671759025205E-2</v>
      </c>
      <c r="AP60" s="2">
        <v>6.7004213003444987E-2</v>
      </c>
      <c r="AQ60" s="2">
        <f t="shared" si="20"/>
        <v>-1.5743541244419783E-2</v>
      </c>
    </row>
    <row r="61" spans="1:43" ht="15.75" customHeight="1" x14ac:dyDescent="0.2">
      <c r="A61" s="2">
        <v>1851</v>
      </c>
      <c r="B61" s="2">
        <v>7.41</v>
      </c>
      <c r="C61" s="2">
        <v>7.49</v>
      </c>
      <c r="E61" s="2">
        <v>1</v>
      </c>
      <c r="F61" s="2">
        <f t="shared" si="1"/>
        <v>5.312084993359889E-3</v>
      </c>
      <c r="G61" s="2">
        <v>0.2199199019481779</v>
      </c>
      <c r="H61" s="2">
        <v>0.2199199019481779</v>
      </c>
      <c r="I61" s="2">
        <v>0.10994662766371781</v>
      </c>
      <c r="J61" s="2">
        <v>0.10994662766371777</v>
      </c>
      <c r="K61" s="2">
        <f t="shared" si="2"/>
        <v>0.82420362906894939</v>
      </c>
      <c r="L61" s="2">
        <f t="shared" si="3"/>
        <v>0.8805853578997217</v>
      </c>
      <c r="M61" s="2">
        <f t="shared" si="18"/>
        <v>0.83327457353852563</v>
      </c>
      <c r="N61" s="2">
        <f t="shared" si="0"/>
        <v>0.79427359490986194</v>
      </c>
      <c r="O61" s="2">
        <v>17.805270525785801</v>
      </c>
      <c r="P61" s="2">
        <v>27.843381029740087</v>
      </c>
      <c r="Q61" s="2">
        <v>5.1837991152362713E-2</v>
      </c>
      <c r="R61" s="2">
        <f t="shared" si="4"/>
        <v>6.5797508683163822E-2</v>
      </c>
      <c r="S61" s="2">
        <f t="shared" si="5"/>
        <v>0.18093269162869924</v>
      </c>
      <c r="T61" s="2">
        <f t="shared" si="6"/>
        <v>-0.27777928762058213</v>
      </c>
      <c r="U61" s="2">
        <f t="shared" si="7"/>
        <v>0.44484123261479769</v>
      </c>
      <c r="V61" s="2">
        <v>8.4854247855576853E-2</v>
      </c>
      <c r="W61" s="2">
        <f t="shared" si="8"/>
        <v>8.6600461741561635E-2</v>
      </c>
      <c r="X61" s="2">
        <f t="shared" si="9"/>
        <v>0.20243258844219694</v>
      </c>
      <c r="Y61" s="2">
        <f t="shared" si="10"/>
        <v>-0.20613731762281706</v>
      </c>
      <c r="Z61" s="2">
        <f t="shared" si="11"/>
        <v>0.56673418283559784</v>
      </c>
      <c r="AA61" s="2">
        <f t="shared" si="12"/>
        <v>-3.301625670321414E-2</v>
      </c>
      <c r="AB61" s="5">
        <f t="shared" si="13"/>
        <v>-1.1635876494511756E-2</v>
      </c>
      <c r="AC61" s="2">
        <f t="shared" si="14"/>
        <v>-1.1050501167241933E-2</v>
      </c>
      <c r="AD61" s="2">
        <f t="shared" si="15"/>
        <v>3.5681685422373849E-2</v>
      </c>
      <c r="AE61" s="2">
        <f t="shared" si="16"/>
        <v>-7.885085574572126E-2</v>
      </c>
      <c r="AF61" s="2">
        <f t="shared" si="17"/>
        <v>4.4097693351424772E-2</v>
      </c>
      <c r="AG61" s="2">
        <v>-1.1635876494511756E-2</v>
      </c>
      <c r="AH61" s="2">
        <v>-1.1050501167241933E-2</v>
      </c>
      <c r="AI61" s="2">
        <v>3.5681685422373849E-2</v>
      </c>
      <c r="AJ61" s="2">
        <v>-7.885085574572126E-2</v>
      </c>
      <c r="AK61" s="2">
        <v>4.4097693351424772E-2</v>
      </c>
      <c r="AL61" s="2">
        <v>5.2095682564079544E-2</v>
      </c>
      <c r="AM61" s="2">
        <v>6.6352714547707123E-2</v>
      </c>
      <c r="AN61" s="2">
        <f t="shared" si="19"/>
        <v>-1.4257031983627579E-2</v>
      </c>
      <c r="AO61" s="2">
        <v>5.3107816713145677E-2</v>
      </c>
      <c r="AP61" s="2">
        <v>6.5918734268187451E-2</v>
      </c>
      <c r="AQ61" s="2">
        <f t="shared" si="20"/>
        <v>-1.2810917555041774E-2</v>
      </c>
    </row>
    <row r="62" spans="1:43" ht="15.75" customHeight="1" x14ac:dyDescent="0.2">
      <c r="A62" s="2">
        <v>1852</v>
      </c>
      <c r="B62" s="2">
        <v>7.49</v>
      </c>
      <c r="C62" s="2">
        <v>7.45</v>
      </c>
      <c r="E62" s="2">
        <v>0.99465954606141527</v>
      </c>
      <c r="F62" s="2">
        <f t="shared" si="1"/>
        <v>-5.3404539385847327E-3</v>
      </c>
      <c r="G62" s="2">
        <v>-3.5303431108529959E-2</v>
      </c>
      <c r="H62" s="2">
        <v>-3.0123852215153013E-2</v>
      </c>
      <c r="I62" s="2">
        <v>3.9349837691647134E-2</v>
      </c>
      <c r="J62" s="2">
        <v>4.4930239504756608E-2</v>
      </c>
      <c r="K62" s="2">
        <f t="shared" si="2"/>
        <v>0.82217326313861072</v>
      </c>
      <c r="L62" s="2">
        <f t="shared" si="3"/>
        <v>0.81304771816551757</v>
      </c>
      <c r="M62" s="2">
        <f t="shared" si="18"/>
        <v>0.82980035636993132</v>
      </c>
      <c r="N62" s="2">
        <f t="shared" si="0"/>
        <v>0.79003181336161166</v>
      </c>
      <c r="O62" s="2">
        <v>17.268907187816211</v>
      </c>
      <c r="P62" s="2">
        <v>29.094390808028507</v>
      </c>
      <c r="Q62" s="2">
        <v>8.3311832892681625E-2</v>
      </c>
      <c r="R62" s="2">
        <f t="shared" si="4"/>
        <v>9.0563052223706725E-2</v>
      </c>
      <c r="S62" s="2">
        <f t="shared" si="5"/>
        <v>0.14128470906872481</v>
      </c>
      <c r="T62" s="2">
        <f t="shared" si="6"/>
        <v>-3.0123852215153013E-2</v>
      </c>
      <c r="U62" s="2">
        <f t="shared" si="7"/>
        <v>0.44484123261479769</v>
      </c>
      <c r="V62" s="2">
        <v>0.1150788663338114</v>
      </c>
      <c r="W62" s="2">
        <f t="shared" si="8"/>
        <v>0.11341196876671977</v>
      </c>
      <c r="X62" s="2">
        <f t="shared" si="9"/>
        <v>0.17373131275286233</v>
      </c>
      <c r="Y62" s="2">
        <f t="shared" si="10"/>
        <v>7.9668042874110334E-3</v>
      </c>
      <c r="Z62" s="2">
        <f t="shared" si="11"/>
        <v>0.56673418283559784</v>
      </c>
      <c r="AA62" s="2">
        <f t="shared" si="12"/>
        <v>-3.1767033441129772E-2</v>
      </c>
      <c r="AB62" s="5">
        <f t="shared" si="13"/>
        <v>-9.3042568495966937E-3</v>
      </c>
      <c r="AC62" s="2">
        <f t="shared" si="14"/>
        <v>-8.7341902665636351E-3</v>
      </c>
      <c r="AD62" s="2">
        <f t="shared" si="15"/>
        <v>3.5170989281362752E-2</v>
      </c>
      <c r="AE62" s="2">
        <f t="shared" si="16"/>
        <v>-7.885085574572126E-2</v>
      </c>
      <c r="AF62" s="2">
        <f t="shared" si="17"/>
        <v>4.4097693351424772E-2</v>
      </c>
      <c r="AG62" s="2">
        <v>-9.3042568495966937E-3</v>
      </c>
      <c r="AH62" s="2">
        <v>-8.7341902665636351E-3</v>
      </c>
      <c r="AI62" s="2">
        <v>3.5170989281362752E-2</v>
      </c>
      <c r="AJ62" s="2">
        <v>-7.885085574572126E-2</v>
      </c>
      <c r="AK62" s="2">
        <v>4.4097693351424772E-2</v>
      </c>
      <c r="AL62" s="2">
        <v>4.7095082853147778E-2</v>
      </c>
      <c r="AM62" s="2">
        <v>6.5716949234131961E-2</v>
      </c>
      <c r="AN62" s="2">
        <f t="shared" si="19"/>
        <v>-1.8621866380984183E-2</v>
      </c>
      <c r="AO62" s="2">
        <v>4.8271047133044795E-2</v>
      </c>
      <c r="AP62" s="2">
        <v>6.2273956091974933E-2</v>
      </c>
      <c r="AQ62" s="2">
        <f t="shared" si="20"/>
        <v>-1.4002908958930138E-2</v>
      </c>
    </row>
    <row r="63" spans="1:43" ht="15.75" customHeight="1" x14ac:dyDescent="0.2">
      <c r="A63" s="2">
        <v>1853</v>
      </c>
      <c r="B63" s="2">
        <v>7.49</v>
      </c>
      <c r="C63" s="2">
        <v>7.49</v>
      </c>
      <c r="E63" s="2">
        <v>1.0053691275167784</v>
      </c>
      <c r="F63" s="2">
        <f t="shared" si="1"/>
        <v>1.070958145536316E-2</v>
      </c>
      <c r="G63" s="2">
        <v>0.19662740388879629</v>
      </c>
      <c r="H63" s="2">
        <v>0.19023687035667991</v>
      </c>
      <c r="I63" s="2">
        <v>0.11402938443400001</v>
      </c>
      <c r="J63" s="2">
        <v>0.10807996182020041</v>
      </c>
      <c r="K63" s="2">
        <f t="shared" si="2"/>
        <v>0.81907087927556754</v>
      </c>
      <c r="L63" s="2">
        <f t="shared" si="3"/>
        <v>0.80358327767533222</v>
      </c>
      <c r="M63" s="2">
        <f t="shared" si="18"/>
        <v>0.81920251282618339</v>
      </c>
      <c r="N63" s="2">
        <f t="shared" si="0"/>
        <v>0.79427359490986182</v>
      </c>
      <c r="O63" s="2">
        <v>20.554090045706342</v>
      </c>
      <c r="P63" s="2">
        <v>32.238911455742219</v>
      </c>
      <c r="Q63" s="2">
        <v>9.9488881290510228E-2</v>
      </c>
      <c r="R63" s="2">
        <f t="shared" si="4"/>
        <v>0.10696016077843548</v>
      </c>
      <c r="S63" s="2">
        <f t="shared" si="5"/>
        <v>0.14250317769728249</v>
      </c>
      <c r="T63" s="2">
        <f t="shared" si="6"/>
        <v>-3.0123852215153013E-2</v>
      </c>
      <c r="U63" s="2">
        <f t="shared" si="7"/>
        <v>0.44484123261479769</v>
      </c>
      <c r="V63" s="2">
        <v>0.12545269165854303</v>
      </c>
      <c r="W63" s="2">
        <f t="shared" si="8"/>
        <v>0.1317717451807657</v>
      </c>
      <c r="X63" s="2">
        <f t="shared" si="9"/>
        <v>0.1692046153915335</v>
      </c>
      <c r="Y63" s="2">
        <f t="shared" si="10"/>
        <v>7.9668042874110334E-3</v>
      </c>
      <c r="Z63" s="2">
        <f t="shared" si="11"/>
        <v>0.56673418283559784</v>
      </c>
      <c r="AA63" s="2">
        <f t="shared" si="12"/>
        <v>-2.5963810368032803E-2</v>
      </c>
      <c r="AB63" s="3">
        <f t="shared" si="13"/>
        <v>-5.9882408817855373E-4</v>
      </c>
      <c r="AC63" s="4">
        <f t="shared" si="14"/>
        <v>-3.1219194031351094E-4</v>
      </c>
      <c r="AD63" s="4">
        <f t="shared" si="15"/>
        <v>2.5179891932906949E-2</v>
      </c>
      <c r="AE63" s="4">
        <f t="shared" si="16"/>
        <v>-4.3132050431320512E-2</v>
      </c>
      <c r="AF63" s="4">
        <f t="shared" si="17"/>
        <v>4.4097693351424772E-2</v>
      </c>
      <c r="AG63" s="4">
        <v>-5.9882408817855373E-4</v>
      </c>
      <c r="AH63" s="4">
        <v>-3.1219194031351094E-4</v>
      </c>
      <c r="AI63" s="4">
        <v>2.5179891932906949E-2</v>
      </c>
      <c r="AJ63" s="4">
        <v>-4.3132050431320512E-2</v>
      </c>
      <c r="AK63" s="4">
        <v>4.4097693351424772E-2</v>
      </c>
      <c r="AL63" s="2">
        <v>5.3312224424320799E-2</v>
      </c>
      <c r="AM63" s="2">
        <v>6.7055805309223837E-2</v>
      </c>
      <c r="AN63" s="2">
        <f t="shared" si="19"/>
        <v>-1.3743580884903038E-2</v>
      </c>
      <c r="AO63" s="2">
        <v>4.7832768659814118E-2</v>
      </c>
      <c r="AP63" s="2">
        <v>6.1994345028569771E-2</v>
      </c>
      <c r="AQ63" s="2">
        <f t="shared" si="20"/>
        <v>-1.4161576368755653E-2</v>
      </c>
    </row>
    <row r="64" spans="1:43" ht="15.75" customHeight="1" x14ac:dyDescent="0.2">
      <c r="A64" s="2">
        <v>1854</v>
      </c>
      <c r="B64" s="2">
        <v>8.14</v>
      </c>
      <c r="C64" s="2">
        <v>7.8150000000000004</v>
      </c>
      <c r="E64" s="2">
        <v>1.0433911882510014</v>
      </c>
      <c r="F64" s="2">
        <f t="shared" si="1"/>
        <v>3.8022060734222984E-2</v>
      </c>
      <c r="G64" s="2">
        <v>-9.5444849084772576E-2</v>
      </c>
      <c r="H64" s="2">
        <v>-0.13306230577670464</v>
      </c>
      <c r="I64" s="2">
        <v>3.9983339440399793E-2</v>
      </c>
      <c r="J64" s="2">
        <v>-3.2661276508516579E-3</v>
      </c>
      <c r="K64" s="2">
        <f t="shared" si="2"/>
        <v>0.81455244092625623</v>
      </c>
      <c r="L64" s="2">
        <f t="shared" si="3"/>
        <v>0.31312450448838569</v>
      </c>
      <c r="M64" s="2">
        <f t="shared" si="18"/>
        <v>0.81387422114077712</v>
      </c>
      <c r="N64" s="2">
        <f t="shared" si="0"/>
        <v>0.82873806998939525</v>
      </c>
      <c r="O64" s="2">
        <v>17.819115431082643</v>
      </c>
      <c r="P64" s="2">
        <v>32.133615055603258</v>
      </c>
      <c r="Q64" s="2">
        <v>4.4738544450495035E-2</v>
      </c>
      <c r="R64" s="2">
        <f t="shared" si="4"/>
        <v>4.9169806939285257E-2</v>
      </c>
      <c r="S64" s="2">
        <f t="shared" si="5"/>
        <v>0.10155147390023556</v>
      </c>
      <c r="T64" s="2">
        <f t="shared" si="6"/>
        <v>-0.13306230577670464</v>
      </c>
      <c r="U64" s="2">
        <f t="shared" si="7"/>
        <v>0.2199199019481779</v>
      </c>
      <c r="V64" s="2">
        <v>7.5686291457279189E-2</v>
      </c>
      <c r="W64" s="2">
        <f t="shared" si="8"/>
        <v>8.5854306619899762E-2</v>
      </c>
      <c r="X64" s="2">
        <f t="shared" si="9"/>
        <v>8.0415470254648305E-2</v>
      </c>
      <c r="Y64" s="2">
        <f t="shared" si="10"/>
        <v>-3.2661276508516579E-3</v>
      </c>
      <c r="Z64" s="2">
        <f t="shared" si="11"/>
        <v>0.25850576801356207</v>
      </c>
      <c r="AA64" s="2">
        <f t="shared" si="12"/>
        <v>-3.0947747006784154E-2</v>
      </c>
      <c r="AB64" s="5">
        <f t="shared" si="13"/>
        <v>8.0901510924677768E-3</v>
      </c>
      <c r="AC64" s="2">
        <f t="shared" si="14"/>
        <v>8.3401319279188257E-3</v>
      </c>
      <c r="AD64" s="2">
        <f t="shared" si="15"/>
        <v>2.3650371609776771E-2</v>
      </c>
      <c r="AE64" s="2">
        <f t="shared" si="16"/>
        <v>-3.6468330134357019E-2</v>
      </c>
      <c r="AF64" s="2">
        <f t="shared" si="17"/>
        <v>4.4097693351424772E-2</v>
      </c>
      <c r="AG64" s="2">
        <v>8.0901510924677768E-3</v>
      </c>
      <c r="AH64" s="2">
        <v>8.3401319279188257E-3</v>
      </c>
      <c r="AI64" s="2">
        <v>2.3650371609776771E-2</v>
      </c>
      <c r="AJ64" s="2">
        <v>-3.6468330134357019E-2</v>
      </c>
      <c r="AK64" s="2">
        <v>4.4097693351424772E-2</v>
      </c>
      <c r="AL64" s="2">
        <v>4.2453129773464694E-2</v>
      </c>
      <c r="AM64" s="2">
        <v>6.1443866160595877E-2</v>
      </c>
      <c r="AN64" s="2">
        <f t="shared" si="19"/>
        <v>-1.8990736387131182E-2</v>
      </c>
      <c r="AO64" s="2">
        <v>4.4964060249608896E-2</v>
      </c>
      <c r="AP64" s="2">
        <v>6.2392745303214321E-2</v>
      </c>
      <c r="AQ64" s="2">
        <f t="shared" si="20"/>
        <v>-1.7428685053605425E-2</v>
      </c>
    </row>
    <row r="65" spans="1:43" ht="15.75" customHeight="1" x14ac:dyDescent="0.2">
      <c r="A65" s="2">
        <v>1855</v>
      </c>
      <c r="B65" s="2">
        <v>8.3800000000000008</v>
      </c>
      <c r="C65" s="2">
        <v>8.2600000000000016</v>
      </c>
      <c r="E65" s="2">
        <v>1.0569417786308384</v>
      </c>
      <c r="F65" s="2">
        <f t="shared" si="1"/>
        <v>1.3550590379836969E-2</v>
      </c>
      <c r="G65" s="2">
        <v>-0.11270352334919553</v>
      </c>
      <c r="H65" s="2">
        <v>-0.1605058153721507</v>
      </c>
      <c r="I65" s="2">
        <v>-1.5719769448050109E-2</v>
      </c>
      <c r="J65" s="2">
        <v>-6.8746973152120305E-2</v>
      </c>
      <c r="K65" s="2">
        <f t="shared" si="2"/>
        <v>0.8178549529482565</v>
      </c>
      <c r="L65" s="2">
        <f t="shared" si="3"/>
        <v>0.50735706864027108</v>
      </c>
      <c r="M65" s="2">
        <f t="shared" si="18"/>
        <v>0.82365645301283752</v>
      </c>
      <c r="N65" s="2">
        <f t="shared" si="0"/>
        <v>0.87592788971367963</v>
      </c>
      <c r="O65" s="2">
        <v>14.959043779606251</v>
      </c>
      <c r="P65" s="2">
        <v>29.924526284095133</v>
      </c>
      <c r="Q65" s="2">
        <v>1.8134819981104437E-2</v>
      </c>
      <c r="R65" s="2">
        <f t="shared" si="4"/>
        <v>2.4466414710539775E-2</v>
      </c>
      <c r="S65" s="2">
        <f t="shared" si="5"/>
        <v>0.11985174397299235</v>
      </c>
      <c r="T65" s="2">
        <f t="shared" si="6"/>
        <v>-0.1605058153721507</v>
      </c>
      <c r="U65" s="2">
        <f t="shared" si="7"/>
        <v>0.2199199019481779</v>
      </c>
      <c r="V65" s="2">
        <v>6.2552090162323104E-2</v>
      </c>
      <c r="W65" s="2">
        <f t="shared" si="8"/>
        <v>7.7815578522214254E-2</v>
      </c>
      <c r="X65" s="2">
        <f t="shared" si="9"/>
        <v>9.2909656478858613E-2</v>
      </c>
      <c r="Y65" s="2">
        <f t="shared" si="10"/>
        <v>-6.8746973152120305E-2</v>
      </c>
      <c r="Z65" s="2">
        <f t="shared" si="11"/>
        <v>0.25850576801356207</v>
      </c>
      <c r="AA65" s="2">
        <f t="shared" si="12"/>
        <v>-4.4417270181218667E-2</v>
      </c>
      <c r="AB65" s="5">
        <f t="shared" si="13"/>
        <v>1.2570456405879614E-2</v>
      </c>
      <c r="AC65" s="2">
        <f t="shared" si="14"/>
        <v>1.2924739749393677E-2</v>
      </c>
      <c r="AD65" s="2">
        <f t="shared" si="15"/>
        <v>2.824181555247458E-2</v>
      </c>
      <c r="AE65" s="2">
        <f t="shared" si="16"/>
        <v>-3.6468330134357019E-2</v>
      </c>
      <c r="AF65" s="2">
        <f t="shared" si="17"/>
        <v>5.694177863083838E-2</v>
      </c>
      <c r="AG65" s="2">
        <v>1.2570456405879614E-2</v>
      </c>
      <c r="AH65" s="2">
        <v>1.2924739749393677E-2</v>
      </c>
      <c r="AI65" s="2">
        <v>2.824181555247458E-2</v>
      </c>
      <c r="AJ65" s="2">
        <v>-3.6468330134357019E-2</v>
      </c>
      <c r="AK65" s="2">
        <v>5.694177863083838E-2</v>
      </c>
      <c r="AL65" s="2">
        <v>3.0769237419721426E-2</v>
      </c>
      <c r="AM65" s="2">
        <v>5.5236229434678631E-2</v>
      </c>
      <c r="AN65" s="2">
        <f t="shared" si="19"/>
        <v>-2.4466992014957206E-2</v>
      </c>
      <c r="AO65" s="2">
        <v>4.1617686389348311E-2</v>
      </c>
      <c r="AP65" s="2">
        <v>6.1043065851199896E-2</v>
      </c>
      <c r="AQ65" s="2">
        <f t="shared" si="20"/>
        <v>-1.9425379461851584E-2</v>
      </c>
    </row>
    <row r="66" spans="1:43" ht="15.75" customHeight="1" x14ac:dyDescent="0.2">
      <c r="A66" s="2">
        <v>1856</v>
      </c>
      <c r="B66" s="2">
        <v>8.2200000000000006</v>
      </c>
      <c r="C66" s="2">
        <v>8.3000000000000007</v>
      </c>
      <c r="E66" s="2">
        <v>1.0048426150121064</v>
      </c>
      <c r="F66" s="2">
        <f t="shared" si="1"/>
        <v>-5.2099163618732014E-2</v>
      </c>
      <c r="G66" s="2">
        <v>-1.7372087286556592E-2</v>
      </c>
      <c r="H66" s="2">
        <v>-2.210764349240435E-2</v>
      </c>
      <c r="I66" s="2">
        <v>9.1047046619422603E-2</v>
      </c>
      <c r="J66" s="2">
        <v>8.5788988563425539E-2</v>
      </c>
      <c r="K66" s="2">
        <f t="shared" si="2"/>
        <v>0.81304811972327451</v>
      </c>
      <c r="L66" s="2">
        <f t="shared" si="3"/>
        <v>0.55089530528113828</v>
      </c>
      <c r="M66" s="2">
        <f t="shared" si="18"/>
        <v>0.83756362229612702</v>
      </c>
      <c r="N66" s="2">
        <f t="shared" si="0"/>
        <v>0.8801696712619298</v>
      </c>
      <c r="O66" s="2">
        <v>14.628334572739448</v>
      </c>
      <c r="P66" s="2">
        <v>32.491721127247295</v>
      </c>
      <c r="Q66" s="2">
        <v>1.082891494055848E-2</v>
      </c>
      <c r="R66" s="2">
        <f t="shared" si="4"/>
        <v>1.7164198652597253E-2</v>
      </c>
      <c r="S66" s="2">
        <f t="shared" si="5"/>
        <v>0.12028502353665139</v>
      </c>
      <c r="T66" s="2">
        <f t="shared" si="6"/>
        <v>-0.1605058153721507</v>
      </c>
      <c r="U66" s="2">
        <f t="shared" si="7"/>
        <v>0.2199199019481779</v>
      </c>
      <c r="V66" s="2">
        <v>7.0483925521203944E-2</v>
      </c>
      <c r="W66" s="2">
        <f t="shared" si="8"/>
        <v>8.5017466344674789E-2</v>
      </c>
      <c r="X66" s="2">
        <f t="shared" si="9"/>
        <v>9.0734435171780564E-2</v>
      </c>
      <c r="Y66" s="2">
        <f t="shared" si="10"/>
        <v>-6.8746973152120305E-2</v>
      </c>
      <c r="Z66" s="2">
        <f t="shared" si="11"/>
        <v>0.25850576801356207</v>
      </c>
      <c r="AA66" s="2">
        <f t="shared" si="12"/>
        <v>-5.9655010580645464E-2</v>
      </c>
      <c r="AB66" s="5">
        <f t="shared" si="13"/>
        <v>1.195467352988917E-2</v>
      </c>
      <c r="AC66" s="2">
        <f t="shared" si="14"/>
        <v>1.2311607560617777E-2</v>
      </c>
      <c r="AD66" s="2">
        <f t="shared" si="15"/>
        <v>2.835520157847226E-2</v>
      </c>
      <c r="AE66" s="2">
        <f t="shared" si="16"/>
        <v>-3.6468330134357019E-2</v>
      </c>
      <c r="AF66" s="2">
        <f t="shared" si="17"/>
        <v>5.694177863083838E-2</v>
      </c>
      <c r="AG66" s="2">
        <v>1.195467352988917E-2</v>
      </c>
      <c r="AH66" s="2">
        <v>1.2311607560617777E-2</v>
      </c>
      <c r="AI66" s="2">
        <v>2.835520157847226E-2</v>
      </c>
      <c r="AJ66" s="2">
        <v>-3.6468330134357019E-2</v>
      </c>
      <c r="AK66" s="2">
        <v>5.694177863083838E-2</v>
      </c>
      <c r="AL66" s="2">
        <v>2.9653553734711083E-2</v>
      </c>
      <c r="AM66" s="2">
        <v>5.8367660175425266E-2</v>
      </c>
      <c r="AN66" s="2">
        <f t="shared" si="19"/>
        <v>-2.8714106440714184E-2</v>
      </c>
      <c r="AO66" s="2">
        <v>4.1452330173054809E-2</v>
      </c>
      <c r="AP66" s="2">
        <v>6.1910430713691851E-2</v>
      </c>
      <c r="AQ66" s="2">
        <f t="shared" si="20"/>
        <v>-2.0458100540637042E-2</v>
      </c>
    </row>
    <row r="67" spans="1:43" ht="15.75" customHeight="1" x14ac:dyDescent="0.2">
      <c r="A67" s="2">
        <v>1857</v>
      </c>
      <c r="B67" s="2">
        <v>8.4600000000000009</v>
      </c>
      <c r="C67" s="2">
        <v>8.34</v>
      </c>
      <c r="E67" s="2">
        <v>1.0048192771084337</v>
      </c>
      <c r="F67" s="2">
        <f t="shared" si="1"/>
        <v>-2.3337903672704385E-5</v>
      </c>
      <c r="G67" s="2">
        <v>0.13852233415989401</v>
      </c>
      <c r="H67" s="2">
        <v>0.13306179538694507</v>
      </c>
      <c r="I67" s="2">
        <v>7.9847230686782747E-2</v>
      </c>
      <c r="J67" s="2">
        <v>7.4668107278213158E-2</v>
      </c>
      <c r="K67" s="2">
        <f t="shared" si="2"/>
        <v>0.81098177274317218</v>
      </c>
      <c r="L67" s="2">
        <f t="shared" si="3"/>
        <v>0.51992025510636142</v>
      </c>
      <c r="M67" s="2">
        <f t="shared" si="18"/>
        <v>0.82875866716672542</v>
      </c>
      <c r="N67" s="2">
        <f t="shared" si="0"/>
        <v>0.88441145281017997</v>
      </c>
      <c r="O67" s="2">
        <v>16.574807034509078</v>
      </c>
      <c r="P67" s="2">
        <v>34.917816446030379</v>
      </c>
      <c r="Q67" s="2">
        <v>2.3391100788585868E-2</v>
      </c>
      <c r="R67" s="2">
        <f t="shared" si="4"/>
        <v>3.032894557548561E-2</v>
      </c>
      <c r="S67" s="2">
        <f t="shared" si="5"/>
        <v>0.12546246486706752</v>
      </c>
      <c r="T67" s="2">
        <f t="shared" si="6"/>
        <v>-0.1605058153721507</v>
      </c>
      <c r="U67" s="2">
        <f t="shared" si="7"/>
        <v>0.2199199019481779</v>
      </c>
      <c r="V67" s="2">
        <v>7.4303252988934754E-2</v>
      </c>
      <c r="W67" s="2">
        <f t="shared" si="8"/>
        <v>8.4722228109328584E-2</v>
      </c>
      <c r="X67" s="2">
        <f t="shared" si="9"/>
        <v>8.9814390873993316E-2</v>
      </c>
      <c r="Y67" s="2">
        <f t="shared" si="10"/>
        <v>-6.8746973152120305E-2</v>
      </c>
      <c r="Z67" s="2">
        <f t="shared" si="11"/>
        <v>0.25850576801356207</v>
      </c>
      <c r="AA67" s="2">
        <f t="shared" si="12"/>
        <v>-5.0912152200348886E-2</v>
      </c>
      <c r="AB67" s="5">
        <f t="shared" si="13"/>
        <v>8.081727173855982E-3</v>
      </c>
      <c r="AC67" s="2">
        <f t="shared" si="14"/>
        <v>8.3837659363188433E-3</v>
      </c>
      <c r="AD67" s="2">
        <f t="shared" si="15"/>
        <v>2.6093118455192972E-2</v>
      </c>
      <c r="AE67" s="2">
        <f t="shared" si="16"/>
        <v>-3.6468330134357019E-2</v>
      </c>
      <c r="AF67" s="2">
        <f t="shared" si="17"/>
        <v>5.694177863083838E-2</v>
      </c>
      <c r="AG67" s="2">
        <v>8.081727173855982E-3</v>
      </c>
      <c r="AH67" s="2">
        <v>8.3837659363188433E-3</v>
      </c>
      <c r="AI67" s="2">
        <v>2.6093118455192972E-2</v>
      </c>
      <c r="AJ67" s="2">
        <v>-3.6468330134357019E-2</v>
      </c>
      <c r="AK67" s="2">
        <v>5.694177863083838E-2</v>
      </c>
      <c r="AL67" s="2">
        <v>3.2315108319371802E-2</v>
      </c>
      <c r="AM67" s="2">
        <v>5.9169254112446626E-2</v>
      </c>
      <c r="AN67" s="2">
        <f t="shared" si="19"/>
        <v>-2.6854145793074824E-2</v>
      </c>
      <c r="AO67" s="2">
        <v>4.180625353221866E-2</v>
      </c>
      <c r="AP67" s="2">
        <v>6.0998920121230718E-2</v>
      </c>
      <c r="AQ67" s="2">
        <f t="shared" si="20"/>
        <v>-1.9192666589012058E-2</v>
      </c>
    </row>
    <row r="68" spans="1:43" ht="15.75" customHeight="1" x14ac:dyDescent="0.2">
      <c r="A68" s="2">
        <v>1858</v>
      </c>
      <c r="B68" s="2">
        <v>7.98</v>
      </c>
      <c r="C68" s="2">
        <v>8.2200000000000006</v>
      </c>
      <c r="E68" s="2">
        <v>0.985611510791367</v>
      </c>
      <c r="F68" s="2">
        <f t="shared" si="1"/>
        <v>-1.9207766317066666E-2</v>
      </c>
      <c r="G68" s="2">
        <v>-0.1378052429096347</v>
      </c>
      <c r="H68" s="2">
        <v>-0.12521845813459298</v>
      </c>
      <c r="I68" s="2">
        <v>4.0364437270188867E-2</v>
      </c>
      <c r="J68" s="2">
        <v>5.5552239274132997E-2</v>
      </c>
      <c r="K68" s="2">
        <f t="shared" si="2"/>
        <v>0.79851903569401017</v>
      </c>
      <c r="L68" s="2">
        <f t="shared" si="3"/>
        <v>0.58320728548547085</v>
      </c>
      <c r="M68" s="2">
        <f t="shared" si="18"/>
        <v>0.81671836280074783</v>
      </c>
      <c r="N68" s="2">
        <f t="shared" si="0"/>
        <v>0.87168610816542924</v>
      </c>
      <c r="O68" s="2">
        <v>14.499335253769447</v>
      </c>
      <c r="P68" s="2">
        <v>36.857579340170517</v>
      </c>
      <c r="Q68" s="2">
        <v>6.1374146567356978E-3</v>
      </c>
      <c r="R68" s="2">
        <f t="shared" si="4"/>
        <v>1.4115641972695558E-2</v>
      </c>
      <c r="S68" s="2">
        <f t="shared" si="5"/>
        <v>0.13465609815189689</v>
      </c>
      <c r="T68" s="2">
        <f t="shared" si="6"/>
        <v>-0.1605058153721507</v>
      </c>
      <c r="U68" s="2">
        <f t="shared" si="7"/>
        <v>0.2199199019481779</v>
      </c>
      <c r="V68" s="2">
        <v>7.8297452550351268E-2</v>
      </c>
      <c r="W68" s="2">
        <f t="shared" si="8"/>
        <v>8.5462742957886154E-2</v>
      </c>
      <c r="X68" s="2">
        <f t="shared" si="9"/>
        <v>8.7733961185662235E-2</v>
      </c>
      <c r="Y68" s="2">
        <f t="shared" si="10"/>
        <v>-6.8746973152120305E-2</v>
      </c>
      <c r="Z68" s="2">
        <f t="shared" si="11"/>
        <v>0.25850576801356207</v>
      </c>
      <c r="AA68" s="2">
        <f t="shared" si="12"/>
        <v>-7.2160037893615567E-2</v>
      </c>
      <c r="AB68" s="5">
        <f t="shared" si="13"/>
        <v>5.0653100454665307E-3</v>
      </c>
      <c r="AC68" s="2">
        <f t="shared" si="14"/>
        <v>5.3854628244223157E-3</v>
      </c>
      <c r="AD68" s="2">
        <f t="shared" si="15"/>
        <v>2.6883161965111785E-2</v>
      </c>
      <c r="AE68" s="2">
        <f t="shared" si="16"/>
        <v>-3.6468330134357019E-2</v>
      </c>
      <c r="AF68" s="2">
        <f t="shared" si="17"/>
        <v>5.694177863083838E-2</v>
      </c>
      <c r="AG68" s="2">
        <v>5.0653100454665307E-3</v>
      </c>
      <c r="AH68" s="2">
        <v>5.3854628244223157E-3</v>
      </c>
      <c r="AI68" s="2">
        <v>2.6883161965111785E-2</v>
      </c>
      <c r="AJ68" s="2">
        <v>-3.6468330134357019E-2</v>
      </c>
      <c r="AK68" s="2">
        <v>5.694177863083838E-2</v>
      </c>
      <c r="AL68" s="2">
        <v>2.5681211055220247E-2</v>
      </c>
      <c r="AM68" s="2">
        <v>5.8237541796125891E-2</v>
      </c>
      <c r="AN68" s="2">
        <f t="shared" si="19"/>
        <v>-3.2556330740905644E-2</v>
      </c>
      <c r="AO68" s="2">
        <v>3.9214386209065651E-2</v>
      </c>
      <c r="AP68" s="2">
        <v>6.1460033312014745E-2</v>
      </c>
      <c r="AQ68" s="2">
        <f t="shared" si="20"/>
        <v>-2.2245647102949094E-2</v>
      </c>
    </row>
    <row r="69" spans="1:43" ht="15.75" customHeight="1" x14ac:dyDescent="0.2">
      <c r="A69" s="2">
        <v>1859</v>
      </c>
      <c r="B69" s="2">
        <v>8.06</v>
      </c>
      <c r="C69" s="2">
        <v>8.02</v>
      </c>
      <c r="E69" s="2">
        <v>0.97566909975669092</v>
      </c>
      <c r="F69" s="2">
        <f t="shared" si="1"/>
        <v>-9.9424110346760797E-3</v>
      </c>
      <c r="G69" s="2">
        <v>0.10868817995947144</v>
      </c>
      <c r="H69" s="2">
        <v>0.1363362642477377</v>
      </c>
      <c r="I69" s="2">
        <v>0.1082804023657941</v>
      </c>
      <c r="J69" s="2">
        <v>0.13591831763676177</v>
      </c>
      <c r="K69" s="2">
        <f t="shared" si="2"/>
        <v>0.79995076708671697</v>
      </c>
      <c r="L69" s="2">
        <f t="shared" si="3"/>
        <v>0.77657714069306027</v>
      </c>
      <c r="M69" s="2">
        <f t="shared" si="18"/>
        <v>0.82703808332512951</v>
      </c>
      <c r="N69" s="2">
        <f t="shared" si="0"/>
        <v>0.85047720042417785</v>
      </c>
      <c r="O69" s="2">
        <v>16.476120456343896</v>
      </c>
      <c r="P69" s="2">
        <v>41.867199516249961</v>
      </c>
      <c r="Q69" s="2">
        <v>1.5719044994778362E-2</v>
      </c>
      <c r="R69" s="2">
        <f t="shared" si="4"/>
        <v>2.4391314888728664E-2</v>
      </c>
      <c r="S69" s="2">
        <f t="shared" si="5"/>
        <v>0.14011643006236088</v>
      </c>
      <c r="T69" s="2">
        <f t="shared" si="6"/>
        <v>-0.1605058153721507</v>
      </c>
      <c r="U69" s="2">
        <f t="shared" si="7"/>
        <v>0.2199199019481779</v>
      </c>
      <c r="V69" s="2">
        <v>6.7303094146919734E-2</v>
      </c>
      <c r="W69" s="2">
        <f t="shared" si="8"/>
        <v>7.5029766775500453E-2</v>
      </c>
      <c r="X69" s="2">
        <f t="shared" si="9"/>
        <v>6.6161610665074769E-2</v>
      </c>
      <c r="Y69" s="2">
        <f t="shared" si="10"/>
        <v>-6.8746973152120305E-2</v>
      </c>
      <c r="Z69" s="2">
        <f t="shared" si="11"/>
        <v>0.14927417311938496</v>
      </c>
      <c r="AA69" s="2">
        <f t="shared" si="12"/>
        <v>-5.1584049152141376E-2</v>
      </c>
      <c r="AB69" s="5">
        <f t="shared" si="13"/>
        <v>6.3242521720617579E-3</v>
      </c>
      <c r="AC69" s="2">
        <f t="shared" si="14"/>
        <v>6.5992058135271314E-3</v>
      </c>
      <c r="AD69" s="2">
        <f t="shared" si="15"/>
        <v>2.4990954149413408E-2</v>
      </c>
      <c r="AE69" s="2">
        <f t="shared" si="16"/>
        <v>-2.4330900243309084E-2</v>
      </c>
      <c r="AF69" s="2">
        <f t="shared" si="17"/>
        <v>5.694177863083838E-2</v>
      </c>
      <c r="AG69" s="2">
        <v>6.3242521720617579E-3</v>
      </c>
      <c r="AH69" s="2">
        <v>6.5992058135271314E-3</v>
      </c>
      <c r="AI69" s="2">
        <v>2.4990954149413408E-2</v>
      </c>
      <c r="AJ69" s="2">
        <v>-2.4330900243309084E-2</v>
      </c>
      <c r="AK69" s="2">
        <v>5.694177863083838E-2</v>
      </c>
      <c r="AL69" s="2">
        <v>2.7466392399464391E-2</v>
      </c>
      <c r="AM69" s="2">
        <v>6.044983350385124E-2</v>
      </c>
      <c r="AN69" s="2">
        <f t="shared" si="19"/>
        <v>-3.2983441104386849E-2</v>
      </c>
      <c r="AO69" s="2">
        <v>3.9643031727021098E-2</v>
      </c>
      <c r="AP69" s="2">
        <v>6.2774638215117029E-2</v>
      </c>
      <c r="AQ69" s="2">
        <f t="shared" si="20"/>
        <v>-2.3131606488095931E-2</v>
      </c>
    </row>
    <row r="70" spans="1:43" ht="15.75" customHeight="1" x14ac:dyDescent="0.2">
      <c r="A70" s="2">
        <v>1860</v>
      </c>
      <c r="B70" s="2">
        <v>8.06</v>
      </c>
      <c r="C70" s="2">
        <v>8.06</v>
      </c>
      <c r="E70" s="2">
        <v>1.00498753117207</v>
      </c>
      <c r="F70" s="2">
        <f t="shared" si="1"/>
        <v>2.9318431415379043E-2</v>
      </c>
      <c r="G70" s="2">
        <v>8.6476999752680417E-3</v>
      </c>
      <c r="H70" s="2">
        <v>3.6420041937528236E-3</v>
      </c>
      <c r="I70" s="2">
        <v>4.7094547087383587E-2</v>
      </c>
      <c r="J70" s="2">
        <v>4.1898048094394014E-2</v>
      </c>
      <c r="K70" s="2">
        <f t="shared" si="2"/>
        <v>0.79994860199737994</v>
      </c>
      <c r="L70" s="2">
        <f t="shared" si="3"/>
        <v>0.8761807734490914</v>
      </c>
      <c r="M70" s="2">
        <f t="shared" si="18"/>
        <v>0.82228948117157863</v>
      </c>
      <c r="N70" s="2">
        <f t="shared" si="0"/>
        <v>0.85471898197242824</v>
      </c>
      <c r="O70" s="2">
        <v>16.536126556142676</v>
      </c>
      <c r="P70" s="2">
        <v>43.621353455159394</v>
      </c>
      <c r="Q70" s="2">
        <v>1.2562064887904902E-2</v>
      </c>
      <c r="R70" s="2">
        <f t="shared" si="4"/>
        <v>2.1217876114228772E-2</v>
      </c>
      <c r="S70" s="2">
        <f t="shared" si="5"/>
        <v>0.14019933452082944</v>
      </c>
      <c r="T70" s="2">
        <f t="shared" si="6"/>
        <v>-0.1605058153721507</v>
      </c>
      <c r="U70" s="2">
        <f t="shared" si="7"/>
        <v>0.2199199019481779</v>
      </c>
      <c r="V70" s="2">
        <v>5.6885467316218248E-2</v>
      </c>
      <c r="W70" s="2">
        <f t="shared" si="8"/>
        <v>6.5422308381128641E-2</v>
      </c>
      <c r="X70" s="2">
        <f t="shared" si="9"/>
        <v>6.0166356871662989E-2</v>
      </c>
      <c r="Y70" s="2">
        <f t="shared" si="10"/>
        <v>-6.8746973152120305E-2</v>
      </c>
      <c r="Z70" s="2">
        <f t="shared" si="11"/>
        <v>0.13591831763676177</v>
      </c>
      <c r="AA70" s="2">
        <f t="shared" si="12"/>
        <v>-4.4323402428313348E-2</v>
      </c>
      <c r="AB70" s="5">
        <f t="shared" si="13"/>
        <v>7.3614390471734787E-3</v>
      </c>
      <c r="AC70" s="2">
        <f t="shared" si="14"/>
        <v>7.6291674300699164E-3</v>
      </c>
      <c r="AD70" s="2">
        <f t="shared" si="15"/>
        <v>2.4655494183359154E-2</v>
      </c>
      <c r="AE70" s="2">
        <f t="shared" si="16"/>
        <v>-2.4330900243309084E-2</v>
      </c>
      <c r="AF70" s="2">
        <f t="shared" si="17"/>
        <v>5.694177863083838E-2</v>
      </c>
      <c r="AG70" s="2">
        <v>7.3614390471734787E-3</v>
      </c>
      <c r="AH70" s="2">
        <v>7.6291674300699164E-3</v>
      </c>
      <c r="AI70" s="2">
        <v>2.4655494183359154E-2</v>
      </c>
      <c r="AJ70" s="2">
        <v>-2.4330900243309084E-2</v>
      </c>
      <c r="AK70" s="2">
        <v>5.694177863083838E-2</v>
      </c>
      <c r="AL70" s="2">
        <v>2.5409170762426835E-2</v>
      </c>
      <c r="AM70" s="2">
        <v>5.9105769973770442E-2</v>
      </c>
      <c r="AN70" s="2">
        <f t="shared" si="19"/>
        <v>-3.3696599211343603E-2</v>
      </c>
      <c r="AO70" s="2">
        <v>3.8001385483236776E-2</v>
      </c>
      <c r="AP70" s="2">
        <v>6.2347267033633094E-2</v>
      </c>
      <c r="AQ70" s="2">
        <f t="shared" si="20"/>
        <v>-2.4345881550396319E-2</v>
      </c>
    </row>
    <row r="71" spans="1:43" ht="15.75" customHeight="1" x14ac:dyDescent="0.2">
      <c r="A71" s="2">
        <v>1861</v>
      </c>
      <c r="B71" s="2">
        <v>8.5399999999999991</v>
      </c>
      <c r="C71" s="2">
        <v>8.3000000000000007</v>
      </c>
      <c r="E71" s="2">
        <v>1.0297766749379653</v>
      </c>
      <c r="F71" s="2">
        <f t="shared" si="1"/>
        <v>2.4789143765895361E-2</v>
      </c>
      <c r="G71" s="2">
        <v>0.17954899278222469</v>
      </c>
      <c r="H71" s="2">
        <v>0.14544155202707598</v>
      </c>
      <c r="I71" s="2">
        <v>2.2312121870618856E-2</v>
      </c>
      <c r="J71" s="2">
        <v>-7.24871056901355E-3</v>
      </c>
      <c r="K71" s="2">
        <f t="shared" si="2"/>
        <v>0.78590644737769422</v>
      </c>
      <c r="L71" s="2">
        <f t="shared" si="3"/>
        <v>0.661430119430652</v>
      </c>
      <c r="M71" s="2">
        <f t="shared" si="18"/>
        <v>0.78664607851864987</v>
      </c>
      <c r="N71" s="2">
        <f t="shared" si="0"/>
        <v>0.88016967126192991</v>
      </c>
      <c r="O71" s="2">
        <v>18.941166466984214</v>
      </c>
      <c r="P71" s="2">
        <v>43.305154889334304</v>
      </c>
      <c r="Q71" s="2">
        <v>6.2034786580012794E-3</v>
      </c>
      <c r="R71" s="2">
        <f t="shared" si="4"/>
        <v>1.3770041122118581E-2</v>
      </c>
      <c r="S71" s="2">
        <f t="shared" si="5"/>
        <v>0.13008416281044047</v>
      </c>
      <c r="T71" s="2">
        <f t="shared" si="6"/>
        <v>-0.1605058153721507</v>
      </c>
      <c r="U71" s="2">
        <f t="shared" si="7"/>
        <v>0.19023687035667991</v>
      </c>
      <c r="V71" s="2">
        <v>4.5157550974929239E-2</v>
      </c>
      <c r="W71" s="2">
        <f t="shared" si="8"/>
        <v>5.665885780181875E-2</v>
      </c>
      <c r="X71" s="2">
        <f t="shared" si="9"/>
        <v>6.0440211814416271E-2</v>
      </c>
      <c r="Y71" s="2">
        <f t="shared" si="10"/>
        <v>-6.8746973152120305E-2</v>
      </c>
      <c r="Z71" s="2">
        <f t="shared" si="11"/>
        <v>0.13591831763676177</v>
      </c>
      <c r="AA71" s="2">
        <f t="shared" si="12"/>
        <v>-3.8954072316927962E-2</v>
      </c>
      <c r="AB71" s="5">
        <f t="shared" si="13"/>
        <v>1.032157546550784E-2</v>
      </c>
      <c r="AC71" s="2">
        <f t="shared" si="14"/>
        <v>1.0606834923866604E-2</v>
      </c>
      <c r="AD71" s="2">
        <f t="shared" si="15"/>
        <v>2.5418023782197062E-2</v>
      </c>
      <c r="AE71" s="2">
        <f t="shared" si="16"/>
        <v>-2.4330900243309084E-2</v>
      </c>
      <c r="AF71" s="2">
        <f t="shared" si="17"/>
        <v>5.694177863083838E-2</v>
      </c>
      <c r="AG71" s="2">
        <v>1.032157546550784E-2</v>
      </c>
      <c r="AH71" s="2">
        <v>1.0606834923866604E-2</v>
      </c>
      <c r="AI71" s="2">
        <v>2.5418023782197062E-2</v>
      </c>
      <c r="AJ71" s="2">
        <v>-2.4330900243309084E-2</v>
      </c>
      <c r="AK71" s="2">
        <v>5.694177863083838E-2</v>
      </c>
      <c r="AL71" s="2">
        <v>2.4814352608542367E-2</v>
      </c>
      <c r="AM71" s="2">
        <v>5.551301784803276E-2</v>
      </c>
      <c r="AN71" s="2">
        <f t="shared" si="19"/>
        <v>-3.0698665239490393E-2</v>
      </c>
      <c r="AO71" s="2">
        <v>4.1963616498650186E-2</v>
      </c>
      <c r="AP71" s="2">
        <v>6.2080649248611681E-2</v>
      </c>
      <c r="AQ71" s="2">
        <f t="shared" si="20"/>
        <v>-2.0117032749961496E-2</v>
      </c>
    </row>
    <row r="72" spans="1:43" ht="15.75" customHeight="1" x14ac:dyDescent="0.2">
      <c r="A72" s="2">
        <v>1862</v>
      </c>
      <c r="B72" s="2">
        <v>9.75</v>
      </c>
      <c r="C72" s="2">
        <v>9.1449999999999996</v>
      </c>
      <c r="E72" s="2">
        <v>1.1018072289156624</v>
      </c>
      <c r="F72" s="2">
        <f t="shared" si="1"/>
        <v>7.2030553977697087E-2</v>
      </c>
      <c r="G72" s="2">
        <v>4.2704958910286361E-2</v>
      </c>
      <c r="H72" s="2">
        <v>-5.3641207331287188E-2</v>
      </c>
      <c r="I72" s="2">
        <v>5.7905201328374435E-2</v>
      </c>
      <c r="J72" s="2">
        <v>-3.9845470636904246E-2</v>
      </c>
      <c r="K72" s="2">
        <f t="shared" si="2"/>
        <v>0.78845182713243611</v>
      </c>
      <c r="L72" s="2">
        <f t="shared" si="3"/>
        <v>0.64654122204542053</v>
      </c>
      <c r="M72" s="2">
        <f t="shared" si="18"/>
        <v>0.73913997892811256</v>
      </c>
      <c r="N72" s="2">
        <f t="shared" si="0"/>
        <v>0.96977730646871652</v>
      </c>
      <c r="O72" s="2">
        <v>17.925139429432289</v>
      </c>
      <c r="P72" s="2">
        <v>41.579640611764745</v>
      </c>
      <c r="Q72" s="2">
        <v>3.736619104531188E-3</v>
      </c>
      <c r="R72" s="2">
        <f t="shared" si="4"/>
        <v>1.1418305610505164E-2</v>
      </c>
      <c r="S72" s="2">
        <f t="shared" si="5"/>
        <v>0.13117388826939935</v>
      </c>
      <c r="T72" s="2">
        <f t="shared" si="6"/>
        <v>-0.1605058153721507</v>
      </c>
      <c r="U72" s="2">
        <f t="shared" si="7"/>
        <v>0.19023687035667991</v>
      </c>
      <c r="V72" s="2">
        <v>3.6351657438939707E-2</v>
      </c>
      <c r="W72" s="2">
        <f t="shared" si="8"/>
        <v>5.8514394165491479E-2</v>
      </c>
      <c r="X72" s="2">
        <f t="shared" si="9"/>
        <v>6.6378712251195765E-2</v>
      </c>
      <c r="Y72" s="2">
        <f t="shared" si="10"/>
        <v>-6.8746973152120305E-2</v>
      </c>
      <c r="Z72" s="2">
        <f t="shared" si="11"/>
        <v>0.13591831763676177</v>
      </c>
      <c r="AA72" s="2">
        <f t="shared" si="12"/>
        <v>-3.2615038334408521E-2</v>
      </c>
      <c r="AB72" s="5">
        <f t="shared" si="13"/>
        <v>2.0710879209327699E-2</v>
      </c>
      <c r="AC72" s="2">
        <f t="shared" si="14"/>
        <v>2.1321603209291329E-2</v>
      </c>
      <c r="AD72" s="2">
        <f t="shared" si="15"/>
        <v>3.7608829703532673E-2</v>
      </c>
      <c r="AE72" s="2">
        <f t="shared" si="16"/>
        <v>-2.4330900243309084E-2</v>
      </c>
      <c r="AF72" s="2">
        <f t="shared" si="17"/>
        <v>0.10180722891566241</v>
      </c>
      <c r="AG72" s="2">
        <v>2.0710879209327699E-2</v>
      </c>
      <c r="AH72" s="2">
        <v>2.1321603209291329E-2</v>
      </c>
      <c r="AI72" s="2">
        <v>3.7608829703532673E-2</v>
      </c>
      <c r="AJ72" s="2">
        <v>-2.4330900243309084E-2</v>
      </c>
      <c r="AK72" s="2">
        <v>0.10180722891566241</v>
      </c>
      <c r="AL72" s="2">
        <v>2.0015465104470501E-2</v>
      </c>
      <c r="AM72" s="2">
        <v>4.9867578253206729E-2</v>
      </c>
      <c r="AN72" s="2">
        <f t="shared" si="19"/>
        <v>-2.9852113148736228E-2</v>
      </c>
      <c r="AO72" s="2">
        <v>4.1040421415175894E-2</v>
      </c>
      <c r="AP72" s="2">
        <v>6.2355274463724082E-2</v>
      </c>
      <c r="AQ72" s="2">
        <f t="shared" si="20"/>
        <v>-2.1314853048548188E-2</v>
      </c>
    </row>
    <row r="73" spans="1:43" ht="15.75" customHeight="1" x14ac:dyDescent="0.2">
      <c r="A73" s="2">
        <v>1863</v>
      </c>
      <c r="B73" s="2">
        <v>12.17</v>
      </c>
      <c r="C73" s="2">
        <v>10.96</v>
      </c>
      <c r="E73" s="2">
        <v>1.1984691088026245</v>
      </c>
      <c r="F73" s="2">
        <f t="shared" si="1"/>
        <v>9.6661879886962065E-2</v>
      </c>
      <c r="G73" s="2">
        <v>0.70706929394511508</v>
      </c>
      <c r="H73" s="2">
        <v>0.42437488075986107</v>
      </c>
      <c r="I73" s="2">
        <v>0.19990488724562669</v>
      </c>
      <c r="J73" s="2">
        <v>1.1980103888005189E-3</v>
      </c>
      <c r="K73" s="2">
        <f t="shared" si="2"/>
        <v>0.71073558505104717</v>
      </c>
      <c r="L73" s="2">
        <f t="shared" si="3"/>
        <v>0.81986803261145569</v>
      </c>
      <c r="M73" s="2">
        <f t="shared" si="18"/>
        <v>0.55710307335057263</v>
      </c>
      <c r="N73" s="2">
        <f t="shared" si="0"/>
        <v>1.1622481442205723</v>
      </c>
      <c r="O73" s="2">
        <v>25.532118337401499</v>
      </c>
      <c r="P73" s="2">
        <v>41.629453453180233</v>
      </c>
      <c r="Q73" s="2">
        <v>2.1924613348390781E-2</v>
      </c>
      <c r="R73" s="2">
        <f t="shared" si="4"/>
        <v>3.4832106650823279E-2</v>
      </c>
      <c r="S73" s="2">
        <f t="shared" si="5"/>
        <v>0.17886503097247614</v>
      </c>
      <c r="T73" s="2">
        <f t="shared" si="6"/>
        <v>-0.1605058153721507</v>
      </c>
      <c r="U73" s="2">
        <f t="shared" si="7"/>
        <v>0.42437488075986107</v>
      </c>
      <c r="V73" s="2">
        <v>2.5892923165708886E-2</v>
      </c>
      <c r="W73" s="2">
        <f t="shared" si="8"/>
        <v>6.7101944446654155E-2</v>
      </c>
      <c r="X73" s="2">
        <f t="shared" si="9"/>
        <v>6.2375057759676812E-2</v>
      </c>
      <c r="Y73" s="2">
        <f t="shared" si="10"/>
        <v>-6.8746973152120305E-2</v>
      </c>
      <c r="Z73" s="2">
        <f t="shared" si="11"/>
        <v>0.13591831763676177</v>
      </c>
      <c r="AA73" s="2">
        <f t="shared" si="12"/>
        <v>-3.9683098173181053E-3</v>
      </c>
      <c r="AB73" s="3">
        <f t="shared" si="13"/>
        <v>3.8802230921620974E-2</v>
      </c>
      <c r="AC73" s="4">
        <f t="shared" si="14"/>
        <v>4.0631601337876022E-2</v>
      </c>
      <c r="AD73" s="4">
        <f t="shared" si="15"/>
        <v>6.6773093071472903E-2</v>
      </c>
      <c r="AE73" s="4">
        <f t="shared" si="16"/>
        <v>-2.4330900243309084E-2</v>
      </c>
      <c r="AF73" s="4">
        <f t="shared" si="17"/>
        <v>0.19846910880262447</v>
      </c>
      <c r="AG73" s="4">
        <v>3.8802230921620974E-2</v>
      </c>
      <c r="AH73" s="4">
        <v>4.0631601337876022E-2</v>
      </c>
      <c r="AI73" s="4">
        <v>6.6773093071472903E-2</v>
      </c>
      <c r="AJ73" s="4">
        <v>-2.4330900243309084E-2</v>
      </c>
      <c r="AK73" s="4">
        <v>0.19846910880262447</v>
      </c>
      <c r="AL73" s="2">
        <v>3.1095439504923567E-2</v>
      </c>
      <c r="AM73" s="2">
        <v>4.7332400040121576E-2</v>
      </c>
      <c r="AN73" s="2">
        <f t="shared" si="19"/>
        <v>-1.6236960535198009E-2</v>
      </c>
      <c r="AO73" s="2">
        <v>4.8505754149275243E-2</v>
      </c>
      <c r="AP73" s="2">
        <v>6.3859768713372705E-2</v>
      </c>
      <c r="AQ73" s="2">
        <f t="shared" si="20"/>
        <v>-1.5354014564097462E-2</v>
      </c>
    </row>
    <row r="74" spans="1:43" ht="15.75" customHeight="1" x14ac:dyDescent="0.2">
      <c r="A74" s="2">
        <v>1864</v>
      </c>
      <c r="B74" s="2">
        <v>15.23</v>
      </c>
      <c r="C74" s="2">
        <v>13.7</v>
      </c>
      <c r="E74" s="2">
        <v>1.2499999999999998</v>
      </c>
      <c r="F74" s="2">
        <f t="shared" si="1"/>
        <v>5.1530891197375306E-2</v>
      </c>
      <c r="G74" s="2">
        <v>0.26903399339314937</v>
      </c>
      <c r="H74" s="2">
        <v>1.5227194714519721E-2</v>
      </c>
      <c r="I74" s="2">
        <v>7.9671224405937283E-2</v>
      </c>
      <c r="J74" s="2">
        <v>-0.13626302047525007</v>
      </c>
      <c r="K74" s="2">
        <f t="shared" si="2"/>
        <v>0.70248213489292266</v>
      </c>
      <c r="L74" s="2">
        <f t="shared" si="3"/>
        <v>0.81562577415144799</v>
      </c>
      <c r="M74" s="2">
        <f t="shared" si="18"/>
        <v>0.2185091446521103</v>
      </c>
      <c r="N74" s="2">
        <f t="shared" si="0"/>
        <v>1.4528101802757152</v>
      </c>
      <c r="O74" s="2">
        <v>25.920900874799273</v>
      </c>
      <c r="P74" s="2">
        <v>35.956898384916066</v>
      </c>
      <c r="Q74" s="2">
        <v>3.8188932955027982E-2</v>
      </c>
      <c r="R74" s="2">
        <f t="shared" si="4"/>
        <v>4.9661056699945715E-2</v>
      </c>
      <c r="S74" s="2">
        <f t="shared" si="5"/>
        <v>0.16928973684029769</v>
      </c>
      <c r="T74" s="2">
        <f t="shared" si="6"/>
        <v>-0.1605058153721507</v>
      </c>
      <c r="U74" s="2">
        <f t="shared" si="7"/>
        <v>0.42437488075986107</v>
      </c>
      <c r="V74" s="2">
        <v>1.1305254183684809E-2</v>
      </c>
      <c r="W74" s="2">
        <f t="shared" si="8"/>
        <v>7.1070732943207912E-2</v>
      </c>
      <c r="X74" s="2">
        <f t="shared" si="9"/>
        <v>8.1064557152579181E-2</v>
      </c>
      <c r="Y74" s="2">
        <f t="shared" si="10"/>
        <v>-0.13626302047525007</v>
      </c>
      <c r="Z74" s="2">
        <f t="shared" si="11"/>
        <v>0.13591831763676177</v>
      </c>
      <c r="AA74" s="2">
        <f t="shared" si="12"/>
        <v>2.6883678771343171E-2</v>
      </c>
      <c r="AB74" s="5">
        <f t="shared" si="13"/>
        <v>5.7740560975195622E-2</v>
      </c>
      <c r="AC74" s="2">
        <f t="shared" si="14"/>
        <v>6.1292482512775859E-2</v>
      </c>
      <c r="AD74" s="2">
        <f t="shared" si="15"/>
        <v>9.4096052907040956E-2</v>
      </c>
      <c r="AE74" s="2">
        <f t="shared" si="16"/>
        <v>-2.4330900243309084E-2</v>
      </c>
      <c r="AF74" s="2">
        <f t="shared" si="17"/>
        <v>0.24999999999999978</v>
      </c>
      <c r="AG74" s="2">
        <v>5.7740560975195622E-2</v>
      </c>
      <c r="AH74" s="2">
        <v>6.1292482512775859E-2</v>
      </c>
      <c r="AI74" s="2">
        <v>9.4096052907040956E-2</v>
      </c>
      <c r="AJ74" s="2">
        <v>-2.4330900243309084E-2</v>
      </c>
      <c r="AK74" s="2">
        <v>0.24999999999999978</v>
      </c>
      <c r="AL74" s="2">
        <v>3.122552215204388E-2</v>
      </c>
      <c r="AM74" s="2">
        <v>4.2517714042123601E-2</v>
      </c>
      <c r="AN74" s="2">
        <f t="shared" si="19"/>
        <v>-1.1292191890079722E-2</v>
      </c>
      <c r="AO74" s="2">
        <v>5.0168801329489601E-2</v>
      </c>
      <c r="AP74" s="2">
        <v>6.421771641172723E-2</v>
      </c>
      <c r="AQ74" s="2">
        <f t="shared" si="20"/>
        <v>-1.4048915082237629E-2</v>
      </c>
    </row>
    <row r="75" spans="1:43" ht="15.75" customHeight="1" x14ac:dyDescent="0.2">
      <c r="A75" s="2">
        <v>1865</v>
      </c>
      <c r="B75" s="2">
        <v>15.79</v>
      </c>
      <c r="C75" s="2">
        <v>15.51</v>
      </c>
      <c r="E75" s="2">
        <v>1.132116788321168</v>
      </c>
      <c r="F75" s="2">
        <f t="shared" si="1"/>
        <v>-0.11788321167883176</v>
      </c>
      <c r="G75" s="2">
        <v>5.7639694471057545E-2</v>
      </c>
      <c r="H75" s="2">
        <v>-6.5785698629691414E-2</v>
      </c>
      <c r="I75" s="2">
        <v>6.766900793984898E-2</v>
      </c>
      <c r="J75" s="2">
        <v>-5.692679504990783E-2</v>
      </c>
      <c r="K75" s="2">
        <f t="shared" si="2"/>
        <v>0.70655185578352309</v>
      </c>
      <c r="L75" s="2">
        <f t="shared" si="3"/>
        <v>0.75655867812952304</v>
      </c>
      <c r="M75" s="2">
        <f t="shared" si="18"/>
        <v>0.25456716540537538</v>
      </c>
      <c r="N75" s="2">
        <f t="shared" si="0"/>
        <v>1.6447507953340399</v>
      </c>
      <c r="O75" s="2">
        <v>24.215676301639622</v>
      </c>
      <c r="P75" s="2">
        <v>33.909987399927587</v>
      </c>
      <c r="Q75" s="2">
        <v>4.9347366540029171E-2</v>
      </c>
      <c r="R75" s="2">
        <f t="shared" si="4"/>
        <v>5.9133068374191647E-2</v>
      </c>
      <c r="S75" s="2">
        <f t="shared" si="5"/>
        <v>0.15853208022462306</v>
      </c>
      <c r="T75" s="2">
        <f t="shared" si="6"/>
        <v>-0.12521845813459298</v>
      </c>
      <c r="U75" s="2">
        <f t="shared" si="7"/>
        <v>0.42437488075986107</v>
      </c>
      <c r="V75" s="2">
        <v>1.258160707924252E-2</v>
      </c>
      <c r="W75" s="2">
        <f t="shared" si="8"/>
        <v>7.9409610681997825E-2</v>
      </c>
      <c r="X75" s="2">
        <f t="shared" si="9"/>
        <v>7.9795458641468323E-2</v>
      </c>
      <c r="Y75" s="2">
        <f t="shared" si="10"/>
        <v>-0.13626302047525007</v>
      </c>
      <c r="Z75" s="2">
        <f t="shared" si="11"/>
        <v>0.13591831763676177</v>
      </c>
      <c r="AA75" s="2">
        <f t="shared" si="12"/>
        <v>3.6765759460786654E-2</v>
      </c>
      <c r="AB75" s="5">
        <f t="shared" si="13"/>
        <v>6.5033270912486979E-2</v>
      </c>
      <c r="AC75" s="2">
        <f t="shared" si="14"/>
        <v>6.8809983481808779E-2</v>
      </c>
      <c r="AD75" s="2">
        <f t="shared" si="15"/>
        <v>9.6677372978916071E-2</v>
      </c>
      <c r="AE75" s="2">
        <f t="shared" si="16"/>
        <v>-2.4330900243309084E-2</v>
      </c>
      <c r="AF75" s="2">
        <f t="shared" si="17"/>
        <v>0.24999999999999978</v>
      </c>
      <c r="AG75" s="2">
        <v>6.5033270912486979E-2</v>
      </c>
      <c r="AH75" s="2">
        <v>6.8809983481808779E-2</v>
      </c>
      <c r="AI75" s="2">
        <v>9.6677372978916071E-2</v>
      </c>
      <c r="AJ75" s="2">
        <v>-2.4330900243309084E-2</v>
      </c>
      <c r="AK75" s="2">
        <v>0.24999999999999978</v>
      </c>
      <c r="AL75" s="2">
        <v>2.6384655050323579E-2</v>
      </c>
      <c r="AM75" s="2">
        <v>3.8456696714668372E-2</v>
      </c>
      <c r="AN75" s="2">
        <f t="shared" si="19"/>
        <v>-1.2072041664344793E-2</v>
      </c>
      <c r="AO75" s="2">
        <v>4.999867799943427E-2</v>
      </c>
      <c r="AP75" s="2">
        <v>6.2636547904644083E-2</v>
      </c>
      <c r="AQ75" s="2">
        <f t="shared" si="20"/>
        <v>-1.2637869905209813E-2</v>
      </c>
    </row>
    <row r="76" spans="1:43" ht="15.75" customHeight="1" x14ac:dyDescent="0.2">
      <c r="A76" s="2">
        <v>1866</v>
      </c>
      <c r="B76" s="2">
        <v>15.39</v>
      </c>
      <c r="C76" s="2">
        <v>15.59</v>
      </c>
      <c r="E76" s="2">
        <v>1.0051579626047711</v>
      </c>
      <c r="F76" s="2">
        <f t="shared" si="1"/>
        <v>-0.12695882571639694</v>
      </c>
      <c r="G76" s="2">
        <v>4.2915372156657305E-2</v>
      </c>
      <c r="H76" s="2">
        <v>3.7563657610632184E-2</v>
      </c>
      <c r="I76" s="2">
        <v>1.6123581925769719E-2</v>
      </c>
      <c r="J76" s="2">
        <v>1.0909349305239679E-2</v>
      </c>
      <c r="K76" s="2">
        <f t="shared" si="2"/>
        <v>0.70635739909186335</v>
      </c>
      <c r="L76" s="2">
        <f t="shared" si="3"/>
        <v>0.75258765479512157</v>
      </c>
      <c r="M76" s="2">
        <f t="shared" si="18"/>
        <v>0.25660380794200721</v>
      </c>
      <c r="N76" s="2">
        <f t="shared" si="0"/>
        <v>1.6532343584305405</v>
      </c>
      <c r="O76" s="2">
        <v>25.125305675044313</v>
      </c>
      <c r="P76" s="2">
        <v>34.279923297409674</v>
      </c>
      <c r="Q76" s="2">
        <v>5.5581200343456726E-2</v>
      </c>
      <c r="R76" s="2">
        <f t="shared" si="4"/>
        <v>6.5100198484495303E-2</v>
      </c>
      <c r="S76" s="2">
        <f t="shared" si="5"/>
        <v>0.15624087669069045</v>
      </c>
      <c r="T76" s="2">
        <f t="shared" si="6"/>
        <v>-0.12521845813459298</v>
      </c>
      <c r="U76" s="2">
        <f t="shared" si="7"/>
        <v>0.42437488075986107</v>
      </c>
      <c r="V76" s="2">
        <v>5.3718302019143769E-3</v>
      </c>
      <c r="W76" s="2">
        <f t="shared" si="8"/>
        <v>7.1917264212632531E-2</v>
      </c>
      <c r="X76" s="2">
        <f t="shared" si="9"/>
        <v>7.5881321874219212E-2</v>
      </c>
      <c r="Y76" s="2">
        <f t="shared" si="10"/>
        <v>-0.13626302047525007</v>
      </c>
      <c r="Z76" s="2">
        <f t="shared" si="11"/>
        <v>0.13591831763676177</v>
      </c>
      <c r="AA76" s="2">
        <f t="shared" si="12"/>
        <v>5.020937014154235E-2</v>
      </c>
      <c r="AB76" s="5">
        <f t="shared" si="13"/>
        <v>6.50666899028782E-2</v>
      </c>
      <c r="AC76" s="2">
        <f t="shared" si="14"/>
        <v>6.8841518241075317E-2</v>
      </c>
      <c r="AD76" s="2">
        <f t="shared" si="15"/>
        <v>9.6654238053498848E-2</v>
      </c>
      <c r="AE76" s="2">
        <f t="shared" si="16"/>
        <v>-2.4330900243309084E-2</v>
      </c>
      <c r="AF76" s="2">
        <f t="shared" si="17"/>
        <v>0.24999999999999978</v>
      </c>
      <c r="AG76" s="2">
        <v>6.50666899028782E-2</v>
      </c>
      <c r="AH76" s="2">
        <v>6.8841518241075317E-2</v>
      </c>
      <c r="AI76" s="2">
        <v>9.6654238053498848E-2</v>
      </c>
      <c r="AJ76" s="2">
        <v>-2.4330900243309084E-2</v>
      </c>
      <c r="AK76" s="2">
        <v>0.24999999999999978</v>
      </c>
      <c r="AL76" s="2">
        <v>2.5552175959716563E-2</v>
      </c>
      <c r="AM76" s="2">
        <v>3.9894567536310231E-2</v>
      </c>
      <c r="AN76" s="2">
        <f t="shared" si="19"/>
        <v>-1.4342391576593668E-2</v>
      </c>
      <c r="AO76" s="2">
        <v>4.5883601642364782E-2</v>
      </c>
      <c r="AP76" s="2">
        <v>5.7587869084245215E-2</v>
      </c>
      <c r="AQ76" s="2">
        <f t="shared" si="20"/>
        <v>-1.1704267441880432E-2</v>
      </c>
    </row>
    <row r="77" spans="1:43" ht="15.75" customHeight="1" x14ac:dyDescent="0.2">
      <c r="A77" s="2">
        <v>1867</v>
      </c>
      <c r="B77" s="2">
        <v>14.34</v>
      </c>
      <c r="C77" s="2">
        <v>14.865</v>
      </c>
      <c r="E77" s="2">
        <v>0.95349583066068</v>
      </c>
      <c r="F77" s="2">
        <f t="shared" si="1"/>
        <v>-5.1662131944091083E-2</v>
      </c>
      <c r="G77" s="2">
        <v>5.5577990057026155E-2</v>
      </c>
      <c r="H77" s="2">
        <v>0.10706093945435824</v>
      </c>
      <c r="I77" s="2">
        <v>0.10013194751603412</v>
      </c>
      <c r="J77" s="2">
        <v>0.15378789517490543</v>
      </c>
      <c r="K77" s="2">
        <f t="shared" si="2"/>
        <v>0.70701835162986493</v>
      </c>
      <c r="L77" s="2">
        <f t="shared" si="3"/>
        <v>0.75677415568547235</v>
      </c>
      <c r="M77" s="2">
        <f t="shared" si="18"/>
        <v>0.27367269780601294</v>
      </c>
      <c r="N77" s="2">
        <f t="shared" si="0"/>
        <v>1.5763520678685046</v>
      </c>
      <c r="O77" s="2">
        <v>27.815244504692476</v>
      </c>
      <c r="P77" s="2">
        <v>39.551760548075514</v>
      </c>
      <c r="Q77" s="2">
        <v>5.3133529741349807E-2</v>
      </c>
      <c r="R77" s="2">
        <f t="shared" si="4"/>
        <v>6.2500112891236609E-2</v>
      </c>
      <c r="S77" s="2">
        <f t="shared" si="5"/>
        <v>0.15519708782346758</v>
      </c>
      <c r="T77" s="2">
        <f t="shared" si="6"/>
        <v>-0.12521845813459298</v>
      </c>
      <c r="U77" s="2">
        <f t="shared" si="7"/>
        <v>0.42437488075986107</v>
      </c>
      <c r="V77" s="2">
        <v>1.2539266411839774E-2</v>
      </c>
      <c r="W77" s="2">
        <f t="shared" si="8"/>
        <v>7.3945735895557668E-2</v>
      </c>
      <c r="X77" s="2">
        <f t="shared" si="9"/>
        <v>8.6927472332822164E-2</v>
      </c>
      <c r="Y77" s="2">
        <f t="shared" si="10"/>
        <v>-0.13626302047525007</v>
      </c>
      <c r="Z77" s="2">
        <f t="shared" si="11"/>
        <v>0.15378789517490543</v>
      </c>
      <c r="AA77" s="2">
        <f t="shared" si="12"/>
        <v>4.0594263329510036E-2</v>
      </c>
      <c r="AB77" s="5">
        <f t="shared" si="13"/>
        <v>5.9497378048073493E-2</v>
      </c>
      <c r="AC77" s="2">
        <f t="shared" si="14"/>
        <v>6.3709173596299795E-2</v>
      </c>
      <c r="AD77" s="2">
        <f t="shared" si="15"/>
        <v>0.10166434219831363</v>
      </c>
      <c r="AE77" s="2">
        <f t="shared" si="16"/>
        <v>-4.6504169339320001E-2</v>
      </c>
      <c r="AF77" s="2">
        <f t="shared" si="17"/>
        <v>0.24999999999999978</v>
      </c>
      <c r="AG77" s="2">
        <v>5.9497378048073493E-2</v>
      </c>
      <c r="AH77" s="2">
        <v>6.3709173596299795E-2</v>
      </c>
      <c r="AI77" s="2">
        <v>0.10166434219831363</v>
      </c>
      <c r="AJ77" s="2">
        <v>-4.6504169339320001E-2</v>
      </c>
      <c r="AK77" s="2">
        <v>0.24999999999999978</v>
      </c>
      <c r="AL77" s="2">
        <v>2.9715183274532542E-2</v>
      </c>
      <c r="AM77" s="2">
        <v>4.5703343788278138E-2</v>
      </c>
      <c r="AN77" s="2">
        <f t="shared" si="19"/>
        <v>-1.5988160513745596E-2</v>
      </c>
      <c r="AO77" s="2">
        <v>4.5507821843759524E-2</v>
      </c>
      <c r="AP77" s="2">
        <v>5.7112256812669807E-2</v>
      </c>
      <c r="AQ77" s="2">
        <f t="shared" si="20"/>
        <v>-1.1604434968910282E-2</v>
      </c>
    </row>
    <row r="78" spans="1:43" ht="15.75" customHeight="1" x14ac:dyDescent="0.2">
      <c r="A78" s="2">
        <v>1868</v>
      </c>
      <c r="B78" s="2">
        <v>13.78</v>
      </c>
      <c r="C78" s="2">
        <v>14.059999999999999</v>
      </c>
      <c r="E78" s="2">
        <v>0.94584594685502854</v>
      </c>
      <c r="F78" s="2">
        <f t="shared" si="1"/>
        <v>-7.6498838056514584E-3</v>
      </c>
      <c r="G78" s="2">
        <v>0.11014030368269404</v>
      </c>
      <c r="H78" s="2">
        <v>0.17370096829610571</v>
      </c>
      <c r="I78" s="2">
        <v>8.5243816113536111E-2</v>
      </c>
      <c r="J78" s="2">
        <v>0.14737904171605365</v>
      </c>
      <c r="K78" s="2">
        <f t="shared" si="2"/>
        <v>0.71005899289249841</v>
      </c>
      <c r="L78" s="2">
        <f t="shared" si="3"/>
        <v>0.74444797803777396</v>
      </c>
      <c r="M78" s="2">
        <f t="shared" si="18"/>
        <v>0.30746309583151188</v>
      </c>
      <c r="N78" s="2">
        <f t="shared" si="0"/>
        <v>1.4909862142099679</v>
      </c>
      <c r="O78" s="2">
        <v>32.646779408550493</v>
      </c>
      <c r="P78" s="2">
        <v>45.380861115833703</v>
      </c>
      <c r="Q78" s="2">
        <v>8.4549117503487231E-2</v>
      </c>
      <c r="R78" s="2">
        <f t="shared" si="4"/>
        <v>9.2392055534306489E-2</v>
      </c>
      <c r="S78" s="2">
        <f t="shared" si="5"/>
        <v>0.14335942034116575</v>
      </c>
      <c r="T78" s="2">
        <f t="shared" si="6"/>
        <v>-6.5785698629691414E-2</v>
      </c>
      <c r="U78" s="2">
        <f t="shared" si="7"/>
        <v>0.42437488075986107</v>
      </c>
      <c r="V78" s="2">
        <v>2.1020806627416618E-2</v>
      </c>
      <c r="W78" s="2">
        <f t="shared" si="8"/>
        <v>7.8433673779892396E-2</v>
      </c>
      <c r="X78" s="2">
        <f t="shared" si="9"/>
        <v>9.5962412203161304E-2</v>
      </c>
      <c r="Y78" s="2">
        <f t="shared" si="10"/>
        <v>-0.13626302047525007</v>
      </c>
      <c r="Z78" s="2">
        <f t="shared" si="11"/>
        <v>0.15378789517490543</v>
      </c>
      <c r="AA78" s="2">
        <f t="shared" si="12"/>
        <v>6.3528310876070609E-2</v>
      </c>
      <c r="AB78" s="5">
        <f t="shared" si="13"/>
        <v>5.5143068547486788E-2</v>
      </c>
      <c r="AC78" s="2">
        <f t="shared" si="14"/>
        <v>5.9732617202666205E-2</v>
      </c>
      <c r="AD78" s="2">
        <f t="shared" si="15"/>
        <v>0.10575396580233669</v>
      </c>
      <c r="AE78" s="2">
        <f t="shared" si="16"/>
        <v>-5.4154053144971459E-2</v>
      </c>
      <c r="AF78" s="2">
        <f t="shared" si="17"/>
        <v>0.24999999999999978</v>
      </c>
      <c r="AG78" s="2">
        <v>5.5143068547486788E-2</v>
      </c>
      <c r="AH78" s="2">
        <v>5.9732617202666205E-2</v>
      </c>
      <c r="AI78" s="2">
        <v>0.10575396580233669</v>
      </c>
      <c r="AJ78" s="2">
        <v>-5.4154053144971459E-2</v>
      </c>
      <c r="AK78" s="2">
        <v>0.24999999999999978</v>
      </c>
      <c r="AL78" s="2">
        <v>3.6098309683065294E-2</v>
      </c>
      <c r="AM78" s="2">
        <v>4.7806211830209736E-2</v>
      </c>
      <c r="AN78" s="2">
        <f t="shared" si="19"/>
        <v>-1.1707902147144442E-2</v>
      </c>
      <c r="AO78" s="2">
        <v>4.3176871144979118E-2</v>
      </c>
      <c r="AP78" s="2">
        <v>5.5888484774656494E-2</v>
      </c>
      <c r="AQ78" s="2">
        <f t="shared" si="20"/>
        <v>-1.2711613629677376E-2</v>
      </c>
    </row>
    <row r="79" spans="1:43" ht="15.75" customHeight="1" x14ac:dyDescent="0.2">
      <c r="A79" s="2">
        <v>1869</v>
      </c>
      <c r="B79" s="2">
        <v>13.21</v>
      </c>
      <c r="C79" s="2">
        <v>13.495000000000001</v>
      </c>
      <c r="E79" s="2">
        <v>0.95981507823613099</v>
      </c>
      <c r="F79" s="2">
        <f t="shared" si="1"/>
        <v>1.3969131381102451E-2</v>
      </c>
      <c r="G79" s="2">
        <v>0.2192535966921367</v>
      </c>
      <c r="H79" s="2">
        <v>0.27030052386005488</v>
      </c>
      <c r="I79" s="2">
        <v>6.4300506631186138E-2</v>
      </c>
      <c r="J79" s="2">
        <v>0.10885995726079845</v>
      </c>
      <c r="K79" s="2">
        <f t="shared" si="2"/>
        <v>0.70539916097211075</v>
      </c>
      <c r="L79" s="2">
        <f t="shared" si="3"/>
        <v>0.6612242235078587</v>
      </c>
      <c r="M79" s="2">
        <f t="shared" si="18"/>
        <v>0.41048478710171338</v>
      </c>
      <c r="N79" s="2">
        <f t="shared" si="0"/>
        <v>1.4310710498409331</v>
      </c>
      <c r="O79" s="2">
        <v>41.471220985025347</v>
      </c>
      <c r="P79" s="2">
        <v>50.321019717361587</v>
      </c>
      <c r="Q79" s="2">
        <v>9.6703391114442053E-2</v>
      </c>
      <c r="R79" s="2">
        <f t="shared" si="4"/>
        <v>0.10578848149553818</v>
      </c>
      <c r="S79" s="2">
        <f t="shared" si="5"/>
        <v>0.15380109735998201</v>
      </c>
      <c r="T79" s="2">
        <f t="shared" si="6"/>
        <v>-6.5785698629691414E-2</v>
      </c>
      <c r="U79" s="2">
        <f t="shared" si="7"/>
        <v>0.42437488075986107</v>
      </c>
      <c r="V79" s="2">
        <v>1.8562193285607004E-2</v>
      </c>
      <c r="W79" s="2">
        <f t="shared" si="8"/>
        <v>7.4035684206431598E-2</v>
      </c>
      <c r="X79" s="2">
        <f t="shared" si="9"/>
        <v>9.2819915349895324E-2</v>
      </c>
      <c r="Y79" s="2">
        <f t="shared" si="10"/>
        <v>-0.13626302047525007</v>
      </c>
      <c r="Z79" s="2">
        <f t="shared" si="11"/>
        <v>0.15378789517490543</v>
      </c>
      <c r="AA79" s="2">
        <f t="shared" si="12"/>
        <v>7.8141197828835052E-2</v>
      </c>
      <c r="AB79" s="5">
        <f t="shared" si="13"/>
        <v>5.3415858415904655E-2</v>
      </c>
      <c r="AC79" s="2">
        <f t="shared" si="14"/>
        <v>5.8147215050610157E-2</v>
      </c>
      <c r="AD79" s="2">
        <f t="shared" si="15"/>
        <v>0.10726230370979876</v>
      </c>
      <c r="AE79" s="2">
        <f t="shared" si="16"/>
        <v>-5.4154053144971459E-2</v>
      </c>
      <c r="AF79" s="2">
        <f t="shared" si="17"/>
        <v>0.24999999999999978</v>
      </c>
      <c r="AG79" s="2">
        <v>5.3415858415904655E-2</v>
      </c>
      <c r="AH79" s="2">
        <v>5.8147215050610157E-2</v>
      </c>
      <c r="AI79" s="2">
        <v>0.10726230370979876</v>
      </c>
      <c r="AJ79" s="2">
        <v>-5.4154053144971459E-2</v>
      </c>
      <c r="AK79" s="2">
        <v>0.24999999999999978</v>
      </c>
      <c r="AL79" s="2">
        <v>4.098869875312381E-2</v>
      </c>
      <c r="AM79" s="2">
        <v>4.9618071394742926E-2</v>
      </c>
      <c r="AN79" s="2">
        <f t="shared" si="19"/>
        <v>-8.6293726416191152E-3</v>
      </c>
      <c r="AO79" s="2">
        <v>5.0804307000421135E-2</v>
      </c>
      <c r="AP79" s="2">
        <v>5.7622963344222476E-2</v>
      </c>
      <c r="AQ79" s="2">
        <f t="shared" si="20"/>
        <v>-6.8186563438013409E-3</v>
      </c>
    </row>
    <row r="80" spans="1:43" ht="15.75" customHeight="1" x14ac:dyDescent="0.2">
      <c r="A80" s="2">
        <v>1870</v>
      </c>
      <c r="B80" s="2">
        <v>12.65</v>
      </c>
      <c r="C80" s="2">
        <v>12.93</v>
      </c>
      <c r="E80" s="2">
        <v>0.95813264171915513</v>
      </c>
      <c r="F80" s="2">
        <f t="shared" si="1"/>
        <v>-1.6824365169758604E-3</v>
      </c>
      <c r="G80" s="2">
        <v>2.3700659617262636E-2</v>
      </c>
      <c r="H80" s="2">
        <v>6.843313236929327E-2</v>
      </c>
      <c r="I80" s="2">
        <v>7.6116330299155724E-2</v>
      </c>
      <c r="J80" s="2">
        <v>0.12313920165406866</v>
      </c>
      <c r="K80" s="2">
        <f t="shared" si="2"/>
        <v>0.70445537853235307</v>
      </c>
      <c r="L80" s="2">
        <f t="shared" si="3"/>
        <v>0.64406219653611541</v>
      </c>
      <c r="M80" s="2">
        <f t="shared" si="18"/>
        <v>0.43361733816469555</v>
      </c>
      <c r="N80" s="2">
        <f t="shared" si="0"/>
        <v>1.3711558854718979</v>
      </c>
      <c r="O80" s="2">
        <v>44.309226540209799</v>
      </c>
      <c r="P80" s="2">
        <v>56.517509911776138</v>
      </c>
      <c r="Q80" s="2">
        <v>0.1035856334374661</v>
      </c>
      <c r="R80" s="2">
        <f t="shared" si="4"/>
        <v>0.11226759431309226</v>
      </c>
      <c r="S80" s="2">
        <f t="shared" si="5"/>
        <v>0.15034579704296713</v>
      </c>
      <c r="T80" s="2">
        <f t="shared" si="6"/>
        <v>-6.5785698629691414E-2</v>
      </c>
      <c r="U80" s="2">
        <f t="shared" si="7"/>
        <v>0.42437488075986107</v>
      </c>
      <c r="V80" s="2">
        <v>2.623870039650195E-2</v>
      </c>
      <c r="W80" s="2">
        <f t="shared" si="8"/>
        <v>7.6937862527608814E-2</v>
      </c>
      <c r="X80" s="2">
        <f t="shared" si="9"/>
        <v>9.812244059355639E-2</v>
      </c>
      <c r="Y80" s="2">
        <f t="shared" si="10"/>
        <v>-0.13626302047525007</v>
      </c>
      <c r="Z80" s="2">
        <f t="shared" si="11"/>
        <v>0.15378789517490543</v>
      </c>
      <c r="AA80" s="2">
        <f t="shared" si="12"/>
        <v>7.7346933040964155E-2</v>
      </c>
      <c r="AB80" s="5">
        <f t="shared" si="13"/>
        <v>4.8398397164749751E-2</v>
      </c>
      <c r="AC80" s="2">
        <f t="shared" si="14"/>
        <v>5.3461726105318519E-2</v>
      </c>
      <c r="AD80" s="2">
        <f t="shared" si="15"/>
        <v>0.11080726059055086</v>
      </c>
      <c r="AE80" s="2">
        <f t="shared" si="16"/>
        <v>-5.4154053144971459E-2</v>
      </c>
      <c r="AF80" s="2">
        <f t="shared" si="17"/>
        <v>0.24999999999999978</v>
      </c>
      <c r="AG80" s="2">
        <v>4.8398397164749751E-2</v>
      </c>
      <c r="AH80" s="2">
        <v>5.3461726105318519E-2</v>
      </c>
      <c r="AI80" s="2">
        <v>0.11080726059055086</v>
      </c>
      <c r="AJ80" s="2">
        <v>-5.4154053144971459E-2</v>
      </c>
      <c r="AK80" s="2">
        <v>0.24999999999999978</v>
      </c>
      <c r="AL80" s="2">
        <v>4.7864757573521113E-2</v>
      </c>
      <c r="AM80" s="2">
        <v>5.4740632534007995E-2</v>
      </c>
      <c r="AN80" s="2">
        <f t="shared" si="19"/>
        <v>-6.8758749604868816E-3</v>
      </c>
      <c r="AO80" s="2">
        <v>5.2466665823930177E-2</v>
      </c>
      <c r="AP80" s="2">
        <v>5.7467315863468343E-2</v>
      </c>
      <c r="AQ80" s="2">
        <f t="shared" si="20"/>
        <v>-5.0006500395381667E-3</v>
      </c>
    </row>
    <row r="81" spans="1:43" ht="15.75" customHeight="1" x14ac:dyDescent="0.2">
      <c r="A81" s="2">
        <v>1871</v>
      </c>
      <c r="B81" s="2">
        <v>11.84</v>
      </c>
      <c r="C81" s="2">
        <v>12.245000000000001</v>
      </c>
      <c r="E81" s="2">
        <v>0.94702242846094364</v>
      </c>
      <c r="F81" s="2">
        <f t="shared" si="1"/>
        <v>-1.1110213258211488E-2</v>
      </c>
      <c r="G81" s="2">
        <v>1.2292244683793564E-2</v>
      </c>
      <c r="H81" s="2">
        <v>6.89210880981177E-2</v>
      </c>
      <c r="I81" s="2">
        <v>6.3246742220879046E-2</v>
      </c>
      <c r="J81" s="2">
        <v>0.1227260413977922</v>
      </c>
      <c r="K81" s="2">
        <f t="shared" si="2"/>
        <v>0.70358536795172688</v>
      </c>
      <c r="L81" s="2">
        <f t="shared" si="3"/>
        <v>0.73221373114582788</v>
      </c>
      <c r="M81" s="2">
        <f t="shared" si="18"/>
        <v>0.39975640992718237</v>
      </c>
      <c r="N81" s="2">
        <f t="shared" si="0"/>
        <v>1.2985153764581123</v>
      </c>
      <c r="O81" s="2">
        <v>47.363066646147054</v>
      </c>
      <c r="P81" s="2">
        <v>63.453680172908904</v>
      </c>
      <c r="Q81" s="2">
        <v>9.5981716866020736E-2</v>
      </c>
      <c r="R81" s="2">
        <f t="shared" si="4"/>
        <v>0.10461554792019641</v>
      </c>
      <c r="S81" s="2">
        <f t="shared" si="5"/>
        <v>0.15041704919139207</v>
      </c>
      <c r="T81" s="2">
        <f t="shared" si="6"/>
        <v>-6.5785698629691414E-2</v>
      </c>
      <c r="U81" s="2">
        <f t="shared" si="7"/>
        <v>0.42437488075986107</v>
      </c>
      <c r="V81" s="2">
        <v>3.8943001397216376E-2</v>
      </c>
      <c r="W81" s="2">
        <f t="shared" si="8"/>
        <v>8.1031324562634829E-2</v>
      </c>
      <c r="X81" s="2">
        <f t="shared" si="9"/>
        <v>0.10112903094479912</v>
      </c>
      <c r="Y81" s="2">
        <f t="shared" si="10"/>
        <v>-0.13626302047525007</v>
      </c>
      <c r="Z81" s="2">
        <f t="shared" si="11"/>
        <v>0.15378789517490543</v>
      </c>
      <c r="AA81" s="2">
        <f t="shared" si="12"/>
        <v>5.703871546880436E-2</v>
      </c>
      <c r="AB81" s="5">
        <f t="shared" si="13"/>
        <v>3.9652182758072807E-2</v>
      </c>
      <c r="AC81" s="2">
        <f t="shared" si="14"/>
        <v>4.5186301457616374E-2</v>
      </c>
      <c r="AD81" s="2">
        <f t="shared" si="15"/>
        <v>0.11575249308544695</v>
      </c>
      <c r="AE81" s="2">
        <f t="shared" si="16"/>
        <v>-5.4154053144971459E-2</v>
      </c>
      <c r="AF81" s="2">
        <f t="shared" si="17"/>
        <v>0.24999999999999978</v>
      </c>
      <c r="AG81" s="2">
        <v>3.9652182758072807E-2</v>
      </c>
      <c r="AH81" s="2">
        <v>4.5186301457616374E-2</v>
      </c>
      <c r="AI81" s="2">
        <v>0.11575249308544695</v>
      </c>
      <c r="AJ81" s="2">
        <v>-5.4154053144971459E-2</v>
      </c>
      <c r="AK81" s="2">
        <v>0.24999999999999978</v>
      </c>
      <c r="AL81" s="2">
        <v>5.0701435443555772E-2</v>
      </c>
      <c r="AM81" s="2">
        <v>5.6124115592197169E-2</v>
      </c>
      <c r="AN81" s="2">
        <f t="shared" si="19"/>
        <v>-5.422680148641397E-3</v>
      </c>
      <c r="AO81" s="2">
        <v>5.1310417285684931E-2</v>
      </c>
      <c r="AP81" s="2">
        <v>5.6562577257437387E-2</v>
      </c>
      <c r="AQ81" s="2">
        <f t="shared" si="20"/>
        <v>-5.2521599717524556E-3</v>
      </c>
    </row>
    <row r="82" spans="1:43" ht="15.75" customHeight="1" x14ac:dyDescent="0.2">
      <c r="A82" s="2">
        <v>1872</v>
      </c>
      <c r="B82" s="2">
        <v>11.84</v>
      </c>
      <c r="C82" s="2">
        <v>11.84</v>
      </c>
      <c r="E82" s="2">
        <v>0.96692527562270303</v>
      </c>
      <c r="F82" s="2">
        <f t="shared" si="1"/>
        <v>1.9902847161759385E-2</v>
      </c>
      <c r="G82" s="2">
        <v>0.16532212460827067</v>
      </c>
      <c r="H82" s="2">
        <v>0.20518322768819885</v>
      </c>
      <c r="I82" s="2">
        <v>8.2714563988084036E-2</v>
      </c>
      <c r="J82" s="2">
        <v>0.11974998615152788</v>
      </c>
      <c r="K82" s="2">
        <f t="shared" si="2"/>
        <v>0.704146548304313</v>
      </c>
      <c r="L82" s="2">
        <f t="shared" si="3"/>
        <v>0.71679347244955138</v>
      </c>
      <c r="M82" s="2">
        <f t="shared" si="18"/>
        <v>0.42982463654441178</v>
      </c>
      <c r="N82" s="2">
        <f t="shared" si="0"/>
        <v>1.2555673382820782</v>
      </c>
      <c r="O82" s="2">
        <v>57.081173533814784</v>
      </c>
      <c r="P82" s="2">
        <v>71.052257494878219</v>
      </c>
      <c r="Q82" s="2">
        <v>0.12280163163765122</v>
      </c>
      <c r="R82" s="2">
        <f t="shared" si="4"/>
        <v>0.13049799142214502</v>
      </c>
      <c r="S82" s="2">
        <f t="shared" si="5"/>
        <v>0.1422037845260912</v>
      </c>
      <c r="T82" s="2">
        <f t="shared" si="6"/>
        <v>-6.5785698629691414E-2</v>
      </c>
      <c r="U82" s="2">
        <f t="shared" si="7"/>
        <v>0.42437488075986107</v>
      </c>
      <c r="V82" s="2">
        <v>5.504191798598649E-2</v>
      </c>
      <c r="W82" s="2">
        <f t="shared" si="8"/>
        <v>8.3512260828605786E-2</v>
      </c>
      <c r="X82" s="2">
        <f t="shared" si="9"/>
        <v>9.9087723417730367E-2</v>
      </c>
      <c r="Y82" s="2">
        <f t="shared" si="10"/>
        <v>-0.13626302047525007</v>
      </c>
      <c r="Z82" s="2">
        <f t="shared" si="11"/>
        <v>0.15378789517490543</v>
      </c>
      <c r="AA82" s="2">
        <f t="shared" si="12"/>
        <v>6.7759713651664721E-2</v>
      </c>
      <c r="AB82" s="5">
        <f t="shared" si="13"/>
        <v>2.6164058216735495E-2</v>
      </c>
      <c r="AC82" s="2">
        <f t="shared" si="14"/>
        <v>3.1698106128320358E-2</v>
      </c>
      <c r="AD82" s="2">
        <f t="shared" si="15"/>
        <v>0.11627902338082177</v>
      </c>
      <c r="AE82" s="2">
        <f t="shared" si="16"/>
        <v>-5.4154053144971459E-2</v>
      </c>
      <c r="AF82" s="2">
        <f t="shared" si="17"/>
        <v>0.24999999999999978</v>
      </c>
      <c r="AG82" s="2">
        <v>2.6164058216735495E-2</v>
      </c>
      <c r="AH82" s="2">
        <v>3.1698106128320358E-2</v>
      </c>
      <c r="AI82" s="2">
        <v>0.11627902338082177</v>
      </c>
      <c r="AJ82" s="2">
        <v>-5.4154053144971459E-2</v>
      </c>
      <c r="AK82" s="2">
        <v>0.24999999999999978</v>
      </c>
      <c r="AL82" s="2">
        <v>6.878929907108472E-2</v>
      </c>
      <c r="AM82" s="2">
        <v>6.8302263868999763E-2</v>
      </c>
      <c r="AN82" s="2">
        <f t="shared" si="19"/>
        <v>4.8703520208495665E-4</v>
      </c>
      <c r="AO82" s="2">
        <v>5.287359182478104E-2</v>
      </c>
      <c r="AP82" s="2">
        <v>5.7646401210767216E-2</v>
      </c>
      <c r="AQ82" s="2">
        <f t="shared" si="20"/>
        <v>-4.7728093859861764E-3</v>
      </c>
    </row>
    <row r="83" spans="1:43" ht="15.75" customHeight="1" x14ac:dyDescent="0.2">
      <c r="A83" s="2">
        <v>1873</v>
      </c>
      <c r="B83" s="2">
        <v>11.6</v>
      </c>
      <c r="C83" s="2">
        <v>11.719999999999999</v>
      </c>
      <c r="E83" s="2">
        <v>0.9898648648648648</v>
      </c>
      <c r="F83" s="2">
        <f t="shared" si="1"/>
        <v>2.2939589242161773E-2</v>
      </c>
      <c r="G83" s="2">
        <v>0.15766887609435976</v>
      </c>
      <c r="H83" s="2">
        <v>0.16952214103730556</v>
      </c>
      <c r="I83" s="2">
        <v>6.594475659788257E-2</v>
      </c>
      <c r="J83" s="2">
        <v>7.6858866733697129E-2</v>
      </c>
      <c r="K83" s="2">
        <f t="shared" si="2"/>
        <v>0.70216121852414504</v>
      </c>
      <c r="L83" s="2">
        <f t="shared" si="3"/>
        <v>0.21754717250866096</v>
      </c>
      <c r="M83" s="2">
        <f t="shared" si="18"/>
        <v>0.41778231614688927</v>
      </c>
      <c r="N83" s="2">
        <f t="shared" si="0"/>
        <v>1.2428419936373274</v>
      </c>
      <c r="O83" s="2">
        <v>66.757696284189052</v>
      </c>
      <c r="P83" s="2">
        <v>76.513253484805404</v>
      </c>
      <c r="Q83" s="2">
        <v>0.10088371974477081</v>
      </c>
      <c r="R83" s="2">
        <f t="shared" si="4"/>
        <v>0.10501271744988946</v>
      </c>
      <c r="S83" s="2">
        <f t="shared" si="5"/>
        <v>0.10036683453647631</v>
      </c>
      <c r="T83" s="2">
        <f t="shared" si="6"/>
        <v>-6.5785698629691414E-2</v>
      </c>
      <c r="U83" s="2">
        <f t="shared" si="7"/>
        <v>0.27030052386005488</v>
      </c>
      <c r="V83" s="2">
        <v>6.2756074591298533E-2</v>
      </c>
      <c r="W83" s="2">
        <f t="shared" si="8"/>
        <v>7.011624776383138E-2</v>
      </c>
      <c r="X83" s="2">
        <f t="shared" si="9"/>
        <v>9.7011916403655682E-2</v>
      </c>
      <c r="Y83" s="2">
        <f t="shared" si="10"/>
        <v>-0.13626302047525007</v>
      </c>
      <c r="Z83" s="2">
        <f t="shared" si="11"/>
        <v>0.15378789517490543</v>
      </c>
      <c r="AA83" s="2">
        <f t="shared" si="12"/>
        <v>3.8127645153472278E-2</v>
      </c>
      <c r="AB83" s="3">
        <f t="shared" si="13"/>
        <v>6.7269754009820996E-3</v>
      </c>
      <c r="AC83" s="4">
        <f t="shared" si="14"/>
        <v>1.083768173454458E-2</v>
      </c>
      <c r="AD83" s="4">
        <f t="shared" si="15"/>
        <v>0.10070483889306885</v>
      </c>
      <c r="AE83" s="4">
        <f t="shared" si="16"/>
        <v>-5.4154053144971459E-2</v>
      </c>
      <c r="AF83" s="4">
        <f t="shared" si="17"/>
        <v>0.24999999999999978</v>
      </c>
      <c r="AG83" s="4">
        <v>6.7269754009820996E-3</v>
      </c>
      <c r="AH83" s="4">
        <v>1.083768173454458E-2</v>
      </c>
      <c r="AI83" s="4">
        <v>0.10070483889306885</v>
      </c>
      <c r="AJ83" s="4">
        <v>-5.4154053144971459E-2</v>
      </c>
      <c r="AK83" s="4">
        <v>0.24999999999999978</v>
      </c>
      <c r="AL83" s="2">
        <v>7.3454687628531523E-2</v>
      </c>
      <c r="AM83" s="2">
        <v>7.0584516547173959E-2</v>
      </c>
      <c r="AN83" s="2">
        <f t="shared" si="19"/>
        <v>2.8701710813575643E-3</v>
      </c>
      <c r="AO83" s="2">
        <v>5.6249062378722126E-2</v>
      </c>
      <c r="AP83" s="2">
        <v>5.7838589268097311E-2</v>
      </c>
      <c r="AQ83" s="2">
        <f t="shared" si="20"/>
        <v>-1.5895268893751854E-3</v>
      </c>
    </row>
    <row r="84" spans="1:43" ht="15.75" customHeight="1" x14ac:dyDescent="0.2">
      <c r="A84" s="2">
        <v>1874</v>
      </c>
      <c r="B84" s="2">
        <v>11.04</v>
      </c>
      <c r="C84" s="2">
        <v>11.32</v>
      </c>
      <c r="E84" s="2">
        <v>0.96587030716723565</v>
      </c>
      <c r="F84" s="2">
        <f t="shared" si="1"/>
        <v>-2.3994557697629149E-2</v>
      </c>
      <c r="G84" s="2">
        <v>-5.1665832483476191E-2</v>
      </c>
      <c r="H84" s="2">
        <v>-1.8155791228475548E-2</v>
      </c>
      <c r="I84" s="2">
        <v>6.9803943832829285E-2</v>
      </c>
      <c r="J84" s="2">
        <v>0.10760620333222226</v>
      </c>
      <c r="K84" s="2">
        <f t="shared" si="2"/>
        <v>0.69605467279206756</v>
      </c>
      <c r="L84" s="2">
        <f t="shared" si="3"/>
        <v>0.25400105361215169</v>
      </c>
      <c r="M84" s="2">
        <f t="shared" si="18"/>
        <v>0.36125972920426103</v>
      </c>
      <c r="N84" s="2">
        <f t="shared" si="0"/>
        <v>1.2004241781548251</v>
      </c>
      <c r="O84" s="2">
        <v>65.545657487559339</v>
      </c>
      <c r="P84" s="2">
        <v>84.746554196901243</v>
      </c>
      <c r="Q84" s="2">
        <v>9.720905556037579E-2</v>
      </c>
      <c r="R84" s="2">
        <f t="shared" si="4"/>
        <v>0.10167441885558995</v>
      </c>
      <c r="S84" s="2">
        <f t="shared" si="5"/>
        <v>0.10416819323467727</v>
      </c>
      <c r="T84" s="2">
        <f t="shared" si="6"/>
        <v>-6.5785698629691414E-2</v>
      </c>
      <c r="U84" s="2">
        <f t="shared" si="7"/>
        <v>0.27030052386005488</v>
      </c>
      <c r="V84" s="2">
        <v>8.9516928663314052E-2</v>
      </c>
      <c r="W84" s="2">
        <f t="shared" si="8"/>
        <v>6.9129519706520565E-2</v>
      </c>
      <c r="X84" s="2">
        <f t="shared" si="9"/>
        <v>6.5892875981592436E-2</v>
      </c>
      <c r="Y84" s="2">
        <f t="shared" si="10"/>
        <v>-5.692679504990783E-2</v>
      </c>
      <c r="Z84" s="2">
        <f t="shared" si="11"/>
        <v>0.15378789517490543</v>
      </c>
      <c r="AA84" s="2">
        <f t="shared" si="12"/>
        <v>7.6921268970617379E-3</v>
      </c>
      <c r="AB84" s="5">
        <f t="shared" si="13"/>
        <v>-1.8901558174956704E-2</v>
      </c>
      <c r="AC84" s="2">
        <f t="shared" si="14"/>
        <v>-1.7575287548731944E-2</v>
      </c>
      <c r="AD84" s="2">
        <f t="shared" si="15"/>
        <v>5.5800899286616606E-2</v>
      </c>
      <c r="AE84" s="2">
        <f t="shared" si="16"/>
        <v>-5.4154053144971459E-2</v>
      </c>
      <c r="AF84" s="2">
        <f t="shared" si="17"/>
        <v>0.13211678832116802</v>
      </c>
      <c r="AG84" s="2">
        <v>-1.8901558174956704E-2</v>
      </c>
      <c r="AH84" s="2">
        <v>-1.7575287548731944E-2</v>
      </c>
      <c r="AI84" s="2">
        <v>5.5800899286616606E-2</v>
      </c>
      <c r="AJ84" s="2">
        <v>-5.4154053144971459E-2</v>
      </c>
      <c r="AK84" s="2">
        <v>0.13211678832116802</v>
      </c>
      <c r="AL84" s="2">
        <v>5.9720002985967476E-2</v>
      </c>
      <c r="AM84" s="2">
        <v>5.8280092811742457E-2</v>
      </c>
      <c r="AN84" s="2">
        <f t="shared" si="19"/>
        <v>1.4399101742250189E-3</v>
      </c>
      <c r="AO84" s="2">
        <v>5.2318191638981638E-2</v>
      </c>
      <c r="AP84" s="2">
        <v>5.6723749774463213E-2</v>
      </c>
      <c r="AQ84" s="2">
        <f t="shared" si="20"/>
        <v>-4.4055581354815743E-3</v>
      </c>
    </row>
    <row r="85" spans="1:43" ht="15.75" customHeight="1" x14ac:dyDescent="0.2">
      <c r="A85" s="2">
        <v>1875</v>
      </c>
      <c r="B85" s="2">
        <v>10.64</v>
      </c>
      <c r="C85" s="2">
        <v>10.84</v>
      </c>
      <c r="E85" s="2">
        <v>0.95759717314487625</v>
      </c>
      <c r="F85" s="2">
        <f t="shared" si="1"/>
        <v>-8.2731340223594074E-3</v>
      </c>
      <c r="G85" s="2">
        <v>3.9912858004637314E-2</v>
      </c>
      <c r="H85" s="2">
        <v>8.5960659835101039E-2</v>
      </c>
      <c r="I85" s="2">
        <v>0.10143341188984249</v>
      </c>
      <c r="J85" s="2">
        <v>0.15020537108791676</v>
      </c>
      <c r="K85" s="2">
        <f t="shared" si="2"/>
        <v>0.69512230303441747</v>
      </c>
      <c r="L85" s="2">
        <f t="shared" si="3"/>
        <v>0.2100993355961657</v>
      </c>
      <c r="M85" s="2">
        <f t="shared" si="18"/>
        <v>0.24894681589179912</v>
      </c>
      <c r="N85" s="2">
        <f t="shared" si="0"/>
        <v>1.1495227995758217</v>
      </c>
      <c r="O85" s="2">
        <v>71.180005454515467</v>
      </c>
      <c r="P85" s="2">
        <v>97.475941818469039</v>
      </c>
      <c r="Q85" s="2">
        <v>0.11384854385615108</v>
      </c>
      <c r="R85" s="2">
        <f t="shared" si="4"/>
        <v>0.11684905470206919</v>
      </c>
      <c r="S85" s="2">
        <f t="shared" si="5"/>
        <v>8.6641309033682598E-2</v>
      </c>
      <c r="T85" s="2">
        <f t="shared" si="6"/>
        <v>-1.8155791228475548E-2</v>
      </c>
      <c r="U85" s="2">
        <f t="shared" si="7"/>
        <v>0.27030052386005488</v>
      </c>
      <c r="V85" s="2">
        <v>0.11136567980975536</v>
      </c>
      <c r="W85" s="2">
        <f t="shared" si="8"/>
        <v>7.2505960101519912E-2</v>
      </c>
      <c r="X85" s="2">
        <f t="shared" si="9"/>
        <v>4.2478729493086773E-2</v>
      </c>
      <c r="Y85" s="2">
        <f t="shared" si="10"/>
        <v>1.0909349305239679E-2</v>
      </c>
      <c r="Z85" s="2">
        <f t="shared" si="11"/>
        <v>0.15378789517490543</v>
      </c>
      <c r="AA85" s="2">
        <f t="shared" si="12"/>
        <v>2.4828640463957219E-3</v>
      </c>
      <c r="AB85" s="5">
        <f t="shared" si="13"/>
        <v>-3.5190106027289371E-2</v>
      </c>
      <c r="AC85" s="2">
        <f t="shared" si="14"/>
        <v>-3.5027249066361121E-2</v>
      </c>
      <c r="AD85" s="2">
        <f t="shared" si="15"/>
        <v>1.8816785569150826E-2</v>
      </c>
      <c r="AE85" s="2">
        <f t="shared" si="16"/>
        <v>-5.4154053144971459E-2</v>
      </c>
      <c r="AF85" s="2">
        <f t="shared" si="17"/>
        <v>5.1579626047710825E-3</v>
      </c>
      <c r="AG85" s="2">
        <v>-3.5190106027289371E-2</v>
      </c>
      <c r="AH85" s="2">
        <v>-3.5027249066361121E-2</v>
      </c>
      <c r="AI85" s="2">
        <v>1.8816785569150826E-2</v>
      </c>
      <c r="AJ85" s="2">
        <v>-5.4154053144971459E-2</v>
      </c>
      <c r="AK85" s="2">
        <v>5.1579626047710825E-3</v>
      </c>
      <c r="AL85" s="2">
        <v>5.9701550115727822E-2</v>
      </c>
      <c r="AM85" s="2">
        <v>6.1399996457788229E-2</v>
      </c>
      <c r="AN85" s="2">
        <f t="shared" si="19"/>
        <v>-1.6984463420604071E-3</v>
      </c>
      <c r="AO85" s="2">
        <v>5.0620699252690846E-2</v>
      </c>
      <c r="AP85" s="2">
        <v>5.7467963726654289E-2</v>
      </c>
      <c r="AQ85" s="2">
        <f t="shared" si="20"/>
        <v>-6.8472644739634436E-3</v>
      </c>
    </row>
    <row r="86" spans="1:43" ht="15.75" customHeight="1" x14ac:dyDescent="0.2">
      <c r="A86" s="2">
        <v>1876</v>
      </c>
      <c r="B86" s="2">
        <v>10.39</v>
      </c>
      <c r="C86" s="2">
        <v>10.515000000000001</v>
      </c>
      <c r="E86" s="2">
        <v>0.97001845018450195</v>
      </c>
      <c r="F86" s="2">
        <f t="shared" si="1"/>
        <v>1.24212770396257E-2</v>
      </c>
      <c r="G86" s="2">
        <v>5.9466283660836915E-2</v>
      </c>
      <c r="H86" s="2">
        <v>9.2212507359340945E-2</v>
      </c>
      <c r="I86" s="2">
        <v>9.8938167871422358E-2</v>
      </c>
      <c r="J86" s="2">
        <v>0.13290439750130445</v>
      </c>
      <c r="K86" s="2">
        <f t="shared" si="2"/>
        <v>0.69511956882745229</v>
      </c>
      <c r="L86" s="2">
        <f t="shared" si="3"/>
        <v>-0.14195968990118707</v>
      </c>
      <c r="M86" s="2">
        <f t="shared" si="18"/>
        <v>0.26261535619538334</v>
      </c>
      <c r="N86" s="2">
        <f t="shared" si="0"/>
        <v>1.1150583244962884</v>
      </c>
      <c r="O86" s="2">
        <v>77.743692231327898</v>
      </c>
      <c r="P86" s="2">
        <v>110.43092313672487</v>
      </c>
      <c r="Q86" s="2">
        <v>0.11958064226576232</v>
      </c>
      <c r="R86" s="2">
        <f t="shared" si="4"/>
        <v>0.12231393967694007</v>
      </c>
      <c r="S86" s="2">
        <f t="shared" si="5"/>
        <v>8.2719461283148513E-2</v>
      </c>
      <c r="T86" s="2">
        <f t="shared" si="6"/>
        <v>-1.8155791228475548E-2</v>
      </c>
      <c r="U86" s="2">
        <f t="shared" si="7"/>
        <v>0.27030052386005488</v>
      </c>
      <c r="V86" s="2">
        <v>0.12410035796370217</v>
      </c>
      <c r="W86" s="2">
        <f t="shared" si="8"/>
        <v>8.0787418696085189E-2</v>
      </c>
      <c r="X86" s="2">
        <f t="shared" si="9"/>
        <v>2.3427343107660755E-2</v>
      </c>
      <c r="Y86" s="2">
        <f t="shared" si="10"/>
        <v>7.6858866733697129E-2</v>
      </c>
      <c r="Z86" s="2">
        <f t="shared" si="11"/>
        <v>0.15378789517490543</v>
      </c>
      <c r="AA86" s="2">
        <f t="shared" si="12"/>
        <v>-4.5197156979398523E-3</v>
      </c>
      <c r="AB86" s="5">
        <f t="shared" si="13"/>
        <v>-3.8617270303453695E-2</v>
      </c>
      <c r="AC86" s="2">
        <f t="shared" si="14"/>
        <v>-3.8541200308387813E-2</v>
      </c>
      <c r="AD86" s="2">
        <f t="shared" si="15"/>
        <v>1.2796579764234149E-2</v>
      </c>
      <c r="AE86" s="2">
        <f t="shared" si="16"/>
        <v>-5.4154053144971459E-2</v>
      </c>
      <c r="AF86" s="2">
        <f t="shared" si="17"/>
        <v>-1.0135135135135198E-2</v>
      </c>
      <c r="AG86" s="2">
        <v>-3.8617270303453695E-2</v>
      </c>
      <c r="AH86" s="2">
        <v>-3.8541200308387813E-2</v>
      </c>
      <c r="AI86" s="2">
        <v>1.2796579764234149E-2</v>
      </c>
      <c r="AJ86" s="2">
        <v>-5.4154053144971459E-2</v>
      </c>
      <c r="AK86" s="2">
        <v>-1.0135135135135198E-2</v>
      </c>
      <c r="AL86" s="2">
        <v>6.1063954729463805E-2</v>
      </c>
      <c r="AM86" s="2">
        <v>6.5542188498068046E-2</v>
      </c>
      <c r="AN86" s="2">
        <f t="shared" si="19"/>
        <v>-4.4782337686042409E-3</v>
      </c>
      <c r="AO86" s="2">
        <v>5.2262465343954762E-2</v>
      </c>
      <c r="AP86" s="2">
        <v>6.025003696898866E-2</v>
      </c>
      <c r="AQ86" s="2">
        <f t="shared" si="20"/>
        <v>-7.9875716250338985E-3</v>
      </c>
    </row>
    <row r="87" spans="1:43" ht="15.75" customHeight="1" x14ac:dyDescent="0.2">
      <c r="A87" s="2">
        <v>1877</v>
      </c>
      <c r="B87" s="2">
        <v>10.15</v>
      </c>
      <c r="C87" s="2">
        <v>10.27</v>
      </c>
      <c r="E87" s="2">
        <v>0.97669995244888241</v>
      </c>
      <c r="F87" s="2">
        <f t="shared" si="1"/>
        <v>6.6815022643804678E-3</v>
      </c>
      <c r="G87" s="2">
        <v>-0.11552382382759603</v>
      </c>
      <c r="H87" s="2">
        <v>-9.442385662581998E-2</v>
      </c>
      <c r="I87" s="2">
        <v>5.4195555604125666E-2</v>
      </c>
      <c r="J87" s="2">
        <v>7.9344329812792713E-2</v>
      </c>
      <c r="K87" s="2">
        <f t="shared" si="2"/>
        <v>0.68592739657992918</v>
      </c>
      <c r="L87" s="2">
        <f t="shared" si="3"/>
        <v>0.23150246615869252</v>
      </c>
      <c r="M87" s="2">
        <f t="shared" si="18"/>
        <v>0.2360703138189682</v>
      </c>
      <c r="N87" s="2">
        <f t="shared" si="0"/>
        <v>1.0890774125132554</v>
      </c>
      <c r="O87" s="2">
        <v>70.402832982515122</v>
      </c>
      <c r="P87" s="2">
        <v>119.19299072361633</v>
      </c>
      <c r="Q87" s="2">
        <v>9.731350779771146E-2</v>
      </c>
      <c r="R87" s="2">
        <f t="shared" si="4"/>
        <v>0.10216546006892224</v>
      </c>
      <c r="S87" s="2">
        <f t="shared" si="5"/>
        <v>0.1076339421372316</v>
      </c>
      <c r="T87" s="2">
        <f t="shared" si="6"/>
        <v>-9.442385662581998E-2</v>
      </c>
      <c r="U87" s="2">
        <f t="shared" si="7"/>
        <v>0.27030052386005488</v>
      </c>
      <c r="V87" s="2">
        <v>0.1166279380828181</v>
      </c>
      <c r="W87" s="2">
        <f t="shared" si="8"/>
        <v>7.6193779504894338E-2</v>
      </c>
      <c r="X87" s="2">
        <f t="shared" si="9"/>
        <v>2.4810584230274196E-2</v>
      </c>
      <c r="Y87" s="2">
        <f t="shared" si="10"/>
        <v>7.6858866733697129E-2</v>
      </c>
      <c r="Z87" s="2">
        <f t="shared" si="11"/>
        <v>0.15020537108791676</v>
      </c>
      <c r="AA87" s="2">
        <f t="shared" si="12"/>
        <v>-1.931443028510664E-2</v>
      </c>
      <c r="AB87" s="5">
        <f t="shared" si="13"/>
        <v>-3.6302897959712227E-2</v>
      </c>
      <c r="AC87" s="2">
        <f t="shared" si="14"/>
        <v>-3.6220788129567749E-2</v>
      </c>
      <c r="AD87" s="2">
        <f t="shared" si="15"/>
        <v>1.3286638307999334E-2</v>
      </c>
      <c r="AE87" s="2">
        <f t="shared" si="16"/>
        <v>-5.4154053144971459E-2</v>
      </c>
      <c r="AF87" s="2">
        <f t="shared" si="17"/>
        <v>-1.0135135135135198E-2</v>
      </c>
      <c r="AG87" s="2">
        <v>-3.6302897959712227E-2</v>
      </c>
      <c r="AH87" s="2">
        <v>-3.6220788129567749E-2</v>
      </c>
      <c r="AI87" s="2">
        <v>1.3286638307999334E-2</v>
      </c>
      <c r="AJ87" s="2">
        <v>-5.4154053144971459E-2</v>
      </c>
      <c r="AK87" s="2">
        <v>-1.0135135135135198E-2</v>
      </c>
      <c r="AL87" s="2">
        <v>5.7511909899362758E-2</v>
      </c>
      <c r="AM87" s="2">
        <v>6.6962325918113449E-2</v>
      </c>
      <c r="AN87" s="2">
        <f t="shared" si="19"/>
        <v>-9.4504160187506916E-3</v>
      </c>
      <c r="AO87" s="2">
        <v>4.918048292349033E-2</v>
      </c>
      <c r="AP87" s="2">
        <v>6.0823891149998005E-2</v>
      </c>
      <c r="AQ87" s="2">
        <f t="shared" si="20"/>
        <v>-1.1643408226507675E-2</v>
      </c>
    </row>
    <row r="88" spans="1:43" ht="15.75" customHeight="1" x14ac:dyDescent="0.2">
      <c r="A88" s="2">
        <v>1878</v>
      </c>
      <c r="B88" s="2">
        <v>9.67</v>
      </c>
      <c r="C88" s="2">
        <v>9.91</v>
      </c>
      <c r="E88" s="2">
        <v>0.96494644595910428</v>
      </c>
      <c r="F88" s="2">
        <f t="shared" si="1"/>
        <v>-1.1753506489778132E-2</v>
      </c>
      <c r="G88" s="2">
        <v>-7.7632451908532059E-3</v>
      </c>
      <c r="H88" s="2">
        <v>2.8281682329963198E-2</v>
      </c>
      <c r="I88" s="2">
        <v>4.4202978610788257E-2</v>
      </c>
      <c r="J88" s="2">
        <v>8.2135680154671542E-2</v>
      </c>
      <c r="K88" s="2">
        <f t="shared" si="2"/>
        <v>0.68502442412821452</v>
      </c>
      <c r="L88" s="2">
        <f t="shared" si="3"/>
        <v>0.26500228342256721</v>
      </c>
      <c r="M88" s="2">
        <f t="shared" si="18"/>
        <v>0.234916809886099</v>
      </c>
      <c r="N88" s="2">
        <f t="shared" si="0"/>
        <v>1.0509013785790031</v>
      </c>
      <c r="O88" s="2">
        <v>72.393943540056071</v>
      </c>
      <c r="P88" s="2">
        <v>128.98298808637003</v>
      </c>
      <c r="Q88" s="2">
        <v>8.2894602364716741E-2</v>
      </c>
      <c r="R88" s="2">
        <f t="shared" si="4"/>
        <v>8.7623531472307989E-2</v>
      </c>
      <c r="S88" s="2">
        <f t="shared" si="5"/>
        <v>0.10671477889036554</v>
      </c>
      <c r="T88" s="2">
        <f t="shared" si="6"/>
        <v>-9.442385662581998E-2</v>
      </c>
      <c r="U88" s="2">
        <f t="shared" si="7"/>
        <v>0.27030052386005488</v>
      </c>
      <c r="V88" s="2">
        <v>0.11010988570354595</v>
      </c>
      <c r="W88" s="2">
        <f t="shared" si="8"/>
        <v>7.208969575461957E-2</v>
      </c>
      <c r="X88" s="2">
        <f t="shared" si="9"/>
        <v>2.4474579245824659E-2</v>
      </c>
      <c r="Y88" s="2">
        <f t="shared" si="10"/>
        <v>7.6858866733697129E-2</v>
      </c>
      <c r="Z88" s="2">
        <f t="shared" si="11"/>
        <v>0.15020537108791676</v>
      </c>
      <c r="AA88" s="2">
        <f t="shared" si="12"/>
        <v>-2.7215283338829208E-2</v>
      </c>
      <c r="AB88" s="5">
        <f t="shared" si="13"/>
        <v>-3.437426120556001E-2</v>
      </c>
      <c r="AC88" s="2">
        <f t="shared" si="14"/>
        <v>-3.4310738219160308E-2</v>
      </c>
      <c r="AD88" s="2">
        <f t="shared" si="15"/>
        <v>1.1700381534381854E-2</v>
      </c>
      <c r="AE88" s="2">
        <f t="shared" si="16"/>
        <v>-5.2977571539056356E-2</v>
      </c>
      <c r="AF88" s="2">
        <f t="shared" si="17"/>
        <v>-1.0135135135135198E-2</v>
      </c>
      <c r="AG88" s="2">
        <v>-3.437426120556001E-2</v>
      </c>
      <c r="AH88" s="2">
        <v>-3.4310738219160308E-2</v>
      </c>
      <c r="AI88" s="2">
        <v>1.1700381534381854E-2</v>
      </c>
      <c r="AJ88" s="2">
        <v>-5.2977571539056356E-2</v>
      </c>
      <c r="AK88" s="2">
        <v>-1.0135135135135198E-2</v>
      </c>
      <c r="AL88" s="2">
        <v>5.7217243116507742E-2</v>
      </c>
      <c r="AM88" s="2">
        <v>6.9169055248670383E-2</v>
      </c>
      <c r="AN88" s="2">
        <f t="shared" si="19"/>
        <v>-1.1951812132162641E-2</v>
      </c>
      <c r="AO88" s="2">
        <v>4.8514698210935001E-2</v>
      </c>
      <c r="AP88" s="2">
        <v>6.0791451180613611E-2</v>
      </c>
      <c r="AQ88" s="2">
        <f t="shared" si="20"/>
        <v>-1.227675296967861E-2</v>
      </c>
    </row>
    <row r="89" spans="1:43" ht="15.75" customHeight="1" x14ac:dyDescent="0.2">
      <c r="A89" s="2">
        <v>1879</v>
      </c>
      <c r="B89" s="2">
        <v>9.67</v>
      </c>
      <c r="C89" s="2">
        <v>9.67</v>
      </c>
      <c r="E89" s="2">
        <v>0.97578203834510591</v>
      </c>
      <c r="F89" s="2">
        <f t="shared" si="1"/>
        <v>1.0835592386001625E-2</v>
      </c>
      <c r="G89" s="2">
        <v>0.14762021020166904</v>
      </c>
      <c r="H89" s="2">
        <v>0.17610302824183455</v>
      </c>
      <c r="I89" s="2">
        <v>7.5902171928455539E-2</v>
      </c>
      <c r="J89" s="2">
        <v>0.1026050179742497</v>
      </c>
      <c r="K89" s="2">
        <f t="shared" si="2"/>
        <v>0.68485789639171513</v>
      </c>
      <c r="L89" s="2">
        <f t="shared" si="3"/>
        <v>0.43593401954017502</v>
      </c>
      <c r="M89" s="2">
        <f t="shared" si="18"/>
        <v>0.23567982386639819</v>
      </c>
      <c r="N89" s="2">
        <f t="shared" si="0"/>
        <v>1.0254506892895014</v>
      </c>
      <c r="O89" s="2">
        <v>85.142736223828337</v>
      </c>
      <c r="P89" s="2">
        <v>142.21728989734447</v>
      </c>
      <c r="Q89" s="2">
        <v>7.4583278092404559E-2</v>
      </c>
      <c r="R89" s="2">
        <f t="shared" si="4"/>
        <v>7.8203781910485964E-2</v>
      </c>
      <c r="S89" s="2">
        <f t="shared" si="5"/>
        <v>9.1931627543552275E-2</v>
      </c>
      <c r="T89" s="2">
        <f t="shared" si="6"/>
        <v>-9.442385662581998E-2</v>
      </c>
      <c r="U89" s="2">
        <f t="shared" si="7"/>
        <v>0.20518322768819885</v>
      </c>
      <c r="V89" s="2">
        <v>0.10948209146407037</v>
      </c>
      <c r="W89" s="2">
        <f t="shared" si="8"/>
        <v>7.3249862284346504E-2</v>
      </c>
      <c r="X89" s="2">
        <f t="shared" si="9"/>
        <v>2.4596600780362882E-2</v>
      </c>
      <c r="Y89" s="2">
        <f t="shared" si="10"/>
        <v>7.6858866733697129E-2</v>
      </c>
      <c r="Z89" s="2">
        <f t="shared" si="11"/>
        <v>0.15020537108791676</v>
      </c>
      <c r="AA89" s="2">
        <f t="shared" si="12"/>
        <v>-3.489881337166581E-2</v>
      </c>
      <c r="AB89" s="5">
        <f t="shared" si="13"/>
        <v>-3.2779798866547145E-2</v>
      </c>
      <c r="AC89" s="2">
        <f t="shared" si="14"/>
        <v>-3.2714042208262795E-2</v>
      </c>
      <c r="AD89" s="2">
        <f t="shared" si="15"/>
        <v>1.1897497763993375E-2</v>
      </c>
      <c r="AE89" s="2">
        <f t="shared" si="16"/>
        <v>-5.2977571539056356E-2</v>
      </c>
      <c r="AF89" s="2">
        <f t="shared" si="17"/>
        <v>-1.0135135135135198E-2</v>
      </c>
      <c r="AG89" s="2">
        <v>-3.2779798866547145E-2</v>
      </c>
      <c r="AH89" s="2">
        <v>-3.2714042208262795E-2</v>
      </c>
      <c r="AI89" s="2">
        <v>1.1897497763993375E-2</v>
      </c>
      <c r="AJ89" s="2">
        <v>-5.2977571539056356E-2</v>
      </c>
      <c r="AK89" s="2">
        <v>-1.0135135135135198E-2</v>
      </c>
      <c r="AL89" s="2">
        <v>6.1779379305851929E-2</v>
      </c>
      <c r="AM89" s="2">
        <v>6.4466191491227634E-2</v>
      </c>
      <c r="AN89" s="2">
        <f t="shared" si="19"/>
        <v>-2.6868121853757046E-3</v>
      </c>
      <c r="AO89" s="2">
        <v>5.0331591182404857E-2</v>
      </c>
      <c r="AP89" s="2">
        <v>6.1489363355190438E-2</v>
      </c>
      <c r="AQ89" s="2">
        <f t="shared" si="20"/>
        <v>-1.1157772172785581E-2</v>
      </c>
    </row>
    <row r="90" spans="1:43" ht="15.75" customHeight="1" x14ac:dyDescent="0.2">
      <c r="A90" s="2">
        <v>1880</v>
      </c>
      <c r="B90" s="2">
        <v>9.91</v>
      </c>
      <c r="C90" s="2">
        <v>9.7899999999999991</v>
      </c>
      <c r="E90" s="2">
        <v>1.0124095139607032</v>
      </c>
      <c r="F90" s="2">
        <f t="shared" si="1"/>
        <v>3.6627475615597316E-2</v>
      </c>
      <c r="G90" s="2">
        <v>0.45700328863710321</v>
      </c>
      <c r="H90" s="2">
        <v>0.43914420849037672</v>
      </c>
      <c r="I90" s="2">
        <v>8.5491083678821966E-2</v>
      </c>
      <c r="J90" s="2">
        <v>7.2185779282350149E-2</v>
      </c>
      <c r="K90" s="2">
        <f t="shared" si="2"/>
        <v>0.65097646832515532</v>
      </c>
      <c r="L90" s="2">
        <f t="shared" si="3"/>
        <v>0.43678937896362141</v>
      </c>
      <c r="M90" s="2">
        <f t="shared" si="18"/>
        <v>0.2001049733406251</v>
      </c>
      <c r="N90" s="2">
        <f t="shared" si="0"/>
        <v>1.0381760339342523</v>
      </c>
      <c r="O90" s="2">
        <v>122.53267573154636</v>
      </c>
      <c r="P90" s="2">
        <v>152.4833557960082</v>
      </c>
      <c r="Q90" s="2">
        <v>0.1070717656387551</v>
      </c>
      <c r="R90" s="2">
        <f t="shared" si="4"/>
        <v>0.11527488952259431</v>
      </c>
      <c r="S90" s="2">
        <f t="shared" si="5"/>
        <v>0.14625042185564582</v>
      </c>
      <c r="T90" s="2">
        <f t="shared" si="6"/>
        <v>-9.442385662581998E-2</v>
      </c>
      <c r="U90" s="2">
        <f t="shared" si="7"/>
        <v>0.43914420849037672</v>
      </c>
      <c r="V90" s="2">
        <v>0.10434289703283792</v>
      </c>
      <c r="W90" s="2">
        <f t="shared" si="8"/>
        <v>7.4187337622313124E-2</v>
      </c>
      <c r="X90" s="2">
        <f t="shared" si="9"/>
        <v>2.6697519306008326E-2</v>
      </c>
      <c r="Y90" s="2">
        <f t="shared" si="10"/>
        <v>7.2185779282350149E-2</v>
      </c>
      <c r="Z90" s="2">
        <f t="shared" si="11"/>
        <v>0.15020537108791676</v>
      </c>
      <c r="AA90" s="2">
        <f t="shared" si="12"/>
        <v>2.7288686059171868E-3</v>
      </c>
      <c r="AB90" s="5">
        <f t="shared" si="13"/>
        <v>-2.7435492066020185E-2</v>
      </c>
      <c r="AC90" s="2">
        <f t="shared" si="14"/>
        <v>-2.7286354984107808E-2</v>
      </c>
      <c r="AD90" s="2">
        <f t="shared" si="15"/>
        <v>1.804841734389517E-2</v>
      </c>
      <c r="AE90" s="2">
        <f t="shared" si="16"/>
        <v>-5.2977571539056356E-2</v>
      </c>
      <c r="AF90" s="2">
        <f t="shared" si="17"/>
        <v>1.2409513960703222E-2</v>
      </c>
      <c r="AG90" s="2">
        <v>-2.7435492066020185E-2</v>
      </c>
      <c r="AH90" s="2">
        <v>-2.7286354984107808E-2</v>
      </c>
      <c r="AI90" s="2">
        <v>1.804841734389517E-2</v>
      </c>
      <c r="AJ90" s="2">
        <v>-5.2977571539056356E-2</v>
      </c>
      <c r="AK90" s="2">
        <v>1.2409513960703222E-2</v>
      </c>
      <c r="AL90" s="2">
        <v>7.3497791348935609E-2</v>
      </c>
      <c r="AM90" s="2">
        <v>6.2005466518667306E-2</v>
      </c>
      <c r="AN90" s="2">
        <f t="shared" si="19"/>
        <v>1.1492324830268304E-2</v>
      </c>
      <c r="AO90" s="2">
        <v>5.6658572978662794E-2</v>
      </c>
      <c r="AP90" s="2">
        <v>6.1289986371400602E-2</v>
      </c>
      <c r="AQ90" s="2">
        <f t="shared" si="20"/>
        <v>-4.6314133927378084E-3</v>
      </c>
    </row>
    <row r="91" spans="1:43" ht="15.75" customHeight="1" x14ac:dyDescent="0.2">
      <c r="A91" s="2">
        <v>1881</v>
      </c>
      <c r="B91" s="2">
        <v>9.91</v>
      </c>
      <c r="C91" s="2">
        <v>9.91</v>
      </c>
      <c r="E91" s="2">
        <v>1.0122574055158327</v>
      </c>
      <c r="F91" s="2">
        <f t="shared" si="1"/>
        <v>-1.5210844487056896E-4</v>
      </c>
      <c r="G91" s="2">
        <v>0.25873044342830259</v>
      </c>
      <c r="H91" s="2">
        <v>0.24348850062190519</v>
      </c>
      <c r="I91" s="2">
        <v>0.12160370670610406</v>
      </c>
      <c r="J91" s="2">
        <v>0.10802222892560609</v>
      </c>
      <c r="K91" s="2">
        <f t="shared" si="2"/>
        <v>0.64965013660842841</v>
      </c>
      <c r="L91" s="2">
        <f t="shared" si="3"/>
        <v>0.48221167350052141</v>
      </c>
      <c r="M91" s="2">
        <f t="shared" si="18"/>
        <v>0.23251196767215915</v>
      </c>
      <c r="N91" s="2">
        <f t="shared" si="0"/>
        <v>1.0509013785790033</v>
      </c>
      <c r="O91" s="2">
        <v>152.36797322261069</v>
      </c>
      <c r="P91" s="2">
        <v>168.95494776314925</v>
      </c>
      <c r="Q91" s="2">
        <v>0.12394584886115874</v>
      </c>
      <c r="R91" s="2">
        <f t="shared" si="4"/>
        <v>0.13273163077497305</v>
      </c>
      <c r="S91" s="2">
        <f t="shared" si="5"/>
        <v>0.15046053378791169</v>
      </c>
      <c r="T91" s="2">
        <f t="shared" si="6"/>
        <v>-9.442385662581998E-2</v>
      </c>
      <c r="U91" s="2">
        <f t="shared" si="7"/>
        <v>0.43914420849037672</v>
      </c>
      <c r="V91" s="2">
        <v>0.10288799623117274</v>
      </c>
      <c r="W91" s="2">
        <f t="shared" si="8"/>
        <v>8.0023034070835622E-2</v>
      </c>
      <c r="X91" s="2">
        <f t="shared" si="9"/>
        <v>2.5985683799929608E-2</v>
      </c>
      <c r="Y91" s="2">
        <f t="shared" si="10"/>
        <v>7.2185779282350149E-2</v>
      </c>
      <c r="Z91" s="2">
        <f t="shared" si="11"/>
        <v>0.15020537108791676</v>
      </c>
      <c r="AA91" s="2">
        <f t="shared" si="12"/>
        <v>2.1057852629985996E-2</v>
      </c>
      <c r="AB91" s="5">
        <f t="shared" si="13"/>
        <v>-2.0935087949754905E-2</v>
      </c>
      <c r="AC91" s="2">
        <f t="shared" si="14"/>
        <v>-2.0762857278618929E-2</v>
      </c>
      <c r="AD91" s="2">
        <f t="shared" si="15"/>
        <v>1.9464550343988467E-2</v>
      </c>
      <c r="AE91" s="2">
        <f t="shared" si="16"/>
        <v>-4.2402826855123754E-2</v>
      </c>
      <c r="AF91" s="2">
        <f t="shared" si="17"/>
        <v>1.2409513960703222E-2</v>
      </c>
      <c r="AG91" s="2">
        <v>-2.0935087949754905E-2</v>
      </c>
      <c r="AH91" s="2">
        <v>-2.0762857278618929E-2</v>
      </c>
      <c r="AI91" s="2">
        <v>1.9464550343988467E-2</v>
      </c>
      <c r="AJ91" s="2">
        <v>-4.2402826855123754E-2</v>
      </c>
      <c r="AK91" s="2">
        <v>1.2409513960703222E-2</v>
      </c>
      <c r="AL91" s="2">
        <v>7.4182741562666479E-2</v>
      </c>
      <c r="AM91" s="2">
        <v>6.1944039043995924E-2</v>
      </c>
      <c r="AN91" s="2">
        <f t="shared" si="19"/>
        <v>1.2238702518670555E-2</v>
      </c>
      <c r="AO91" s="2">
        <v>5.8027263532413463E-2</v>
      </c>
      <c r="AP91" s="2">
        <v>6.1457922100751419E-2</v>
      </c>
      <c r="AQ91" s="2">
        <f t="shared" si="20"/>
        <v>-3.4306585683379562E-3</v>
      </c>
    </row>
    <row r="92" spans="1:43" ht="15.75" customHeight="1" x14ac:dyDescent="0.2">
      <c r="A92" s="2">
        <v>1882</v>
      </c>
      <c r="B92" s="2">
        <v>9.91</v>
      </c>
      <c r="C92" s="2">
        <v>9.91</v>
      </c>
      <c r="E92" s="2">
        <v>1</v>
      </c>
      <c r="F92" s="2">
        <f t="shared" si="1"/>
        <v>-1.2257405515832653E-2</v>
      </c>
      <c r="G92" s="2">
        <v>5.3943252298827363E-3</v>
      </c>
      <c r="H92" s="2">
        <v>5.3943252298827016E-3</v>
      </c>
      <c r="I92" s="2">
        <v>5.934396445840507E-2</v>
      </c>
      <c r="J92" s="2">
        <v>5.9343964458405063E-2</v>
      </c>
      <c r="K92" s="2">
        <f t="shared" si="2"/>
        <v>0.64908665559409595</v>
      </c>
      <c r="L92" s="2">
        <f t="shared" si="3"/>
        <v>0.51669425059037799</v>
      </c>
      <c r="M92" s="2">
        <f t="shared" si="18"/>
        <v>0.16171897850255482</v>
      </c>
      <c r="N92" s="2">
        <f t="shared" si="0"/>
        <v>1.0509013785790033</v>
      </c>
      <c r="O92" s="2">
        <v>153.18989562479152</v>
      </c>
      <c r="P92" s="2">
        <v>178.98140417827727</v>
      </c>
      <c r="Q92" s="2">
        <v>0.10375764001449397</v>
      </c>
      <c r="R92" s="2">
        <f t="shared" si="4"/>
        <v>0.11275274052914144</v>
      </c>
      <c r="S92" s="2">
        <f t="shared" si="5"/>
        <v>0.15301392274464842</v>
      </c>
      <c r="T92" s="2">
        <f t="shared" si="6"/>
        <v>-9.442385662581998E-2</v>
      </c>
      <c r="U92" s="2">
        <f t="shared" si="7"/>
        <v>0.43914420849037672</v>
      </c>
      <c r="V92" s="2">
        <v>9.6788790009644785E-2</v>
      </c>
      <c r="W92" s="2">
        <f t="shared" si="8"/>
        <v>7.7685974117867734E-2</v>
      </c>
      <c r="X92" s="2">
        <f t="shared" si="9"/>
        <v>2.8591463817813297E-2</v>
      </c>
      <c r="Y92" s="2">
        <f t="shared" si="10"/>
        <v>5.9343964458405063E-2</v>
      </c>
      <c r="Z92" s="2">
        <f t="shared" si="11"/>
        <v>0.15020537108791676</v>
      </c>
      <c r="AA92" s="2">
        <f t="shared" si="12"/>
        <v>6.9688500048491892E-3</v>
      </c>
      <c r="AB92" s="5">
        <f t="shared" si="13"/>
        <v>-1.7636551007325245E-2</v>
      </c>
      <c r="AC92" s="2">
        <f t="shared" si="14"/>
        <v>-1.7455384840889265E-2</v>
      </c>
      <c r="AD92" s="2">
        <f t="shared" si="15"/>
        <v>1.9944196907305388E-2</v>
      </c>
      <c r="AE92" s="2">
        <f t="shared" si="16"/>
        <v>-4.2402826855123754E-2</v>
      </c>
      <c r="AF92" s="2">
        <f t="shared" si="17"/>
        <v>1.2409513960703222E-2</v>
      </c>
      <c r="AG92" s="2">
        <v>-1.7636551007325245E-2</v>
      </c>
      <c r="AH92" s="2">
        <v>-1.7455384840889265E-2</v>
      </c>
      <c r="AI92" s="2">
        <v>1.9944196907305388E-2</v>
      </c>
      <c r="AJ92" s="2">
        <v>-4.2402826855123754E-2</v>
      </c>
      <c r="AK92" s="2">
        <v>1.2409513960703222E-2</v>
      </c>
      <c r="AL92" s="2">
        <v>7.5471341742195691E-2</v>
      </c>
      <c r="AM92" s="2">
        <v>6.2429093199298041E-2</v>
      </c>
      <c r="AN92" s="2">
        <f t="shared" si="19"/>
        <v>1.304224854289765E-2</v>
      </c>
      <c r="AO92" s="2">
        <v>5.6329492612791875E-2</v>
      </c>
      <c r="AP92" s="2">
        <v>6.0130326009795357E-2</v>
      </c>
      <c r="AQ92" s="2">
        <f t="shared" si="20"/>
        <v>-3.8008333970034822E-3</v>
      </c>
    </row>
    <row r="93" spans="1:43" ht="15.75" customHeight="1" x14ac:dyDescent="0.2">
      <c r="A93" s="2">
        <v>1883</v>
      </c>
      <c r="B93" s="2">
        <v>9.7100000000000009</v>
      </c>
      <c r="C93" s="2">
        <v>9.81</v>
      </c>
      <c r="E93" s="2">
        <v>0.98990918264379424</v>
      </c>
      <c r="F93" s="2">
        <f t="shared" si="1"/>
        <v>-1.0090817356205761E-2</v>
      </c>
      <c r="G93" s="2">
        <v>2.1381626439558286E-2</v>
      </c>
      <c r="H93" s="2">
        <v>3.1793263814069439E-2</v>
      </c>
      <c r="I93" s="2">
        <v>4.8847443524363897E-2</v>
      </c>
      <c r="J93" s="2">
        <v>5.9539058646936427E-2</v>
      </c>
      <c r="K93" s="2">
        <f t="shared" si="2"/>
        <v>0.64897170959970474</v>
      </c>
      <c r="L93" s="2">
        <f t="shared" si="3"/>
        <v>0.5632768629960041</v>
      </c>
      <c r="M93" s="2">
        <f t="shared" si="18"/>
        <v>0.342476800128523</v>
      </c>
      <c r="N93" s="2">
        <f t="shared" si="0"/>
        <v>1.0402969247083778</v>
      </c>
      <c r="O93" s="2">
        <v>158.06030239004028</v>
      </c>
      <c r="P93" s="2">
        <v>189.63778849835876</v>
      </c>
      <c r="Q93" s="2">
        <v>9.0014177475550267E-2</v>
      </c>
      <c r="R93" s="2">
        <f t="shared" si="4"/>
        <v>9.8979852806817828E-2</v>
      </c>
      <c r="S93" s="2">
        <f t="shared" si="5"/>
        <v>0.15353396028861416</v>
      </c>
      <c r="T93" s="2">
        <f t="shared" si="6"/>
        <v>-9.442385662581998E-2</v>
      </c>
      <c r="U93" s="2">
        <f t="shared" si="7"/>
        <v>0.43914420849037672</v>
      </c>
      <c r="V93" s="2">
        <v>9.5011855597338116E-2</v>
      </c>
      <c r="W93" s="2">
        <f t="shared" si="8"/>
        <v>7.5976242810515862E-2</v>
      </c>
      <c r="X93" s="2">
        <f t="shared" si="9"/>
        <v>3.0421307036886325E-2</v>
      </c>
      <c r="Y93" s="2">
        <f t="shared" si="10"/>
        <v>5.9343964458405063E-2</v>
      </c>
      <c r="Z93" s="2">
        <f t="shared" si="11"/>
        <v>0.15020537108791676</v>
      </c>
      <c r="AA93" s="2">
        <f t="shared" si="12"/>
        <v>-4.9976781217878491E-3</v>
      </c>
      <c r="AB93" s="3">
        <f t="shared" si="13"/>
        <v>-1.7632152903038628E-2</v>
      </c>
      <c r="AC93" s="4">
        <f t="shared" si="14"/>
        <v>-1.7450953062996377E-2</v>
      </c>
      <c r="AD93" s="4">
        <f t="shared" si="15"/>
        <v>1.9946009109514839E-2</v>
      </c>
      <c r="AE93" s="4">
        <f t="shared" si="16"/>
        <v>-4.2402826855123754E-2</v>
      </c>
      <c r="AF93" s="4">
        <f t="shared" si="17"/>
        <v>1.2409513960703222E-2</v>
      </c>
      <c r="AG93" s="4">
        <v>-1.7632152903038628E-2</v>
      </c>
      <c r="AH93" s="4">
        <v>-1.7450953062996377E-2</v>
      </c>
      <c r="AI93" s="4">
        <v>1.9946009109514839E-2</v>
      </c>
      <c r="AJ93" s="4">
        <v>-4.2402826855123754E-2</v>
      </c>
      <c r="AK93" s="4">
        <v>1.2409513960703222E-2</v>
      </c>
      <c r="AL93" s="2">
        <v>7.0362335402162149E-2</v>
      </c>
      <c r="AM93" s="2">
        <v>6.0843900688403597E-2</v>
      </c>
      <c r="AN93" s="2">
        <f t="shared" si="19"/>
        <v>9.5184347137585515E-3</v>
      </c>
      <c r="AO93" s="2">
        <v>5.6365085813160347E-2</v>
      </c>
      <c r="AP93" s="2">
        <v>5.979339093155505E-2</v>
      </c>
      <c r="AQ93" s="2">
        <f t="shared" si="20"/>
        <v>-3.4283051183947033E-3</v>
      </c>
    </row>
    <row r="94" spans="1:43" ht="15.75" customHeight="1" x14ac:dyDescent="0.2">
      <c r="A94" s="2">
        <v>1884</v>
      </c>
      <c r="B94" s="2">
        <v>9.51</v>
      </c>
      <c r="C94" s="2">
        <v>9.61</v>
      </c>
      <c r="E94" s="2">
        <v>0.97961264016309879</v>
      </c>
      <c r="F94" s="2">
        <f t="shared" si="1"/>
        <v>-1.0296542480695448E-2</v>
      </c>
      <c r="G94" s="2">
        <v>-8.5435310201924866E-2</v>
      </c>
      <c r="H94" s="2">
        <v>-6.6401705835679725E-2</v>
      </c>
      <c r="I94" s="2">
        <v>6.2723518878892645E-2</v>
      </c>
      <c r="J94" s="2">
        <v>8.4840553611023717E-2</v>
      </c>
      <c r="K94" s="2">
        <f t="shared" si="2"/>
        <v>0.64268125224479855</v>
      </c>
      <c r="L94" s="2">
        <f t="shared" si="3"/>
        <v>0.57918888601035323</v>
      </c>
      <c r="M94" s="2">
        <f t="shared" si="18"/>
        <v>0.32447950439205281</v>
      </c>
      <c r="N94" s="2">
        <f t="shared" si="0"/>
        <v>1.0190880169671264</v>
      </c>
      <c r="O94" s="2">
        <v>147.56482868643823</v>
      </c>
      <c r="P94" s="2">
        <v>205.72676346012975</v>
      </c>
      <c r="Q94" s="2">
        <v>8.4535802344108943E-2</v>
      </c>
      <c r="R94" s="2">
        <f t="shared" si="4"/>
        <v>9.4155261346097405E-2</v>
      </c>
      <c r="S94" s="2">
        <f t="shared" si="5"/>
        <v>0.15830758621008872</v>
      </c>
      <c r="T94" s="2">
        <f t="shared" si="6"/>
        <v>-9.442385662581998E-2</v>
      </c>
      <c r="U94" s="2">
        <f t="shared" si="7"/>
        <v>0.43914420849037672</v>
      </c>
      <c r="V94" s="2">
        <v>9.2740084735446274E-2</v>
      </c>
      <c r="W94" s="2">
        <f t="shared" si="8"/>
        <v>7.5268200315122186E-2</v>
      </c>
      <c r="X94" s="2">
        <f t="shared" si="9"/>
        <v>3.0256853636711298E-2</v>
      </c>
      <c r="Y94" s="2">
        <f t="shared" si="10"/>
        <v>5.9343964458405063E-2</v>
      </c>
      <c r="Z94" s="2">
        <f t="shared" si="11"/>
        <v>0.15020537108791676</v>
      </c>
      <c r="AA94" s="2">
        <f t="shared" si="12"/>
        <v>-8.2042823913373308E-3</v>
      </c>
      <c r="AB94" s="5">
        <f t="shared" si="13"/>
        <v>-1.62433161129256E-2</v>
      </c>
      <c r="AC94" s="2">
        <f t="shared" si="14"/>
        <v>-1.6076719763410074E-2</v>
      </c>
      <c r="AD94" s="2">
        <f t="shared" si="15"/>
        <v>1.9125743173327978E-2</v>
      </c>
      <c r="AE94" s="2">
        <f t="shared" si="16"/>
        <v>-4.2402826855123754E-2</v>
      </c>
      <c r="AF94" s="2">
        <f t="shared" si="17"/>
        <v>1.2409513960703222E-2</v>
      </c>
      <c r="AG94" s="2">
        <v>-1.62433161129256E-2</v>
      </c>
      <c r="AH94" s="2">
        <v>-1.6076719763410074E-2</v>
      </c>
      <c r="AI94" s="2">
        <v>1.9125743173327978E-2</v>
      </c>
      <c r="AJ94" s="2">
        <v>-4.2402826855123754E-2</v>
      </c>
      <c r="AK94" s="2">
        <v>1.2409513960703222E-2</v>
      </c>
      <c r="AL94" s="2">
        <v>7.300865215700561E-2</v>
      </c>
      <c r="AM94" s="2">
        <v>6.3843408088656184E-2</v>
      </c>
      <c r="AN94" s="2">
        <f t="shared" si="19"/>
        <v>9.1652440683494263E-3</v>
      </c>
      <c r="AO94" s="2">
        <v>5.467547476495084E-2</v>
      </c>
      <c r="AP94" s="2">
        <v>6.1696137212203281E-2</v>
      </c>
      <c r="AQ94" s="2">
        <f t="shared" si="20"/>
        <v>-7.0206624472524404E-3</v>
      </c>
    </row>
    <row r="95" spans="1:43" ht="15.75" customHeight="1" x14ac:dyDescent="0.2">
      <c r="A95" s="2">
        <v>1885</v>
      </c>
      <c r="B95" s="2">
        <v>9.32</v>
      </c>
      <c r="C95" s="2">
        <v>9.4149999999999991</v>
      </c>
      <c r="E95" s="2">
        <v>0.97970863683662845</v>
      </c>
      <c r="F95" s="2">
        <f t="shared" si="1"/>
        <v>9.5996673529663568E-5</v>
      </c>
      <c r="G95" s="2">
        <v>-0.13659136696293672</v>
      </c>
      <c r="H95" s="2">
        <v>-0.11870876649111217</v>
      </c>
      <c r="I95" s="2">
        <v>4.7195006141664796E-2</v>
      </c>
      <c r="J95" s="2">
        <v>6.8884122041571905E-2</v>
      </c>
      <c r="K95" s="2">
        <f t="shared" si="2"/>
        <v>0.63479293243457502</v>
      </c>
      <c r="L95" s="2">
        <f t="shared" si="3"/>
        <v>0.67030118820041862</v>
      </c>
      <c r="M95" s="2">
        <f t="shared" si="18"/>
        <v>0.22875660760150812</v>
      </c>
      <c r="N95" s="2">
        <f t="shared" si="0"/>
        <v>0.99840933191940628</v>
      </c>
      <c r="O95" s="2">
        <v>130.04758989559886</v>
      </c>
      <c r="P95" s="2">
        <v>219.89807094153491</v>
      </c>
      <c r="Q95" s="2">
        <v>6.2122059988327108E-2</v>
      </c>
      <c r="R95" s="2">
        <f t="shared" si="4"/>
        <v>7.3688318713476086E-2</v>
      </c>
      <c r="S95" s="2">
        <f t="shared" si="5"/>
        <v>0.17211320954885359</v>
      </c>
      <c r="T95" s="2">
        <f t="shared" si="6"/>
        <v>-0.11870876649111217</v>
      </c>
      <c r="U95" s="2">
        <f t="shared" si="7"/>
        <v>0.43914420849037672</v>
      </c>
      <c r="V95" s="2">
        <v>8.475684166434444E-2</v>
      </c>
      <c r="W95" s="2">
        <f t="shared" si="8"/>
        <v>6.9844359740304424E-2</v>
      </c>
      <c r="X95" s="2">
        <f t="shared" si="9"/>
        <v>2.3346236934610957E-2</v>
      </c>
      <c r="Y95" s="2">
        <f t="shared" si="10"/>
        <v>5.9343964458405063E-2</v>
      </c>
      <c r="Z95" s="2">
        <f t="shared" si="11"/>
        <v>0.13290439750130445</v>
      </c>
      <c r="AA95" s="2">
        <f t="shared" si="12"/>
        <v>-2.2634781676017332E-2</v>
      </c>
      <c r="AB95" s="5">
        <f t="shared" si="13"/>
        <v>-1.3995029572038412E-2</v>
      </c>
      <c r="AC95" s="2">
        <f t="shared" si="14"/>
        <v>-1.3865573394234887E-2</v>
      </c>
      <c r="AD95" s="2">
        <f t="shared" si="15"/>
        <v>1.6891661615240843E-2</v>
      </c>
      <c r="AE95" s="2">
        <f t="shared" si="16"/>
        <v>-3.5053554040895718E-2</v>
      </c>
      <c r="AF95" s="2">
        <f t="shared" si="17"/>
        <v>1.2409513960703222E-2</v>
      </c>
      <c r="AG95" s="2">
        <v>-1.3995029572038412E-2</v>
      </c>
      <c r="AH95" s="2">
        <v>-1.3865573394234887E-2</v>
      </c>
      <c r="AI95" s="2">
        <v>1.6891661615240843E-2</v>
      </c>
      <c r="AJ95" s="2">
        <v>-3.5053554040895718E-2</v>
      </c>
      <c r="AK95" s="2">
        <v>1.2409513960703222E-2</v>
      </c>
      <c r="AL95" s="2">
        <v>7.4747926298508169E-2</v>
      </c>
      <c r="AM95" s="2">
        <v>6.8742642244769239E-2</v>
      </c>
      <c r="AN95" s="2">
        <f t="shared" si="19"/>
        <v>6.0052840537389296E-3</v>
      </c>
      <c r="AO95" s="2">
        <v>5.0476168801320755E-2</v>
      </c>
      <c r="AP95" s="2">
        <v>6.1868922583862826E-2</v>
      </c>
      <c r="AQ95" s="2">
        <f t="shared" si="20"/>
        <v>-1.1392753782542071E-2</v>
      </c>
    </row>
    <row r="96" spans="1:43" ht="15.75" customHeight="1" x14ac:dyDescent="0.2">
      <c r="A96" s="2">
        <v>1886</v>
      </c>
      <c r="B96" s="2">
        <v>9.1199999999999992</v>
      </c>
      <c r="C96" s="2">
        <v>9.2199999999999989</v>
      </c>
      <c r="E96" s="2">
        <v>0.97928836962294208</v>
      </c>
      <c r="F96" s="2">
        <f t="shared" si="1"/>
        <v>-4.202672136863761E-4</v>
      </c>
      <c r="G96" s="2">
        <v>0.28445587867832489</v>
      </c>
      <c r="H96" s="2">
        <v>0.31162170257661925</v>
      </c>
      <c r="I96" s="2">
        <v>7.3993235251432768E-2</v>
      </c>
      <c r="J96" s="2">
        <v>9.6707842721501125E-2</v>
      </c>
      <c r="K96" s="2">
        <f t="shared" si="2"/>
        <v>0.62797838203344469</v>
      </c>
      <c r="L96" s="2">
        <f t="shared" si="3"/>
        <v>0.69197712306829651</v>
      </c>
      <c r="M96" s="2">
        <f t="shared" si="18"/>
        <v>0.18072556640696361</v>
      </c>
      <c r="N96" s="2">
        <f t="shared" si="0"/>
        <v>0.9777306468716862</v>
      </c>
      <c r="O96" s="2">
        <v>170.57324127485131</v>
      </c>
      <c r="P96" s="2">
        <v>241.16393900091037</v>
      </c>
      <c r="Q96" s="2">
        <v>8.1744196636783978E-2</v>
      </c>
      <c r="R96" s="2">
        <f t="shared" si="4"/>
        <v>9.5629238235203917E-2</v>
      </c>
      <c r="S96" s="2">
        <f t="shared" si="5"/>
        <v>0.18798987035590128</v>
      </c>
      <c r="T96" s="2">
        <f t="shared" si="6"/>
        <v>-0.11870876649111217</v>
      </c>
      <c r="U96" s="2">
        <f t="shared" si="7"/>
        <v>0.43914420849037672</v>
      </c>
      <c r="V96" s="2">
        <v>8.1240156226775745E-2</v>
      </c>
      <c r="W96" s="2">
        <f t="shared" si="8"/>
        <v>6.7349866478305459E-2</v>
      </c>
      <c r="X96" s="2">
        <f t="shared" si="9"/>
        <v>1.7046451332923283E-2</v>
      </c>
      <c r="Y96" s="2">
        <f t="shared" si="10"/>
        <v>5.9343964458405063E-2</v>
      </c>
      <c r="Z96" s="2">
        <f t="shared" si="11"/>
        <v>0.10802222892560609</v>
      </c>
      <c r="AA96" s="2">
        <f t="shared" si="12"/>
        <v>5.0404041000823296E-4</v>
      </c>
      <c r="AB96" s="5">
        <f t="shared" si="13"/>
        <v>-1.3056787987277125E-2</v>
      </c>
      <c r="AC96" s="2">
        <f t="shared" si="14"/>
        <v>-1.2938581450390729E-2</v>
      </c>
      <c r="AD96" s="2">
        <f t="shared" si="15"/>
        <v>1.6146911464824883E-2</v>
      </c>
      <c r="AE96" s="2">
        <f t="shared" si="16"/>
        <v>-3.5053554040895718E-2</v>
      </c>
      <c r="AF96" s="2">
        <f t="shared" si="17"/>
        <v>1.2409513960703222E-2</v>
      </c>
      <c r="AG96" s="2">
        <v>-1.3056787987277125E-2</v>
      </c>
      <c r="AH96" s="2">
        <v>-1.2938581450390729E-2</v>
      </c>
      <c r="AI96" s="2">
        <v>1.6146911464824883E-2</v>
      </c>
      <c r="AJ96" s="2">
        <v>-3.5053554040895718E-2</v>
      </c>
      <c r="AK96" s="2">
        <v>1.2409513960703222E-2</v>
      </c>
      <c r="AL96" s="2">
        <v>8.5318486657847567E-2</v>
      </c>
      <c r="AM96" s="2">
        <v>6.909916017194169E-2</v>
      </c>
      <c r="AN96" s="2">
        <f t="shared" si="19"/>
        <v>1.6219326485905877E-2</v>
      </c>
      <c r="AO96" s="2">
        <v>5.4898433012605413E-2</v>
      </c>
      <c r="AP96" s="2">
        <v>6.4483750374831825E-2</v>
      </c>
      <c r="AQ96" s="2">
        <f t="shared" si="20"/>
        <v>-9.5853173622264115E-3</v>
      </c>
    </row>
    <row r="97" spans="1:46" ht="15.75" customHeight="1" x14ac:dyDescent="0.2">
      <c r="A97" s="2">
        <v>1887</v>
      </c>
      <c r="B97" s="2">
        <v>9.2200000000000006</v>
      </c>
      <c r="C97" s="2">
        <v>9.17</v>
      </c>
      <c r="E97" s="2">
        <v>0.99457700650759229</v>
      </c>
      <c r="F97" s="2">
        <f t="shared" si="1"/>
        <v>1.5288636884650209E-2</v>
      </c>
      <c r="G97" s="2">
        <v>0.10306913021193886</v>
      </c>
      <c r="H97" s="2">
        <v>0.10908368381178568</v>
      </c>
      <c r="I97" s="2">
        <v>5.0605387506466974E-2</v>
      </c>
      <c r="J97" s="2">
        <v>5.6333879259500952E-2</v>
      </c>
      <c r="K97" s="2">
        <f t="shared" si="2"/>
        <v>0.62720920264955227</v>
      </c>
      <c r="L97" s="2">
        <f t="shared" si="3"/>
        <v>0.66148660752374566</v>
      </c>
      <c r="M97" s="2">
        <f t="shared" si="18"/>
        <v>0.18712763503567273</v>
      </c>
      <c r="N97" s="2">
        <f t="shared" si="0"/>
        <v>0.97242841993637341</v>
      </c>
      <c r="O97" s="2">
        <v>189.17999879282863</v>
      </c>
      <c r="P97" s="2">
        <v>254.74963922233331</v>
      </c>
      <c r="Q97" s="2">
        <v>0.1038968861673191</v>
      </c>
      <c r="R97" s="2">
        <f t="shared" si="4"/>
        <v>0.11597999227896449</v>
      </c>
      <c r="S97" s="2">
        <f t="shared" si="5"/>
        <v>0.17574635559549406</v>
      </c>
      <c r="T97" s="2">
        <f t="shared" si="6"/>
        <v>-0.11870876649111217</v>
      </c>
      <c r="U97" s="2">
        <f t="shared" si="7"/>
        <v>0.43914420849037672</v>
      </c>
      <c r="V97" s="2">
        <v>7.8912652323631122E-2</v>
      </c>
      <c r="W97" s="2">
        <f t="shared" si="8"/>
        <v>6.699084966853959E-2</v>
      </c>
      <c r="X97" s="2">
        <f t="shared" si="9"/>
        <v>1.88106610196969E-2</v>
      </c>
      <c r="Y97" s="2">
        <f t="shared" si="10"/>
        <v>5.6333879259500952E-2</v>
      </c>
      <c r="Z97" s="2">
        <f t="shared" si="11"/>
        <v>0.10802222892560609</v>
      </c>
      <c r="AA97" s="2">
        <f t="shared" si="12"/>
        <v>2.4984233843687975E-2</v>
      </c>
      <c r="AB97" s="5">
        <f t="shared" si="13"/>
        <v>-1.12650425964947E-2</v>
      </c>
      <c r="AC97" s="2">
        <f t="shared" si="14"/>
        <v>-1.115087604451992E-2</v>
      </c>
      <c r="AD97" s="2">
        <f t="shared" si="15"/>
        <v>1.5859346788747865E-2</v>
      </c>
      <c r="AE97" s="2">
        <f t="shared" si="16"/>
        <v>-3.5053554040895718E-2</v>
      </c>
      <c r="AF97" s="2">
        <f t="shared" si="17"/>
        <v>1.2409513960703222E-2</v>
      </c>
      <c r="AG97" s="2">
        <v>-1.12650425964947E-2</v>
      </c>
      <c r="AH97" s="2">
        <v>-1.115087604451992E-2</v>
      </c>
      <c r="AI97" s="2">
        <v>1.5859346788747865E-2</v>
      </c>
      <c r="AJ97" s="2">
        <v>-3.5053554040895718E-2</v>
      </c>
      <c r="AK97" s="2">
        <v>1.2409513960703222E-2</v>
      </c>
      <c r="AL97" s="2">
        <v>8.4544953594617833E-2</v>
      </c>
      <c r="AM97" s="2">
        <v>6.8486116134877775E-2</v>
      </c>
      <c r="AN97" s="2">
        <f t="shared" si="19"/>
        <v>1.6058837459740058E-2</v>
      </c>
      <c r="AO97" s="2">
        <v>5.7504238318256642E-2</v>
      </c>
      <c r="AP97" s="2">
        <v>6.6164096021893118E-2</v>
      </c>
      <c r="AQ97" s="2">
        <f t="shared" si="20"/>
        <v>-8.6598577036364754E-3</v>
      </c>
    </row>
    <row r="98" spans="1:46" ht="15.75" customHeight="1" x14ac:dyDescent="0.2">
      <c r="A98" s="2">
        <v>1888</v>
      </c>
      <c r="B98" s="2">
        <v>9.2200000000000006</v>
      </c>
      <c r="C98" s="2">
        <v>9.2200000000000006</v>
      </c>
      <c r="E98" s="2">
        <v>1.0054525627044713</v>
      </c>
      <c r="F98" s="2">
        <f t="shared" si="1"/>
        <v>1.0875556196878966E-2</v>
      </c>
      <c r="G98" s="2">
        <v>-2.16150195210865E-2</v>
      </c>
      <c r="H98" s="2">
        <v>-2.6920794903293355E-2</v>
      </c>
      <c r="I98" s="2">
        <v>3.9984800652199108E-2</v>
      </c>
      <c r="J98" s="2">
        <v>3.4344969846058948E-2</v>
      </c>
      <c r="K98" s="2">
        <f t="shared" si="2"/>
        <v>0.62752293844175799</v>
      </c>
      <c r="L98" s="2">
        <f t="shared" si="3"/>
        <v>0.68127855593231801</v>
      </c>
      <c r="M98" s="2">
        <f t="shared" si="18"/>
        <v>0.231817183754531</v>
      </c>
      <c r="N98" s="2">
        <f t="shared" si="0"/>
        <v>0.97773064687168643</v>
      </c>
      <c r="O98" s="2">
        <v>184.08712284552161</v>
      </c>
      <c r="P98" s="2">
        <v>263.49900789971878</v>
      </c>
      <c r="Q98" s="2">
        <v>9.7822474921243963E-2</v>
      </c>
      <c r="R98" s="2">
        <f t="shared" si="4"/>
        <v>0.11045974455563883</v>
      </c>
      <c r="S98" s="2">
        <f t="shared" si="5"/>
        <v>0.17963108602726424</v>
      </c>
      <c r="T98" s="2">
        <f t="shared" si="6"/>
        <v>-0.11870876649111217</v>
      </c>
      <c r="U98" s="2">
        <f t="shared" si="7"/>
        <v>0.43914420849037672</v>
      </c>
      <c r="V98" s="2">
        <v>7.4050384847623829E-2</v>
      </c>
      <c r="W98" s="2">
        <f t="shared" si="8"/>
        <v>6.6569031872680678E-2</v>
      </c>
      <c r="X98" s="2">
        <f t="shared" si="9"/>
        <v>2.3442908722587016E-2</v>
      </c>
      <c r="Y98" s="2">
        <f t="shared" si="10"/>
        <v>3.4344969846058948E-2</v>
      </c>
      <c r="Z98" s="2">
        <f t="shared" si="11"/>
        <v>0.10802222892560609</v>
      </c>
      <c r="AA98" s="2">
        <f t="shared" si="12"/>
        <v>2.3772090073620133E-2</v>
      </c>
      <c r="AB98" s="5">
        <f t="shared" si="13"/>
        <v>-7.1909515652664813E-3</v>
      </c>
      <c r="AC98" s="2">
        <f t="shared" si="14"/>
        <v>-7.1002643699829004E-3</v>
      </c>
      <c r="AD98" s="2">
        <f t="shared" si="15"/>
        <v>1.4157571741753364E-2</v>
      </c>
      <c r="AE98" s="2">
        <f t="shared" si="16"/>
        <v>-2.4217961654894093E-2</v>
      </c>
      <c r="AF98" s="2">
        <f t="shared" si="17"/>
        <v>1.2409513960703222E-2</v>
      </c>
      <c r="AG98" s="2">
        <v>-7.1909515652664813E-3</v>
      </c>
      <c r="AH98" s="2">
        <v>-7.1002643699829004E-3</v>
      </c>
      <c r="AI98" s="2">
        <v>1.4157571741753364E-2</v>
      </c>
      <c r="AJ98" s="2">
        <v>-2.4217961654894093E-2</v>
      </c>
      <c r="AK98" s="2">
        <v>1.2409513960703222E-2</v>
      </c>
      <c r="AL98" s="2">
        <v>8.8401614376646551E-2</v>
      </c>
      <c r="AM98" s="2">
        <v>6.7763503647211357E-2</v>
      </c>
      <c r="AN98" s="2">
        <f t="shared" si="19"/>
        <v>2.0638110729435194E-2</v>
      </c>
      <c r="AO98" s="2">
        <v>5.7460710737557472E-2</v>
      </c>
      <c r="AP98" s="2">
        <v>6.5238136821966289E-2</v>
      </c>
      <c r="AQ98" s="2">
        <f t="shared" si="20"/>
        <v>-7.7774260844088172E-3</v>
      </c>
    </row>
    <row r="99" spans="1:46" ht="15.75" customHeight="1" x14ac:dyDescent="0.2">
      <c r="A99" s="2">
        <v>1889</v>
      </c>
      <c r="B99" s="2">
        <v>8.92</v>
      </c>
      <c r="C99" s="2">
        <v>9.07</v>
      </c>
      <c r="E99" s="2">
        <v>0.98373101952277653</v>
      </c>
      <c r="F99" s="2">
        <f t="shared" si="1"/>
        <v>-2.1721543181694725E-2</v>
      </c>
      <c r="G99" s="2">
        <v>1.8849394669470245E-2</v>
      </c>
      <c r="H99" s="2">
        <v>3.5699164151324903E-2</v>
      </c>
      <c r="I99" s="2">
        <v>6.62991166294125E-2</v>
      </c>
      <c r="J99" s="2">
        <v>8.3933611391751262E-2</v>
      </c>
      <c r="K99" s="2">
        <f t="shared" si="2"/>
        <v>0.62680401992464319</v>
      </c>
      <c r="L99" s="2">
        <f t="shared" si="3"/>
        <v>0.6696069569017512</v>
      </c>
      <c r="M99" s="2">
        <f t="shared" si="18"/>
        <v>0.20898819260819118</v>
      </c>
      <c r="N99" s="2">
        <f t="shared" si="0"/>
        <v>0.96182396606574794</v>
      </c>
      <c r="O99" s="2">
        <v>190.65887926212901</v>
      </c>
      <c r="P99" s="2">
        <v>285.61543123088575</v>
      </c>
      <c r="Q99" s="2">
        <v>8.395422699091587E-2</v>
      </c>
      <c r="R99" s="2">
        <f t="shared" si="4"/>
        <v>9.6419358146587864E-2</v>
      </c>
      <c r="S99" s="2">
        <f t="shared" si="5"/>
        <v>0.1794171807672271</v>
      </c>
      <c r="T99" s="2">
        <f t="shared" si="6"/>
        <v>-0.11870876649111217</v>
      </c>
      <c r="U99" s="2">
        <f t="shared" si="7"/>
        <v>0.43914420849037672</v>
      </c>
      <c r="V99" s="2">
        <v>7.2217588217897213E-2</v>
      </c>
      <c r="W99" s="2">
        <f t="shared" si="8"/>
        <v>6.5608726342776369E-2</v>
      </c>
      <c r="X99" s="2">
        <f t="shared" si="9"/>
        <v>2.1608076802589842E-2</v>
      </c>
      <c r="Y99" s="2">
        <f t="shared" si="10"/>
        <v>3.4344969846058948E-2</v>
      </c>
      <c r="Z99" s="2">
        <f t="shared" si="11"/>
        <v>0.10802222892560609</v>
      </c>
      <c r="AA99" s="2">
        <f t="shared" si="12"/>
        <v>1.1736638773018657E-2</v>
      </c>
      <c r="AB99" s="5">
        <f t="shared" si="13"/>
        <v>-6.3851323845788652E-3</v>
      </c>
      <c r="AC99" s="2">
        <f t="shared" si="14"/>
        <v>-6.3053662522160048E-3</v>
      </c>
      <c r="AD99" s="2">
        <f t="shared" si="15"/>
        <v>1.3286010617467214E-2</v>
      </c>
      <c r="AE99" s="2">
        <f t="shared" si="16"/>
        <v>-2.0711630377057921E-2</v>
      </c>
      <c r="AF99" s="2">
        <f t="shared" si="17"/>
        <v>1.2409513960703222E-2</v>
      </c>
      <c r="AG99" s="2">
        <v>-6.3851323845788652E-3</v>
      </c>
      <c r="AH99" s="2">
        <v>-6.3053662522160048E-3</v>
      </c>
      <c r="AI99" s="2">
        <v>1.3286010617467214E-2</v>
      </c>
      <c r="AJ99" s="2">
        <v>-2.0711630377057921E-2</v>
      </c>
      <c r="AK99" s="2">
        <v>1.2409513960703222E-2</v>
      </c>
      <c r="AL99" s="2">
        <v>8.5042466352749077E-2</v>
      </c>
      <c r="AM99" s="2">
        <v>6.6097500642125204E-2</v>
      </c>
      <c r="AN99" s="2">
        <f t="shared" si="19"/>
        <v>1.8944965710623873E-2</v>
      </c>
      <c r="AO99" s="2">
        <v>5.6131055220007491E-2</v>
      </c>
      <c r="AP99" s="2">
        <v>6.5858184305380318E-2</v>
      </c>
      <c r="AQ99" s="2">
        <f t="shared" si="20"/>
        <v>-9.7271290853728279E-3</v>
      </c>
    </row>
    <row r="100" spans="1:46" ht="15.75" customHeight="1" x14ac:dyDescent="0.2">
      <c r="A100" s="2">
        <v>1890</v>
      </c>
      <c r="B100" s="2">
        <v>8.82</v>
      </c>
      <c r="C100" s="2">
        <v>8.870000000000001</v>
      </c>
      <c r="E100" s="2">
        <v>0.97794928335170905</v>
      </c>
      <c r="F100" s="2">
        <f t="shared" si="1"/>
        <v>-5.7817361710674753E-3</v>
      </c>
      <c r="G100" s="2">
        <v>7.9903058355567699E-2</v>
      </c>
      <c r="H100" s="2">
        <v>0.10425261998703483</v>
      </c>
      <c r="I100" s="2">
        <v>4.4314587769514885E-2</v>
      </c>
      <c r="J100" s="2">
        <v>6.7861703615501368E-2</v>
      </c>
      <c r="K100" s="2">
        <f t="shared" si="2"/>
        <v>0.62655770564922908</v>
      </c>
      <c r="L100" s="2">
        <f t="shared" si="3"/>
        <v>0.61442733853871534</v>
      </c>
      <c r="M100" s="2">
        <f t="shared" si="18"/>
        <v>0.21725466737947088</v>
      </c>
      <c r="N100" s="2">
        <f t="shared" si="0"/>
        <v>0.94061505832449677</v>
      </c>
      <c r="O100" s="2">
        <v>210.53556694899768</v>
      </c>
      <c r="P100" s="2">
        <v>304.99778097308973</v>
      </c>
      <c r="Q100" s="2">
        <v>5.5619382200072114E-2</v>
      </c>
      <c r="R100" s="2">
        <f t="shared" si="4"/>
        <v>6.293019929625368E-2</v>
      </c>
      <c r="S100" s="2">
        <f t="shared" si="5"/>
        <v>0.133791098413824</v>
      </c>
      <c r="T100" s="2">
        <f t="shared" si="6"/>
        <v>-0.11870876649111217</v>
      </c>
      <c r="U100" s="2">
        <f t="shared" si="7"/>
        <v>0.31162170257661925</v>
      </c>
      <c r="V100" s="2">
        <v>7.1784381043335885E-2</v>
      </c>
      <c r="W100" s="2">
        <f t="shared" si="8"/>
        <v>6.1491076751845661E-2</v>
      </c>
      <c r="X100" s="2">
        <f t="shared" si="9"/>
        <v>2.1656353833218546E-2</v>
      </c>
      <c r="Y100" s="2">
        <f t="shared" si="10"/>
        <v>3.4344969846058948E-2</v>
      </c>
      <c r="Z100" s="2">
        <f t="shared" si="11"/>
        <v>0.10802222892560609</v>
      </c>
      <c r="AA100" s="2">
        <f t="shared" si="12"/>
        <v>-1.6164998843263771E-2</v>
      </c>
      <c r="AB100" s="5">
        <f t="shared" si="13"/>
        <v>-9.8201305289654338E-3</v>
      </c>
      <c r="AC100" s="2">
        <f t="shared" si="14"/>
        <v>-9.7513893131153662E-3</v>
      </c>
      <c r="AD100" s="2">
        <f t="shared" si="15"/>
        <v>1.2326941007835086E-2</v>
      </c>
      <c r="AE100" s="2">
        <f t="shared" si="16"/>
        <v>-2.2050716648290947E-2</v>
      </c>
      <c r="AF100" s="2">
        <f t="shared" si="17"/>
        <v>1.2257405515832653E-2</v>
      </c>
      <c r="AG100" s="2">
        <v>-9.8201305289654338E-3</v>
      </c>
      <c r="AH100" s="2">
        <v>-9.7513893131153662E-3</v>
      </c>
      <c r="AI100" s="2">
        <v>1.2326941007835086E-2</v>
      </c>
      <c r="AJ100" s="2">
        <v>-2.2050716648290947E-2</v>
      </c>
      <c r="AK100" s="2">
        <v>1.2257405515832653E-2</v>
      </c>
      <c r="AL100" s="2">
        <v>8.8503231996974893E-2</v>
      </c>
      <c r="AM100" s="2">
        <v>6.6972562194762331E-2</v>
      </c>
      <c r="AN100" s="2">
        <f t="shared" si="19"/>
        <v>2.1530669802212563E-2</v>
      </c>
      <c r="AO100" s="2">
        <v>6.1010707148743439E-2</v>
      </c>
      <c r="AP100" s="2">
        <v>6.7897769460523241E-2</v>
      </c>
      <c r="AQ100" s="2">
        <f t="shared" si="20"/>
        <v>-6.8870623117798027E-3</v>
      </c>
    </row>
    <row r="101" spans="1:46" ht="15.75" customHeight="1" x14ac:dyDescent="0.2">
      <c r="A101" s="2">
        <v>1891</v>
      </c>
      <c r="B101" s="2">
        <v>8.82</v>
      </c>
      <c r="C101" s="2">
        <v>8.82</v>
      </c>
      <c r="E101" s="2">
        <v>0.99436302142051858</v>
      </c>
      <c r="F101" s="2">
        <f t="shared" si="1"/>
        <v>1.6413738068809525E-2</v>
      </c>
      <c r="G101" s="2">
        <v>-5.2544818310085097E-2</v>
      </c>
      <c r="H101" s="2">
        <v>-4.7173757189393872E-2</v>
      </c>
      <c r="I101" s="2">
        <v>2.0003147117144005E-2</v>
      </c>
      <c r="J101" s="2">
        <v>2.5785477883114138E-2</v>
      </c>
      <c r="K101" s="2">
        <f t="shared" si="2"/>
        <v>0.62715171597316022</v>
      </c>
      <c r="L101" s="2">
        <f t="shared" si="3"/>
        <v>0.49451748292908787</v>
      </c>
      <c r="M101" s="2">
        <f t="shared" si="18"/>
        <v>0.30202535162133937</v>
      </c>
      <c r="N101" s="2">
        <f t="shared" si="0"/>
        <v>0.93531283138918386</v>
      </c>
      <c r="O101" s="2">
        <v>200.6038132340143</v>
      </c>
      <c r="P101" s="2">
        <v>312.86229450877022</v>
      </c>
      <c r="Q101" s="2">
        <v>2.7885049551538244E-2</v>
      </c>
      <c r="R101" s="2">
        <f t="shared" si="4"/>
        <v>3.3863973515123769E-2</v>
      </c>
      <c r="S101" s="2">
        <f t="shared" si="5"/>
        <v>0.12118564655454608</v>
      </c>
      <c r="T101" s="2">
        <f t="shared" si="6"/>
        <v>-0.11870876649111217</v>
      </c>
      <c r="U101" s="2">
        <f t="shared" si="7"/>
        <v>0.31162170257661925</v>
      </c>
      <c r="V101" s="2">
        <v>6.3550781787364757E-2</v>
      </c>
      <c r="W101" s="2">
        <f t="shared" si="8"/>
        <v>5.1331020792949669E-2</v>
      </c>
      <c r="X101" s="2">
        <f t="shared" si="9"/>
        <v>2.2059965067011699E-2</v>
      </c>
      <c r="Y101" s="2">
        <f t="shared" si="10"/>
        <v>2.5785477883114138E-2</v>
      </c>
      <c r="Z101" s="2">
        <f t="shared" si="11"/>
        <v>9.6707842721501125E-2</v>
      </c>
      <c r="AA101" s="2">
        <f t="shared" si="12"/>
        <v>-3.5665732235826517E-2</v>
      </c>
      <c r="AB101" s="5">
        <f t="shared" si="13"/>
        <v>-1.158462330662951E-2</v>
      </c>
      <c r="AC101" s="2">
        <f t="shared" si="14"/>
        <v>-1.1540827722646751E-2</v>
      </c>
      <c r="AD101" s="2">
        <f t="shared" si="15"/>
        <v>9.8211885405601121E-3</v>
      </c>
      <c r="AE101" s="2">
        <f t="shared" si="16"/>
        <v>-2.2050716648290947E-2</v>
      </c>
      <c r="AF101" s="2">
        <f t="shared" si="17"/>
        <v>5.4525627044712532E-3</v>
      </c>
      <c r="AG101" s="2">
        <v>-1.158462330662951E-2</v>
      </c>
      <c r="AH101" s="2">
        <v>-1.1540827722646751E-2</v>
      </c>
      <c r="AI101" s="2">
        <v>9.8211885405601121E-3</v>
      </c>
      <c r="AJ101" s="2">
        <v>-2.2050716648290947E-2</v>
      </c>
      <c r="AK101" s="2">
        <v>5.4525627044712532E-3</v>
      </c>
      <c r="AL101" s="2">
        <v>8.1843438657465128E-2</v>
      </c>
      <c r="AM101" s="2">
        <v>6.8137397975781042E-2</v>
      </c>
      <c r="AN101" s="2">
        <f t="shared" si="19"/>
        <v>1.3706040681684087E-2</v>
      </c>
      <c r="AO101" s="2">
        <v>6.029223954660496E-2</v>
      </c>
      <c r="AP101" s="2">
        <v>6.6809572282003918E-2</v>
      </c>
      <c r="AQ101" s="2">
        <f t="shared" si="20"/>
        <v>-6.5173327353989577E-3</v>
      </c>
    </row>
    <row r="102" spans="1:46" ht="15.75" customHeight="1" x14ac:dyDescent="0.2">
      <c r="A102" s="2">
        <v>1892</v>
      </c>
      <c r="B102" s="2">
        <v>8.82</v>
      </c>
      <c r="C102" s="2">
        <v>8.82</v>
      </c>
      <c r="E102" s="2">
        <v>1</v>
      </c>
      <c r="F102" s="2">
        <f t="shared" si="1"/>
        <v>5.636978579481422E-3</v>
      </c>
      <c r="G102" s="2">
        <v>0.16255045498291026</v>
      </c>
      <c r="H102" s="2">
        <v>0.16255045498291021</v>
      </c>
      <c r="I102" s="2">
        <v>5.3432096219538053E-2</v>
      </c>
      <c r="J102" s="2">
        <v>5.3432096219538039E-2</v>
      </c>
      <c r="K102" s="2">
        <f t="shared" si="2"/>
        <v>0.62420046182247935</v>
      </c>
      <c r="L102" s="2">
        <f t="shared" si="3"/>
        <v>0.51285509272186802</v>
      </c>
      <c r="M102" s="2">
        <f t="shared" si="18"/>
        <v>0.22556646200729219</v>
      </c>
      <c r="N102" s="2">
        <f t="shared" si="0"/>
        <v>0.93531283138918386</v>
      </c>
      <c r="O102" s="2">
        <v>233.21205434651006</v>
      </c>
      <c r="P102" s="2">
        <v>329.57918273242825</v>
      </c>
      <c r="Q102" s="2">
        <v>4.2922621062673354E-2</v>
      </c>
      <c r="R102" s="2">
        <f t="shared" si="4"/>
        <v>4.9579586490426521E-2</v>
      </c>
      <c r="S102" s="2">
        <f t="shared" si="5"/>
        <v>0.12712790283139122</v>
      </c>
      <c r="T102" s="2">
        <f t="shared" si="6"/>
        <v>-0.11870876649111217</v>
      </c>
      <c r="U102" s="2">
        <f t="shared" si="7"/>
        <v>0.31162170257661925</v>
      </c>
      <c r="V102" s="2">
        <v>6.2955751431864257E-2</v>
      </c>
      <c r="W102" s="2">
        <f t="shared" si="8"/>
        <v>5.0739833969062967E-2</v>
      </c>
      <c r="X102" s="2">
        <f t="shared" si="9"/>
        <v>2.2269606578378197E-2</v>
      </c>
      <c r="Y102" s="2">
        <f t="shared" si="10"/>
        <v>2.5785477883114138E-2</v>
      </c>
      <c r="Z102" s="2">
        <f t="shared" si="11"/>
        <v>9.6707842721501125E-2</v>
      </c>
      <c r="AA102" s="2">
        <f t="shared" si="12"/>
        <v>-2.0033130369190903E-2</v>
      </c>
      <c r="AB102" s="5">
        <f t="shared" si="13"/>
        <v>-1.158462330662951E-2</v>
      </c>
      <c r="AC102" s="2">
        <f t="shared" si="14"/>
        <v>-1.1540827722646751E-2</v>
      </c>
      <c r="AD102" s="2">
        <f t="shared" si="15"/>
        <v>9.8211885405601121E-3</v>
      </c>
      <c r="AE102" s="2">
        <f t="shared" si="16"/>
        <v>-2.2050716648290947E-2</v>
      </c>
      <c r="AF102" s="2">
        <f t="shared" si="17"/>
        <v>5.4525627044712532E-3</v>
      </c>
      <c r="AG102" s="2">
        <v>-1.158462330662951E-2</v>
      </c>
      <c r="AH102" s="2">
        <v>-1.1540827722646751E-2</v>
      </c>
      <c r="AI102" s="2">
        <v>9.8211885405601121E-3</v>
      </c>
      <c r="AJ102" s="2">
        <v>-2.2050716648290947E-2</v>
      </c>
      <c r="AK102" s="2">
        <v>5.4525627044712532E-3</v>
      </c>
      <c r="AL102" s="2">
        <v>8.928857461134701E-2</v>
      </c>
      <c r="AM102" s="2">
        <v>7.1443566293546146E-2</v>
      </c>
      <c r="AN102" s="2">
        <f t="shared" si="19"/>
        <v>1.7845008317800864E-2</v>
      </c>
      <c r="AO102" s="2">
        <v>7.0435294279623598E-2</v>
      </c>
      <c r="AP102" s="2">
        <v>7.2862651917032867E-2</v>
      </c>
      <c r="AQ102" s="2">
        <f t="shared" si="20"/>
        <v>-2.4273576374092692E-3</v>
      </c>
    </row>
    <row r="103" spans="1:46" ht="15.75" customHeight="1" x14ac:dyDescent="0.2">
      <c r="A103" s="2">
        <v>1893</v>
      </c>
      <c r="B103" s="2">
        <v>8.7200000000000006</v>
      </c>
      <c r="C103" s="2">
        <v>8.77</v>
      </c>
      <c r="E103" s="2">
        <v>0.99433106575963714</v>
      </c>
      <c r="F103" s="2">
        <f t="shared" si="1"/>
        <v>-5.6689342403628551E-3</v>
      </c>
      <c r="G103" s="2">
        <v>5.3112136069961118E-2</v>
      </c>
      <c r="H103" s="2">
        <v>5.9116196138775168E-2</v>
      </c>
      <c r="I103" s="2">
        <v>4.2945557308306584E-2</v>
      </c>
      <c r="J103" s="2">
        <v>4.8891655126483968E-2</v>
      </c>
      <c r="K103" s="2">
        <f t="shared" si="2"/>
        <v>0.62417550187896464</v>
      </c>
      <c r="L103" s="2">
        <f t="shared" si="3"/>
        <v>0.50154144812613044</v>
      </c>
      <c r="M103" s="2">
        <f t="shared" si="18"/>
        <v>0.23219471661754848</v>
      </c>
      <c r="N103" s="2">
        <f t="shared" si="0"/>
        <v>0.93001060445387096</v>
      </c>
      <c r="O103" s="2">
        <v>246.99866389318504</v>
      </c>
      <c r="P103" s="2">
        <v>345.69285447145057</v>
      </c>
      <c r="Q103" s="2">
        <v>4.5652017079692277E-2</v>
      </c>
      <c r="R103" s="2">
        <f t="shared" si="4"/>
        <v>5.2311879722897095E-2</v>
      </c>
      <c r="S103" s="2">
        <f t="shared" si="5"/>
        <v>0.12699670708369842</v>
      </c>
      <c r="T103" s="2">
        <f t="shared" si="6"/>
        <v>-0.11870876649111217</v>
      </c>
      <c r="U103" s="2">
        <f t="shared" si="7"/>
        <v>0.31162170257661925</v>
      </c>
      <c r="V103" s="2">
        <v>6.1882716268616453E-2</v>
      </c>
      <c r="W103" s="2">
        <f t="shared" si="8"/>
        <v>5.0149645347457236E-2</v>
      </c>
      <c r="X103" s="2">
        <f t="shared" si="9"/>
        <v>2.2712431622720141E-2</v>
      </c>
      <c r="Y103" s="2">
        <f t="shared" si="10"/>
        <v>2.5785477883114138E-2</v>
      </c>
      <c r="Z103" s="2">
        <f t="shared" si="11"/>
        <v>9.6707842721501125E-2</v>
      </c>
      <c r="AA103" s="2">
        <f t="shared" si="12"/>
        <v>-1.6230699188924176E-2</v>
      </c>
      <c r="AB103" s="3">
        <f t="shared" si="13"/>
        <v>-1.1143987284442051E-2</v>
      </c>
      <c r="AC103" s="4">
        <f t="shared" si="14"/>
        <v>-1.1098639411062705E-2</v>
      </c>
      <c r="AD103" s="4">
        <f t="shared" si="15"/>
        <v>9.9917910591008473E-3</v>
      </c>
      <c r="AE103" s="4">
        <f t="shared" si="16"/>
        <v>-2.2050716648290947E-2</v>
      </c>
      <c r="AF103" s="4">
        <f t="shared" si="17"/>
        <v>5.4525627044712532E-3</v>
      </c>
      <c r="AG103" s="4">
        <v>-1.1143987284442051E-2</v>
      </c>
      <c r="AH103" s="4">
        <v>-1.1098639411062705E-2</v>
      </c>
      <c r="AI103" s="4">
        <v>9.9917910591008473E-3</v>
      </c>
      <c r="AJ103" s="4">
        <v>-2.2050716648290947E-2</v>
      </c>
      <c r="AK103" s="4">
        <v>5.4525627044712532E-3</v>
      </c>
      <c r="AL103" s="2">
        <v>7.8583051997719144E-2</v>
      </c>
      <c r="AM103" s="2">
        <v>7.3106905994691704E-2</v>
      </c>
      <c r="AN103" s="2">
        <f t="shared" si="19"/>
        <v>5.4761460030274406E-3</v>
      </c>
      <c r="AO103" s="2">
        <v>7.1110052799302742E-2</v>
      </c>
      <c r="AP103" s="2">
        <v>7.3672054611964258E-2</v>
      </c>
      <c r="AQ103" s="2">
        <f t="shared" si="20"/>
        <v>-2.5620018126615157E-3</v>
      </c>
      <c r="AR103" s="2">
        <v>5.6639753767827455E-2</v>
      </c>
      <c r="AS103" s="2">
        <v>6.0197813019783962E-2</v>
      </c>
      <c r="AT103" s="2">
        <f t="shared" ref="AT103:AT233" si="21">AR103-AS103</f>
        <v>-3.5580592519565066E-3</v>
      </c>
    </row>
    <row r="104" spans="1:46" ht="15.75" customHeight="1" x14ac:dyDescent="0.2">
      <c r="A104" s="2">
        <v>1894</v>
      </c>
      <c r="B104" s="2">
        <v>8.34</v>
      </c>
      <c r="C104" s="2">
        <v>8.5300000000000011</v>
      </c>
      <c r="E104" s="2">
        <v>0.9726339794754848</v>
      </c>
      <c r="F104" s="2">
        <f t="shared" si="1"/>
        <v>-2.1697086284152345E-2</v>
      </c>
      <c r="G104" s="2">
        <v>-0.1847144058084921</v>
      </c>
      <c r="H104" s="2">
        <v>-0.16177553797660926</v>
      </c>
      <c r="I104" s="2">
        <v>4.7577375680031134E-2</v>
      </c>
      <c r="J104" s="2">
        <v>7.705200289728853E-2</v>
      </c>
      <c r="K104" s="2">
        <f t="shared" si="2"/>
        <v>0.61198334072232108</v>
      </c>
      <c r="L104" s="2">
        <f t="shared" si="3"/>
        <v>0.57864024151452675</v>
      </c>
      <c r="M104" s="2">
        <f t="shared" si="18"/>
        <v>0.25794243855938126</v>
      </c>
      <c r="N104" s="2">
        <f t="shared" si="0"/>
        <v>0.90455991516436951</v>
      </c>
      <c r="O104" s="2">
        <v>207.04032216236135</v>
      </c>
      <c r="P104" s="2">
        <v>372.32918129575671</v>
      </c>
      <c r="Q104" s="2">
        <v>3.4444530518967564E-2</v>
      </c>
      <c r="R104" s="2">
        <f t="shared" si="4"/>
        <v>4.277449650880414E-2</v>
      </c>
      <c r="S104" s="2">
        <f t="shared" si="5"/>
        <v>0.13983496730323414</v>
      </c>
      <c r="T104" s="2">
        <f t="shared" si="6"/>
        <v>-0.16177553797660926</v>
      </c>
      <c r="U104" s="2">
        <f t="shared" si="7"/>
        <v>0.31162170257661925</v>
      </c>
      <c r="V104" s="2">
        <v>6.1117869353662133E-2</v>
      </c>
      <c r="W104" s="2">
        <f t="shared" si="8"/>
        <v>4.8635031027571073E-2</v>
      </c>
      <c r="X104" s="2">
        <f t="shared" si="9"/>
        <v>2.1967347479775363E-2</v>
      </c>
      <c r="Y104" s="2">
        <f t="shared" si="10"/>
        <v>2.5785477883114138E-2</v>
      </c>
      <c r="Z104" s="2">
        <f t="shared" si="11"/>
        <v>9.6707842721501125E-2</v>
      </c>
      <c r="AA104" s="2">
        <f t="shared" si="12"/>
        <v>-2.6673338834694568E-2</v>
      </c>
      <c r="AB104" s="5">
        <f t="shared" si="13"/>
        <v>-1.1850706776165119E-2</v>
      </c>
      <c r="AC104" s="2">
        <f t="shared" si="14"/>
        <v>-1.1796505479824027E-2</v>
      </c>
      <c r="AD104" s="2">
        <f t="shared" si="15"/>
        <v>1.091380465160313E-2</v>
      </c>
      <c r="AE104" s="2">
        <f t="shared" si="16"/>
        <v>-2.73660205245152E-2</v>
      </c>
      <c r="AF104" s="2">
        <f t="shared" si="17"/>
        <v>5.4525627044712532E-3</v>
      </c>
      <c r="AG104" s="2">
        <v>-1.1850706776165119E-2</v>
      </c>
      <c r="AH104" s="2">
        <v>-1.1796505479824027E-2</v>
      </c>
      <c r="AI104" s="2">
        <v>1.091380465160313E-2</v>
      </c>
      <c r="AJ104" s="2">
        <v>-2.73660205245152E-2</v>
      </c>
      <c r="AK104" s="2">
        <v>5.4525627044712532E-3</v>
      </c>
      <c r="AL104" s="2">
        <v>7.1717102986085648E-2</v>
      </c>
      <c r="AM104" s="2">
        <v>8.1031033979183972E-2</v>
      </c>
      <c r="AN104" s="2">
        <f t="shared" si="19"/>
        <v>-9.3139309930983238E-3</v>
      </c>
      <c r="AO104" s="2">
        <v>5.9509608088036063E-2</v>
      </c>
      <c r="AP104" s="2">
        <v>6.5654630960200189E-2</v>
      </c>
      <c r="AQ104" s="2">
        <f t="shared" si="20"/>
        <v>-6.1450228721641256E-3</v>
      </c>
      <c r="AR104" s="2">
        <v>5.6356028236600901E-2</v>
      </c>
      <c r="AS104" s="2">
        <v>6.2527506823521289E-2</v>
      </c>
      <c r="AT104" s="2">
        <f t="shared" si="21"/>
        <v>-6.1714785869203884E-3</v>
      </c>
    </row>
    <row r="105" spans="1:46" ht="15.75" customHeight="1" x14ac:dyDescent="0.2">
      <c r="A105" s="2">
        <v>1895</v>
      </c>
      <c r="B105" s="2">
        <v>8.14</v>
      </c>
      <c r="C105" s="2">
        <v>8.24</v>
      </c>
      <c r="E105" s="2">
        <v>0.96600234466588497</v>
      </c>
      <c r="F105" s="2">
        <f t="shared" si="1"/>
        <v>-6.631634809599829E-3</v>
      </c>
      <c r="G105" s="2">
        <v>2.6412632445165049E-2</v>
      </c>
      <c r="H105" s="2">
        <v>6.2536378004521609E-2</v>
      </c>
      <c r="I105" s="2">
        <v>6.465786771877774E-2</v>
      </c>
      <c r="J105" s="2">
        <v>0.10212762277198717</v>
      </c>
      <c r="K105" s="2">
        <f t="shared" si="2"/>
        <v>0.61156256722696789</v>
      </c>
      <c r="L105" s="2">
        <f t="shared" si="3"/>
        <v>0.58620441674711021</v>
      </c>
      <c r="M105" s="2">
        <f t="shared" si="18"/>
        <v>0.28239921323911382</v>
      </c>
      <c r="N105" s="2">
        <f t="shared" si="0"/>
        <v>0.87380699893955494</v>
      </c>
      <c r="O105" s="2">
        <v>219.9878740112847</v>
      </c>
      <c r="P105" s="2">
        <v>410.35427547013256</v>
      </c>
      <c r="Q105" s="2">
        <v>5.3973383244579634E-2</v>
      </c>
      <c r="R105" s="2">
        <f t="shared" si="4"/>
        <v>6.0899010958367514E-2</v>
      </c>
      <c r="S105" s="2">
        <f t="shared" si="5"/>
        <v>0.12780761158740608</v>
      </c>
      <c r="T105" s="2">
        <f t="shared" si="6"/>
        <v>-0.16177553797660926</v>
      </c>
      <c r="U105" s="2">
        <f t="shared" si="7"/>
        <v>0.31162170257661925</v>
      </c>
      <c r="V105" s="2">
        <v>6.4372767335701228E-2</v>
      </c>
      <c r="W105" s="2">
        <f t="shared" si="8"/>
        <v>5.0381317185282382E-2</v>
      </c>
      <c r="X105" s="2">
        <f t="shared" si="9"/>
        <v>2.547423618424088E-2</v>
      </c>
      <c r="Y105" s="2">
        <f t="shared" si="10"/>
        <v>2.5785477883114138E-2</v>
      </c>
      <c r="Z105" s="2">
        <f t="shared" si="11"/>
        <v>0.10212762277198717</v>
      </c>
      <c r="AA105" s="2">
        <f t="shared" si="12"/>
        <v>-1.0399384091121594E-2</v>
      </c>
      <c r="AB105" s="5">
        <f t="shared" si="13"/>
        <v>-1.3241925766262663E-2</v>
      </c>
      <c r="AC105" s="2">
        <f t="shared" si="14"/>
        <v>-1.3167134696898231E-2</v>
      </c>
      <c r="AD105" s="2">
        <f t="shared" si="15"/>
        <v>1.2797319124819198E-2</v>
      </c>
      <c r="AE105" s="2">
        <f t="shared" si="16"/>
        <v>-3.3997655334115029E-2</v>
      </c>
      <c r="AF105" s="2">
        <f t="shared" si="17"/>
        <v>5.4525627044712532E-3</v>
      </c>
      <c r="AG105" s="2">
        <v>-1.3241925766262663E-2</v>
      </c>
      <c r="AH105" s="2">
        <v>-1.3167134696898231E-2</v>
      </c>
      <c r="AI105" s="2">
        <v>1.2797319124819198E-2</v>
      </c>
      <c r="AJ105" s="2">
        <v>-3.3997655334115029E-2</v>
      </c>
      <c r="AK105" s="2">
        <v>5.4525627044712532E-3</v>
      </c>
      <c r="AL105" s="2">
        <v>7.6324942592949599E-2</v>
      </c>
      <c r="AM105" s="2">
        <v>8.6661743618241749E-2</v>
      </c>
      <c r="AN105" s="2">
        <f t="shared" si="19"/>
        <v>-1.033680102529215E-2</v>
      </c>
      <c r="AO105" s="2">
        <v>5.9036567872509049E-2</v>
      </c>
      <c r="AP105" s="2">
        <v>6.6627261772746429E-2</v>
      </c>
      <c r="AQ105" s="2">
        <f t="shared" si="20"/>
        <v>-7.5906939002373802E-3</v>
      </c>
      <c r="AR105" s="2">
        <v>5.6355718530149937E-2</v>
      </c>
      <c r="AS105" s="2">
        <v>6.3321832443356429E-2</v>
      </c>
      <c r="AT105" s="2">
        <f t="shared" si="21"/>
        <v>-6.9661139132064925E-3</v>
      </c>
    </row>
    <row r="106" spans="1:46" ht="15.75" customHeight="1" x14ac:dyDescent="0.2">
      <c r="A106" s="2">
        <v>1896</v>
      </c>
      <c r="B106" s="2">
        <v>8.14</v>
      </c>
      <c r="C106" s="2">
        <v>8.14</v>
      </c>
      <c r="E106" s="2">
        <v>0.98786407766990292</v>
      </c>
      <c r="F106" s="2">
        <f t="shared" si="1"/>
        <v>2.1861733004017947E-2</v>
      </c>
      <c r="G106" s="2">
        <v>5.3519246106660194E-2</v>
      </c>
      <c r="H106" s="2">
        <v>6.6461742987577344E-2</v>
      </c>
      <c r="I106" s="2">
        <v>3.3854762979402549E-2</v>
      </c>
      <c r="J106" s="2">
        <v>4.6555681443523067E-2</v>
      </c>
      <c r="K106" s="2">
        <f t="shared" si="2"/>
        <v>0.61137697877915809</v>
      </c>
      <c r="L106" s="2">
        <f t="shared" si="3"/>
        <v>0.2973973335848587</v>
      </c>
      <c r="M106" s="2">
        <f t="shared" si="18"/>
        <v>0.29807716933256939</v>
      </c>
      <c r="N106" s="2">
        <f t="shared" si="0"/>
        <v>0.86320254506892924</v>
      </c>
      <c r="O106" s="2">
        <v>234.60865155420626</v>
      </c>
      <c r="P106" s="2">
        <v>429.45859839790779</v>
      </c>
      <c r="Q106" s="2">
        <v>3.2388865908097052E-2</v>
      </c>
      <c r="R106" s="2">
        <f t="shared" si="4"/>
        <v>3.6383014999463323E-2</v>
      </c>
      <c r="S106" s="2">
        <f t="shared" si="5"/>
        <v>9.3197404311644444E-2</v>
      </c>
      <c r="T106" s="2">
        <f t="shared" si="6"/>
        <v>-0.16177553797660926</v>
      </c>
      <c r="U106" s="2">
        <f t="shared" si="7"/>
        <v>0.16255045498291021</v>
      </c>
      <c r="V106" s="2">
        <v>5.940225585193764E-2</v>
      </c>
      <c r="W106" s="2">
        <f t="shared" si="8"/>
        <v>4.6367469958079346E-2</v>
      </c>
      <c r="X106" s="2">
        <f t="shared" si="9"/>
        <v>2.3305491172444435E-2</v>
      </c>
      <c r="Y106" s="2">
        <f t="shared" si="10"/>
        <v>2.5785477883114138E-2</v>
      </c>
      <c r="Z106" s="2">
        <f t="shared" si="11"/>
        <v>0.10212762277198717</v>
      </c>
      <c r="AA106" s="2">
        <f t="shared" si="12"/>
        <v>-2.7013389943840588E-2</v>
      </c>
      <c r="AB106" s="5">
        <f t="shared" si="13"/>
        <v>-1.2381200108715799E-2</v>
      </c>
      <c r="AC106" s="2">
        <f t="shared" si="14"/>
        <v>-1.2309563892202169E-2</v>
      </c>
      <c r="AD106" s="2">
        <f t="shared" si="15"/>
        <v>1.2519904588157011E-2</v>
      </c>
      <c r="AE106" s="2">
        <f t="shared" si="16"/>
        <v>-3.3997655334115029E-2</v>
      </c>
      <c r="AF106" s="2">
        <f t="shared" si="17"/>
        <v>5.4525627044712532E-3</v>
      </c>
      <c r="AG106" s="2">
        <v>-1.2381200108715799E-2</v>
      </c>
      <c r="AH106" s="2">
        <v>-1.2309563892202169E-2</v>
      </c>
      <c r="AI106" s="2">
        <v>1.2519904588157011E-2</v>
      </c>
      <c r="AJ106" s="2">
        <v>-3.3997655334115029E-2</v>
      </c>
      <c r="AK106" s="2">
        <v>5.4525627044712532E-3</v>
      </c>
      <c r="AL106" s="2">
        <v>7.7310986843328058E-2</v>
      </c>
      <c r="AM106" s="2">
        <v>8.7917715231416893E-2</v>
      </c>
      <c r="AN106" s="2">
        <f t="shared" si="19"/>
        <v>-1.0606728388088835E-2</v>
      </c>
      <c r="AO106" s="2">
        <v>5.9347666003660884E-2</v>
      </c>
      <c r="AP106" s="2">
        <v>6.742901028560519E-2</v>
      </c>
      <c r="AQ106" s="2">
        <f t="shared" si="20"/>
        <v>-8.0813442819443054E-3</v>
      </c>
      <c r="AR106" s="2">
        <v>5.6998490969885122E-2</v>
      </c>
      <c r="AS106" s="2">
        <v>6.4883221620585657E-2</v>
      </c>
      <c r="AT106" s="2">
        <f t="shared" si="21"/>
        <v>-7.8847306507005346E-3</v>
      </c>
    </row>
    <row r="107" spans="1:46" ht="15.75" customHeight="1" x14ac:dyDescent="0.2">
      <c r="A107" s="2">
        <v>1897</v>
      </c>
      <c r="B107" s="2">
        <v>8.0399999999999991</v>
      </c>
      <c r="C107" s="2">
        <v>8.09</v>
      </c>
      <c r="E107" s="2">
        <v>0.99385749385749378</v>
      </c>
      <c r="F107" s="2">
        <f t="shared" si="1"/>
        <v>5.9934161875908609E-3</v>
      </c>
      <c r="G107" s="2">
        <v>5.2528583402678894E-3</v>
      </c>
      <c r="H107" s="2">
        <v>1.146579318785923E-2</v>
      </c>
      <c r="I107" s="2">
        <v>5.921292143111697E-2</v>
      </c>
      <c r="J107" s="2">
        <v>6.5759354814498572E-2</v>
      </c>
      <c r="K107" s="2">
        <f t="shared" si="2"/>
        <v>0.61086479687768247</v>
      </c>
      <c r="L107" s="2">
        <f t="shared" si="3"/>
        <v>0.24983169374647105</v>
      </c>
      <c r="M107" s="2">
        <f t="shared" si="18"/>
        <v>0.33615543203109988</v>
      </c>
      <c r="N107" s="2">
        <f t="shared" si="0"/>
        <v>0.85790031813361634</v>
      </c>
      <c r="O107" s="2">
        <v>237.29862583300931</v>
      </c>
      <c r="P107" s="2">
        <v>457.69951874809306</v>
      </c>
      <c r="Q107" s="2">
        <v>2.2920778520154797E-2</v>
      </c>
      <c r="R107" s="2">
        <f t="shared" si="4"/>
        <v>2.662122593707068E-2</v>
      </c>
      <c r="S107" s="2">
        <f t="shared" si="5"/>
        <v>8.97863890785707E-2</v>
      </c>
      <c r="T107" s="2">
        <f t="shared" si="6"/>
        <v>-0.16177553797660926</v>
      </c>
      <c r="U107" s="2">
        <f t="shared" si="7"/>
        <v>0.16255045498291021</v>
      </c>
      <c r="V107" s="2">
        <v>6.0343766998690679E-2</v>
      </c>
      <c r="W107" s="2">
        <f t="shared" si="8"/>
        <v>4.7228223350544343E-2</v>
      </c>
      <c r="X107" s="2">
        <f t="shared" si="9"/>
        <v>2.3347849381156287E-2</v>
      </c>
      <c r="Y107" s="2">
        <f t="shared" si="10"/>
        <v>2.5785477883114138E-2</v>
      </c>
      <c r="Z107" s="2">
        <f t="shared" si="11"/>
        <v>0.10212762277198717</v>
      </c>
      <c r="AA107" s="2">
        <f t="shared" si="12"/>
        <v>-3.7422988478535882E-2</v>
      </c>
      <c r="AB107" s="5">
        <f t="shared" si="13"/>
        <v>-1.245267126236625E-2</v>
      </c>
      <c r="AC107" s="2">
        <f t="shared" si="14"/>
        <v>-1.2381515157212086E-2</v>
      </c>
      <c r="AD107" s="2">
        <f t="shared" si="15"/>
        <v>1.2477927523967135E-2</v>
      </c>
      <c r="AE107" s="2">
        <f t="shared" si="16"/>
        <v>-3.3997655334115029E-2</v>
      </c>
      <c r="AF107" s="2">
        <f t="shared" si="17"/>
        <v>5.4525627044712532E-3</v>
      </c>
      <c r="AG107" s="2">
        <v>-1.245267126236625E-2</v>
      </c>
      <c r="AH107" s="2">
        <v>-1.2381515157212086E-2</v>
      </c>
      <c r="AI107" s="2">
        <v>1.2477927523967135E-2</v>
      </c>
      <c r="AJ107" s="2">
        <v>-3.3997655334115029E-2</v>
      </c>
      <c r="AK107" s="2">
        <v>5.4525627044712532E-3</v>
      </c>
      <c r="AL107" s="2">
        <v>7.4072864640880073E-2</v>
      </c>
      <c r="AM107" s="2">
        <v>8.5043512219382916E-2</v>
      </c>
      <c r="AN107" s="2">
        <f t="shared" si="19"/>
        <v>-1.0970647578502843E-2</v>
      </c>
      <c r="AO107" s="2">
        <v>5.9559286160334707E-2</v>
      </c>
      <c r="AP107" s="2">
        <v>6.8011786884810049E-2</v>
      </c>
      <c r="AQ107" s="2">
        <f t="shared" si="20"/>
        <v>-8.4525007244753425E-3</v>
      </c>
      <c r="AR107" s="2">
        <v>5.7563430108215762E-2</v>
      </c>
      <c r="AS107" s="2">
        <v>6.6300153673099091E-2</v>
      </c>
      <c r="AT107" s="2">
        <f t="shared" si="21"/>
        <v>-8.7367235648833294E-3</v>
      </c>
    </row>
    <row r="108" spans="1:46" ht="15.75" customHeight="1" x14ac:dyDescent="0.2">
      <c r="A108" s="2">
        <v>1898</v>
      </c>
      <c r="B108" s="2">
        <v>8.0399999999999991</v>
      </c>
      <c r="C108" s="2">
        <v>8.0399999999999991</v>
      </c>
      <c r="E108" s="2">
        <v>0.99381953028430148</v>
      </c>
      <c r="F108" s="2">
        <f t="shared" si="1"/>
        <v>-3.7963573192301148E-5</v>
      </c>
      <c r="G108" s="2">
        <v>0.20287305775432429</v>
      </c>
      <c r="H108" s="2">
        <v>0.21035361159608024</v>
      </c>
      <c r="I108" s="2">
        <v>0.10967848543833192</v>
      </c>
      <c r="J108" s="2">
        <v>0.11657947104429178</v>
      </c>
      <c r="K108" s="2">
        <f t="shared" si="2"/>
        <v>0.61201923480474774</v>
      </c>
      <c r="L108" s="2">
        <f t="shared" si="3"/>
        <v>0.54597729499496528</v>
      </c>
      <c r="M108" s="2">
        <f t="shared" si="18"/>
        <v>0.39776780041676985</v>
      </c>
      <c r="N108" s="2">
        <f t="shared" si="0"/>
        <v>0.85259809119830343</v>
      </c>
      <c r="O108" s="2">
        <v>287.21524880376973</v>
      </c>
      <c r="P108" s="2">
        <v>511.05788654097267</v>
      </c>
      <c r="Q108" s="2">
        <v>4.5486449607782573E-2</v>
      </c>
      <c r="R108" s="2">
        <f t="shared" si="4"/>
        <v>5.034866658700804E-2</v>
      </c>
      <c r="S108" s="2">
        <f t="shared" si="5"/>
        <v>0.10425145249200467</v>
      </c>
      <c r="T108" s="2">
        <f t="shared" si="6"/>
        <v>-0.16177553797660926</v>
      </c>
      <c r="U108" s="2">
        <f t="shared" si="7"/>
        <v>0.21035361159608024</v>
      </c>
      <c r="V108" s="2">
        <v>6.8486676319193557E-2</v>
      </c>
      <c r="W108" s="2">
        <f t="shared" si="8"/>
        <v>5.4197591829157621E-2</v>
      </c>
      <c r="X108" s="2">
        <f t="shared" si="9"/>
        <v>2.7240552693559253E-2</v>
      </c>
      <c r="Y108" s="2">
        <f t="shared" si="10"/>
        <v>2.5785477883114138E-2</v>
      </c>
      <c r="Z108" s="2">
        <f t="shared" si="11"/>
        <v>0.11657947104429178</v>
      </c>
      <c r="AA108" s="2">
        <f t="shared" si="12"/>
        <v>-2.3000226711410984E-2</v>
      </c>
      <c r="AB108" s="5">
        <f t="shared" si="13"/>
        <v>-1.3601251055990367E-2</v>
      </c>
      <c r="AC108" s="2">
        <f t="shared" si="14"/>
        <v>-1.3544818399229164E-2</v>
      </c>
      <c r="AD108" s="2">
        <f t="shared" si="15"/>
        <v>1.1096315528151421E-2</v>
      </c>
      <c r="AE108" s="2">
        <f t="shared" si="16"/>
        <v>-3.3997655334115029E-2</v>
      </c>
      <c r="AF108" s="2">
        <f t="shared" si="17"/>
        <v>0</v>
      </c>
      <c r="AG108" s="2">
        <v>-1.3601251055990367E-2</v>
      </c>
      <c r="AH108" s="2">
        <v>-1.3544818399229164E-2</v>
      </c>
      <c r="AI108" s="2">
        <v>1.1096315528151421E-2</v>
      </c>
      <c r="AJ108" s="2">
        <v>-3.3997655334115029E-2</v>
      </c>
      <c r="AK108" s="2">
        <v>0</v>
      </c>
      <c r="AL108" s="2">
        <v>7.5174374558268822E-2</v>
      </c>
      <c r="AM108" s="2">
        <v>8.405981385515808E-2</v>
      </c>
      <c r="AN108" s="2">
        <f t="shared" si="19"/>
        <v>-8.8854392968892582E-3</v>
      </c>
      <c r="AO108" s="2">
        <v>6.2841852949780216E-2</v>
      </c>
      <c r="AP108" s="2">
        <v>7.0006908091833089E-2</v>
      </c>
      <c r="AQ108" s="2">
        <f t="shared" si="20"/>
        <v>-7.165055142052873E-3</v>
      </c>
      <c r="AR108" s="2">
        <v>5.7877515703662279E-2</v>
      </c>
      <c r="AS108" s="2">
        <v>6.5559025795366349E-2</v>
      </c>
      <c r="AT108" s="2">
        <f t="shared" si="21"/>
        <v>-7.6815100917040705E-3</v>
      </c>
    </row>
    <row r="109" spans="1:46" ht="15.75" customHeight="1" x14ac:dyDescent="0.2">
      <c r="A109" s="2">
        <v>1899</v>
      </c>
      <c r="B109" s="2">
        <v>8.0399999999999991</v>
      </c>
      <c r="C109" s="2">
        <v>8.0399999999999991</v>
      </c>
      <c r="E109" s="2">
        <v>1</v>
      </c>
      <c r="F109" s="2">
        <f t="shared" si="1"/>
        <v>6.1804697156985222E-3</v>
      </c>
      <c r="G109" s="2">
        <v>0.2980745795759201</v>
      </c>
      <c r="H109" s="2">
        <v>0.2980745795759201</v>
      </c>
      <c r="I109" s="2">
        <v>0.11282024276833624</v>
      </c>
      <c r="J109" s="2">
        <v>0.11282024276833624</v>
      </c>
      <c r="K109" s="2">
        <f t="shared" si="2"/>
        <v>0.61000476609781618</v>
      </c>
      <c r="L109" s="2">
        <f t="shared" si="3"/>
        <v>0.72699293430918033</v>
      </c>
      <c r="M109" s="2">
        <f t="shared" si="18"/>
        <v>0.44913400064127973</v>
      </c>
      <c r="N109" s="2">
        <f t="shared" si="0"/>
        <v>0.85259809119830343</v>
      </c>
      <c r="O109" s="2">
        <v>372.82681333874666</v>
      </c>
      <c r="P109" s="2">
        <v>568.7155613691981</v>
      </c>
      <c r="Q109" s="2">
        <v>6.9362647606215203E-2</v>
      </c>
      <c r="R109" s="2">
        <f t="shared" si="4"/>
        <v>7.6586208129467565E-2</v>
      </c>
      <c r="S109" s="2">
        <f t="shared" si="5"/>
        <v>0.12999347090565247</v>
      </c>
      <c r="T109" s="2">
        <f t="shared" si="6"/>
        <v>-0.16177553797660926</v>
      </c>
      <c r="U109" s="2">
        <f t="shared" si="7"/>
        <v>0.2980745795759201</v>
      </c>
      <c r="V109" s="2">
        <v>7.1300590736842237E-2</v>
      </c>
      <c r="W109" s="2">
        <f t="shared" si="8"/>
        <v>5.8849704443050002E-2</v>
      </c>
      <c r="X109" s="2">
        <f t="shared" si="9"/>
        <v>3.0375180695539093E-2</v>
      </c>
      <c r="Y109" s="2">
        <f t="shared" si="10"/>
        <v>2.5785477883114138E-2</v>
      </c>
      <c r="Z109" s="2">
        <f t="shared" si="11"/>
        <v>0.11657947104429178</v>
      </c>
      <c r="AA109" s="2">
        <f t="shared" si="12"/>
        <v>-1.9379431306270345E-3</v>
      </c>
      <c r="AB109" s="5">
        <f t="shared" si="13"/>
        <v>-1.1981955852252773E-2</v>
      </c>
      <c r="AC109" s="2">
        <f t="shared" si="14"/>
        <v>-1.1917920351506739E-2</v>
      </c>
      <c r="AD109" s="2">
        <f t="shared" si="15"/>
        <v>1.1821482509805487E-2</v>
      </c>
      <c r="AE109" s="2">
        <f t="shared" si="16"/>
        <v>-3.3997655334115029E-2</v>
      </c>
      <c r="AF109" s="2">
        <f t="shared" si="17"/>
        <v>0</v>
      </c>
      <c r="AG109" s="2">
        <v>-1.1981955852252773E-2</v>
      </c>
      <c r="AH109" s="2">
        <v>-1.1917920351506739E-2</v>
      </c>
      <c r="AI109" s="2">
        <v>1.1821482509805487E-2</v>
      </c>
      <c r="AJ109" s="2">
        <v>-3.3997655334115029E-2</v>
      </c>
      <c r="AK109" s="2">
        <v>0</v>
      </c>
      <c r="AL109" s="2">
        <v>7.5949803468243593E-2</v>
      </c>
      <c r="AM109" s="2">
        <v>8.4188648659970527E-2</v>
      </c>
      <c r="AN109" s="2">
        <f t="shared" si="19"/>
        <v>-8.2388451917269345E-3</v>
      </c>
      <c r="AO109" s="2">
        <v>6.769636151207005E-2</v>
      </c>
      <c r="AP109" s="2">
        <v>6.7377337593776065E-2</v>
      </c>
      <c r="AQ109" s="2">
        <f t="shared" si="20"/>
        <v>3.1902391829398413E-4</v>
      </c>
      <c r="AR109" s="2">
        <v>5.9595041199178134E-2</v>
      </c>
      <c r="AS109" s="2">
        <v>6.6178160885935755E-2</v>
      </c>
      <c r="AT109" s="2">
        <f t="shared" si="21"/>
        <v>-6.5831196867576214E-3</v>
      </c>
    </row>
    <row r="110" spans="1:46" ht="15.75" customHeight="1" x14ac:dyDescent="0.2">
      <c r="A110" s="2">
        <v>1900</v>
      </c>
      <c r="B110" s="2">
        <v>8.14</v>
      </c>
      <c r="C110" s="2">
        <v>8.09</v>
      </c>
      <c r="E110" s="2">
        <v>1.0062189054726369</v>
      </c>
      <c r="F110" s="2">
        <f t="shared" si="1"/>
        <v>6.2189054726369264E-3</v>
      </c>
      <c r="G110" s="2">
        <v>4.0555764175741693E-2</v>
      </c>
      <c r="H110" s="2">
        <v>3.4124640787758009E-2</v>
      </c>
      <c r="I110" s="2">
        <v>2.9119839587715468E-2</v>
      </c>
      <c r="J110" s="2">
        <v>2.2759395585319142E-2</v>
      </c>
      <c r="K110" s="2">
        <f t="shared" si="2"/>
        <v>0.61027969335061916</v>
      </c>
      <c r="L110" s="2">
        <f t="shared" si="3"/>
        <v>0.74100544704112881</v>
      </c>
      <c r="M110" s="2">
        <f t="shared" si="18"/>
        <v>0.51311421511252464</v>
      </c>
      <c r="N110" s="2">
        <f t="shared" si="0"/>
        <v>0.85790031813361634</v>
      </c>
      <c r="O110" s="2">
        <v>385.5493944199759</v>
      </c>
      <c r="P110" s="2">
        <v>581.65918380592655</v>
      </c>
      <c r="Q110" s="2">
        <v>6.2369160594815377E-2</v>
      </c>
      <c r="R110" s="2">
        <f t="shared" si="4"/>
        <v>6.9573410209539874E-2</v>
      </c>
      <c r="S110" s="2">
        <f t="shared" si="5"/>
        <v>0.13022650494523974</v>
      </c>
      <c r="T110" s="2">
        <f t="shared" si="6"/>
        <v>-0.16177553797660926</v>
      </c>
      <c r="U110" s="2">
        <f t="shared" si="7"/>
        <v>0.2980745795759201</v>
      </c>
      <c r="V110" s="2">
        <v>6.6687463553874546E-2</v>
      </c>
      <c r="W110" s="2">
        <f t="shared" si="8"/>
        <v>5.7330229624870069E-2</v>
      </c>
      <c r="X110" s="2">
        <f t="shared" si="9"/>
        <v>3.4123432587873488E-2</v>
      </c>
      <c r="Y110" s="2">
        <f t="shared" si="10"/>
        <v>2.2759395585319142E-2</v>
      </c>
      <c r="Z110" s="2">
        <f t="shared" si="11"/>
        <v>0.11657947104429178</v>
      </c>
      <c r="AA110" s="2">
        <f t="shared" si="12"/>
        <v>-4.3183029590591684E-3</v>
      </c>
      <c r="AB110" s="5">
        <f t="shared" si="13"/>
        <v>-9.1623738122956905E-3</v>
      </c>
      <c r="AC110" s="2">
        <f t="shared" si="14"/>
        <v>-9.0909581394139627E-3</v>
      </c>
      <c r="AD110" s="2">
        <f t="shared" si="15"/>
        <v>1.2490355280348328E-2</v>
      </c>
      <c r="AE110" s="2">
        <f t="shared" si="16"/>
        <v>-3.3997655334115029E-2</v>
      </c>
      <c r="AF110" s="2">
        <f t="shared" si="17"/>
        <v>6.2189054726369264E-3</v>
      </c>
      <c r="AG110" s="2">
        <v>-9.1623738122956905E-3</v>
      </c>
      <c r="AH110" s="2">
        <v>-9.0909581394139627E-3</v>
      </c>
      <c r="AI110" s="2">
        <v>1.2490355280348328E-2</v>
      </c>
      <c r="AJ110" s="2">
        <v>-3.3997655334115029E-2</v>
      </c>
      <c r="AK110" s="2">
        <v>6.2189054726369264E-3</v>
      </c>
      <c r="AL110" s="2">
        <v>7.4779881845885729E-2</v>
      </c>
      <c r="AM110" s="2">
        <v>8.0810410004821823E-2</v>
      </c>
      <c r="AN110" s="2">
        <f t="shared" si="19"/>
        <v>-6.0305281589360937E-3</v>
      </c>
      <c r="AO110" s="2">
        <v>6.7670529698049084E-2</v>
      </c>
      <c r="AP110" s="2">
        <v>6.4890553042773899E-2</v>
      </c>
      <c r="AQ110" s="2">
        <f t="shared" si="20"/>
        <v>2.7799766552751848E-3</v>
      </c>
      <c r="AR110" s="2">
        <v>5.9433829112401262E-2</v>
      </c>
      <c r="AS110" s="2">
        <v>6.5946859127846147E-2</v>
      </c>
      <c r="AT110" s="2">
        <f t="shared" si="21"/>
        <v>-6.5130300154448845E-3</v>
      </c>
    </row>
    <row r="111" spans="1:46" ht="15.75" customHeight="1" x14ac:dyDescent="0.2">
      <c r="A111" s="2">
        <v>1901</v>
      </c>
      <c r="B111" s="2">
        <v>8.24</v>
      </c>
      <c r="C111" s="2">
        <v>8.1900000000000013</v>
      </c>
      <c r="E111" s="2">
        <v>1.012360939431397</v>
      </c>
      <c r="F111" s="2">
        <f t="shared" si="1"/>
        <v>6.142033958760118E-3</v>
      </c>
      <c r="G111" s="2">
        <v>0.20678455431252241</v>
      </c>
      <c r="H111" s="2">
        <v>0.19204970016951206</v>
      </c>
      <c r="I111" s="2">
        <v>7.5448097726106056E-2</v>
      </c>
      <c r="J111" s="2">
        <v>6.2316863321635552E-2</v>
      </c>
      <c r="K111" s="2">
        <f t="shared" si="2"/>
        <v>0.60708036654798547</v>
      </c>
      <c r="L111" s="2">
        <f t="shared" si="3"/>
        <v>0.71370006702444999</v>
      </c>
      <c r="M111" s="2">
        <f t="shared" si="18"/>
        <v>0.43132171870654368</v>
      </c>
      <c r="N111" s="2">
        <f t="shared" si="0"/>
        <v>0.86850477200424225</v>
      </c>
      <c r="O111" s="2">
        <v>459.59404001886924</v>
      </c>
      <c r="P111" s="2">
        <v>617.90635966293451</v>
      </c>
      <c r="Q111" s="2">
        <v>8.6434430250589112E-2</v>
      </c>
      <c r="R111" s="2">
        <f t="shared" si="4"/>
        <v>9.349575594543047E-2</v>
      </c>
      <c r="S111" s="2">
        <f t="shared" si="5"/>
        <v>0.12835637782876355</v>
      </c>
      <c r="T111" s="2">
        <f t="shared" si="6"/>
        <v>-0.16177553797660926</v>
      </c>
      <c r="U111" s="2">
        <f t="shared" si="7"/>
        <v>0.2980745795759201</v>
      </c>
      <c r="V111" s="2">
        <v>7.0426726122944996E-2</v>
      </c>
      <c r="W111" s="2">
        <f t="shared" si="8"/>
        <v>6.287472468576627E-2</v>
      </c>
      <c r="X111" s="2">
        <f t="shared" si="9"/>
        <v>3.101368446575984E-2</v>
      </c>
      <c r="Y111" s="2">
        <f t="shared" si="10"/>
        <v>2.2759395585319142E-2</v>
      </c>
      <c r="Z111" s="2">
        <f t="shared" si="11"/>
        <v>0.11657947104429178</v>
      </c>
      <c r="AA111" s="2">
        <f t="shared" si="12"/>
        <v>1.6007704127644115E-2</v>
      </c>
      <c r="AB111" s="5">
        <f t="shared" si="13"/>
        <v>-7.3834049655887779E-3</v>
      </c>
      <c r="AC111" s="2">
        <f t="shared" si="14"/>
        <v>-7.2911663383260494E-3</v>
      </c>
      <c r="AD111" s="2">
        <f t="shared" si="15"/>
        <v>1.4220260212416151E-2</v>
      </c>
      <c r="AE111" s="2">
        <f t="shared" si="16"/>
        <v>-3.3997655334115029E-2</v>
      </c>
      <c r="AF111" s="2">
        <f t="shared" si="17"/>
        <v>1.2360939431397044E-2</v>
      </c>
      <c r="AG111" s="2">
        <v>-7.3834049655887779E-3</v>
      </c>
      <c r="AH111" s="2">
        <v>-7.2911663383260494E-3</v>
      </c>
      <c r="AI111" s="2">
        <v>1.4220260212416151E-2</v>
      </c>
      <c r="AJ111" s="2">
        <v>-3.3997655334115029E-2</v>
      </c>
      <c r="AK111" s="2">
        <v>1.2360939431397044E-2</v>
      </c>
      <c r="AL111" s="2">
        <v>7.8692897354090019E-2</v>
      </c>
      <c r="AM111" s="2">
        <v>7.8819683326648002E-2</v>
      </c>
      <c r="AN111" s="2">
        <f t="shared" si="19"/>
        <v>-1.2678597255798285E-4</v>
      </c>
      <c r="AO111" s="2">
        <v>6.717714634342474E-2</v>
      </c>
      <c r="AP111" s="2">
        <v>6.3956847275838044E-2</v>
      </c>
      <c r="AQ111" s="2">
        <f t="shared" si="20"/>
        <v>3.220299067586696E-3</v>
      </c>
      <c r="AR111" s="2">
        <v>6.0119141715643559E-2</v>
      </c>
      <c r="AS111" s="2">
        <v>6.4937338985678883E-2</v>
      </c>
      <c r="AT111" s="2">
        <f t="shared" si="21"/>
        <v>-4.8181972700353237E-3</v>
      </c>
    </row>
    <row r="112" spans="1:46" ht="15.75" customHeight="1" x14ac:dyDescent="0.2">
      <c r="A112" s="2">
        <v>1902</v>
      </c>
      <c r="B112" s="2">
        <v>8.34</v>
      </c>
      <c r="C112" s="2">
        <v>8.2899999999999991</v>
      </c>
      <c r="E112" s="2">
        <v>1.0122100122100119</v>
      </c>
      <c r="F112" s="2">
        <f t="shared" si="1"/>
        <v>-1.5092722138509984E-4</v>
      </c>
      <c r="G112" s="2">
        <v>0.19228468899521545</v>
      </c>
      <c r="H112" s="2">
        <v>0.17790248526789099</v>
      </c>
      <c r="I112" s="2">
        <v>5.2902529073229676E-2</v>
      </c>
      <c r="J112" s="2">
        <v>4.0201654174879753E-2</v>
      </c>
      <c r="K112" s="2">
        <f t="shared" si="2"/>
        <v>0.60248675837030152</v>
      </c>
      <c r="L112" s="2">
        <f t="shared" si="3"/>
        <v>0.7020804388798576</v>
      </c>
      <c r="M112" s="2">
        <f t="shared" si="18"/>
        <v>0.36354433146973797</v>
      </c>
      <c r="N112" s="2">
        <f t="shared" si="0"/>
        <v>0.87910922587486773</v>
      </c>
      <c r="O112" s="2">
        <v>541.35696195253661</v>
      </c>
      <c r="P112" s="2">
        <v>642.74721744656267</v>
      </c>
      <c r="Q112" s="2">
        <v>8.7860663494553182E-2</v>
      </c>
      <c r="R112" s="2">
        <f t="shared" si="4"/>
        <v>9.5030958973928548E-2</v>
      </c>
      <c r="S112" s="2">
        <f t="shared" si="5"/>
        <v>0.12936194424784964</v>
      </c>
      <c r="T112" s="2">
        <f t="shared" si="6"/>
        <v>-0.16177553797660926</v>
      </c>
      <c r="U112" s="2">
        <f t="shared" si="7"/>
        <v>0.2980745795759201</v>
      </c>
      <c r="V112" s="2">
        <v>6.9074678642102788E-2</v>
      </c>
      <c r="W112" s="2">
        <f t="shared" si="8"/>
        <v>6.2821767971135437E-2</v>
      </c>
      <c r="X112" s="2">
        <f t="shared" si="9"/>
        <v>3.2101448244373228E-2</v>
      </c>
      <c r="Y112" s="2">
        <f t="shared" si="10"/>
        <v>2.2759395585319142E-2</v>
      </c>
      <c r="Z112" s="2">
        <f t="shared" si="11"/>
        <v>0.11657947104429178</v>
      </c>
      <c r="AA112" s="2">
        <f t="shared" si="12"/>
        <v>1.8785984852450394E-2</v>
      </c>
      <c r="AB112" s="5">
        <f t="shared" si="13"/>
        <v>-6.1780271106298482E-3</v>
      </c>
      <c r="AC112" s="2">
        <f t="shared" si="14"/>
        <v>-6.0701651173248328E-3</v>
      </c>
      <c r="AD112" s="2">
        <f t="shared" si="15"/>
        <v>1.5391803818062781E-2</v>
      </c>
      <c r="AE112" s="2">
        <f t="shared" si="16"/>
        <v>-3.3997655334115029E-2</v>
      </c>
      <c r="AF112" s="2">
        <f t="shared" si="17"/>
        <v>1.2360939431397044E-2</v>
      </c>
      <c r="AG112" s="2">
        <v>-6.1780271106298482E-3</v>
      </c>
      <c r="AH112" s="2">
        <v>-6.0701651173248328E-3</v>
      </c>
      <c r="AI112" s="2">
        <v>1.5391803818062781E-2</v>
      </c>
      <c r="AJ112" s="2">
        <v>-3.3997655334115029E-2</v>
      </c>
      <c r="AK112" s="2">
        <v>1.2360939431397044E-2</v>
      </c>
      <c r="AL112" s="2">
        <v>7.7869941884528157E-2</v>
      </c>
      <c r="AM112" s="2">
        <v>7.6172964310167596E-2</v>
      </c>
      <c r="AN112" s="2">
        <f t="shared" si="19"/>
        <v>1.6969775743605614E-3</v>
      </c>
      <c r="AO112" s="2">
        <v>7.1332740579653373E-2</v>
      </c>
      <c r="AP112" s="2">
        <v>6.3860339401155028E-2</v>
      </c>
      <c r="AQ112" s="2">
        <f t="shared" si="20"/>
        <v>7.4724011784983446E-3</v>
      </c>
      <c r="AR112" s="2">
        <v>5.9739163092796414E-2</v>
      </c>
      <c r="AS112" s="2">
        <v>6.306685183243628E-2</v>
      </c>
      <c r="AT112" s="2">
        <f t="shared" si="21"/>
        <v>-3.3276887396398655E-3</v>
      </c>
    </row>
    <row r="113" spans="1:46" ht="15.75" customHeight="1" x14ac:dyDescent="0.2">
      <c r="A113" s="2">
        <v>1903</v>
      </c>
      <c r="B113" s="2">
        <v>8.5299999999999994</v>
      </c>
      <c r="C113" s="2">
        <v>8.4349999999999987</v>
      </c>
      <c r="E113" s="2">
        <v>1.017490952955368</v>
      </c>
      <c r="F113" s="2">
        <f t="shared" si="1"/>
        <v>5.2809407453560109E-3</v>
      </c>
      <c r="G113" s="2">
        <v>8.3019814396789515E-2</v>
      </c>
      <c r="H113" s="2">
        <v>6.4402402056832786E-2</v>
      </c>
      <c r="I113" s="2">
        <v>2.0025469851866262E-2</v>
      </c>
      <c r="J113" s="2">
        <v>2.4909478449284261E-3</v>
      </c>
      <c r="K113" s="2">
        <f t="shared" si="2"/>
        <v>0.60137499819196649</v>
      </c>
      <c r="L113" s="2">
        <f t="shared" si="3"/>
        <v>0.66292447232266249</v>
      </c>
      <c r="M113" s="2">
        <f t="shared" si="18"/>
        <v>0.32688569975888471</v>
      </c>
      <c r="N113" s="2">
        <f t="shared" si="0"/>
        <v>0.89448568398727502</v>
      </c>
      <c r="O113" s="2">
        <v>576.22165067246942</v>
      </c>
      <c r="P113" s="2">
        <v>644.34826724269487</v>
      </c>
      <c r="Q113" s="2">
        <v>8.840241520159503E-2</v>
      </c>
      <c r="R113" s="2">
        <f t="shared" si="4"/>
        <v>9.5559579565734312E-2</v>
      </c>
      <c r="S113" s="2">
        <f t="shared" si="5"/>
        <v>0.12920958748752676</v>
      </c>
      <c r="T113" s="2">
        <f t="shared" si="6"/>
        <v>-0.16177553797660926</v>
      </c>
      <c r="U113" s="2">
        <f t="shared" si="7"/>
        <v>0.2980745795759201</v>
      </c>
      <c r="V113" s="2">
        <v>6.4248449745988326E-2</v>
      </c>
      <c r="W113" s="2">
        <f t="shared" si="8"/>
        <v>6.0529759225491399E-2</v>
      </c>
      <c r="X113" s="2">
        <f t="shared" si="9"/>
        <v>3.8188606288078762E-2</v>
      </c>
      <c r="Y113" s="2">
        <f t="shared" si="10"/>
        <v>2.4909478449284261E-3</v>
      </c>
      <c r="Z113" s="2">
        <f t="shared" si="11"/>
        <v>0.11657947104429178</v>
      </c>
      <c r="AA113" s="2">
        <f t="shared" si="12"/>
        <v>2.4153965455606705E-2</v>
      </c>
      <c r="AB113" s="3">
        <f t="shared" si="13"/>
        <v>-3.8871344961041204E-3</v>
      </c>
      <c r="AC113" s="4">
        <f t="shared" si="14"/>
        <v>-3.7541763977518849E-3</v>
      </c>
      <c r="AD113" s="4">
        <f t="shared" si="15"/>
        <v>1.7105866063658583E-2</v>
      </c>
      <c r="AE113" s="4">
        <f t="shared" si="16"/>
        <v>-3.3997655334115029E-2</v>
      </c>
      <c r="AF113" s="4">
        <f t="shared" si="17"/>
        <v>1.7490952955367955E-2</v>
      </c>
      <c r="AG113" s="4">
        <v>-3.8871344961041204E-3</v>
      </c>
      <c r="AH113" s="4">
        <v>-3.7541763977518849E-3</v>
      </c>
      <c r="AI113" s="4">
        <v>1.7105866063658583E-2</v>
      </c>
      <c r="AJ113" s="4">
        <v>-3.3997655334115029E-2</v>
      </c>
      <c r="AK113" s="4">
        <v>1.7490952955367955E-2</v>
      </c>
      <c r="AL113" s="2">
        <v>7.4491393042409731E-2</v>
      </c>
      <c r="AM113" s="2">
        <v>7.3608974494407634E-2</v>
      </c>
      <c r="AN113" s="2">
        <f t="shared" si="19"/>
        <v>8.8241854800209796E-4</v>
      </c>
      <c r="AO113" s="2">
        <v>6.8941224673356796E-2</v>
      </c>
      <c r="AP113" s="2">
        <v>6.1731753000503604E-2</v>
      </c>
      <c r="AQ113" s="2">
        <f t="shared" si="20"/>
        <v>7.2094716728531918E-3</v>
      </c>
      <c r="AR113" s="2">
        <v>5.8334372013165908E-2</v>
      </c>
      <c r="AS113" s="2">
        <v>6.1863040897263119E-2</v>
      </c>
      <c r="AT113" s="2">
        <f t="shared" si="21"/>
        <v>-3.5286688840972108E-3</v>
      </c>
    </row>
    <row r="114" spans="1:46" ht="15.75" customHeight="1" x14ac:dyDescent="0.2">
      <c r="A114" s="2">
        <v>1904</v>
      </c>
      <c r="B114" s="2">
        <v>8.6300000000000008</v>
      </c>
      <c r="C114" s="2">
        <v>8.58</v>
      </c>
      <c r="E114" s="2">
        <v>1.0171902786010671</v>
      </c>
      <c r="F114" s="2">
        <f t="shared" si="1"/>
        <v>-3.0067435430081169E-4</v>
      </c>
      <c r="G114" s="2">
        <v>-0.17195460861509959</v>
      </c>
      <c r="H114" s="2">
        <v>-0.18594838271193082</v>
      </c>
      <c r="I114" s="2">
        <v>8.5154452926499147E-3</v>
      </c>
      <c r="J114" s="2">
        <v>-8.5282306476106573E-3</v>
      </c>
      <c r="K114" s="2">
        <f t="shared" si="2"/>
        <v>0.60293070850121122</v>
      </c>
      <c r="L114" s="2">
        <f t="shared" si="3"/>
        <v>0.82588273047276139</v>
      </c>
      <c r="M114" s="2">
        <f t="shared" si="18"/>
        <v>0.51293899999318637</v>
      </c>
      <c r="N114" s="2">
        <f t="shared" si="0"/>
        <v>0.90986214209968241</v>
      </c>
      <c r="O114" s="2">
        <v>469.07416664632456</v>
      </c>
      <c r="P114" s="2">
        <v>638.85311660226091</v>
      </c>
      <c r="Q114" s="2">
        <v>8.5222171774658809E-2</v>
      </c>
      <c r="R114" s="2">
        <f t="shared" si="4"/>
        <v>9.3142295092202149E-2</v>
      </c>
      <c r="S114" s="2">
        <f t="shared" si="5"/>
        <v>0.13466955234169106</v>
      </c>
      <c r="T114" s="2">
        <f t="shared" si="6"/>
        <v>-0.18594838271193082</v>
      </c>
      <c r="U114" s="2">
        <f t="shared" si="7"/>
        <v>0.2980745795759201</v>
      </c>
      <c r="V114" s="2">
        <v>5.5473646761227159E-2</v>
      </c>
      <c r="W114" s="2">
        <f t="shared" si="8"/>
        <v>5.662356618675328E-2</v>
      </c>
      <c r="X114" s="2">
        <f t="shared" si="9"/>
        <v>4.426084178462595E-2</v>
      </c>
      <c r="Y114" s="2">
        <f t="shared" si="10"/>
        <v>-8.5282306476106573E-3</v>
      </c>
      <c r="Z114" s="2">
        <f t="shared" si="11"/>
        <v>0.11657947104429178</v>
      </c>
      <c r="AA114" s="2">
        <f t="shared" si="12"/>
        <v>2.974852501343165E-2</v>
      </c>
      <c r="AB114" s="5">
        <f t="shared" si="13"/>
        <v>5.8462602684745263E-4</v>
      </c>
      <c r="AC114" s="2">
        <f t="shared" si="14"/>
        <v>7.0145351480643825E-4</v>
      </c>
      <c r="AD114" s="2">
        <f t="shared" si="15"/>
        <v>1.6042029925045789E-2</v>
      </c>
      <c r="AE114" s="2">
        <f t="shared" si="16"/>
        <v>-3.3997655334115029E-2</v>
      </c>
      <c r="AF114" s="2">
        <f t="shared" si="17"/>
        <v>1.7490952955367955E-2</v>
      </c>
      <c r="AG114" s="2">
        <v>5.8462602684745263E-4</v>
      </c>
      <c r="AH114" s="2">
        <v>7.0145351480643825E-4</v>
      </c>
      <c r="AI114" s="2">
        <v>1.6042029925045789E-2</v>
      </c>
      <c r="AJ114" s="2">
        <v>-3.3997655334115029E-2</v>
      </c>
      <c r="AK114" s="2">
        <v>1.7490952955367955E-2</v>
      </c>
      <c r="AL114" s="2">
        <v>6.7800007851110414E-2</v>
      </c>
      <c r="AM114" s="2">
        <v>6.9652307297565302E-2</v>
      </c>
      <c r="AN114" s="2">
        <f t="shared" si="19"/>
        <v>-1.8522994464548886E-3</v>
      </c>
      <c r="AO114" s="2">
        <v>6.759641681306526E-2</v>
      </c>
      <c r="AP114" s="2">
        <v>6.1619356997977784E-2</v>
      </c>
      <c r="AQ114" s="2">
        <f t="shared" si="20"/>
        <v>5.9770598150874765E-3</v>
      </c>
      <c r="AR114" s="2">
        <v>5.6219620353156252E-2</v>
      </c>
      <c r="AS114" s="2">
        <v>6.2005980749594888E-2</v>
      </c>
      <c r="AT114" s="2">
        <f t="shared" si="21"/>
        <v>-5.7863603964386362E-3</v>
      </c>
    </row>
    <row r="115" spans="1:46" ht="15.75" customHeight="1" x14ac:dyDescent="0.2">
      <c r="A115" s="2">
        <v>1905</v>
      </c>
      <c r="B115" s="2">
        <v>8.5299999999999994</v>
      </c>
      <c r="C115" s="2">
        <v>8.58</v>
      </c>
      <c r="E115" s="2">
        <v>1</v>
      </c>
      <c r="F115" s="2">
        <f t="shared" si="1"/>
        <v>-1.7190278601067144E-2</v>
      </c>
      <c r="G115" s="2">
        <v>0.31534051181652911</v>
      </c>
      <c r="H115" s="2">
        <v>0.31534051181652911</v>
      </c>
      <c r="I115" s="2">
        <v>0.12080425719531829</v>
      </c>
      <c r="J115" s="2">
        <v>0.12080425719531829</v>
      </c>
      <c r="K115" s="2">
        <f t="shared" si="2"/>
        <v>0.60225079731202691</v>
      </c>
      <c r="L115" s="2">
        <f t="shared" si="3"/>
        <v>0.87388453573174474</v>
      </c>
      <c r="M115" s="2">
        <f t="shared" si="18"/>
        <v>0.62977177307252352</v>
      </c>
      <c r="N115" s="2">
        <f t="shared" si="0"/>
        <v>0.90986214209968241</v>
      </c>
      <c r="O115" s="2">
        <v>616.99225443648845</v>
      </c>
      <c r="P115" s="2">
        <v>716.02929281031106</v>
      </c>
      <c r="Q115" s="2">
        <v>0.10863375333784353</v>
      </c>
      <c r="R115" s="2">
        <f t="shared" si="4"/>
        <v>0.1184227084734029</v>
      </c>
      <c r="S115" s="2">
        <f t="shared" si="5"/>
        <v>0.15102145811427384</v>
      </c>
      <c r="T115" s="2">
        <f t="shared" si="6"/>
        <v>-0.18594838271193082</v>
      </c>
      <c r="U115" s="2">
        <f t="shared" si="7"/>
        <v>0.31534051181652911</v>
      </c>
      <c r="V115" s="2">
        <v>5.7248755729802321E-2</v>
      </c>
      <c r="W115" s="2">
        <f t="shared" si="8"/>
        <v>6.223820513440733E-2</v>
      </c>
      <c r="X115" s="2">
        <f t="shared" si="9"/>
        <v>4.673404126379023E-2</v>
      </c>
      <c r="Y115" s="2">
        <f t="shared" si="10"/>
        <v>-8.5282306476106573E-3</v>
      </c>
      <c r="Z115" s="2">
        <f t="shared" si="11"/>
        <v>0.12080425719531829</v>
      </c>
      <c r="AA115" s="2">
        <f t="shared" si="12"/>
        <v>5.1384997608041209E-2</v>
      </c>
      <c r="AB115" s="5">
        <f t="shared" si="13"/>
        <v>4.0515423540347512E-3</v>
      </c>
      <c r="AC115" s="2">
        <f t="shared" si="14"/>
        <v>4.1012190482179189E-3</v>
      </c>
      <c r="AD115" s="2">
        <f t="shared" si="15"/>
        <v>1.0525104076270799E-2</v>
      </c>
      <c r="AE115" s="2">
        <f t="shared" si="16"/>
        <v>-1.2135922330097082E-2</v>
      </c>
      <c r="AF115" s="2">
        <f t="shared" si="17"/>
        <v>1.7490952955367955E-2</v>
      </c>
      <c r="AG115" s="2">
        <v>4.0515423540347512E-3</v>
      </c>
      <c r="AH115" s="2">
        <v>4.1012190482179189E-3</v>
      </c>
      <c r="AI115" s="2">
        <v>1.0525104076270799E-2</v>
      </c>
      <c r="AJ115" s="2">
        <v>-1.2135922330097082E-2</v>
      </c>
      <c r="AK115" s="2">
        <v>1.7490952955367955E-2</v>
      </c>
      <c r="AL115" s="2">
        <v>7.4642609958500195E-2</v>
      </c>
      <c r="AM115" s="2">
        <v>6.872945322329134E-2</v>
      </c>
      <c r="AN115" s="2">
        <f t="shared" si="19"/>
        <v>5.9131567352088549E-3</v>
      </c>
      <c r="AO115" s="2">
        <v>7.7227712844162841E-2</v>
      </c>
      <c r="AP115" s="2">
        <v>6.5560394865960672E-2</v>
      </c>
      <c r="AQ115" s="2">
        <f t="shared" si="20"/>
        <v>1.1667317978202169E-2</v>
      </c>
      <c r="AR115" s="2">
        <v>5.9273070525719701E-2</v>
      </c>
      <c r="AS115" s="2">
        <v>6.3299331429277572E-2</v>
      </c>
      <c r="AT115" s="2">
        <f t="shared" si="21"/>
        <v>-4.0262609035578711E-3</v>
      </c>
    </row>
    <row r="116" spans="1:46" ht="15.75" customHeight="1" x14ac:dyDescent="0.2">
      <c r="A116" s="2">
        <v>1906</v>
      </c>
      <c r="B116" s="2">
        <v>8.7200000000000006</v>
      </c>
      <c r="C116" s="2">
        <v>8.625</v>
      </c>
      <c r="E116" s="2">
        <v>1.0052447552447552</v>
      </c>
      <c r="F116" s="2">
        <f t="shared" si="1"/>
        <v>5.2447552447552059E-3</v>
      </c>
      <c r="G116" s="2">
        <v>0.2173081012119924</v>
      </c>
      <c r="H116" s="2">
        <v>0.21095692851001679</v>
      </c>
      <c r="I116" s="2">
        <v>4.0398096464438593E-2</v>
      </c>
      <c r="J116" s="2">
        <v>3.4969932482884936E-2</v>
      </c>
      <c r="K116" s="2">
        <f t="shared" si="2"/>
        <v>0.59550444025986538</v>
      </c>
      <c r="L116" s="2">
        <f t="shared" si="3"/>
        <v>0.81101462517971767</v>
      </c>
      <c r="M116" s="2">
        <f t="shared" si="18"/>
        <v>0.54737024430703451</v>
      </c>
      <c r="N116" s="2">
        <f t="shared" si="0"/>
        <v>0.91463414634146389</v>
      </c>
      <c r="O116" s="2">
        <v>747.15104534688089</v>
      </c>
      <c r="P116" s="2">
        <v>741.06878883565548</v>
      </c>
      <c r="Q116" s="2">
        <v>0.12281043072665071</v>
      </c>
      <c r="R116" s="2">
        <f t="shared" si="4"/>
        <v>0.13287222702564686</v>
      </c>
      <c r="S116" s="2">
        <f t="shared" si="5"/>
        <v>0.15240373332344045</v>
      </c>
      <c r="T116" s="2">
        <f t="shared" si="6"/>
        <v>-0.18594838271193082</v>
      </c>
      <c r="U116" s="2">
        <f t="shared" si="7"/>
        <v>0.31534051181652911</v>
      </c>
      <c r="V116" s="2">
        <v>5.6072471404143592E-2</v>
      </c>
      <c r="W116" s="2">
        <f t="shared" si="8"/>
        <v>6.2892538482910945E-2</v>
      </c>
      <c r="X116" s="2">
        <f t="shared" si="9"/>
        <v>4.7195458213812609E-2</v>
      </c>
      <c r="Y116" s="2">
        <f t="shared" si="10"/>
        <v>-8.5282306476106573E-3</v>
      </c>
      <c r="Z116" s="2">
        <f t="shared" si="11"/>
        <v>0.12080425719531829</v>
      </c>
      <c r="AA116" s="2">
        <f t="shared" si="12"/>
        <v>6.6737959322507118E-2</v>
      </c>
      <c r="AB116" s="5">
        <f t="shared" si="13"/>
        <v>5.8042580980839807E-3</v>
      </c>
      <c r="AC116" s="2">
        <f t="shared" si="14"/>
        <v>5.8392868057031144E-3</v>
      </c>
      <c r="AD116" s="2">
        <f t="shared" si="15"/>
        <v>8.8471870102202824E-3</v>
      </c>
      <c r="AE116" s="2">
        <f t="shared" si="16"/>
        <v>-6.1804697156985222E-3</v>
      </c>
      <c r="AF116" s="2">
        <f t="shared" si="17"/>
        <v>1.7490952955367955E-2</v>
      </c>
      <c r="AG116" s="2">
        <v>5.8042580980839807E-3</v>
      </c>
      <c r="AH116" s="2">
        <v>5.8392868057031144E-3</v>
      </c>
      <c r="AI116" s="2">
        <v>8.8471870102202824E-3</v>
      </c>
      <c r="AJ116" s="2">
        <v>-6.1804697156985222E-3</v>
      </c>
      <c r="AK116" s="2">
        <v>1.7490952955367955E-2</v>
      </c>
      <c r="AL116" s="2">
        <v>7.8345941634293731E-2</v>
      </c>
      <c r="AM116" s="2">
        <v>6.5513428269634189E-2</v>
      </c>
      <c r="AN116" s="2">
        <f t="shared" si="19"/>
        <v>1.2832513364659542E-2</v>
      </c>
      <c r="AO116" s="2">
        <v>8.1843077537304132E-2</v>
      </c>
      <c r="AP116" s="2">
        <v>6.4539341741223458E-2</v>
      </c>
      <c r="AQ116" s="2">
        <f t="shared" si="20"/>
        <v>1.7303735796080674E-2</v>
      </c>
      <c r="AR116" s="2">
        <v>6.1455601498700864E-2</v>
      </c>
      <c r="AS116" s="2">
        <v>6.3224073702236927E-2</v>
      </c>
      <c r="AT116" s="2">
        <f t="shared" si="21"/>
        <v>-1.7684722035360631E-3</v>
      </c>
    </row>
    <row r="117" spans="1:46" ht="15.75" customHeight="1" x14ac:dyDescent="0.2">
      <c r="A117" s="2">
        <v>1907</v>
      </c>
      <c r="B117" s="2">
        <v>9.11</v>
      </c>
      <c r="C117" s="2">
        <v>8.9149999999999991</v>
      </c>
      <c r="E117" s="2">
        <v>1.0336231884057969</v>
      </c>
      <c r="F117" s="2">
        <f t="shared" si="1"/>
        <v>2.8378433161041716E-2</v>
      </c>
      <c r="G117" s="2">
        <v>6.1135371179039666E-3</v>
      </c>
      <c r="H117" s="2">
        <v>-2.6614777606065787E-2</v>
      </c>
      <c r="I117" s="2">
        <v>6.1608283722351942E-3</v>
      </c>
      <c r="J117" s="2">
        <v>-2.6569024709979794E-2</v>
      </c>
      <c r="K117" s="2">
        <f t="shared" si="2"/>
        <v>0.59789490570629444</v>
      </c>
      <c r="L117" s="2">
        <f t="shared" si="3"/>
        <v>0.85771058947281931</v>
      </c>
      <c r="M117" s="2">
        <f t="shared" si="18"/>
        <v>0.56238184746769815</v>
      </c>
      <c r="N117" s="2">
        <f t="shared" si="0"/>
        <v>0.94538706256627814</v>
      </c>
      <c r="O117" s="2">
        <v>727.26578643683411</v>
      </c>
      <c r="P117" s="2">
        <v>721.37931387328615</v>
      </c>
      <c r="Q117" s="2">
        <v>0.11850979945698994</v>
      </c>
      <c r="R117" s="2">
        <f t="shared" si="4"/>
        <v>0.12906416994625433</v>
      </c>
      <c r="S117" s="2">
        <f t="shared" si="5"/>
        <v>0.15620273537948082</v>
      </c>
      <c r="T117" s="2">
        <f t="shared" si="6"/>
        <v>-0.18594838271193082</v>
      </c>
      <c r="U117" s="2">
        <f t="shared" si="7"/>
        <v>0.31534051181652911</v>
      </c>
      <c r="V117" s="2">
        <v>4.6546001785758274E-2</v>
      </c>
      <c r="W117" s="2">
        <f t="shared" si="8"/>
        <v>5.7587329177022764E-2</v>
      </c>
      <c r="X117" s="2">
        <f t="shared" si="9"/>
        <v>5.3856305812576159E-2</v>
      </c>
      <c r="Y117" s="2">
        <f t="shared" si="10"/>
        <v>-2.6569024709979794E-2</v>
      </c>
      <c r="Z117" s="2">
        <f t="shared" si="11"/>
        <v>0.12080425719531829</v>
      </c>
      <c r="AA117" s="2">
        <f t="shared" si="12"/>
        <v>7.1963797671231677E-2</v>
      </c>
      <c r="AB117" s="5">
        <f t="shared" si="13"/>
        <v>9.7579533908978069E-3</v>
      </c>
      <c r="AC117" s="2">
        <f t="shared" si="14"/>
        <v>9.8158562605334954E-3</v>
      </c>
      <c r="AD117" s="2">
        <f t="shared" si="15"/>
        <v>1.1424657746020391E-2</v>
      </c>
      <c r="AE117" s="2">
        <f t="shared" si="16"/>
        <v>-6.1804697156985222E-3</v>
      </c>
      <c r="AF117" s="2">
        <f t="shared" si="17"/>
        <v>3.3623188405796922E-2</v>
      </c>
      <c r="AG117" s="2">
        <v>9.7579533908978069E-3</v>
      </c>
      <c r="AH117" s="2">
        <v>9.8158562605334954E-3</v>
      </c>
      <c r="AI117" s="2">
        <v>1.1424657746020391E-2</v>
      </c>
      <c r="AJ117" s="2">
        <v>-6.1804697156985222E-3</v>
      </c>
      <c r="AK117" s="2">
        <v>3.3623188405796922E-2</v>
      </c>
      <c r="AL117" s="2">
        <v>8.094459443606393E-2</v>
      </c>
      <c r="AM117" s="2">
        <v>6.1851452811802231E-2</v>
      </c>
      <c r="AN117" s="2">
        <f t="shared" si="19"/>
        <v>1.9093141624261699E-2</v>
      </c>
      <c r="AO117" s="2">
        <v>7.8561449671365052E-2</v>
      </c>
      <c r="AP117" s="2">
        <v>6.2434909066788287E-2</v>
      </c>
      <c r="AQ117" s="2">
        <f t="shared" si="20"/>
        <v>1.6126540604576765E-2</v>
      </c>
      <c r="AR117" s="2">
        <v>6.0024557764325678E-2</v>
      </c>
      <c r="AS117" s="2">
        <v>6.1716671819109017E-2</v>
      </c>
      <c r="AT117" s="2">
        <f t="shared" si="21"/>
        <v>-1.6921140547833391E-3</v>
      </c>
    </row>
    <row r="118" spans="1:46" ht="15.75" customHeight="1" x14ac:dyDescent="0.2">
      <c r="A118" s="2">
        <v>1908</v>
      </c>
      <c r="B118" s="2">
        <v>8.92</v>
      </c>
      <c r="C118" s="2">
        <v>9.0150000000000006</v>
      </c>
      <c r="E118" s="2">
        <v>1.0112170499158724</v>
      </c>
      <c r="F118" s="2">
        <f t="shared" si="1"/>
        <v>-2.2406138489924565E-2</v>
      </c>
      <c r="G118" s="2">
        <v>-0.2441840277777777</v>
      </c>
      <c r="H118" s="2">
        <v>-0.25256800972145199</v>
      </c>
      <c r="I118" s="2">
        <v>-3.9211160780682097E-2</v>
      </c>
      <c r="J118" s="2">
        <v>-4.9868829546287574E-2</v>
      </c>
      <c r="K118" s="2">
        <f t="shared" si="2"/>
        <v>0.60426860838702845</v>
      </c>
      <c r="L118" s="2">
        <f t="shared" si="3"/>
        <v>0.91774643192664918</v>
      </c>
      <c r="M118" s="2">
        <f t="shared" si="18"/>
        <v>0.66442489604270716</v>
      </c>
      <c r="N118" s="2">
        <f t="shared" si="0"/>
        <v>0.95599151643690405</v>
      </c>
      <c r="O118" s="2">
        <v>543.58171421797636</v>
      </c>
      <c r="P118" s="2">
        <v>685.40497183152138</v>
      </c>
      <c r="Q118" s="2">
        <v>6.5873671081801269E-2</v>
      </c>
      <c r="R118" s="2">
        <f t="shared" si="4"/>
        <v>8.2772007814501142E-2</v>
      </c>
      <c r="S118" s="2">
        <f t="shared" si="5"/>
        <v>0.19356283945075467</v>
      </c>
      <c r="T118" s="2">
        <f t="shared" si="6"/>
        <v>-0.25256800972145199</v>
      </c>
      <c r="U118" s="2">
        <f t="shared" si="7"/>
        <v>0.31534051181652911</v>
      </c>
      <c r="V118" s="2">
        <v>2.9787736425747089E-2</v>
      </c>
      <c r="W118" s="2">
        <f t="shared" si="8"/>
        <v>4.2698364555121361E-2</v>
      </c>
      <c r="X118" s="2">
        <f t="shared" si="9"/>
        <v>5.5914074040218906E-2</v>
      </c>
      <c r="Y118" s="2">
        <f t="shared" si="10"/>
        <v>-4.9868829546287574E-2</v>
      </c>
      <c r="Z118" s="2">
        <f t="shared" si="11"/>
        <v>0.12080425719531829</v>
      </c>
      <c r="AA118" s="2">
        <f t="shared" si="12"/>
        <v>3.6085934656054183E-2</v>
      </c>
      <c r="AB118" s="5">
        <f t="shared" si="13"/>
        <v>1.1511834336795564E-2</v>
      </c>
      <c r="AC118" s="2">
        <f t="shared" si="14"/>
        <v>1.1555608223690506E-2</v>
      </c>
      <c r="AD118" s="2">
        <f t="shared" si="15"/>
        <v>9.9471870480058143E-3</v>
      </c>
      <c r="AE118" s="2">
        <f t="shared" si="16"/>
        <v>0</v>
      </c>
      <c r="AF118" s="2">
        <f t="shared" si="17"/>
        <v>3.3623188405796922E-2</v>
      </c>
      <c r="AG118" s="2">
        <v>1.1511834336795564E-2</v>
      </c>
      <c r="AH118" s="2">
        <v>1.1555608223690506E-2</v>
      </c>
      <c r="AI118" s="2">
        <v>9.9471870480058143E-3</v>
      </c>
      <c r="AJ118" s="2">
        <v>0</v>
      </c>
      <c r="AK118" s="2">
        <v>3.3623188405796922E-2</v>
      </c>
      <c r="AL118" s="2">
        <v>6.9511404997285989E-2</v>
      </c>
      <c r="AM118" s="2">
        <v>5.7256816530479954E-2</v>
      </c>
      <c r="AN118" s="2">
        <f t="shared" si="19"/>
        <v>1.2254588466806035E-2</v>
      </c>
      <c r="AO118" s="2">
        <v>7.5172963366416823E-2</v>
      </c>
      <c r="AP118" s="2">
        <v>6.0201486537413321E-2</v>
      </c>
      <c r="AQ118" s="2">
        <f t="shared" si="20"/>
        <v>1.4971476829003502E-2</v>
      </c>
      <c r="AR118" s="2">
        <v>5.7040780288706315E-2</v>
      </c>
      <c r="AS118" s="2">
        <v>6.0830573285276177E-2</v>
      </c>
      <c r="AT118" s="2">
        <f t="shared" si="21"/>
        <v>-3.7897929965698615E-3</v>
      </c>
    </row>
    <row r="119" spans="1:46" ht="15.75" customHeight="1" x14ac:dyDescent="0.2">
      <c r="A119" s="2">
        <v>1909</v>
      </c>
      <c r="B119" s="2">
        <v>8.82</v>
      </c>
      <c r="C119" s="2">
        <v>8.870000000000001</v>
      </c>
      <c r="E119" s="2">
        <v>0.98391569606211871</v>
      </c>
      <c r="F119" s="2">
        <f t="shared" si="1"/>
        <v>-2.7301353853753652E-2</v>
      </c>
      <c r="G119" s="2">
        <v>0.39198346158263453</v>
      </c>
      <c r="H119" s="2">
        <v>0.41473854635484209</v>
      </c>
      <c r="I119" s="2">
        <v>0.1233221705810279</v>
      </c>
      <c r="J119" s="2">
        <v>0.14168538531995112</v>
      </c>
      <c r="K119" s="2">
        <f t="shared" si="2"/>
        <v>0.60369394787097774</v>
      </c>
      <c r="L119" s="2">
        <f t="shared" si="3"/>
        <v>0.93316020277261136</v>
      </c>
      <c r="M119" s="2">
        <f t="shared" si="18"/>
        <v>0.74174336810809405</v>
      </c>
      <c r="N119" s="2">
        <f t="shared" si="0"/>
        <v>0.94061505832449688</v>
      </c>
      <c r="O119" s="2">
        <v>769.02600419781311</v>
      </c>
      <c r="P119" s="2">
        <v>782.51683936568077</v>
      </c>
      <c r="Q119" s="2">
        <v>7.5086451140691304E-2</v>
      </c>
      <c r="R119" s="2">
        <f t="shared" si="4"/>
        <v>9.4438404492393324E-2</v>
      </c>
      <c r="S119" s="2">
        <f t="shared" si="5"/>
        <v>0.21073540348425956</v>
      </c>
      <c r="T119" s="2">
        <f t="shared" si="6"/>
        <v>-0.25256800972145199</v>
      </c>
      <c r="U119" s="2">
        <f t="shared" si="7"/>
        <v>0.41473854635484209</v>
      </c>
      <c r="V119" s="2">
        <v>3.2428198999799741E-2</v>
      </c>
      <c r="W119" s="2">
        <f t="shared" si="8"/>
        <v>4.3748557336390527E-2</v>
      </c>
      <c r="X119" s="2">
        <f t="shared" si="9"/>
        <v>6.1103527547698329E-2</v>
      </c>
      <c r="Y119" s="2">
        <f t="shared" si="10"/>
        <v>-4.9868829546287574E-2</v>
      </c>
      <c r="Z119" s="2">
        <f t="shared" si="11"/>
        <v>0.14168538531995112</v>
      </c>
      <c r="AA119" s="2">
        <f t="shared" si="12"/>
        <v>4.2658252140891563E-2</v>
      </c>
      <c r="AB119" s="5">
        <f t="shared" si="13"/>
        <v>9.8729908509657786E-3</v>
      </c>
      <c r="AC119" s="2">
        <f t="shared" si="14"/>
        <v>9.9471778299022873E-3</v>
      </c>
      <c r="AD119" s="2">
        <f t="shared" si="15"/>
        <v>1.288875888807978E-2</v>
      </c>
      <c r="AE119" s="2">
        <f t="shared" si="16"/>
        <v>-1.6084303937881295E-2</v>
      </c>
      <c r="AF119" s="2">
        <f t="shared" si="17"/>
        <v>3.3623188405796922E-2</v>
      </c>
      <c r="AG119" s="2">
        <v>9.8729908509657786E-3</v>
      </c>
      <c r="AH119" s="2">
        <v>9.9471778299022873E-3</v>
      </c>
      <c r="AI119" s="2">
        <v>1.288875888807978E-2</v>
      </c>
      <c r="AJ119" s="2">
        <v>-1.6084303937881295E-2</v>
      </c>
      <c r="AK119" s="2">
        <v>3.3623188405796922E-2</v>
      </c>
      <c r="AL119" s="2">
        <v>7.611771490382431E-2</v>
      </c>
      <c r="AM119" s="2">
        <v>5.8485004541076309E-2</v>
      </c>
      <c r="AN119" s="2">
        <f t="shared" si="19"/>
        <v>1.7632710362748001E-2</v>
      </c>
      <c r="AO119" s="2">
        <v>7.9895474885960535E-2</v>
      </c>
      <c r="AP119" s="2">
        <v>6.0308872671957447E-2</v>
      </c>
      <c r="AQ119" s="2">
        <f t="shared" si="20"/>
        <v>1.9586602214003088E-2</v>
      </c>
      <c r="AR119" s="2">
        <v>5.9578126170409806E-2</v>
      </c>
      <c r="AS119" s="2">
        <v>6.1541039503276718E-2</v>
      </c>
      <c r="AT119" s="2">
        <f t="shared" si="21"/>
        <v>-1.9629133328669113E-3</v>
      </c>
    </row>
    <row r="120" spans="1:46" ht="15.75" customHeight="1" x14ac:dyDescent="0.2">
      <c r="A120" s="2">
        <v>1910</v>
      </c>
      <c r="B120" s="2">
        <v>9.2100000000000009</v>
      </c>
      <c r="C120" s="2">
        <v>9.0150000000000006</v>
      </c>
      <c r="E120" s="2">
        <v>1.0163472378804961</v>
      </c>
      <c r="F120" s="2">
        <f t="shared" si="1"/>
        <v>3.2431541818377374E-2</v>
      </c>
      <c r="G120" s="2">
        <v>0.16996699669966997</v>
      </c>
      <c r="H120" s="2">
        <v>0.15114889192746217</v>
      </c>
      <c r="I120" s="2">
        <v>3.4285130424420496E-2</v>
      </c>
      <c r="J120" s="2">
        <v>1.7649374028242848E-2</v>
      </c>
      <c r="K120" s="2">
        <f t="shared" si="2"/>
        <v>0.59946997915971889</v>
      </c>
      <c r="L120" s="2">
        <f t="shared" si="3"/>
        <v>0.92249673480821992</v>
      </c>
      <c r="M120" s="2">
        <f t="shared" si="18"/>
        <v>0.71772690595041766</v>
      </c>
      <c r="N120" s="2">
        <f t="shared" si="0"/>
        <v>0.95599151643690417</v>
      </c>
      <c r="O120" s="2">
        <v>885.26343259571638</v>
      </c>
      <c r="P120" s="2">
        <v>796.32777174704404</v>
      </c>
      <c r="Q120" s="2">
        <v>8.6673934543889247E-2</v>
      </c>
      <c r="R120" s="2">
        <f t="shared" si="4"/>
        <v>0.10614082960636373</v>
      </c>
      <c r="S120" s="2">
        <f t="shared" si="5"/>
        <v>0.21026268076239163</v>
      </c>
      <c r="T120" s="2">
        <f t="shared" si="6"/>
        <v>-0.25256800972145199</v>
      </c>
      <c r="U120" s="2">
        <f t="shared" si="7"/>
        <v>0.41473854635484209</v>
      </c>
      <c r="V120" s="2">
        <v>3.1911202560962457E-2</v>
      </c>
      <c r="W120" s="2">
        <f t="shared" si="8"/>
        <v>4.426508642006103E-2</v>
      </c>
      <c r="X120" s="2">
        <f t="shared" si="9"/>
        <v>6.1229457673442636E-2</v>
      </c>
      <c r="Y120" s="2">
        <f t="shared" si="10"/>
        <v>-4.9868829546287574E-2</v>
      </c>
      <c r="Z120" s="2">
        <f t="shared" si="11"/>
        <v>0.14168538531995112</v>
      </c>
      <c r="AA120" s="2">
        <f t="shared" si="12"/>
        <v>5.4762731982926791E-2</v>
      </c>
      <c r="AB120" s="5">
        <f t="shared" si="13"/>
        <v>1.0884926967236322E-2</v>
      </c>
      <c r="AC120" s="2">
        <f t="shared" si="14"/>
        <v>1.0960011070688225E-2</v>
      </c>
      <c r="AD120" s="2">
        <f t="shared" si="15"/>
        <v>1.2960981586714392E-2</v>
      </c>
      <c r="AE120" s="2">
        <f t="shared" si="16"/>
        <v>-1.6084303937881295E-2</v>
      </c>
      <c r="AF120" s="2">
        <f t="shared" si="17"/>
        <v>3.3623188405796922E-2</v>
      </c>
      <c r="AG120" s="2">
        <v>1.0884926967236322E-2</v>
      </c>
      <c r="AH120" s="2">
        <v>1.0960011070688225E-2</v>
      </c>
      <c r="AI120" s="2">
        <v>1.2960981586714392E-2</v>
      </c>
      <c r="AJ120" s="2">
        <v>-1.6084303937881295E-2</v>
      </c>
      <c r="AK120" s="2">
        <v>3.3623188405796922E-2</v>
      </c>
      <c r="AL120" s="2">
        <v>6.8137970069672982E-2</v>
      </c>
      <c r="AM120" s="2">
        <v>5.6644704087015711E-2</v>
      </c>
      <c r="AN120" s="2">
        <f t="shared" si="19"/>
        <v>1.1493265982657271E-2</v>
      </c>
      <c r="AO120" s="2">
        <v>8.2861155047535731E-2</v>
      </c>
      <c r="AP120" s="2">
        <v>5.9809613112936734E-2</v>
      </c>
      <c r="AQ120" s="2">
        <f t="shared" si="20"/>
        <v>2.3051541934598997E-2</v>
      </c>
      <c r="AR120" s="2">
        <v>6.0194029045066828E-2</v>
      </c>
      <c r="AS120" s="2">
        <v>6.1077681447351477E-2</v>
      </c>
      <c r="AT120" s="2">
        <f t="shared" si="21"/>
        <v>-8.836524022846487E-4</v>
      </c>
    </row>
    <row r="121" spans="1:46" ht="15.75" customHeight="1" x14ac:dyDescent="0.2">
      <c r="A121" s="2">
        <v>1911</v>
      </c>
      <c r="B121" s="2">
        <v>9.2100000000000009</v>
      </c>
      <c r="C121" s="2">
        <v>9.2100000000000009</v>
      </c>
      <c r="E121" s="2">
        <v>1.021630615640599</v>
      </c>
      <c r="F121" s="2">
        <f t="shared" si="1"/>
        <v>5.2833777601029031E-3</v>
      </c>
      <c r="G121" s="2">
        <v>-3.8081805359661547E-2</v>
      </c>
      <c r="H121" s="2">
        <v>-5.8448151500255063E-2</v>
      </c>
      <c r="I121" s="2">
        <v>3.0974730444354392E-2</v>
      </c>
      <c r="J121" s="2">
        <v>9.1462752395066182E-3</v>
      </c>
      <c r="K121" s="2">
        <f t="shared" si="2"/>
        <v>0.60098201765711923</v>
      </c>
      <c r="L121" s="2">
        <f t="shared" si="3"/>
        <v>0.9104028278742754</v>
      </c>
      <c r="M121" s="2">
        <f t="shared" si="18"/>
        <v>0.72405871380801989</v>
      </c>
      <c r="N121" s="2">
        <f t="shared" si="0"/>
        <v>0.97667020148462425</v>
      </c>
      <c r="O121" s="2">
        <v>833.52142136972611</v>
      </c>
      <c r="P121" s="2">
        <v>803.61120472830555</v>
      </c>
      <c r="Q121" s="2">
        <v>6.1339280121288871E-2</v>
      </c>
      <c r="R121" s="2">
        <f t="shared" si="4"/>
        <v>8.1091044439387028E-2</v>
      </c>
      <c r="S121" s="2">
        <f t="shared" si="5"/>
        <v>0.21378281699572504</v>
      </c>
      <c r="T121" s="2">
        <f t="shared" si="6"/>
        <v>-0.25256800972145199</v>
      </c>
      <c r="U121" s="2">
        <f t="shared" si="7"/>
        <v>0.41473854635484209</v>
      </c>
      <c r="V121" s="2">
        <v>2.6626172492265968E-2</v>
      </c>
      <c r="W121" s="2">
        <f t="shared" si="8"/>
        <v>3.9817749691885861E-2</v>
      </c>
      <c r="X121" s="2">
        <f t="shared" si="9"/>
        <v>6.0757276131801208E-2</v>
      </c>
      <c r="Y121" s="2">
        <f t="shared" si="10"/>
        <v>-4.9868829546287574E-2</v>
      </c>
      <c r="Z121" s="2">
        <f t="shared" si="11"/>
        <v>0.14168538531995112</v>
      </c>
      <c r="AA121" s="2">
        <f t="shared" si="12"/>
        <v>3.4713107629022903E-2</v>
      </c>
      <c r="AB121" s="5">
        <f t="shared" si="13"/>
        <v>1.1806751120949501E-2</v>
      </c>
      <c r="AC121" s="2">
        <f t="shared" si="14"/>
        <v>1.1886978691608707E-2</v>
      </c>
      <c r="AD121" s="2">
        <f t="shared" si="15"/>
        <v>1.3396475096637927E-2</v>
      </c>
      <c r="AE121" s="2">
        <f t="shared" si="16"/>
        <v>-1.6084303937881295E-2</v>
      </c>
      <c r="AF121" s="2">
        <f t="shared" si="17"/>
        <v>3.3623188405796922E-2</v>
      </c>
      <c r="AG121" s="2">
        <v>1.1806751120949501E-2</v>
      </c>
      <c r="AH121" s="2">
        <v>1.1886978691608707E-2</v>
      </c>
      <c r="AI121" s="2">
        <v>1.3396475096637927E-2</v>
      </c>
      <c r="AJ121" s="2">
        <v>-1.6084303937881295E-2</v>
      </c>
      <c r="AK121" s="2">
        <v>3.3623188405796922E-2</v>
      </c>
      <c r="AL121" s="2">
        <v>5.8280439873439172E-2</v>
      </c>
      <c r="AM121" s="2">
        <v>5.3357606277427444E-2</v>
      </c>
      <c r="AN121" s="2">
        <f t="shared" si="19"/>
        <v>4.9228335960117275E-3</v>
      </c>
      <c r="AO121" s="2">
        <v>7.8624301842936978E-2</v>
      </c>
      <c r="AP121" s="2">
        <v>6.0156859621595608E-2</v>
      </c>
      <c r="AQ121" s="2">
        <f t="shared" si="20"/>
        <v>1.8467442221341369E-2</v>
      </c>
      <c r="AR121" s="2">
        <v>6.0135500005145302E-2</v>
      </c>
      <c r="AS121" s="2">
        <v>6.1118318460123368E-2</v>
      </c>
      <c r="AT121" s="2">
        <f t="shared" si="21"/>
        <v>-9.8281845497806553E-4</v>
      </c>
    </row>
    <row r="122" spans="1:46" ht="15.75" customHeight="1" x14ac:dyDescent="0.2">
      <c r="A122" s="2">
        <v>1912</v>
      </c>
      <c r="B122" s="2">
        <v>9.4</v>
      </c>
      <c r="C122" s="2">
        <v>9.3049999999999997</v>
      </c>
      <c r="E122" s="2">
        <v>1.0103148751357218</v>
      </c>
      <c r="F122" s="2">
        <f t="shared" si="1"/>
        <v>-1.1315740504877159E-2</v>
      </c>
      <c r="G122" s="2">
        <v>3.5190615835777095E-2</v>
      </c>
      <c r="H122" s="2">
        <v>2.4621770214670491E-2</v>
      </c>
      <c r="I122" s="2">
        <v>4.317859383778444E-2</v>
      </c>
      <c r="J122" s="2">
        <v>3.2528194438043778E-2</v>
      </c>
      <c r="K122" s="2">
        <f t="shared" si="2"/>
        <v>0.60132299923789811</v>
      </c>
      <c r="L122" s="2">
        <f t="shared" si="3"/>
        <v>0.90656248051414279</v>
      </c>
      <c r="M122" s="2">
        <f t="shared" si="18"/>
        <v>0.72771902227488749</v>
      </c>
      <c r="N122" s="2">
        <f t="shared" si="0"/>
        <v>0.98674443266171841</v>
      </c>
      <c r="O122" s="2">
        <v>854.04419427569701</v>
      </c>
      <c r="P122" s="2">
        <v>829.75122624829851</v>
      </c>
      <c r="Q122" s="2">
        <v>4.6645623607023047E-2</v>
      </c>
      <c r="R122" s="2">
        <f t="shared" si="4"/>
        <v>6.5762972934064981E-2</v>
      </c>
      <c r="S122" s="2">
        <f t="shared" si="5"/>
        <v>0.21155368682391018</v>
      </c>
      <c r="T122" s="2">
        <f t="shared" si="6"/>
        <v>-0.25256800972145199</v>
      </c>
      <c r="U122" s="2">
        <f t="shared" si="7"/>
        <v>0.41473854635484209</v>
      </c>
      <c r="V122" s="2">
        <v>2.5866315161778321E-2</v>
      </c>
      <c r="W122" s="2">
        <f t="shared" si="8"/>
        <v>3.8845356168341338E-2</v>
      </c>
      <c r="X122" s="2">
        <f t="shared" si="9"/>
        <v>6.0637169359116894E-2</v>
      </c>
      <c r="Y122" s="2">
        <f t="shared" si="10"/>
        <v>-4.9868829546287574E-2</v>
      </c>
      <c r="Z122" s="2">
        <f t="shared" si="11"/>
        <v>0.14168538531995112</v>
      </c>
      <c r="AA122" s="2">
        <f t="shared" si="12"/>
        <v>2.0779308445244726E-2</v>
      </c>
      <c r="AB122" s="5">
        <f t="shared" si="13"/>
        <v>1.1617153119314166E-2</v>
      </c>
      <c r="AC122" s="2">
        <f t="shared" si="14"/>
        <v>1.1697464984179451E-2</v>
      </c>
      <c r="AD122" s="2">
        <f t="shared" si="15"/>
        <v>1.3404799760686658E-2</v>
      </c>
      <c r="AE122" s="2">
        <f t="shared" si="16"/>
        <v>-1.6084303937881295E-2</v>
      </c>
      <c r="AF122" s="2">
        <f t="shared" si="17"/>
        <v>3.3623188405796922E-2</v>
      </c>
      <c r="AG122" s="2">
        <v>1.1617153119314166E-2</v>
      </c>
      <c r="AH122" s="2">
        <v>1.1697464984179451E-2</v>
      </c>
      <c r="AI122" s="2">
        <v>1.3404799760686658E-2</v>
      </c>
      <c r="AJ122" s="2">
        <v>-1.6084303937881295E-2</v>
      </c>
      <c r="AK122" s="2">
        <v>3.3623188405796922E-2</v>
      </c>
      <c r="AL122" s="2">
        <v>5.8948909563231976E-2</v>
      </c>
      <c r="AM122" s="2">
        <v>5.2457740098275606E-2</v>
      </c>
      <c r="AN122" s="2">
        <f t="shared" si="19"/>
        <v>6.49116946495637E-3</v>
      </c>
      <c r="AO122" s="2">
        <v>8.0339750590223871E-2</v>
      </c>
      <c r="AP122" s="2">
        <v>6.1698841420319166E-2</v>
      </c>
      <c r="AQ122" s="2">
        <f t="shared" si="20"/>
        <v>1.8640909169904706E-2</v>
      </c>
      <c r="AR122" s="2">
        <v>6.0508061839241227E-2</v>
      </c>
      <c r="AS122" s="2">
        <v>6.2027007224723686E-2</v>
      </c>
      <c r="AT122" s="2">
        <f t="shared" si="21"/>
        <v>-1.5189453854824592E-3</v>
      </c>
    </row>
    <row r="123" spans="1:46" ht="15.75" customHeight="1" x14ac:dyDescent="0.2">
      <c r="A123" s="2">
        <v>1913</v>
      </c>
      <c r="B123" s="2">
        <v>9.6</v>
      </c>
      <c r="C123" s="2">
        <v>9.5</v>
      </c>
      <c r="D123" s="2">
        <v>9.8000000000000007</v>
      </c>
      <c r="E123" s="2">
        <v>1.0209564750134337</v>
      </c>
      <c r="F123" s="2">
        <f t="shared" si="1"/>
        <v>1.0641599877711849E-2</v>
      </c>
      <c r="G123" s="2">
        <v>7.0821529745042522E-2</v>
      </c>
      <c r="H123" s="2">
        <v>4.8841508871328543E-2</v>
      </c>
      <c r="I123" s="2">
        <v>2.6754634413939993E-2</v>
      </c>
      <c r="J123" s="2">
        <v>5.6791445496537918E-3</v>
      </c>
      <c r="K123" s="2">
        <f t="shared" si="2"/>
        <v>0.60101794597721425</v>
      </c>
      <c r="L123" s="2">
        <f t="shared" si="3"/>
        <v>0.912605093315628</v>
      </c>
      <c r="M123" s="2">
        <f t="shared" si="18"/>
        <v>0.7231135782083612</v>
      </c>
      <c r="N123" s="2">
        <f t="shared" si="0"/>
        <v>1.0074231177094386</v>
      </c>
      <c r="O123" s="2">
        <v>895.75700136692012</v>
      </c>
      <c r="P123" s="2">
        <v>834.46350340241509</v>
      </c>
      <c r="Q123" s="2">
        <v>4.5105333086488758E-2</v>
      </c>
      <c r="R123" s="2">
        <f t="shared" si="4"/>
        <v>6.4206883615514548E-2</v>
      </c>
      <c r="S123" s="2">
        <f t="shared" si="5"/>
        <v>0.21162202477592057</v>
      </c>
      <c r="T123" s="2">
        <f t="shared" si="6"/>
        <v>-0.25256800972145199</v>
      </c>
      <c r="U123" s="2">
        <f t="shared" si="7"/>
        <v>0.41473854635484209</v>
      </c>
      <c r="V123" s="2">
        <v>2.6192102870289939E-2</v>
      </c>
      <c r="W123" s="2">
        <f t="shared" si="8"/>
        <v>3.9518272624548711E-2</v>
      </c>
      <c r="X123" s="2">
        <f t="shared" si="9"/>
        <v>6.0499695518865616E-2</v>
      </c>
      <c r="Y123" s="2">
        <f t="shared" si="10"/>
        <v>-4.9868829546287574E-2</v>
      </c>
      <c r="Z123" s="2">
        <f t="shared" si="11"/>
        <v>0.14168538531995112</v>
      </c>
      <c r="AA123" s="2">
        <f t="shared" si="12"/>
        <v>1.8913230216198819E-2</v>
      </c>
      <c r="AB123" s="3">
        <f t="shared" si="13"/>
        <v>1.1961177788994817E-2</v>
      </c>
      <c r="AC123" s="4">
        <f t="shared" si="14"/>
        <v>1.2044017189986045E-2</v>
      </c>
      <c r="AD123" s="4">
        <f t="shared" si="15"/>
        <v>1.3614378384442497E-2</v>
      </c>
      <c r="AE123" s="4">
        <f t="shared" si="16"/>
        <v>-1.6084303937881295E-2</v>
      </c>
      <c r="AF123" s="4">
        <f t="shared" si="17"/>
        <v>3.3623188405796922E-2</v>
      </c>
      <c r="AG123" s="4">
        <v>1.1961177788994817E-2</v>
      </c>
      <c r="AH123" s="4">
        <v>1.2044017189986045E-2</v>
      </c>
      <c r="AI123" s="4">
        <v>1.3614378384442497E-2</v>
      </c>
      <c r="AJ123" s="4">
        <v>-1.6084303937881295E-2</v>
      </c>
      <c r="AK123" s="4">
        <v>3.3623188405796922E-2</v>
      </c>
      <c r="AL123" s="2">
        <v>5.9527532866127997E-2</v>
      </c>
      <c r="AM123" s="2">
        <v>5.0629075580031872E-2</v>
      </c>
      <c r="AN123" s="2">
        <f t="shared" si="19"/>
        <v>8.8984572860961245E-3</v>
      </c>
      <c r="AO123" s="2">
        <v>7.3747256664741814E-2</v>
      </c>
      <c r="AP123" s="2">
        <v>6.1793672044366053E-2</v>
      </c>
      <c r="AQ123" s="2">
        <f t="shared" si="20"/>
        <v>1.1953584620375761E-2</v>
      </c>
      <c r="AR123" s="2">
        <v>6.1051448853749628E-2</v>
      </c>
      <c r="AS123" s="2">
        <v>6.282621832654689E-2</v>
      </c>
      <c r="AT123" s="2">
        <f t="shared" si="21"/>
        <v>-1.7747694727972621E-3</v>
      </c>
    </row>
    <row r="124" spans="1:46" ht="15.75" customHeight="1" x14ac:dyDescent="0.2">
      <c r="A124" s="2">
        <v>1914</v>
      </c>
      <c r="B124" s="2">
        <v>9.69</v>
      </c>
      <c r="C124" s="2">
        <v>9.6449999999999996</v>
      </c>
      <c r="D124" s="2">
        <v>10</v>
      </c>
      <c r="E124" s="2">
        <v>1.0204081632653061</v>
      </c>
      <c r="F124" s="2">
        <f t="shared" si="1"/>
        <v>-5.4831174812752792E-4</v>
      </c>
      <c r="G124" s="2">
        <v>-4.8941798941798953E-2</v>
      </c>
      <c r="H124" s="2">
        <v>-6.7962962962963003E-2</v>
      </c>
      <c r="I124" s="2">
        <v>9.9993482004574474E-3</v>
      </c>
      <c r="J124" s="2">
        <v>-1.0200638763551706E-2</v>
      </c>
      <c r="K124" s="2">
        <f t="shared" si="2"/>
        <v>0.60348586362536749</v>
      </c>
      <c r="L124" s="2">
        <f t="shared" si="3"/>
        <v>0.92864351168706827</v>
      </c>
      <c r="M124" s="2">
        <f t="shared" si="18"/>
        <v>0.83126367200280971</v>
      </c>
      <c r="N124" s="2">
        <f t="shared" si="0"/>
        <v>1.0279827731728965</v>
      </c>
      <c r="O124" s="2">
        <v>834.87870145920533</v>
      </c>
      <c r="P124" s="2">
        <v>825.9514426428392</v>
      </c>
      <c r="Q124" s="2">
        <v>5.9346867295697693E-2</v>
      </c>
      <c r="R124" s="2">
        <f t="shared" si="4"/>
        <v>7.6005425590411332E-2</v>
      </c>
      <c r="S124" s="2">
        <f t="shared" si="5"/>
        <v>0.19904050047895955</v>
      </c>
      <c r="T124" s="2">
        <f t="shared" si="6"/>
        <v>-0.25256800972145199</v>
      </c>
      <c r="U124" s="2">
        <f t="shared" si="7"/>
        <v>0.41473854635484209</v>
      </c>
      <c r="V124" s="2">
        <v>2.601887392414946E-2</v>
      </c>
      <c r="W124" s="2">
        <f t="shared" si="8"/>
        <v>3.9666662915329463E-2</v>
      </c>
      <c r="X124" s="2">
        <f t="shared" si="9"/>
        <v>6.061332683650561E-2</v>
      </c>
      <c r="Y124" s="2">
        <f t="shared" si="10"/>
        <v>-4.9868829546287574E-2</v>
      </c>
      <c r="Z124" s="2">
        <f t="shared" si="11"/>
        <v>0.14168538531995112</v>
      </c>
      <c r="AA124" s="2">
        <f t="shared" si="12"/>
        <v>3.3327993371548237E-2</v>
      </c>
      <c r="AB124" s="5">
        <f t="shared" si="13"/>
        <v>1.2280857203168878E-2</v>
      </c>
      <c r="AC124" s="2">
        <f t="shared" si="14"/>
        <v>1.2365805656409989E-2</v>
      </c>
      <c r="AD124" s="2">
        <f t="shared" si="15"/>
        <v>1.3786471404322634E-2</v>
      </c>
      <c r="AE124" s="2">
        <f t="shared" si="16"/>
        <v>-1.6084303937881295E-2</v>
      </c>
      <c r="AF124" s="2">
        <f t="shared" si="17"/>
        <v>3.3623188405796922E-2</v>
      </c>
      <c r="AG124" s="2">
        <v>1.2280857203168878E-2</v>
      </c>
      <c r="AH124" s="2">
        <v>1.2365805656409989E-2</v>
      </c>
      <c r="AI124" s="2">
        <v>1.3786471404322634E-2</v>
      </c>
      <c r="AJ124" s="2">
        <v>-1.6084303937881295E-2</v>
      </c>
      <c r="AK124" s="2">
        <v>3.3623188405796922E-2</v>
      </c>
      <c r="AL124" s="2">
        <v>5.9468423452559843E-2</v>
      </c>
      <c r="AM124" s="2">
        <v>4.7423043136030803E-2</v>
      </c>
      <c r="AN124" s="2">
        <f t="shared" si="19"/>
        <v>1.204538031652904E-2</v>
      </c>
      <c r="AO124" s="2">
        <v>7.1912821802230881E-2</v>
      </c>
      <c r="AP124" s="2">
        <v>6.4690663998627759E-2</v>
      </c>
      <c r="AQ124" s="2">
        <f t="shared" si="20"/>
        <v>7.2221578036031214E-3</v>
      </c>
      <c r="AR124" s="2">
        <v>6.0985109791925993E-2</v>
      </c>
      <c r="AS124" s="2">
        <v>6.4454163938254802E-2</v>
      </c>
      <c r="AT124" s="2">
        <f t="shared" si="21"/>
        <v>-3.4690541463288094E-3</v>
      </c>
    </row>
    <row r="125" spans="1:46" ht="15.75" customHeight="1" x14ac:dyDescent="0.2">
      <c r="A125" s="2">
        <v>1915</v>
      </c>
      <c r="D125" s="2">
        <v>10.1</v>
      </c>
      <c r="E125" s="2">
        <v>1.01</v>
      </c>
      <c r="F125" s="2">
        <f t="shared" si="1"/>
        <v>-1.0408163265306136E-2</v>
      </c>
      <c r="G125" s="2">
        <v>-5.7719054242002743E-2</v>
      </c>
      <c r="H125" s="2">
        <v>-6.704856855643837E-2</v>
      </c>
      <c r="I125" s="2">
        <v>1.423263893292348E-2</v>
      </c>
      <c r="J125" s="2">
        <v>4.1907316167559827E-3</v>
      </c>
      <c r="K125" s="2">
        <f t="shared" si="2"/>
        <v>0.60513864922322447</v>
      </c>
      <c r="L125" s="2">
        <f t="shared" si="3"/>
        <v>0.92418685907996356</v>
      </c>
      <c r="M125" s="2">
        <f t="shared" si="18"/>
        <v>0.87328036341045068</v>
      </c>
      <c r="N125" s="2">
        <f t="shared" si="0"/>
        <v>1.0382626009046256</v>
      </c>
      <c r="O125" s="2">
        <v>778.90127960810753</v>
      </c>
      <c r="P125" s="2">
        <v>829.41278346742774</v>
      </c>
      <c r="Q125" s="2">
        <v>2.3576415248334391E-2</v>
      </c>
      <c r="R125" s="2">
        <f t="shared" si="4"/>
        <v>3.7766517553114588E-2</v>
      </c>
      <c r="S125" s="2">
        <f t="shared" si="5"/>
        <v>0.18412408507485969</v>
      </c>
      <c r="T125" s="2">
        <f t="shared" si="6"/>
        <v>-0.25256800972145199</v>
      </c>
      <c r="U125" s="2">
        <f t="shared" si="7"/>
        <v>0.41473854635484209</v>
      </c>
      <c r="V125" s="2">
        <v>1.4808260037740861E-2</v>
      </c>
      <c r="W125" s="2">
        <f t="shared" si="8"/>
        <v>2.9009501089089985E-2</v>
      </c>
      <c r="X125" s="2">
        <f t="shared" si="9"/>
        <v>5.1167224976068418E-2</v>
      </c>
      <c r="Y125" s="2">
        <f t="shared" si="10"/>
        <v>-4.9868829546287574E-2</v>
      </c>
      <c r="Z125" s="2">
        <f t="shared" si="11"/>
        <v>0.14168538531995112</v>
      </c>
      <c r="AA125" s="2">
        <f t="shared" si="12"/>
        <v>8.7681552105935302E-3</v>
      </c>
      <c r="AB125" s="5">
        <f t="shared" si="13"/>
        <v>1.3288611451195923E-2</v>
      </c>
      <c r="AC125" s="2">
        <f t="shared" si="14"/>
        <v>1.3365805656409879E-2</v>
      </c>
      <c r="AD125" s="2">
        <f t="shared" si="15"/>
        <v>1.3137245740902092E-2</v>
      </c>
      <c r="AE125" s="2">
        <f t="shared" si="16"/>
        <v>-1.6084303937881295E-2</v>
      </c>
      <c r="AF125" s="2">
        <f t="shared" si="17"/>
        <v>3.3623188405796922E-2</v>
      </c>
      <c r="AG125" s="2">
        <v>1.3288611451195923E-2</v>
      </c>
      <c r="AH125" s="2">
        <v>1.3365805656409879E-2</v>
      </c>
      <c r="AI125" s="2">
        <v>1.3137245740902092E-2</v>
      </c>
      <c r="AJ125" s="2">
        <v>-1.6084303937881295E-2</v>
      </c>
      <c r="AK125" s="2">
        <v>3.3623188405796922E-2</v>
      </c>
      <c r="AL125" s="2">
        <v>6.1482088624578997E-2</v>
      </c>
      <c r="AM125" s="2">
        <v>4.5245508844952799E-2</v>
      </c>
      <c r="AN125" s="2">
        <f t="shared" si="19"/>
        <v>1.6236579779626198E-2</v>
      </c>
      <c r="AO125" s="2">
        <v>7.1883822376285489E-2</v>
      </c>
      <c r="AP125" s="2">
        <v>6.6028613718456183E-2</v>
      </c>
      <c r="AQ125" s="2">
        <f t="shared" si="20"/>
        <v>5.8552086578293056E-3</v>
      </c>
      <c r="AR125" s="2">
        <v>6.088481771701347E-2</v>
      </c>
      <c r="AS125" s="2">
        <v>6.4331229481358582E-2</v>
      </c>
      <c r="AT125" s="2">
        <f t="shared" si="21"/>
        <v>-3.4464117643451114E-3</v>
      </c>
    </row>
    <row r="126" spans="1:46" ht="15.75" customHeight="1" x14ac:dyDescent="0.2">
      <c r="A126" s="2">
        <v>1916</v>
      </c>
      <c r="D126" s="2">
        <v>10.4</v>
      </c>
      <c r="E126" s="2">
        <v>1.0297029702970297</v>
      </c>
      <c r="F126" s="2">
        <f t="shared" si="1"/>
        <v>1.970297029702972E-2</v>
      </c>
      <c r="G126" s="2">
        <v>0.31439114391143907</v>
      </c>
      <c r="H126" s="2">
        <v>0.27647601476014749</v>
      </c>
      <c r="I126" s="2">
        <v>7.7286595734110453E-2</v>
      </c>
      <c r="J126" s="2">
        <v>4.6211020857164886E-2</v>
      </c>
      <c r="K126" s="2">
        <f t="shared" si="2"/>
        <v>0.59689929575212197</v>
      </c>
      <c r="L126" s="2">
        <f t="shared" si="3"/>
        <v>0.95480174830301978</v>
      </c>
      <c r="M126" s="2">
        <f t="shared" si="18"/>
        <v>0.85611370015534205</v>
      </c>
      <c r="N126" s="2">
        <f t="shared" si="0"/>
        <v>1.0691020840998127</v>
      </c>
      <c r="O126" s="2">
        <v>994.24880128573648</v>
      </c>
      <c r="P126" s="2">
        <v>867.74079490344025</v>
      </c>
      <c r="Q126" s="2">
        <v>2.898410645884256E-2</v>
      </c>
      <c r="R126" s="2">
        <f t="shared" si="4"/>
        <v>4.4318426178127659E-2</v>
      </c>
      <c r="S126" s="2">
        <f t="shared" si="5"/>
        <v>0.191970234638659</v>
      </c>
      <c r="T126" s="2">
        <f t="shared" si="6"/>
        <v>-0.25256800972145199</v>
      </c>
      <c r="U126" s="2">
        <f t="shared" si="7"/>
        <v>0.41473854635484209</v>
      </c>
      <c r="V126" s="2">
        <v>1.5905120369324149E-2</v>
      </c>
      <c r="W126" s="2">
        <f t="shared" si="8"/>
        <v>3.269835101605717E-2</v>
      </c>
      <c r="X126" s="2">
        <f t="shared" si="9"/>
        <v>5.1752348641569496E-2</v>
      </c>
      <c r="Y126" s="2">
        <f t="shared" si="10"/>
        <v>-4.9868829546287574E-2</v>
      </c>
      <c r="Z126" s="2">
        <f t="shared" si="11"/>
        <v>0.14168538531995112</v>
      </c>
      <c r="AA126" s="2">
        <f t="shared" si="12"/>
        <v>1.3078986089518411E-2</v>
      </c>
      <c r="AB126" s="5">
        <f t="shared" si="13"/>
        <v>1.5727419861625114E-2</v>
      </c>
      <c r="AC126" s="2">
        <f t="shared" si="14"/>
        <v>1.5811627161637531E-2</v>
      </c>
      <c r="AD126" s="2">
        <f t="shared" si="15"/>
        <v>1.3721095239988025E-2</v>
      </c>
      <c r="AE126" s="2">
        <f t="shared" si="16"/>
        <v>-1.6084303937881295E-2</v>
      </c>
      <c r="AF126" s="2">
        <f t="shared" si="17"/>
        <v>3.3623188405796922E-2</v>
      </c>
      <c r="AG126" s="2">
        <v>1.5727419861625114E-2</v>
      </c>
      <c r="AH126" s="2">
        <v>1.5811627161637531E-2</v>
      </c>
      <c r="AI126" s="2">
        <v>1.3721095239988025E-2</v>
      </c>
      <c r="AJ126" s="2">
        <v>-1.6084303937881295E-2</v>
      </c>
      <c r="AK126" s="2">
        <v>3.3623188405796922E-2</v>
      </c>
      <c r="AL126" s="2">
        <v>6.0521487916081515E-2</v>
      </c>
      <c r="AM126" s="2">
        <v>4.3604448223030882E-2</v>
      </c>
      <c r="AN126" s="2">
        <f t="shared" si="19"/>
        <v>1.6917039693050633E-2</v>
      </c>
      <c r="AO126" s="2">
        <v>7.6335524547092221E-2</v>
      </c>
      <c r="AP126" s="2">
        <v>6.6760689660598421E-2</v>
      </c>
      <c r="AQ126" s="2">
        <f t="shared" si="20"/>
        <v>9.5748348864937993E-3</v>
      </c>
      <c r="AR126" s="2">
        <v>6.1000318090440785E-2</v>
      </c>
      <c r="AS126" s="2">
        <v>6.2164377389860095E-2</v>
      </c>
      <c r="AT126" s="2">
        <f t="shared" si="21"/>
        <v>-1.1640592994193108E-3</v>
      </c>
    </row>
    <row r="127" spans="1:46" ht="15.75" customHeight="1" x14ac:dyDescent="0.2">
      <c r="A127" s="2">
        <v>1917</v>
      </c>
      <c r="D127" s="2">
        <v>11.7</v>
      </c>
      <c r="E127" s="2">
        <v>1.125</v>
      </c>
      <c r="F127" s="2">
        <f t="shared" si="1"/>
        <v>9.5297029702970271E-2</v>
      </c>
      <c r="G127" s="2">
        <v>9.208309938236936E-2</v>
      </c>
      <c r="H127" s="2">
        <v>-2.9259467215671631E-2</v>
      </c>
      <c r="I127" s="2">
        <v>5.9567535183184361E-2</v>
      </c>
      <c r="J127" s="2">
        <v>-5.8162190948280568E-2</v>
      </c>
      <c r="K127" s="2">
        <f t="shared" si="2"/>
        <v>0.59906388767808727</v>
      </c>
      <c r="L127" s="2">
        <f t="shared" si="3"/>
        <v>0.91035418864179407</v>
      </c>
      <c r="M127" s="2">
        <f t="shared" si="18"/>
        <v>0.86574217081529825</v>
      </c>
      <c r="N127" s="2">
        <f t="shared" si="0"/>
        <v>1.2027398446122892</v>
      </c>
      <c r="O127" s="2">
        <v>965.15761108029562</v>
      </c>
      <c r="P127" s="2">
        <v>817.27108909665355</v>
      </c>
      <c r="Q127" s="2">
        <v>2.8704188857687999E-2</v>
      </c>
      <c r="R127" s="2">
        <f t="shared" si="4"/>
        <v>4.4053957217167074E-2</v>
      </c>
      <c r="S127" s="2">
        <f t="shared" si="5"/>
        <v>0.1920806041581567</v>
      </c>
      <c r="T127" s="2">
        <f t="shared" si="6"/>
        <v>-0.25256800972145199</v>
      </c>
      <c r="U127" s="2">
        <f t="shared" si="7"/>
        <v>0.41473854635484209</v>
      </c>
      <c r="V127" s="2">
        <v>1.2558783118144071E-2</v>
      </c>
      <c r="W127" s="2">
        <f t="shared" si="8"/>
        <v>3.8039021697152085E-2</v>
      </c>
      <c r="X127" s="2">
        <f t="shared" si="9"/>
        <v>5.5536660796084207E-2</v>
      </c>
      <c r="Y127" s="2">
        <f t="shared" si="10"/>
        <v>-5.8162190948280568E-2</v>
      </c>
      <c r="Z127" s="2">
        <f t="shared" si="11"/>
        <v>0.14168538531995112</v>
      </c>
      <c r="AA127" s="2">
        <f t="shared" si="12"/>
        <v>1.6145405739543928E-2</v>
      </c>
      <c r="AB127" s="5">
        <f t="shared" si="13"/>
        <v>2.4368474574579725E-2</v>
      </c>
      <c r="AC127" s="2">
        <f t="shared" si="14"/>
        <v>2.4949308321057684E-2</v>
      </c>
      <c r="AD127" s="2">
        <f t="shared" si="15"/>
        <v>3.721453266114369E-2</v>
      </c>
      <c r="AE127" s="2">
        <f t="shared" si="16"/>
        <v>-1.6084303937881295E-2</v>
      </c>
      <c r="AF127" s="2">
        <f t="shared" si="17"/>
        <v>0.125</v>
      </c>
      <c r="AG127" s="2">
        <v>2.4368474574579725E-2</v>
      </c>
      <c r="AH127" s="2">
        <v>2.4949308321057684E-2</v>
      </c>
      <c r="AI127" s="2">
        <v>3.721453266114369E-2</v>
      </c>
      <c r="AJ127" s="2">
        <v>-1.6084303937881295E-2</v>
      </c>
      <c r="AK127" s="2">
        <v>0.125</v>
      </c>
      <c r="AL127" s="2">
        <v>5.5822146585350875E-2</v>
      </c>
      <c r="AM127" s="2">
        <v>3.9621099962367422E-2</v>
      </c>
      <c r="AN127" s="2">
        <f t="shared" si="19"/>
        <v>1.6201046622983453E-2</v>
      </c>
      <c r="AO127" s="2">
        <v>7.351052603789128E-2</v>
      </c>
      <c r="AP127" s="2">
        <v>6.2439004724291716E-2</v>
      </c>
      <c r="AQ127" s="2">
        <f t="shared" si="20"/>
        <v>1.1071521313599564E-2</v>
      </c>
      <c r="AR127" s="2">
        <v>5.9416656374035232E-2</v>
      </c>
      <c r="AS127" s="2">
        <v>5.9772284032078363E-2</v>
      </c>
      <c r="AT127" s="2">
        <f t="shared" si="21"/>
        <v>-3.5562765804313112E-4</v>
      </c>
    </row>
    <row r="128" spans="1:46" ht="15.75" customHeight="1" x14ac:dyDescent="0.2">
      <c r="A128" s="2">
        <v>1918</v>
      </c>
      <c r="D128" s="2">
        <v>14</v>
      </c>
      <c r="E128" s="2">
        <v>1.1965811965811965</v>
      </c>
      <c r="F128" s="2">
        <f t="shared" si="1"/>
        <v>7.1581196581196549E-2</v>
      </c>
      <c r="G128" s="2">
        <v>-0.1737789203084833</v>
      </c>
      <c r="H128" s="2">
        <v>-0.3095152405435182</v>
      </c>
      <c r="I128" s="2">
        <v>-9.4913257513203231E-2</v>
      </c>
      <c r="J128" s="2">
        <v>-0.24360607949317692</v>
      </c>
      <c r="K128" s="2">
        <f t="shared" si="2"/>
        <v>0.62638251558035818</v>
      </c>
      <c r="L128" s="2">
        <f t="shared" si="3"/>
        <v>0.90001294361388018</v>
      </c>
      <c r="M128" s="2">
        <f t="shared" si="18"/>
        <v>0.85178284588109376</v>
      </c>
      <c r="N128" s="2">
        <f t="shared" si="0"/>
        <v>1.4391758824420555</v>
      </c>
      <c r="O128" s="2">
        <v>666.42662092437058</v>
      </c>
      <c r="P128" s="2">
        <v>618.17888319869894</v>
      </c>
      <c r="Q128" s="2">
        <v>2.0583986662395342E-2</v>
      </c>
      <c r="R128" s="2">
        <f t="shared" si="4"/>
        <v>3.8359234134960452E-2</v>
      </c>
      <c r="S128" s="2">
        <f t="shared" si="5"/>
        <v>0.20241786100062953</v>
      </c>
      <c r="T128" s="2">
        <f t="shared" si="6"/>
        <v>-0.3095152405435182</v>
      </c>
      <c r="U128" s="2">
        <f t="shared" si="7"/>
        <v>0.41473854635484209</v>
      </c>
      <c r="V128" s="2">
        <v>-1.0270097934568012E-2</v>
      </c>
      <c r="W128" s="2">
        <f t="shared" si="8"/>
        <v>3.2468812023899972E-2</v>
      </c>
      <c r="X128" s="2">
        <f t="shared" si="9"/>
        <v>9.7890475835115814E-2</v>
      </c>
      <c r="Y128" s="2">
        <f t="shared" si="10"/>
        <v>-0.24360607949317692</v>
      </c>
      <c r="Z128" s="2">
        <f t="shared" si="11"/>
        <v>0.14168538531995112</v>
      </c>
      <c r="AA128" s="2">
        <f t="shared" si="12"/>
        <v>3.0854084596963354E-2</v>
      </c>
      <c r="AB128" s="5">
        <f t="shared" si="13"/>
        <v>4.1755935146444066E-2</v>
      </c>
      <c r="AC128" s="2">
        <f t="shared" si="14"/>
        <v>4.3485722987590236E-2</v>
      </c>
      <c r="AD128" s="2">
        <f t="shared" si="15"/>
        <v>6.5232265730169978E-2</v>
      </c>
      <c r="AE128" s="2">
        <f t="shared" si="16"/>
        <v>-1.6084303937881295E-2</v>
      </c>
      <c r="AF128" s="2">
        <f t="shared" si="17"/>
        <v>0.19658119658119655</v>
      </c>
      <c r="AG128" s="2">
        <v>4.1755935146444066E-2</v>
      </c>
      <c r="AH128" s="2">
        <v>4.3485722987590236E-2</v>
      </c>
      <c r="AI128" s="2">
        <v>6.5232265730169978E-2</v>
      </c>
      <c r="AJ128" s="2">
        <v>-1.6084303937881295E-2</v>
      </c>
      <c r="AK128" s="2">
        <v>0.19658119658119655</v>
      </c>
      <c r="AL128" s="2">
        <v>4.3816836328234562E-2</v>
      </c>
      <c r="AM128" s="2">
        <v>2.8832100180912514E-2</v>
      </c>
      <c r="AN128" s="2">
        <f t="shared" si="19"/>
        <v>1.4984736147322049E-2</v>
      </c>
      <c r="AO128" s="2">
        <v>6.2180293741076725E-2</v>
      </c>
      <c r="AP128" s="2">
        <v>5.3621996097748981E-2</v>
      </c>
      <c r="AQ128" s="2">
        <f t="shared" si="20"/>
        <v>8.5582976433277447E-3</v>
      </c>
      <c r="AR128" s="2">
        <v>5.263569928469021E-2</v>
      </c>
      <c r="AS128" s="2">
        <v>5.4754631639985465E-2</v>
      </c>
      <c r="AT128" s="2">
        <f t="shared" si="21"/>
        <v>-2.1189323552952555E-3</v>
      </c>
    </row>
    <row r="129" spans="1:46" ht="15.75" customHeight="1" x14ac:dyDescent="0.2">
      <c r="A129" s="2">
        <v>1919</v>
      </c>
      <c r="D129" s="2">
        <v>16.5</v>
      </c>
      <c r="E129" s="2">
        <v>1.1785714285714286</v>
      </c>
      <c r="F129" s="2">
        <f t="shared" si="1"/>
        <v>-1.8009768009767946E-2</v>
      </c>
      <c r="G129" s="2">
        <v>0.16925948973242066</v>
      </c>
      <c r="H129" s="2">
        <v>-7.9010390149157894E-3</v>
      </c>
      <c r="I129" s="2">
        <v>7.9230886645645038E-2</v>
      </c>
      <c r="J129" s="2">
        <v>-8.4288944664301257E-2</v>
      </c>
      <c r="K129" s="2">
        <f t="shared" si="2"/>
        <v>0.62627390958530393</v>
      </c>
      <c r="L129" s="2">
        <f t="shared" si="3"/>
        <v>0.78657253322827858</v>
      </c>
      <c r="M129" s="2">
        <f t="shared" si="18"/>
        <v>0.82487068413587572</v>
      </c>
      <c r="N129" s="2">
        <f t="shared" si="0"/>
        <v>1.6961715757352798</v>
      </c>
      <c r="O129" s="2">
        <v>661.16115819186859</v>
      </c>
      <c r="P129" s="2">
        <v>566.07323752012428</v>
      </c>
      <c r="Q129" s="2">
        <v>-1.4999092482643306E-2</v>
      </c>
      <c r="R129" s="2">
        <f t="shared" si="4"/>
        <v>-3.904724402015336E-3</v>
      </c>
      <c r="S129" s="2">
        <f t="shared" si="5"/>
        <v>0.15325110779417239</v>
      </c>
      <c r="T129" s="2">
        <f t="shared" si="6"/>
        <v>-0.3095152405435182</v>
      </c>
      <c r="U129" s="2">
        <f t="shared" si="7"/>
        <v>0.27647601476014749</v>
      </c>
      <c r="V129" s="2">
        <v>-3.1860603803641772E-2</v>
      </c>
      <c r="W129" s="2">
        <f t="shared" si="8"/>
        <v>2.8059683630361688E-2</v>
      </c>
      <c r="X129" s="2">
        <f t="shared" si="9"/>
        <v>8.543100275167631E-2</v>
      </c>
      <c r="Y129" s="2">
        <f t="shared" si="10"/>
        <v>-0.24360607949317692</v>
      </c>
      <c r="Z129" s="2">
        <f t="shared" si="11"/>
        <v>4.6211020857164886E-2</v>
      </c>
      <c r="AA129" s="2">
        <f t="shared" si="12"/>
        <v>1.6861511320998467E-2</v>
      </c>
      <c r="AB129" s="5">
        <f t="shared" si="13"/>
        <v>6.0732279955247166E-2</v>
      </c>
      <c r="AC129" s="2">
        <f t="shared" si="14"/>
        <v>6.2951296238521248E-2</v>
      </c>
      <c r="AD129" s="2">
        <f t="shared" si="15"/>
        <v>7.3942703611146007E-2</v>
      </c>
      <c r="AE129" s="2">
        <f t="shared" si="16"/>
        <v>1.0000000000000009E-2</v>
      </c>
      <c r="AF129" s="2">
        <f t="shared" si="17"/>
        <v>0.19658119658119655</v>
      </c>
      <c r="AG129" s="2">
        <v>6.0732279955247166E-2</v>
      </c>
      <c r="AH129" s="2">
        <v>6.2951296238521248E-2</v>
      </c>
      <c r="AI129" s="2">
        <v>7.3942703611146007E-2</v>
      </c>
      <c r="AJ129" s="2">
        <v>1.0000000000000009E-2</v>
      </c>
      <c r="AK129" s="2">
        <v>0.19658119658119655</v>
      </c>
      <c r="AL129" s="2">
        <v>4.2321453119550309E-2</v>
      </c>
      <c r="AM129" s="2">
        <v>2.3064539550273027E-2</v>
      </c>
      <c r="AN129" s="2">
        <f t="shared" si="19"/>
        <v>1.9256913569277282E-2</v>
      </c>
      <c r="AO129" s="2">
        <v>5.6942132080641361E-2</v>
      </c>
      <c r="AP129" s="2">
        <v>4.9596717434052723E-2</v>
      </c>
      <c r="AQ129" s="2">
        <f t="shared" si="20"/>
        <v>7.3454146465886383E-3</v>
      </c>
      <c r="AR129" s="2">
        <v>5.3868751145293374E-2</v>
      </c>
      <c r="AS129" s="2">
        <v>5.3602197512971829E-2</v>
      </c>
      <c r="AT129" s="2">
        <f t="shared" si="21"/>
        <v>2.6655363232154505E-4</v>
      </c>
    </row>
    <row r="130" spans="1:46" ht="15.75" customHeight="1" x14ac:dyDescent="0.2">
      <c r="A130" s="2">
        <v>1920</v>
      </c>
      <c r="D130" s="2">
        <v>19.3</v>
      </c>
      <c r="E130" s="2">
        <v>1.1696969696969697</v>
      </c>
      <c r="F130" s="2">
        <f t="shared" si="1"/>
        <v>-8.8744588744589237E-3</v>
      </c>
      <c r="G130" s="2">
        <v>0.1905268759978711</v>
      </c>
      <c r="H130" s="2">
        <v>1.7807950982635878E-2</v>
      </c>
      <c r="I130" s="2">
        <v>-2.514973608611315E-2</v>
      </c>
      <c r="J130" s="2">
        <v>-0.16657878991817965</v>
      </c>
      <c r="K130" s="2">
        <f t="shared" si="2"/>
        <v>0.61873002781599584</v>
      </c>
      <c r="L130" s="2">
        <f t="shared" si="3"/>
        <v>0.75217568033932647</v>
      </c>
      <c r="M130" s="2">
        <f t="shared" si="18"/>
        <v>0.76048482749877011</v>
      </c>
      <c r="N130" s="2">
        <f t="shared" si="0"/>
        <v>1.9840067522236908</v>
      </c>
      <c r="O130" s="2">
        <v>672.93508368857215</v>
      </c>
      <c r="P130" s="2">
        <v>471.77744260895571</v>
      </c>
      <c r="Q130" s="2">
        <v>-2.7051025683644682E-2</v>
      </c>
      <c r="R130" s="2">
        <f t="shared" si="4"/>
        <v>-1.7238818496497964E-2</v>
      </c>
      <c r="S130" s="2">
        <f t="shared" si="5"/>
        <v>0.14376870082940504</v>
      </c>
      <c r="T130" s="2">
        <f t="shared" si="6"/>
        <v>-0.3095152405435182</v>
      </c>
      <c r="U130" s="2">
        <f t="shared" si="7"/>
        <v>0.27647601476014749</v>
      </c>
      <c r="V130" s="2">
        <v>-5.1003674182054363E-2</v>
      </c>
      <c r="W130" s="2">
        <f t="shared" si="8"/>
        <v>2.2116196979308323E-2</v>
      </c>
      <c r="X130" s="2">
        <f t="shared" si="9"/>
        <v>9.3915379532049342E-2</v>
      </c>
      <c r="Y130" s="2">
        <f t="shared" si="10"/>
        <v>-0.24360607949317692</v>
      </c>
      <c r="Z130" s="2">
        <f t="shared" si="11"/>
        <v>4.6211020857164886E-2</v>
      </c>
      <c r="AA130" s="2">
        <f t="shared" si="12"/>
        <v>2.3952648498409682E-2</v>
      </c>
      <c r="AB130" s="5">
        <f t="shared" si="13"/>
        <v>7.5743946214536895E-2</v>
      </c>
      <c r="AC130" s="2">
        <f t="shared" si="14"/>
        <v>7.8286269420168475E-2</v>
      </c>
      <c r="AD130" s="2">
        <f t="shared" si="15"/>
        <v>7.8936540811642655E-2</v>
      </c>
      <c r="AE130" s="2">
        <f t="shared" si="16"/>
        <v>1.0000000000000009E-2</v>
      </c>
      <c r="AF130" s="2">
        <f t="shared" si="17"/>
        <v>0.19658119658119655</v>
      </c>
      <c r="AG130" s="2">
        <v>7.5743946214536895E-2</v>
      </c>
      <c r="AH130" s="2">
        <v>7.8286269420168475E-2</v>
      </c>
      <c r="AI130" s="2">
        <v>7.8936540811642655E-2</v>
      </c>
      <c r="AJ130" s="2">
        <v>1.0000000000000009E-2</v>
      </c>
      <c r="AK130" s="2">
        <v>0.19658119658119655</v>
      </c>
      <c r="AL130" s="2">
        <v>3.9493049732976855E-2</v>
      </c>
      <c r="AM130" s="2">
        <v>1.4646316495252422E-2</v>
      </c>
      <c r="AN130" s="2">
        <f t="shared" si="19"/>
        <v>2.4846733237724433E-2</v>
      </c>
      <c r="AO130" s="2">
        <v>5.591650904003645E-2</v>
      </c>
      <c r="AP130" s="2">
        <v>4.3352552966698175E-2</v>
      </c>
      <c r="AQ130" s="2">
        <f t="shared" si="20"/>
        <v>1.2563956073338274E-2</v>
      </c>
      <c r="AR130" s="2">
        <v>5.4190176229038545E-2</v>
      </c>
      <c r="AS130" s="2">
        <v>5.0386225957508142E-2</v>
      </c>
      <c r="AT130" s="2">
        <f t="shared" si="21"/>
        <v>3.8039502715304027E-3</v>
      </c>
    </row>
    <row r="131" spans="1:46" ht="15.75" customHeight="1" x14ac:dyDescent="0.2">
      <c r="A131" s="2">
        <v>1921</v>
      </c>
      <c r="D131" s="2">
        <v>19</v>
      </c>
      <c r="E131" s="2">
        <v>0.98445595854922274</v>
      </c>
      <c r="F131" s="2">
        <f t="shared" si="1"/>
        <v>-0.18524101114774694</v>
      </c>
      <c r="G131" s="2">
        <v>-0.14260169870362094</v>
      </c>
      <c r="H131" s="2">
        <v>-0.12906383078841488</v>
      </c>
      <c r="I131" s="2">
        <v>4.6557626075190095E-2</v>
      </c>
      <c r="J131" s="2">
        <v>6.3082220171114312E-2</v>
      </c>
      <c r="K131" s="2">
        <f t="shared" si="2"/>
        <v>0.6130198917687335</v>
      </c>
      <c r="L131" s="2">
        <f t="shared" si="3"/>
        <v>0.69254641024256913</v>
      </c>
      <c r="M131" s="2">
        <f t="shared" si="18"/>
        <v>0.68680626299611724</v>
      </c>
      <c r="N131" s="2">
        <f t="shared" si="0"/>
        <v>1.9531672690285038</v>
      </c>
      <c r="O131" s="2">
        <v>586.08350391580245</v>
      </c>
      <c r="P131" s="2">
        <v>501.53821111537911</v>
      </c>
      <c r="Q131" s="2">
        <v>-3.4606715994855181E-2</v>
      </c>
      <c r="R131" s="2">
        <f t="shared" si="4"/>
        <v>-2.4300386425313947E-2</v>
      </c>
      <c r="S131" s="2">
        <f t="shared" si="5"/>
        <v>0.14769823623219622</v>
      </c>
      <c r="T131" s="2">
        <f t="shared" si="6"/>
        <v>-0.3095152405435182</v>
      </c>
      <c r="U131" s="2">
        <f t="shared" si="7"/>
        <v>0.27647601476014749</v>
      </c>
      <c r="V131" s="2">
        <v>-4.6049578332287767E-2</v>
      </c>
      <c r="W131" s="2">
        <f t="shared" si="8"/>
        <v>2.3674486542391893E-2</v>
      </c>
      <c r="X131" s="2">
        <f t="shared" si="9"/>
        <v>9.888411274436569E-2</v>
      </c>
      <c r="Y131" s="2">
        <f t="shared" si="10"/>
        <v>-0.24360607949317692</v>
      </c>
      <c r="Z131" s="2">
        <f t="shared" si="11"/>
        <v>6.3082220171114312E-2</v>
      </c>
      <c r="AA131" s="2">
        <f t="shared" si="12"/>
        <v>1.1442862337432587E-2</v>
      </c>
      <c r="AB131" s="5">
        <f t="shared" si="13"/>
        <v>7.1763962514546642E-2</v>
      </c>
      <c r="AC131" s="2">
        <f t="shared" si="14"/>
        <v>7.4568803711030807E-2</v>
      </c>
      <c r="AD131" s="2">
        <f t="shared" si="15"/>
        <v>8.2687407275658015E-2</v>
      </c>
      <c r="AE131" s="2">
        <f t="shared" si="16"/>
        <v>-1.5544041450777257E-2</v>
      </c>
      <c r="AF131" s="2">
        <f t="shared" si="17"/>
        <v>0.19658119658119655</v>
      </c>
      <c r="AG131" s="2">
        <v>7.1763962514546642E-2</v>
      </c>
      <c r="AH131" s="2">
        <v>7.4568803711030807E-2</v>
      </c>
      <c r="AI131" s="2">
        <v>8.2687407275658015E-2</v>
      </c>
      <c r="AJ131" s="2">
        <v>-1.5544041450777257E-2</v>
      </c>
      <c r="AK131" s="2">
        <v>0.19658119658119655</v>
      </c>
      <c r="AL131" s="2">
        <v>3.6383946354575439E-2</v>
      </c>
      <c r="AM131" s="2">
        <v>1.5854931768041463E-2</v>
      </c>
      <c r="AN131" s="2">
        <f t="shared" si="19"/>
        <v>2.0529014586533976E-2</v>
      </c>
      <c r="AO131" s="2">
        <v>5.1599555038631499E-2</v>
      </c>
      <c r="AP131" s="2">
        <v>4.2214099599643957E-2</v>
      </c>
      <c r="AQ131" s="2">
        <f t="shared" si="20"/>
        <v>9.3854554389875416E-3</v>
      </c>
      <c r="AR131" s="2">
        <v>5.1454976223605065E-2</v>
      </c>
      <c r="AS131" s="2">
        <v>4.9363814468529048E-2</v>
      </c>
      <c r="AT131" s="2">
        <f t="shared" si="21"/>
        <v>2.0911617550760167E-3</v>
      </c>
    </row>
    <row r="132" spans="1:46" ht="15.75" customHeight="1" x14ac:dyDescent="0.2">
      <c r="A132" s="2">
        <v>1922</v>
      </c>
      <c r="D132" s="2">
        <v>16.899999999999999</v>
      </c>
      <c r="E132" s="2">
        <v>0.88947368421052619</v>
      </c>
      <c r="F132" s="2">
        <f t="shared" si="1"/>
        <v>-9.4982274338696548E-2</v>
      </c>
      <c r="G132" s="2">
        <v>9.2805005213764336E-2</v>
      </c>
      <c r="H132" s="2">
        <v>0.22859734313973523</v>
      </c>
      <c r="I132" s="2">
        <v>0.16371589611153881</v>
      </c>
      <c r="J132" s="2">
        <v>0.30831964651593147</v>
      </c>
      <c r="K132" s="2">
        <f t="shared" si="2"/>
        <v>0.61807760445767712</v>
      </c>
      <c r="L132" s="2">
        <f t="shared" si="3"/>
        <v>0.77285360832296346</v>
      </c>
      <c r="M132" s="2">
        <f t="shared" si="18"/>
        <v>0.66631086992186894</v>
      </c>
      <c r="N132" s="2">
        <f t="shared" si="0"/>
        <v>1.7372908866621952</v>
      </c>
      <c r="O132" s="2">
        <v>720.06063576898146</v>
      </c>
      <c r="P132" s="2">
        <v>656.17229508070545</v>
      </c>
      <c r="Q132" s="2">
        <v>-1.6919973566029128E-2</v>
      </c>
      <c r="R132" s="2">
        <f t="shared" si="4"/>
        <v>-3.9028291328074725E-3</v>
      </c>
      <c r="S132" s="2">
        <f t="shared" si="5"/>
        <v>0.1679074485968563</v>
      </c>
      <c r="T132" s="2">
        <f t="shared" si="6"/>
        <v>-0.3095152405435182</v>
      </c>
      <c r="U132" s="2">
        <f t="shared" si="7"/>
        <v>0.27647601476014749</v>
      </c>
      <c r="V132" s="2">
        <v>-2.3196968710836024E-2</v>
      </c>
      <c r="W132" s="2">
        <f t="shared" si="8"/>
        <v>3.5728216769767326E-2</v>
      </c>
      <c r="X132" s="2">
        <f t="shared" si="9"/>
        <v>0.14797804338014767</v>
      </c>
      <c r="Y132" s="2">
        <f t="shared" si="10"/>
        <v>-0.24360607949317692</v>
      </c>
      <c r="Z132" s="2">
        <f t="shared" si="11"/>
        <v>0.30831964651593147</v>
      </c>
      <c r="AA132" s="2">
        <f t="shared" si="12"/>
        <v>6.2769951448068961E-3</v>
      </c>
      <c r="AB132" s="5">
        <f t="shared" si="13"/>
        <v>5.8197632797167206E-2</v>
      </c>
      <c r="AC132" s="2">
        <f t="shared" si="14"/>
        <v>6.2484684618511421E-2</v>
      </c>
      <c r="AD132" s="2">
        <f t="shared" si="15"/>
        <v>0.1001145135892217</v>
      </c>
      <c r="AE132" s="2">
        <f t="shared" si="16"/>
        <v>-0.11052631578947381</v>
      </c>
      <c r="AF132" s="2">
        <f t="shared" si="17"/>
        <v>0.19658119658119655</v>
      </c>
      <c r="AG132" s="2">
        <v>5.8197632797167206E-2</v>
      </c>
      <c r="AH132" s="2">
        <v>6.2484684618511421E-2</v>
      </c>
      <c r="AI132" s="2">
        <v>0.1001145135892217</v>
      </c>
      <c r="AJ132" s="2">
        <v>-0.11052631578947381</v>
      </c>
      <c r="AK132" s="2">
        <v>0.19658119658119655</v>
      </c>
      <c r="AL132" s="2">
        <v>3.8294617149406164E-2</v>
      </c>
      <c r="AM132" s="2">
        <v>2.3219018875005736E-2</v>
      </c>
      <c r="AN132" s="2">
        <f t="shared" si="19"/>
        <v>1.5075598274400429E-2</v>
      </c>
      <c r="AO132" s="2">
        <v>5.2004320723933163E-2</v>
      </c>
      <c r="AP132" s="2">
        <v>4.5463319856497639E-2</v>
      </c>
      <c r="AQ132" s="2">
        <f t="shared" si="20"/>
        <v>6.5410008674355244E-3</v>
      </c>
      <c r="AR132" s="2">
        <v>5.2438866526623384E-2</v>
      </c>
      <c r="AS132" s="2">
        <v>5.1537216573139789E-2</v>
      </c>
      <c r="AT132" s="2">
        <f t="shared" si="21"/>
        <v>9.0164995348359506E-4</v>
      </c>
    </row>
    <row r="133" spans="1:46" ht="15.75" customHeight="1" x14ac:dyDescent="0.2">
      <c r="A133" s="2">
        <v>1923</v>
      </c>
      <c r="D133" s="2">
        <v>16.8</v>
      </c>
      <c r="E133" s="2">
        <v>0.99408284023668647</v>
      </c>
      <c r="F133" s="2">
        <f t="shared" si="1"/>
        <v>0.10460915602616028</v>
      </c>
      <c r="G133" s="2">
        <v>0.29293893129770998</v>
      </c>
      <c r="H133" s="2">
        <v>0.30063499636495816</v>
      </c>
      <c r="I133" s="2">
        <v>8.1514527515630819E-2</v>
      </c>
      <c r="J133" s="2">
        <v>8.7952113988938097E-2</v>
      </c>
      <c r="K133" s="2">
        <f t="shared" si="2"/>
        <v>0.61498758131323883</v>
      </c>
      <c r="L133" s="2">
        <f t="shared" si="3"/>
        <v>0.76372996238458546</v>
      </c>
      <c r="M133" s="2">
        <f t="shared" si="18"/>
        <v>0.67591838749807953</v>
      </c>
      <c r="N133" s="2">
        <f t="shared" si="0"/>
        <v>1.7270110589304664</v>
      </c>
      <c r="O133" s="2">
        <v>936.53606238593864</v>
      </c>
      <c r="P133" s="2">
        <v>713.88403557402683</v>
      </c>
      <c r="Q133" s="2">
        <v>4.4618100049484107E-3</v>
      </c>
      <c r="R133" s="2">
        <f t="shared" si="4"/>
        <v>2.1276519616555488E-2</v>
      </c>
      <c r="S133" s="2">
        <f t="shared" si="5"/>
        <v>0.1936082894178478</v>
      </c>
      <c r="T133" s="2">
        <f t="shared" si="6"/>
        <v>-0.3095152405435182</v>
      </c>
      <c r="U133" s="2">
        <f t="shared" si="7"/>
        <v>0.30063499636495816</v>
      </c>
      <c r="V133" s="2">
        <v>-1.5485691610212281E-2</v>
      </c>
      <c r="W133" s="2">
        <f t="shared" si="8"/>
        <v>4.1204206079936412E-2</v>
      </c>
      <c r="X133" s="2">
        <f t="shared" si="9"/>
        <v>0.15141229311373408</v>
      </c>
      <c r="Y133" s="2">
        <f t="shared" si="10"/>
        <v>-0.24360607949317692</v>
      </c>
      <c r="Z133" s="2">
        <f t="shared" si="11"/>
        <v>0.30831964651593147</v>
      </c>
      <c r="AA133" s="2">
        <f t="shared" si="12"/>
        <v>1.9947501615160693E-2</v>
      </c>
      <c r="AB133" s="3">
        <f t="shared" si="13"/>
        <v>5.5378689666831973E-2</v>
      </c>
      <c r="AC133" s="4">
        <f t="shared" si="14"/>
        <v>5.979732114083669E-2</v>
      </c>
      <c r="AD133" s="4">
        <f t="shared" si="15"/>
        <v>0.10170122001785363</v>
      </c>
      <c r="AE133" s="4">
        <f t="shared" si="16"/>
        <v>-0.11052631578947381</v>
      </c>
      <c r="AF133" s="4">
        <f t="shared" si="17"/>
        <v>0.19658119658119655</v>
      </c>
      <c r="AG133" s="4">
        <v>5.5378689666831973E-2</v>
      </c>
      <c r="AH133" s="4">
        <v>5.979732114083669E-2</v>
      </c>
      <c r="AI133" s="4">
        <v>0.10170122001785363</v>
      </c>
      <c r="AJ133" s="4">
        <v>-0.11052631578947381</v>
      </c>
      <c r="AK133" s="4">
        <v>0.19658119658119655</v>
      </c>
      <c r="AL133" s="2">
        <v>4.5428486931374593E-2</v>
      </c>
      <c r="AM133" s="2">
        <v>2.4466847583440393E-2</v>
      </c>
      <c r="AN133" s="2">
        <f t="shared" si="19"/>
        <v>2.0961639347934199E-2</v>
      </c>
      <c r="AO133" s="2">
        <v>5.4242362107961559E-2</v>
      </c>
      <c r="AP133" s="2">
        <v>4.5677636458073448E-2</v>
      </c>
      <c r="AQ133" s="2">
        <f t="shared" si="20"/>
        <v>8.5647256498881108E-3</v>
      </c>
      <c r="AR133" s="2">
        <v>5.5245235233086436E-2</v>
      </c>
      <c r="AS133" s="2">
        <v>5.1740536337325317E-2</v>
      </c>
      <c r="AT133" s="2">
        <f t="shared" si="21"/>
        <v>3.5046988957611186E-3</v>
      </c>
    </row>
    <row r="134" spans="1:46" ht="15.75" customHeight="1" x14ac:dyDescent="0.2">
      <c r="A134" s="2">
        <v>1924</v>
      </c>
      <c r="D134" s="2">
        <v>17.3</v>
      </c>
      <c r="E134" s="2">
        <v>1.0297619047619047</v>
      </c>
      <c r="F134" s="2">
        <f t="shared" si="1"/>
        <v>3.5679064525218185E-2</v>
      </c>
      <c r="G134" s="2">
        <v>5.4612546125461181E-2</v>
      </c>
      <c r="H134" s="2">
        <v>2.4132414734552077E-2</v>
      </c>
      <c r="I134" s="2">
        <v>3.9341831941247074E-2</v>
      </c>
      <c r="J134" s="2">
        <v>9.3030506712690197E-3</v>
      </c>
      <c r="K134" s="2">
        <f t="shared" si="2"/>
        <v>0.6152922469580886</v>
      </c>
      <c r="L134" s="2">
        <f t="shared" si="3"/>
        <v>0.75762244170966997</v>
      </c>
      <c r="M134" s="2">
        <f t="shared" si="18"/>
        <v>0.69099695532542549</v>
      </c>
      <c r="N134" s="2">
        <f t="shared" si="0"/>
        <v>1.7784101975891109</v>
      </c>
      <c r="O134" s="2">
        <v>959.13693905730042</v>
      </c>
      <c r="P134" s="2">
        <v>720.52533493038197</v>
      </c>
      <c r="Q134" s="2">
        <v>1.3971442117605969E-2</v>
      </c>
      <c r="R134" s="2">
        <f t="shared" si="4"/>
        <v>3.0486057386306997E-2</v>
      </c>
      <c r="S134" s="2">
        <f t="shared" si="5"/>
        <v>0.19106538805349277</v>
      </c>
      <c r="T134" s="2">
        <f t="shared" si="6"/>
        <v>-0.3095152405435182</v>
      </c>
      <c r="U134" s="2">
        <f t="shared" si="7"/>
        <v>0.30063499636495816</v>
      </c>
      <c r="V134" s="2">
        <v>-1.356272684214584E-2</v>
      </c>
      <c r="W134" s="2">
        <f t="shared" si="8"/>
        <v>4.4138454454015374E-2</v>
      </c>
      <c r="X134" s="2">
        <f t="shared" si="9"/>
        <v>0.1514678739693974</v>
      </c>
      <c r="Y134" s="2">
        <f t="shared" si="10"/>
        <v>-0.24360607949317692</v>
      </c>
      <c r="Z134" s="2">
        <f t="shared" si="11"/>
        <v>0.30831964651593147</v>
      </c>
      <c r="AA134" s="2">
        <f t="shared" si="12"/>
        <v>2.7534168959751811E-2</v>
      </c>
      <c r="AB134" s="5">
        <f t="shared" si="13"/>
        <v>5.6342152496756115E-2</v>
      </c>
      <c r="AC134" s="2">
        <f t="shared" si="14"/>
        <v>6.0732695290496519E-2</v>
      </c>
      <c r="AD134" s="2">
        <f t="shared" si="15"/>
        <v>0.10134107131036516</v>
      </c>
      <c r="AE134" s="2">
        <f t="shared" si="16"/>
        <v>-0.11052631578947381</v>
      </c>
      <c r="AF134" s="2">
        <f t="shared" si="17"/>
        <v>0.19658119658119655</v>
      </c>
      <c r="AG134" s="2">
        <v>5.6342152496756115E-2</v>
      </c>
      <c r="AH134" s="2">
        <v>6.0732695290496519E-2</v>
      </c>
      <c r="AI134" s="2">
        <v>0.10134107131036516</v>
      </c>
      <c r="AJ134" s="2">
        <v>-0.11052631578947381</v>
      </c>
      <c r="AK134" s="2">
        <v>0.19658119658119655</v>
      </c>
      <c r="AL134" s="2">
        <v>5.2432350761527004E-2</v>
      </c>
      <c r="AM134" s="2">
        <v>2.2250675059627936E-2</v>
      </c>
      <c r="AN134" s="2">
        <f t="shared" si="19"/>
        <v>3.0181675701899068E-2</v>
      </c>
      <c r="AO134" s="2">
        <v>5.5131852668960764E-2</v>
      </c>
      <c r="AP134" s="2">
        <v>4.3735713908864077E-2</v>
      </c>
      <c r="AQ134" s="2">
        <f t="shared" si="20"/>
        <v>1.1396138760096687E-2</v>
      </c>
      <c r="AR134" s="2">
        <v>5.3724083022349593E-2</v>
      </c>
      <c r="AS134" s="2">
        <v>5.0209654006145431E-2</v>
      </c>
      <c r="AT134" s="2">
        <f t="shared" si="21"/>
        <v>3.5144290162041625E-3</v>
      </c>
    </row>
    <row r="135" spans="1:46" ht="15.75" customHeight="1" x14ac:dyDescent="0.2">
      <c r="A135" s="2">
        <v>1925</v>
      </c>
      <c r="D135" s="2">
        <v>17.3</v>
      </c>
      <c r="E135" s="2">
        <v>1</v>
      </c>
      <c r="F135" s="2">
        <f t="shared" si="1"/>
        <v>-2.9761904761904656E-2</v>
      </c>
      <c r="G135" s="2">
        <v>0.26871938418474461</v>
      </c>
      <c r="H135" s="2">
        <v>0.26871938418474461</v>
      </c>
      <c r="I135" s="2">
        <v>8.4462166343734824E-2</v>
      </c>
      <c r="J135" s="2">
        <v>8.4462166343734824E-2</v>
      </c>
      <c r="K135" s="2">
        <f t="shared" si="2"/>
        <v>0.61320704506399237</v>
      </c>
      <c r="L135" s="2">
        <f t="shared" si="3"/>
        <v>0.75167632237651205</v>
      </c>
      <c r="M135" s="2">
        <f t="shared" si="18"/>
        <v>0.67968023017664692</v>
      </c>
      <c r="N135" s="2">
        <f t="shared" si="0"/>
        <v>1.7784101975891109</v>
      </c>
      <c r="O135" s="2">
        <v>1216.8756266696191</v>
      </c>
      <c r="P135" s="2">
        <v>781.38246562414713</v>
      </c>
      <c r="Q135" s="2">
        <v>4.5626009316679136E-2</v>
      </c>
      <c r="R135" s="2">
        <f t="shared" si="4"/>
        <v>6.4062852660425301E-2</v>
      </c>
      <c r="S135" s="2">
        <f t="shared" si="5"/>
        <v>0.20125217612050406</v>
      </c>
      <c r="T135" s="2">
        <f t="shared" si="6"/>
        <v>-0.3095152405435182</v>
      </c>
      <c r="U135" s="2">
        <f t="shared" si="7"/>
        <v>0.30063499636495816</v>
      </c>
      <c r="V135" s="2">
        <v>-5.9475645873286794E-3</v>
      </c>
      <c r="W135" s="2">
        <f t="shared" si="8"/>
        <v>5.1161407195096507E-2</v>
      </c>
      <c r="X135" s="2">
        <f t="shared" si="9"/>
        <v>0.15401791199438161</v>
      </c>
      <c r="Y135" s="2">
        <f t="shared" si="10"/>
        <v>-0.24360607949317692</v>
      </c>
      <c r="Z135" s="2">
        <f t="shared" si="11"/>
        <v>0.30831964651593147</v>
      </c>
      <c r="AA135" s="2">
        <f t="shared" si="12"/>
        <v>5.1573573904007818E-2</v>
      </c>
      <c r="AB135" s="5">
        <f t="shared" si="13"/>
        <v>5.5291579869548392E-2</v>
      </c>
      <c r="AC135" s="2">
        <f t="shared" si="14"/>
        <v>5.9732695290496629E-2</v>
      </c>
      <c r="AD135" s="2">
        <f t="shared" si="15"/>
        <v>0.10194484811504841</v>
      </c>
      <c r="AE135" s="2">
        <f t="shared" si="16"/>
        <v>-0.11052631578947381</v>
      </c>
      <c r="AF135" s="2">
        <f t="shared" si="17"/>
        <v>0.19658119658119655</v>
      </c>
      <c r="AG135" s="2">
        <v>5.5291579869548392E-2</v>
      </c>
      <c r="AH135" s="2">
        <v>5.9732695290496629E-2</v>
      </c>
      <c r="AI135" s="2">
        <v>0.10194484811504841</v>
      </c>
      <c r="AJ135" s="2">
        <v>-0.11052631578947381</v>
      </c>
      <c r="AK135" s="2">
        <v>0.19658119658119655</v>
      </c>
      <c r="AL135" s="2">
        <v>5.8672377232609554E-2</v>
      </c>
      <c r="AM135" s="2">
        <v>2.1700227196010276E-2</v>
      </c>
      <c r="AN135" s="2">
        <f t="shared" si="19"/>
        <v>3.6972150036599274E-2</v>
      </c>
      <c r="AO135" s="2">
        <v>5.8419331714248082E-2</v>
      </c>
      <c r="AP135" s="2">
        <v>4.2507827352060094E-2</v>
      </c>
      <c r="AQ135" s="2">
        <f t="shared" si="20"/>
        <v>1.5911504362187988E-2</v>
      </c>
      <c r="AR135" s="2">
        <v>5.4512806175524169E-2</v>
      </c>
      <c r="AS135" s="2">
        <v>4.9961251358206622E-2</v>
      </c>
      <c r="AT135" s="2">
        <f t="shared" si="21"/>
        <v>4.5515548173175463E-3</v>
      </c>
    </row>
    <row r="136" spans="1:46" ht="15.75" customHeight="1" x14ac:dyDescent="0.2">
      <c r="A136" s="2">
        <v>1926</v>
      </c>
      <c r="D136" s="2">
        <v>17.899999999999999</v>
      </c>
      <c r="E136" s="2">
        <v>1.0346820809248554</v>
      </c>
      <c r="F136" s="2">
        <f t="shared" si="1"/>
        <v>3.4682080924855363E-2</v>
      </c>
      <c r="G136" s="2">
        <v>0.25785990071704368</v>
      </c>
      <c r="H136" s="2">
        <v>0.21569699901703121</v>
      </c>
      <c r="I136" s="2">
        <v>8.0761553052523194E-2</v>
      </c>
      <c r="J136" s="2">
        <v>4.4534908816125984E-2</v>
      </c>
      <c r="K136" s="2">
        <f t="shared" si="2"/>
        <v>0.60944161102001848</v>
      </c>
      <c r="L136" s="2">
        <f t="shared" si="3"/>
        <v>0.76579411240468598</v>
      </c>
      <c r="M136" s="2">
        <f t="shared" si="18"/>
        <v>0.68232537860033227</v>
      </c>
      <c r="N136" s="2">
        <f t="shared" si="0"/>
        <v>1.8400891639794845</v>
      </c>
      <c r="O136" s="2">
        <v>1479.3520475192252</v>
      </c>
      <c r="P136" s="2">
        <v>816.18126248123826</v>
      </c>
      <c r="Q136" s="2">
        <v>4.0537283677427559E-2</v>
      </c>
      <c r="R136" s="2">
        <f t="shared" si="4"/>
        <v>5.7984951086113665E-2</v>
      </c>
      <c r="S136" s="2">
        <f t="shared" si="5"/>
        <v>0.19494332497528294</v>
      </c>
      <c r="T136" s="2">
        <f t="shared" si="6"/>
        <v>-0.3095152405435182</v>
      </c>
      <c r="U136" s="2">
        <f t="shared" si="7"/>
        <v>0.30063499636495816</v>
      </c>
      <c r="V136" s="2">
        <v>-6.106934506475154E-3</v>
      </c>
      <c r="W136" s="2">
        <f t="shared" si="8"/>
        <v>5.1508902926937786E-2</v>
      </c>
      <c r="X136" s="2">
        <f t="shared" si="9"/>
        <v>0.15396858503608621</v>
      </c>
      <c r="Y136" s="2">
        <f t="shared" si="10"/>
        <v>-0.24360607949317692</v>
      </c>
      <c r="Z136" s="2">
        <f t="shared" si="11"/>
        <v>0.30831964651593147</v>
      </c>
      <c r="AA136" s="2">
        <f t="shared" si="12"/>
        <v>4.6644218183902714E-2</v>
      </c>
      <c r="AB136" s="5">
        <f t="shared" si="13"/>
        <v>5.5800757286081838E-2</v>
      </c>
      <c r="AC136" s="2">
        <f t="shared" si="14"/>
        <v>6.0230606353278926E-2</v>
      </c>
      <c r="AD136" s="2">
        <f t="shared" si="15"/>
        <v>0.10179393032410081</v>
      </c>
      <c r="AE136" s="2">
        <f t="shared" si="16"/>
        <v>-0.11052631578947381</v>
      </c>
      <c r="AF136" s="2">
        <f t="shared" si="17"/>
        <v>0.19658119658119655</v>
      </c>
      <c r="AG136" s="2">
        <v>5.5800757286081838E-2</v>
      </c>
      <c r="AH136" s="2">
        <v>6.0230606353278926E-2</v>
      </c>
      <c r="AI136" s="2">
        <v>0.10179393032410081</v>
      </c>
      <c r="AJ136" s="2">
        <v>-0.11052631578947381</v>
      </c>
      <c r="AK136" s="2">
        <v>0.19658119658119655</v>
      </c>
      <c r="AL136" s="2">
        <v>6.330433336327014E-2</v>
      </c>
      <c r="AM136" s="2">
        <v>2.1634406422878949E-2</v>
      </c>
      <c r="AN136" s="2">
        <f t="shared" si="19"/>
        <v>4.1669926940391191E-2</v>
      </c>
      <c r="AO136" s="2">
        <v>6.0689152696663778E-2</v>
      </c>
      <c r="AP136" s="2">
        <v>4.0815900618379773E-2</v>
      </c>
      <c r="AQ136" s="2">
        <f t="shared" si="20"/>
        <v>1.9873252078284005E-2</v>
      </c>
      <c r="AR136" s="2">
        <v>5.6467407343854789E-2</v>
      </c>
      <c r="AS136" s="2">
        <v>5.0488028065750479E-2</v>
      </c>
      <c r="AT136" s="2">
        <f t="shared" si="21"/>
        <v>5.9793792781043104E-3</v>
      </c>
    </row>
    <row r="137" spans="1:46" ht="15.75" customHeight="1" x14ac:dyDescent="0.2">
      <c r="A137" s="2">
        <v>1927</v>
      </c>
      <c r="D137" s="2">
        <v>17.5</v>
      </c>
      <c r="E137" s="2">
        <v>0.97765363128491622</v>
      </c>
      <c r="F137" s="2">
        <f t="shared" si="1"/>
        <v>-5.7028449639939138E-2</v>
      </c>
      <c r="G137" s="2">
        <v>0.10051390992371156</v>
      </c>
      <c r="H137" s="2">
        <v>0.12566851357911069</v>
      </c>
      <c r="I137" s="2">
        <v>8.7836010082769533E-2</v>
      </c>
      <c r="J137" s="2">
        <v>0.1127008331703756</v>
      </c>
      <c r="K137" s="2">
        <f t="shared" si="2"/>
        <v>0.61013226580544799</v>
      </c>
      <c r="L137" s="2">
        <f t="shared" si="3"/>
        <v>0.78393760354940001</v>
      </c>
      <c r="M137" s="2">
        <f t="shared" si="18"/>
        <v>0.6808595052745946</v>
      </c>
      <c r="N137" s="2">
        <f t="shared" si="0"/>
        <v>1.7989698530525686</v>
      </c>
      <c r="O137" s="2">
        <v>1665.2600203911802</v>
      </c>
      <c r="P137" s="2">
        <v>908.16557078092285</v>
      </c>
      <c r="Q137" s="2">
        <v>5.605948512439151E-2</v>
      </c>
      <c r="R137" s="2">
        <f t="shared" si="4"/>
        <v>7.3477749165591896E-2</v>
      </c>
      <c r="S137" s="2">
        <f t="shared" si="5"/>
        <v>0.19338944810792222</v>
      </c>
      <c r="T137" s="2">
        <f t="shared" si="6"/>
        <v>-0.3095152405435182</v>
      </c>
      <c r="U137" s="2">
        <f t="shared" si="7"/>
        <v>0.30063499636495816</v>
      </c>
      <c r="V137" s="2">
        <v>1.0601386511159579E-2</v>
      </c>
      <c r="W137" s="2">
        <f t="shared" si="8"/>
        <v>5.4335750416896297E-2</v>
      </c>
      <c r="X137" s="2">
        <f t="shared" si="9"/>
        <v>0.15571261308025355</v>
      </c>
      <c r="Y137" s="2">
        <f t="shared" si="10"/>
        <v>-0.24360607949317692</v>
      </c>
      <c r="Z137" s="2">
        <f t="shared" si="11"/>
        <v>0.30831964651593147</v>
      </c>
      <c r="AA137" s="2">
        <f t="shared" si="12"/>
        <v>4.5458098613231933E-2</v>
      </c>
      <c r="AB137" s="5">
        <f t="shared" si="13"/>
        <v>4.1082673547906699E-2</v>
      </c>
      <c r="AC137" s="2">
        <f t="shared" si="14"/>
        <v>4.5495969481770704E-2</v>
      </c>
      <c r="AD137" s="2">
        <f t="shared" si="15"/>
        <v>0.1020407464791372</v>
      </c>
      <c r="AE137" s="2">
        <f t="shared" si="16"/>
        <v>-0.11052631578947381</v>
      </c>
      <c r="AF137" s="2">
        <f t="shared" si="17"/>
        <v>0.19658119658119655</v>
      </c>
      <c r="AG137" s="2">
        <v>4.1082673547906699E-2</v>
      </c>
      <c r="AH137" s="2">
        <v>4.5495969481770704E-2</v>
      </c>
      <c r="AI137" s="2">
        <v>0.1020407464791372</v>
      </c>
      <c r="AJ137" s="2">
        <v>-0.11052631578947381</v>
      </c>
      <c r="AK137" s="2">
        <v>0.19658119658119655</v>
      </c>
      <c r="AL137" s="2">
        <v>6.7102722062850548E-2</v>
      </c>
      <c r="AM137" s="2">
        <v>2.3103301050043615E-2</v>
      </c>
      <c r="AN137" s="2">
        <f t="shared" si="19"/>
        <v>4.3999421012806933E-2</v>
      </c>
      <c r="AO137" s="2">
        <v>6.5314500393219038E-2</v>
      </c>
      <c r="AP137" s="2">
        <v>4.1449669113523741E-2</v>
      </c>
      <c r="AQ137" s="2">
        <f t="shared" si="20"/>
        <v>2.3864831279695298E-2</v>
      </c>
      <c r="AR137" s="2">
        <v>5.7216714769448611E-2</v>
      </c>
      <c r="AS137" s="2">
        <v>5.1092141739306686E-2</v>
      </c>
      <c r="AT137" s="2">
        <f t="shared" si="21"/>
        <v>6.1245730301419249E-3</v>
      </c>
    </row>
    <row r="138" spans="1:46" ht="15.75" customHeight="1" x14ac:dyDescent="0.2">
      <c r="A138" s="2">
        <v>1928</v>
      </c>
      <c r="D138" s="2">
        <v>17.3</v>
      </c>
      <c r="E138" s="2">
        <v>0.98857142857142866</v>
      </c>
      <c r="F138" s="2">
        <f t="shared" si="1"/>
        <v>1.0917797286512432E-2</v>
      </c>
      <c r="G138" s="2">
        <v>0.32108512090569552</v>
      </c>
      <c r="H138" s="2">
        <v>0.33635778126298677</v>
      </c>
      <c r="I138" s="2">
        <v>8.484310230305625E-2</v>
      </c>
      <c r="J138" s="2">
        <v>9.7384641058004817E-2</v>
      </c>
      <c r="K138" s="2">
        <f t="shared" si="2"/>
        <v>0.60725515105048611</v>
      </c>
      <c r="L138" s="2">
        <f t="shared" si="3"/>
        <v>0.53610754638752356</v>
      </c>
      <c r="M138" s="2">
        <f t="shared" si="18"/>
        <v>0.69126077353285975</v>
      </c>
      <c r="N138" s="2">
        <f t="shared" si="0"/>
        <v>1.7784101975891109</v>
      </c>
      <c r="O138" s="2">
        <v>2225.3831860759137</v>
      </c>
      <c r="P138" s="2">
        <v>996.6069489126611</v>
      </c>
      <c r="Q138" s="2">
        <v>0.12814584065716575</v>
      </c>
      <c r="R138" s="2">
        <f t="shared" si="4"/>
        <v>0.13806505134624239</v>
      </c>
      <c r="S138" s="2">
        <f t="shared" si="5"/>
        <v>0.15538568246457621</v>
      </c>
      <c r="T138" s="2">
        <f t="shared" si="6"/>
        <v>-0.12906383078841488</v>
      </c>
      <c r="U138" s="2">
        <f t="shared" si="7"/>
        <v>0.33635778126298677</v>
      </c>
      <c r="V138" s="2">
        <v>4.8916638622951127E-2</v>
      </c>
      <c r="W138" s="2">
        <f t="shared" si="8"/>
        <v>7.2311386398522248E-2</v>
      </c>
      <c r="X138" s="2">
        <f t="shared" si="9"/>
        <v>0.12561291862694346</v>
      </c>
      <c r="Y138" s="2">
        <f t="shared" si="10"/>
        <v>-0.16657878991817965</v>
      </c>
      <c r="Z138" s="2">
        <f t="shared" si="11"/>
        <v>0.30831964651593147</v>
      </c>
      <c r="AA138" s="2">
        <f t="shared" si="12"/>
        <v>7.922920203421463E-2</v>
      </c>
      <c r="AB138" s="5">
        <f t="shared" si="13"/>
        <v>2.1390482597545099E-2</v>
      </c>
      <c r="AC138" s="2">
        <f t="shared" si="14"/>
        <v>2.4694992680794003E-2</v>
      </c>
      <c r="AD138" s="2">
        <f t="shared" si="15"/>
        <v>8.8064166397510857E-2</v>
      </c>
      <c r="AE138" s="2">
        <f t="shared" si="16"/>
        <v>-0.11052631578947381</v>
      </c>
      <c r="AF138" s="2">
        <f t="shared" si="17"/>
        <v>0.1785714285714286</v>
      </c>
      <c r="AG138" s="2">
        <v>2.1390482597545099E-2</v>
      </c>
      <c r="AH138" s="2">
        <v>2.4694992680794003E-2</v>
      </c>
      <c r="AI138" s="2">
        <v>8.8064166397510857E-2</v>
      </c>
      <c r="AJ138" s="2">
        <v>-0.11052631578947381</v>
      </c>
      <c r="AK138" s="2">
        <v>0.1785714285714286</v>
      </c>
      <c r="AL138" s="2">
        <v>7.0631236939138822E-2</v>
      </c>
      <c r="AM138" s="2">
        <v>2.2512110756268695E-2</v>
      </c>
      <c r="AN138" s="2">
        <f t="shared" si="19"/>
        <v>4.8119126182870127E-2</v>
      </c>
      <c r="AO138" s="2">
        <v>7.0912656696377127E-2</v>
      </c>
      <c r="AP138" s="2">
        <v>4.1741173749164112E-2</v>
      </c>
      <c r="AQ138" s="2">
        <f t="shared" si="20"/>
        <v>2.9171482947213015E-2</v>
      </c>
      <c r="AR138" s="2">
        <v>5.9654500790820783E-2</v>
      </c>
      <c r="AS138" s="2">
        <v>5.1223159684039621E-2</v>
      </c>
      <c r="AT138" s="2">
        <f t="shared" si="21"/>
        <v>8.4313411067811622E-3</v>
      </c>
    </row>
    <row r="139" spans="1:46" ht="15.75" customHeight="1" x14ac:dyDescent="0.2">
      <c r="A139" s="2">
        <v>1929</v>
      </c>
      <c r="D139" s="2">
        <v>17.100000000000001</v>
      </c>
      <c r="E139" s="2">
        <v>0.98843930635838151</v>
      </c>
      <c r="F139" s="2">
        <f t="shared" si="1"/>
        <v>-1.3212221304714777E-4</v>
      </c>
      <c r="G139" s="2">
        <v>0.47135452261662314</v>
      </c>
      <c r="H139" s="2">
        <v>0.48856334744254859</v>
      </c>
      <c r="I139" s="2">
        <v>6.2458443876165504E-3</v>
      </c>
      <c r="J139" s="2">
        <v>1.8014801631916155E-2</v>
      </c>
      <c r="K139" s="2">
        <f t="shared" si="2"/>
        <v>0.5788620502680718</v>
      </c>
      <c r="L139" s="2">
        <f t="shared" si="3"/>
        <v>0.203292031828672</v>
      </c>
      <c r="M139" s="2">
        <f t="shared" si="18"/>
        <v>0.58303975901808192</v>
      </c>
      <c r="N139" s="2">
        <f t="shared" si="0"/>
        <v>1.7578505421256529</v>
      </c>
      <c r="O139" s="2">
        <v>3312.623844807526</v>
      </c>
      <c r="P139" s="2">
        <v>1014.5606254023119</v>
      </c>
      <c r="Q139" s="2">
        <v>0.17486097763558114</v>
      </c>
      <c r="R139" s="2">
        <f t="shared" si="4"/>
        <v>0.18771148999198883</v>
      </c>
      <c r="S139" s="2">
        <f t="shared" si="5"/>
        <v>0.18079996932272122</v>
      </c>
      <c r="T139" s="2">
        <f t="shared" si="6"/>
        <v>-0.12906383078841488</v>
      </c>
      <c r="U139" s="2">
        <f t="shared" si="7"/>
        <v>0.48856334744254859</v>
      </c>
      <c r="V139" s="2">
        <v>6.0084630647465824E-2</v>
      </c>
      <c r="W139" s="2">
        <f t="shared" si="8"/>
        <v>6.5012882172719402E-2</v>
      </c>
      <c r="X139" s="2">
        <f t="shared" si="9"/>
        <v>0.11680312683920313</v>
      </c>
      <c r="Y139" s="2">
        <f t="shared" si="10"/>
        <v>-0.16657878991817965</v>
      </c>
      <c r="Z139" s="2">
        <f t="shared" si="11"/>
        <v>0.30831964651593147</v>
      </c>
      <c r="AA139" s="2">
        <f t="shared" si="12"/>
        <v>0.11477634698811531</v>
      </c>
      <c r="AB139" s="5">
        <f t="shared" si="13"/>
        <v>3.5781947688628773E-3</v>
      </c>
      <c r="AC139" s="2">
        <f t="shared" si="14"/>
        <v>5.6817804594893051E-3</v>
      </c>
      <c r="AD139" s="2">
        <f t="shared" si="15"/>
        <v>6.9776764286128265E-2</v>
      </c>
      <c r="AE139" s="2">
        <f t="shared" si="16"/>
        <v>-0.11052631578947381</v>
      </c>
      <c r="AF139" s="2">
        <f t="shared" si="17"/>
        <v>0.16969696969696968</v>
      </c>
      <c r="AG139" s="2">
        <v>3.5781947688628773E-3</v>
      </c>
      <c r="AH139" s="2">
        <v>5.6817804594893051E-3</v>
      </c>
      <c r="AI139" s="2">
        <v>6.9776764286128265E-2</v>
      </c>
      <c r="AJ139" s="2">
        <v>-0.11052631578947381</v>
      </c>
      <c r="AK139" s="2">
        <v>0.16969696969696968</v>
      </c>
      <c r="AL139" s="2">
        <v>7.552910200865845E-2</v>
      </c>
      <c r="AM139" s="2">
        <v>1.9481688871069613E-2</v>
      </c>
      <c r="AN139" s="2">
        <f t="shared" si="19"/>
        <v>5.6047413137588833E-2</v>
      </c>
      <c r="AO139" s="2">
        <v>7.5970812215377881E-2</v>
      </c>
      <c r="AP139" s="2">
        <v>4.0079441565037212E-2</v>
      </c>
      <c r="AQ139" s="2">
        <f t="shared" si="20"/>
        <v>3.5891370650340669E-2</v>
      </c>
      <c r="AR139" s="2">
        <v>6.3073908653563479E-2</v>
      </c>
      <c r="AS139" s="2">
        <v>5.0729872168149295E-2</v>
      </c>
      <c r="AT139" s="2">
        <f t="shared" si="21"/>
        <v>1.2344036485414184E-2</v>
      </c>
    </row>
    <row r="140" spans="1:46" ht="15.75" customHeight="1" x14ac:dyDescent="0.2">
      <c r="A140" s="2">
        <v>1930</v>
      </c>
      <c r="D140" s="2">
        <v>17.100000000000001</v>
      </c>
      <c r="E140" s="2">
        <v>1</v>
      </c>
      <c r="F140" s="2">
        <f t="shared" si="1"/>
        <v>1.1560693641618491E-2</v>
      </c>
      <c r="G140" s="2">
        <v>-0.14735217280178381</v>
      </c>
      <c r="H140" s="2">
        <v>-0.14735217280178381</v>
      </c>
      <c r="I140" s="2">
        <v>4.3470040034953694E-2</v>
      </c>
      <c r="J140" s="2">
        <v>4.3470040034953694E-2</v>
      </c>
      <c r="K140" s="2">
        <f t="shared" si="2"/>
        <v>0.57547832843355973</v>
      </c>
      <c r="L140" s="2">
        <f t="shared" si="3"/>
        <v>0.13123007238058568</v>
      </c>
      <c r="M140" s="2">
        <f t="shared" si="18"/>
        <v>0.5495170245410963</v>
      </c>
      <c r="N140" s="2">
        <f t="shared" si="0"/>
        <v>1.7578505421256529</v>
      </c>
      <c r="O140" s="2">
        <v>2824.5015236001377</v>
      </c>
      <c r="P140" s="2">
        <v>1058.663616406438</v>
      </c>
      <c r="Q140" s="2">
        <v>0.15424197628915717</v>
      </c>
      <c r="R140" s="2">
        <f t="shared" si="4"/>
        <v>0.17119547761354686</v>
      </c>
      <c r="S140" s="2">
        <f t="shared" si="5"/>
        <v>0.20408884750190434</v>
      </c>
      <c r="T140" s="2">
        <f t="shared" si="6"/>
        <v>-0.14735217280178381</v>
      </c>
      <c r="U140" s="2">
        <f t="shared" si="7"/>
        <v>0.48856334744254859</v>
      </c>
      <c r="V140" s="2">
        <v>8.4181722660237338E-2</v>
      </c>
      <c r="W140" s="2">
        <f t="shared" si="8"/>
        <v>7.1874859784826078E-2</v>
      </c>
      <c r="X140" s="2">
        <f t="shared" si="9"/>
        <v>8.4868539913063548E-2</v>
      </c>
      <c r="Y140" s="2">
        <f t="shared" si="10"/>
        <v>9.3030506712690197E-3</v>
      </c>
      <c r="Z140" s="2">
        <f t="shared" si="11"/>
        <v>0.30831964651593147</v>
      </c>
      <c r="AA140" s="2">
        <f t="shared" si="12"/>
        <v>7.0060253628919836E-2</v>
      </c>
      <c r="AB140" s="5">
        <f t="shared" si="13"/>
        <v>-1.2029720574840388E-2</v>
      </c>
      <c r="AC140" s="2">
        <f t="shared" si="14"/>
        <v>-1.1287916510207885E-2</v>
      </c>
      <c r="AD140" s="2">
        <f t="shared" si="15"/>
        <v>3.9540086107261681E-2</v>
      </c>
      <c r="AE140" s="2">
        <f t="shared" si="16"/>
        <v>-0.11052631578947381</v>
      </c>
      <c r="AF140" s="2">
        <f t="shared" si="17"/>
        <v>3.4682080924855363E-2</v>
      </c>
      <c r="AG140" s="2">
        <v>-1.2029720574840388E-2</v>
      </c>
      <c r="AH140" s="2">
        <v>-1.1287916510207885E-2</v>
      </c>
      <c r="AI140" s="2">
        <v>3.9540086107261681E-2</v>
      </c>
      <c r="AJ140" s="2">
        <v>-0.11052631578947381</v>
      </c>
      <c r="AK140" s="2">
        <v>3.4682080924855363E-2</v>
      </c>
      <c r="AL140" s="2">
        <v>6.8633356668556827E-2</v>
      </c>
      <c r="AM140" s="2">
        <v>2.0163184227317471E-2</v>
      </c>
      <c r="AN140" s="2">
        <f t="shared" si="19"/>
        <v>4.8470172441239356E-2</v>
      </c>
      <c r="AO140" s="2">
        <v>6.476507590299295E-2</v>
      </c>
      <c r="AP140" s="2">
        <v>3.9514881357756819E-2</v>
      </c>
      <c r="AQ140" s="2">
        <f t="shared" si="20"/>
        <v>2.5250194545236131E-2</v>
      </c>
      <c r="AR140" s="2">
        <v>6.0704080151793398E-2</v>
      </c>
      <c r="AS140" s="2">
        <v>5.034600692849129E-2</v>
      </c>
      <c r="AT140" s="2">
        <f t="shared" si="21"/>
        <v>1.0358073223302108E-2</v>
      </c>
    </row>
    <row r="141" spans="1:46" ht="15.75" customHeight="1" x14ac:dyDescent="0.2">
      <c r="A141" s="2">
        <v>1931</v>
      </c>
      <c r="D141" s="2">
        <v>15.9</v>
      </c>
      <c r="E141" s="2">
        <v>0.92982456140350866</v>
      </c>
      <c r="F141" s="2">
        <f t="shared" si="1"/>
        <v>-7.0175438596491335E-2</v>
      </c>
      <c r="G141" s="2">
        <v>-0.28538700385191973</v>
      </c>
      <c r="H141" s="2">
        <v>-0.23145394753885695</v>
      </c>
      <c r="I141" s="2">
        <v>6.8810513207645974E-2</v>
      </c>
      <c r="J141" s="2">
        <v>0.14947545760067604</v>
      </c>
      <c r="K141" s="2">
        <f t="shared" si="2"/>
        <v>0.5502640428082145</v>
      </c>
      <c r="L141" s="2">
        <f t="shared" si="3"/>
        <v>4.8688326170445113E-2</v>
      </c>
      <c r="M141" s="2">
        <f t="shared" si="18"/>
        <v>0.4175606577598911</v>
      </c>
      <c r="N141" s="2">
        <f t="shared" si="0"/>
        <v>1.6344926093449053</v>
      </c>
      <c r="O141" s="2">
        <v>2170.7594961333698</v>
      </c>
      <c r="P141" s="2">
        <v>1216.907844913977</v>
      </c>
      <c r="Q141" s="2">
        <v>0.13989597768034165</v>
      </c>
      <c r="R141" s="2">
        <f t="shared" si="4"/>
        <v>0.16095646593850269</v>
      </c>
      <c r="S141" s="2">
        <f t="shared" si="5"/>
        <v>0.22255906900431824</v>
      </c>
      <c r="T141" s="2">
        <f t="shared" si="6"/>
        <v>-0.23145394753885695</v>
      </c>
      <c r="U141" s="2">
        <f t="shared" si="7"/>
        <v>0.48856334744254859</v>
      </c>
      <c r="V141" s="2">
        <v>9.2685969042547237E-2</v>
      </c>
      <c r="W141" s="2">
        <f t="shared" si="8"/>
        <v>7.4100148498071672E-2</v>
      </c>
      <c r="X141" s="2">
        <f t="shared" si="9"/>
        <v>8.655259544076821E-2</v>
      </c>
      <c r="Y141" s="2">
        <f t="shared" si="10"/>
        <v>9.3030506712690197E-3</v>
      </c>
      <c r="Z141" s="2">
        <f t="shared" si="11"/>
        <v>0.30831964651593147</v>
      </c>
      <c r="AA141" s="2">
        <f t="shared" si="12"/>
        <v>4.7210008637794412E-2</v>
      </c>
      <c r="AB141" s="5">
        <f t="shared" si="13"/>
        <v>-1.7654291233364861E-2</v>
      </c>
      <c r="AC141" s="2">
        <f t="shared" si="14"/>
        <v>-1.6751056224779348E-2</v>
      </c>
      <c r="AD141" s="2">
        <f t="shared" si="15"/>
        <v>4.3744120096141086E-2</v>
      </c>
      <c r="AE141" s="2">
        <f t="shared" si="16"/>
        <v>-0.11052631578947381</v>
      </c>
      <c r="AF141" s="2">
        <f t="shared" si="17"/>
        <v>3.4682080924855363E-2</v>
      </c>
      <c r="AG141" s="2">
        <v>-1.7654291233364861E-2</v>
      </c>
      <c r="AH141" s="2">
        <v>-1.6751056224779348E-2</v>
      </c>
      <c r="AI141" s="2">
        <v>4.3744120096141086E-2</v>
      </c>
      <c r="AJ141" s="2">
        <v>-0.11052631578947381</v>
      </c>
      <c r="AK141" s="2">
        <v>3.4682080924855363E-2</v>
      </c>
      <c r="AL141" s="2">
        <v>5.311203852008526E-2</v>
      </c>
      <c r="AM141" s="2">
        <v>2.2848158291531865E-2</v>
      </c>
      <c r="AN141" s="2">
        <f t="shared" si="19"/>
        <v>3.0263880228553395E-2</v>
      </c>
      <c r="AO141" s="2">
        <v>5.4567445129058298E-2</v>
      </c>
      <c r="AP141" s="2">
        <v>4.0278770068085515E-2</v>
      </c>
      <c r="AQ141" s="2">
        <f t="shared" si="20"/>
        <v>1.4288675060972783E-2</v>
      </c>
      <c r="AR141" s="2">
        <v>5.6295937782978388E-2</v>
      </c>
      <c r="AS141" s="2">
        <v>5.0814989273882151E-2</v>
      </c>
      <c r="AT141" s="2">
        <f t="shared" si="21"/>
        <v>5.4809485090962368E-3</v>
      </c>
    </row>
    <row r="142" spans="1:46" ht="15.75" customHeight="1" x14ac:dyDescent="0.2">
      <c r="A142" s="2">
        <v>1932</v>
      </c>
      <c r="D142" s="2">
        <v>14.3</v>
      </c>
      <c r="E142" s="2">
        <v>0.89937106918238996</v>
      </c>
      <c r="F142" s="2">
        <f t="shared" si="1"/>
        <v>-3.0453492221118705E-2</v>
      </c>
      <c r="G142" s="2">
        <v>-0.4827294188738418</v>
      </c>
      <c r="H142" s="2">
        <v>-0.42485299021636957</v>
      </c>
      <c r="I142" s="2">
        <v>-0.18331251463868392</v>
      </c>
      <c r="J142" s="2">
        <v>-9.193489389895626E-2</v>
      </c>
      <c r="K142" s="2">
        <f t="shared" si="2"/>
        <v>0.56043633195371534</v>
      </c>
      <c r="L142" s="2">
        <f t="shared" si="3"/>
        <v>0.59029705796476928</v>
      </c>
      <c r="M142" s="2">
        <f t="shared" si="18"/>
        <v>0.46630910654358138</v>
      </c>
      <c r="N142" s="2">
        <f t="shared" si="0"/>
        <v>1.4700153656372419</v>
      </c>
      <c r="O142" s="2">
        <v>1248.5058331605278</v>
      </c>
      <c r="P142" s="2">
        <v>1105.0315513070029</v>
      </c>
      <c r="Q142" s="2">
        <v>5.6579428151059478E-2</v>
      </c>
      <c r="R142" s="2">
        <f t="shared" si="4"/>
        <v>9.5611432602892177E-2</v>
      </c>
      <c r="S142" s="2">
        <f t="shared" si="5"/>
        <v>0.28707152604654212</v>
      </c>
      <c r="T142" s="2">
        <f t="shared" si="6"/>
        <v>-0.42485299021636957</v>
      </c>
      <c r="U142" s="2">
        <f t="shared" si="7"/>
        <v>0.48856334744254859</v>
      </c>
      <c r="V142" s="2">
        <v>5.3502762780309639E-2</v>
      </c>
      <c r="W142" s="2">
        <f t="shared" si="8"/>
        <v>3.9397307423049401E-2</v>
      </c>
      <c r="X142" s="2">
        <f t="shared" si="9"/>
        <v>6.7733856644718357E-2</v>
      </c>
      <c r="Y142" s="2">
        <f t="shared" si="10"/>
        <v>-9.193489389895626E-2</v>
      </c>
      <c r="Z142" s="2">
        <f t="shared" si="11"/>
        <v>0.14947545760067604</v>
      </c>
      <c r="AA142" s="2">
        <f t="shared" si="12"/>
        <v>3.0766653707498398E-3</v>
      </c>
      <c r="AB142" s="5">
        <f t="shared" si="13"/>
        <v>-1.6566646894319453E-2</v>
      </c>
      <c r="AC142" s="2">
        <f t="shared" si="14"/>
        <v>-1.5761317727592816E-2</v>
      </c>
      <c r="AD142" s="2">
        <f t="shared" si="15"/>
        <v>4.1437818346324942E-2</v>
      </c>
      <c r="AE142" s="2">
        <f t="shared" si="16"/>
        <v>-0.10062893081761004</v>
      </c>
      <c r="AF142" s="2">
        <f t="shared" si="17"/>
        <v>3.4682080924855363E-2</v>
      </c>
      <c r="AG142" s="2">
        <v>-1.6566646894319453E-2</v>
      </c>
      <c r="AH142" s="2">
        <v>-1.5761317727592816E-2</v>
      </c>
      <c r="AI142" s="2">
        <v>4.1437818346324942E-2</v>
      </c>
      <c r="AJ142" s="2">
        <v>-0.10062893081761004</v>
      </c>
      <c r="AK142" s="2">
        <v>3.4682080924855363E-2</v>
      </c>
      <c r="AL142" s="2">
        <v>2.8245683345776259E-2</v>
      </c>
      <c r="AM142" s="2">
        <v>1.8226703499844003E-2</v>
      </c>
      <c r="AN142" s="2">
        <f t="shared" si="19"/>
        <v>1.0018979845932256E-2</v>
      </c>
      <c r="AO142" s="2">
        <v>4.2853274431896994E-2</v>
      </c>
      <c r="AP142" s="2">
        <v>3.7077794327813267E-2</v>
      </c>
      <c r="AQ142" s="2">
        <f t="shared" si="20"/>
        <v>5.7754801040837273E-3</v>
      </c>
      <c r="AR142" s="2">
        <v>4.9569754821905405E-2</v>
      </c>
      <c r="AS142" s="2">
        <v>4.8540709842831702E-2</v>
      </c>
      <c r="AT142" s="2">
        <f t="shared" si="21"/>
        <v>1.0290449790737038E-3</v>
      </c>
    </row>
    <row r="143" spans="1:46" ht="15.75" customHeight="1" x14ac:dyDescent="0.2">
      <c r="A143" s="2">
        <v>1933</v>
      </c>
      <c r="D143" s="2">
        <v>12.9</v>
      </c>
      <c r="E143" s="2">
        <v>0.90209790209790208</v>
      </c>
      <c r="F143" s="2">
        <f t="shared" si="1"/>
        <v>2.7268329155121229E-3</v>
      </c>
      <c r="G143" s="2">
        <v>-6.0520027649285435E-2</v>
      </c>
      <c r="H143" s="2">
        <v>4.1439039117458831E-2</v>
      </c>
      <c r="I143" s="2">
        <v>6.8400917494308544E-2</v>
      </c>
      <c r="J143" s="2">
        <v>0.18435140466423361</v>
      </c>
      <c r="K143" s="2">
        <f t="shared" si="2"/>
        <v>0.55549286679109322</v>
      </c>
      <c r="L143" s="2">
        <f t="shared" si="3"/>
        <v>0.56280761254427913</v>
      </c>
      <c r="M143" s="2">
        <f t="shared" si="18"/>
        <v>0.44455347707726528</v>
      </c>
      <c r="N143" s="2">
        <f t="shared" si="0"/>
        <v>1.3260977773930365</v>
      </c>
      <c r="O143" s="2">
        <v>1300.2427152192424</v>
      </c>
      <c r="P143" s="2">
        <v>1308.7456699887462</v>
      </c>
      <c r="Q143" s="2">
        <v>3.3356064131394685E-2</v>
      </c>
      <c r="R143" s="2">
        <f t="shared" si="4"/>
        <v>6.9691836878142246E-2</v>
      </c>
      <c r="S143" s="2">
        <f t="shared" si="5"/>
        <v>0.27806319859043888</v>
      </c>
      <c r="T143" s="2">
        <f t="shared" si="6"/>
        <v>-0.42485299021636957</v>
      </c>
      <c r="U143" s="2">
        <f t="shared" si="7"/>
        <v>0.48856334744254859</v>
      </c>
      <c r="V143" s="2">
        <v>6.2484880897357119E-2</v>
      </c>
      <c r="W143" s="2">
        <f t="shared" si="8"/>
        <v>3.8085946420917172E-2</v>
      </c>
      <c r="X143" s="2">
        <f t="shared" si="9"/>
        <v>7.881352082971535E-2</v>
      </c>
      <c r="Y143" s="2">
        <f t="shared" si="10"/>
        <v>-9.193489389895626E-2</v>
      </c>
      <c r="Z143" s="2">
        <f t="shared" si="11"/>
        <v>0.18435140466423361</v>
      </c>
      <c r="AA143" s="2">
        <f t="shared" si="12"/>
        <v>-2.9128816765962434E-2</v>
      </c>
      <c r="AB143" s="3">
        <f t="shared" si="13"/>
        <v>-2.6069328960388473E-2</v>
      </c>
      <c r="AC143" s="4">
        <f t="shared" si="14"/>
        <v>-2.4959811541471311E-2</v>
      </c>
      <c r="AD143" s="4">
        <f t="shared" si="15"/>
        <v>4.8600311545570138E-2</v>
      </c>
      <c r="AE143" s="4">
        <f t="shared" si="16"/>
        <v>-0.10062893081761004</v>
      </c>
      <c r="AF143" s="4">
        <f t="shared" si="17"/>
        <v>3.4682080924855363E-2</v>
      </c>
      <c r="AG143" s="4">
        <v>-2.6069328960388473E-2</v>
      </c>
      <c r="AH143" s="4">
        <v>-2.4959811541471311E-2</v>
      </c>
      <c r="AI143" s="4">
        <v>4.8600311545570138E-2</v>
      </c>
      <c r="AJ143" s="4">
        <v>-0.10062893081761004</v>
      </c>
      <c r="AK143" s="4">
        <v>3.4682080924855363E-2</v>
      </c>
      <c r="AL143" s="2">
        <v>2.7498418045748034E-2</v>
      </c>
      <c r="AM143" s="2">
        <v>2.3900652502184167E-2</v>
      </c>
      <c r="AN143" s="2">
        <f t="shared" si="19"/>
        <v>3.5977655435638668E-3</v>
      </c>
      <c r="AO143" s="2">
        <v>4.3047370134648093E-2</v>
      </c>
      <c r="AP143" s="2">
        <v>3.9390175589236652E-2</v>
      </c>
      <c r="AQ143" s="2">
        <f t="shared" si="20"/>
        <v>3.6571945454114407E-3</v>
      </c>
      <c r="AR143" s="2">
        <v>4.9685107375788073E-2</v>
      </c>
      <c r="AS143" s="2">
        <v>4.9542204338595373E-2</v>
      </c>
      <c r="AT143" s="2">
        <f t="shared" si="21"/>
        <v>1.4290303719270009E-4</v>
      </c>
    </row>
    <row r="144" spans="1:46" ht="15.75" customHeight="1" x14ac:dyDescent="0.2">
      <c r="A144" s="2">
        <v>1934</v>
      </c>
      <c r="D144" s="2">
        <v>13.2</v>
      </c>
      <c r="E144" s="2">
        <v>1.0232558139534882</v>
      </c>
      <c r="F144" s="2">
        <f t="shared" si="1"/>
        <v>0.12115791185558611</v>
      </c>
      <c r="G144" s="2">
        <v>0.75646148868746677</v>
      </c>
      <c r="H144" s="2">
        <v>0.71654190939911566</v>
      </c>
      <c r="I144" s="2">
        <v>0.15416420167446021</v>
      </c>
      <c r="J144" s="2">
        <v>0.12793319709094986</v>
      </c>
      <c r="K144" s="2">
        <f t="shared" si="2"/>
        <v>0.54193657541408524</v>
      </c>
      <c r="L144" s="2">
        <f t="shared" si="3"/>
        <v>0.65685843916579356</v>
      </c>
      <c r="M144" s="2">
        <f t="shared" si="18"/>
        <v>0.45802082868174732</v>
      </c>
      <c r="N144" s="2">
        <f t="shared" si="0"/>
        <v>1.3569372605882231</v>
      </c>
      <c r="O144" s="2">
        <v>2231.9211130647291</v>
      </c>
      <c r="P144" s="2">
        <v>1476.1776877293437</v>
      </c>
      <c r="Q144" s="2">
        <v>8.8127590352309854E-2</v>
      </c>
      <c r="R144" s="2">
        <f t="shared" si="4"/>
        <v>0.13893278634459863</v>
      </c>
      <c r="S144" s="2">
        <f t="shared" si="5"/>
        <v>0.34387797355025673</v>
      </c>
      <c r="T144" s="2">
        <f t="shared" si="6"/>
        <v>-0.42485299021636957</v>
      </c>
      <c r="U144" s="2">
        <f t="shared" si="7"/>
        <v>0.71654190939911566</v>
      </c>
      <c r="V144" s="2">
        <v>7.4357792217206259E-2</v>
      </c>
      <c r="W144" s="2">
        <f t="shared" si="8"/>
        <v>4.9568183394238484E-2</v>
      </c>
      <c r="X144" s="2">
        <f t="shared" si="9"/>
        <v>7.8396039132038062E-2</v>
      </c>
      <c r="Y144" s="2">
        <f t="shared" si="10"/>
        <v>-9.193489389895626E-2</v>
      </c>
      <c r="Z144" s="2">
        <f t="shared" si="11"/>
        <v>0.18435140466423361</v>
      </c>
      <c r="AA144" s="2">
        <f t="shared" si="12"/>
        <v>1.3769798135103595E-2</v>
      </c>
      <c r="AB144" s="5">
        <f t="shared" si="13"/>
        <v>-2.6686420074266592E-2</v>
      </c>
      <c r="AC144" s="2">
        <f t="shared" si="14"/>
        <v>-2.5610420622313002E-2</v>
      </c>
      <c r="AD144" s="2">
        <f t="shared" si="15"/>
        <v>4.7823703938830939E-2</v>
      </c>
      <c r="AE144" s="2">
        <f t="shared" si="16"/>
        <v>-0.10062893081761004</v>
      </c>
      <c r="AF144" s="2">
        <f t="shared" si="17"/>
        <v>3.4682080924855363E-2</v>
      </c>
      <c r="AG144" s="2">
        <v>-2.6686420074266592E-2</v>
      </c>
      <c r="AH144" s="2">
        <v>-2.5610420622313002E-2</v>
      </c>
      <c r="AI144" s="2">
        <v>4.7823703938830939E-2</v>
      </c>
      <c r="AJ144" s="2">
        <v>-0.10062893081761004</v>
      </c>
      <c r="AK144" s="2">
        <v>3.4682080924855363E-2</v>
      </c>
      <c r="AL144" s="2">
        <v>5.3370724435877696E-2</v>
      </c>
      <c r="AM144" s="2">
        <v>2.8311250399894339E-2</v>
      </c>
      <c r="AN144" s="2">
        <f t="shared" si="19"/>
        <v>2.5059474035983357E-2</v>
      </c>
      <c r="AO144" s="2">
        <v>5.5829810155911354E-2</v>
      </c>
      <c r="AP144" s="2">
        <v>4.0200257289950352E-2</v>
      </c>
      <c r="AQ144" s="2">
        <f t="shared" si="20"/>
        <v>1.5629552865961002E-2</v>
      </c>
      <c r="AR144" s="2">
        <v>5.5252484620232328E-2</v>
      </c>
      <c r="AS144" s="2">
        <v>5.0893236771693544E-2</v>
      </c>
      <c r="AT144" s="2">
        <f t="shared" si="21"/>
        <v>4.3592478485387845E-3</v>
      </c>
    </row>
    <row r="145" spans="1:46" ht="15.75" customHeight="1" x14ac:dyDescent="0.2">
      <c r="A145" s="2">
        <v>1935</v>
      </c>
      <c r="D145" s="2">
        <v>13.6</v>
      </c>
      <c r="E145" s="2">
        <v>1.0303030303030303</v>
      </c>
      <c r="F145" s="2">
        <f t="shared" si="1"/>
        <v>7.0472163495420848E-3</v>
      </c>
      <c r="G145" s="2">
        <v>-0.11485501279727661</v>
      </c>
      <c r="H145" s="2">
        <v>-0.14088868889147432</v>
      </c>
      <c r="I145" s="2">
        <v>0.18077702900094383</v>
      </c>
      <c r="J145" s="2">
        <v>0.14604829285385734</v>
      </c>
      <c r="K145" s="2">
        <f t="shared" si="2"/>
        <v>0.52871846708259962</v>
      </c>
      <c r="L145" s="2">
        <f t="shared" si="3"/>
        <v>0.46610839656563086</v>
      </c>
      <c r="M145" s="2">
        <f t="shared" si="18"/>
        <v>0.40296411380198582</v>
      </c>
      <c r="N145" s="2">
        <f t="shared" si="0"/>
        <v>1.398056571515139</v>
      </c>
      <c r="O145" s="2">
        <v>1917.4686737358393</v>
      </c>
      <c r="P145" s="2">
        <v>1691.7709189711688</v>
      </c>
      <c r="Q145" s="2">
        <v>4.6521628859054663E-2</v>
      </c>
      <c r="R145" s="2">
        <f t="shared" si="4"/>
        <v>9.7971979036976686E-2</v>
      </c>
      <c r="S145" s="2">
        <f t="shared" si="5"/>
        <v>0.35102170966554996</v>
      </c>
      <c r="T145" s="2">
        <f t="shared" si="6"/>
        <v>-0.42485299021636957</v>
      </c>
      <c r="U145" s="2">
        <f t="shared" si="7"/>
        <v>0.71654190939911566</v>
      </c>
      <c r="V145" s="2">
        <v>8.0308490568735041E-2</v>
      </c>
      <c r="W145" s="2">
        <f t="shared" si="8"/>
        <v>5.9199669659959389E-2</v>
      </c>
      <c r="X145" s="2">
        <f t="shared" si="9"/>
        <v>8.1405236713183213E-2</v>
      </c>
      <c r="Y145" s="2">
        <f t="shared" si="10"/>
        <v>-9.193489389895626E-2</v>
      </c>
      <c r="Z145" s="2">
        <f t="shared" si="11"/>
        <v>0.18435140466423361</v>
      </c>
      <c r="AA145" s="2">
        <f t="shared" si="12"/>
        <v>-3.3786861709680378E-2</v>
      </c>
      <c r="AB145" s="5">
        <f t="shared" si="13"/>
        <v>-2.3776449229528616E-2</v>
      </c>
      <c r="AC145" s="2">
        <f t="shared" si="14"/>
        <v>-2.2580117592010063E-2</v>
      </c>
      <c r="AD145" s="2">
        <f t="shared" si="15"/>
        <v>5.0511333064125231E-2</v>
      </c>
      <c r="AE145" s="2">
        <f t="shared" si="16"/>
        <v>-0.10062893081761004</v>
      </c>
      <c r="AF145" s="2">
        <f t="shared" si="17"/>
        <v>3.4682080924855363E-2</v>
      </c>
      <c r="AG145" s="2">
        <v>-2.3776449229528616E-2</v>
      </c>
      <c r="AH145" s="2">
        <v>-2.2580117592010063E-2</v>
      </c>
      <c r="AI145" s="2">
        <v>5.0511333064125231E-2</v>
      </c>
      <c r="AJ145" s="2">
        <v>-0.10062893081761004</v>
      </c>
      <c r="AK145" s="2">
        <v>3.4682080924855363E-2</v>
      </c>
      <c r="AL145" s="2">
        <v>3.8520209261768176E-2</v>
      </c>
      <c r="AM145" s="2">
        <v>2.9074994774174474E-2</v>
      </c>
      <c r="AN145" s="2">
        <f t="shared" si="19"/>
        <v>9.4452144875937019E-3</v>
      </c>
      <c r="AO145" s="2">
        <v>5.5291692747859063E-2</v>
      </c>
      <c r="AP145" s="2">
        <v>4.1651401970619097E-2</v>
      </c>
      <c r="AQ145" s="2">
        <f t="shared" si="20"/>
        <v>1.3640290777239966E-2</v>
      </c>
      <c r="AR145" s="2">
        <v>5.2881177705082237E-2</v>
      </c>
      <c r="AS145" s="2">
        <v>5.1711582097766932E-2</v>
      </c>
      <c r="AT145" s="2">
        <f t="shared" si="21"/>
        <v>1.1695956073153047E-3</v>
      </c>
    </row>
    <row r="146" spans="1:46" ht="15.75" customHeight="1" x14ac:dyDescent="0.2">
      <c r="A146" s="2">
        <v>1936</v>
      </c>
      <c r="D146" s="2">
        <v>13.8</v>
      </c>
      <c r="E146" s="2">
        <v>1.0147058823529413</v>
      </c>
      <c r="F146" s="2">
        <f t="shared" si="1"/>
        <v>-1.559714795008893E-2</v>
      </c>
      <c r="G146" s="2">
        <v>0.60943932142687007</v>
      </c>
      <c r="H146" s="2">
        <v>0.5861141138699586</v>
      </c>
      <c r="I146" s="2">
        <v>8.9339312941907778E-2</v>
      </c>
      <c r="J146" s="2">
        <v>7.3551786667387153E-2</v>
      </c>
      <c r="K146" s="2">
        <f t="shared" si="2"/>
        <v>0.51372639248100571</v>
      </c>
      <c r="L146" s="2">
        <f t="shared" si="3"/>
        <v>0.46097176869256584</v>
      </c>
      <c r="M146" s="2">
        <f t="shared" si="18"/>
        <v>0.3959581677500924</v>
      </c>
      <c r="N146" s="2">
        <f t="shared" si="0"/>
        <v>1.4186162269785971</v>
      </c>
      <c r="O146" s="2">
        <v>3041.3241263159252</v>
      </c>
      <c r="P146" s="2">
        <v>1816.2036926934259</v>
      </c>
      <c r="Q146" s="2">
        <v>7.4729369117518804E-2</v>
      </c>
      <c r="R146" s="2">
        <f t="shared" si="4"/>
        <v>0.13501369052226947</v>
      </c>
      <c r="S146" s="2">
        <f t="shared" si="5"/>
        <v>0.38291989958463035</v>
      </c>
      <c r="T146" s="2">
        <f t="shared" si="6"/>
        <v>-0.42485299021636957</v>
      </c>
      <c r="U146" s="2">
        <f t="shared" si="7"/>
        <v>0.71654190939911566</v>
      </c>
      <c r="V146" s="2">
        <v>8.3272687433771447E-2</v>
      </c>
      <c r="W146" s="2">
        <f t="shared" si="8"/>
        <v>6.0057445648897846E-2</v>
      </c>
      <c r="X146" s="2">
        <f t="shared" si="9"/>
        <v>8.0384726032322482E-2</v>
      </c>
      <c r="Y146" s="2">
        <f t="shared" si="10"/>
        <v>-9.193489389895626E-2</v>
      </c>
      <c r="Z146" s="2">
        <f t="shared" si="11"/>
        <v>0.18435140466423361</v>
      </c>
      <c r="AA146" s="2">
        <f t="shared" si="12"/>
        <v>-8.5433183162526433E-3</v>
      </c>
      <c r="AB146" s="5">
        <f t="shared" si="13"/>
        <v>-2.5677783287679744E-2</v>
      </c>
      <c r="AC146" s="2">
        <f t="shared" si="14"/>
        <v>-2.4577737449201109E-2</v>
      </c>
      <c r="AD146" s="2">
        <f t="shared" si="15"/>
        <v>4.8343601752003085E-2</v>
      </c>
      <c r="AE146" s="2">
        <f t="shared" si="16"/>
        <v>-0.10062893081761004</v>
      </c>
      <c r="AF146" s="2">
        <f t="shared" si="17"/>
        <v>3.0303030303030276E-2</v>
      </c>
      <c r="AG146" s="2">
        <v>-2.5677783287679744E-2</v>
      </c>
      <c r="AH146" s="2">
        <v>-2.4577737449201109E-2</v>
      </c>
      <c r="AI146" s="2">
        <v>4.8343601752003085E-2</v>
      </c>
      <c r="AJ146" s="2">
        <v>-0.10062893081761004</v>
      </c>
      <c r="AK146" s="2">
        <v>3.0303030303030276E-2</v>
      </c>
      <c r="AL146" s="2">
        <v>4.790475241798841E-2</v>
      </c>
      <c r="AM146" s="2">
        <v>3.0331239374291913E-2</v>
      </c>
      <c r="AN146" s="2">
        <f t="shared" si="19"/>
        <v>1.7573513043696497E-2</v>
      </c>
      <c r="AO146" s="2">
        <v>5.9309912220267401E-2</v>
      </c>
      <c r="AP146" s="2">
        <v>4.120691493393297E-2</v>
      </c>
      <c r="AQ146" s="2">
        <f t="shared" si="20"/>
        <v>1.8102997286334431E-2</v>
      </c>
      <c r="AR146" s="2">
        <v>5.7101871380370234E-2</v>
      </c>
      <c r="AS146" s="2">
        <v>5.2781003687424631E-2</v>
      </c>
      <c r="AT146" s="2">
        <f t="shared" si="21"/>
        <v>4.3208676929456027E-3</v>
      </c>
    </row>
    <row r="147" spans="1:46" ht="15.75" customHeight="1" x14ac:dyDescent="0.2">
      <c r="A147" s="2">
        <v>1937</v>
      </c>
      <c r="D147" s="2">
        <v>14.1</v>
      </c>
      <c r="E147" s="2">
        <v>1.0217391304347825</v>
      </c>
      <c r="F147" s="2">
        <f t="shared" si="1"/>
        <v>7.0332480818411369E-3</v>
      </c>
      <c r="G147" s="2">
        <v>0.27824314091152913</v>
      </c>
      <c r="H147" s="2">
        <v>0.25104647833894367</v>
      </c>
      <c r="I147" s="2">
        <v>9.1331645902507308E-2</v>
      </c>
      <c r="J147" s="2">
        <v>6.8111823649262604E-2</v>
      </c>
      <c r="K147" s="2">
        <f t="shared" si="2"/>
        <v>0.51236730489771021</v>
      </c>
      <c r="L147" s="2">
        <f t="shared" si="3"/>
        <v>0.46959575452798408</v>
      </c>
      <c r="M147" s="2">
        <f t="shared" si="18"/>
        <v>0.38684966576173052</v>
      </c>
      <c r="N147" s="2">
        <f t="shared" si="0"/>
        <v>1.4494557101737839</v>
      </c>
      <c r="O147" s="2">
        <v>3804.8378377148028</v>
      </c>
      <c r="P147" s="2">
        <v>1939.9086383213</v>
      </c>
      <c r="Q147" s="2">
        <v>8.6139003584796064E-2</v>
      </c>
      <c r="R147" s="2">
        <f t="shared" si="4"/>
        <v>0.14755148699825274</v>
      </c>
      <c r="S147" s="2">
        <f t="shared" si="5"/>
        <v>0.38462870372936858</v>
      </c>
      <c r="T147" s="2">
        <f t="shared" si="6"/>
        <v>-0.42485299021636957</v>
      </c>
      <c r="U147" s="2">
        <f t="shared" si="7"/>
        <v>0.71654190939911566</v>
      </c>
      <c r="V147" s="2">
        <v>7.8851387252450653E-2</v>
      </c>
      <c r="W147" s="2">
        <f t="shared" si="8"/>
        <v>6.0407009230871625E-2</v>
      </c>
      <c r="X147" s="2">
        <f t="shared" si="9"/>
        <v>7.9980865914870136E-2</v>
      </c>
      <c r="Y147" s="2">
        <f t="shared" si="10"/>
        <v>-9.193489389895626E-2</v>
      </c>
      <c r="Z147" s="2">
        <f t="shared" si="11"/>
        <v>0.18435140466423361</v>
      </c>
      <c r="AA147" s="2">
        <f t="shared" si="12"/>
        <v>7.2876163323454118E-3</v>
      </c>
      <c r="AB147" s="5">
        <f t="shared" si="13"/>
        <v>-2.1370943199858151E-2</v>
      </c>
      <c r="AC147" s="2">
        <f t="shared" si="14"/>
        <v>-2.0169187534214594E-2</v>
      </c>
      <c r="AD147" s="2">
        <f t="shared" si="15"/>
        <v>5.0530358964611027E-2</v>
      </c>
      <c r="AE147" s="2">
        <f t="shared" si="16"/>
        <v>-0.10062893081761004</v>
      </c>
      <c r="AF147" s="2">
        <f t="shared" si="17"/>
        <v>3.0303030303030276E-2</v>
      </c>
      <c r="AG147" s="2">
        <v>-2.1370943199858151E-2</v>
      </c>
      <c r="AH147" s="2">
        <v>-2.0169187534214594E-2</v>
      </c>
      <c r="AI147" s="2">
        <v>5.0530358964611027E-2</v>
      </c>
      <c r="AJ147" s="2">
        <v>-0.10062893081761004</v>
      </c>
      <c r="AK147" s="2">
        <v>3.0303030303030276E-2</v>
      </c>
      <c r="AL147" s="2">
        <v>5.6707443177080943E-2</v>
      </c>
      <c r="AM147" s="2">
        <v>3.3524048448835247E-2</v>
      </c>
      <c r="AN147" s="2">
        <f t="shared" si="19"/>
        <v>2.3183394728245696E-2</v>
      </c>
      <c r="AO147" s="2">
        <v>6.186478571584688E-2</v>
      </c>
      <c r="AP147" s="2">
        <v>4.1437841290900029E-2</v>
      </c>
      <c r="AQ147" s="2">
        <f t="shared" si="20"/>
        <v>2.0426944424946851E-2</v>
      </c>
      <c r="AR147" s="2">
        <v>5.9682269083535043E-2</v>
      </c>
      <c r="AS147" s="2">
        <v>5.3728444440457962E-2</v>
      </c>
      <c r="AT147" s="2">
        <f t="shared" si="21"/>
        <v>5.9538246430770811E-3</v>
      </c>
    </row>
    <row r="148" spans="1:46" ht="15.75" customHeight="1" x14ac:dyDescent="0.2">
      <c r="A148" s="2">
        <v>1938</v>
      </c>
      <c r="D148" s="2">
        <v>14.2</v>
      </c>
      <c r="E148" s="2">
        <v>1.0070921985815602</v>
      </c>
      <c r="F148" s="2">
        <f t="shared" si="1"/>
        <v>-1.46469318532223E-2</v>
      </c>
      <c r="G148" s="2">
        <v>-0.36280372479111733</v>
      </c>
      <c r="H148" s="2">
        <v>-0.36729102250385592</v>
      </c>
      <c r="I148" s="2">
        <v>-6.8120235245171967E-2</v>
      </c>
      <c r="J148" s="2">
        <v>-7.4682768799783306E-2</v>
      </c>
      <c r="K148" s="2">
        <f t="shared" si="2"/>
        <v>0.52171148044920213</v>
      </c>
      <c r="L148" s="2">
        <f t="shared" si="3"/>
        <v>0.53973513522120153</v>
      </c>
      <c r="M148" s="2">
        <f t="shared" si="18"/>
        <v>0.33760364840454016</v>
      </c>
      <c r="N148" s="2">
        <f t="shared" si="0"/>
        <v>1.4597355379055128</v>
      </c>
      <c r="O148" s="2">
        <v>2407.3550578391728</v>
      </c>
      <c r="P148" s="2">
        <v>1795.030889992848</v>
      </c>
      <c r="Q148" s="2">
        <v>7.8909244467620116E-3</v>
      </c>
      <c r="R148" s="2">
        <f t="shared" si="4"/>
        <v>7.7186606621568468E-2</v>
      </c>
      <c r="S148" s="2">
        <f t="shared" si="5"/>
        <v>0.40979073067508848</v>
      </c>
      <c r="T148" s="2">
        <f t="shared" si="6"/>
        <v>-0.42485299021636957</v>
      </c>
      <c r="U148" s="2">
        <f t="shared" si="7"/>
        <v>0.71654190939911566</v>
      </c>
      <c r="V148" s="2">
        <v>6.0607762987495338E-2</v>
      </c>
      <c r="W148" s="2">
        <f t="shared" si="8"/>
        <v>4.51106754760488E-2</v>
      </c>
      <c r="X148" s="2">
        <f t="shared" si="9"/>
        <v>9.3571642568642421E-2</v>
      </c>
      <c r="Y148" s="2">
        <f t="shared" si="10"/>
        <v>-9.193489389895626E-2</v>
      </c>
      <c r="Z148" s="2">
        <f t="shared" si="11"/>
        <v>0.18435140466423361</v>
      </c>
      <c r="AA148" s="2">
        <f t="shared" si="12"/>
        <v>-5.2716838540733328E-2</v>
      </c>
      <c r="AB148" s="5">
        <f t="shared" si="13"/>
        <v>-1.9552769427082145E-2</v>
      </c>
      <c r="AC148" s="2">
        <f t="shared" si="14"/>
        <v>-1.8317110533201508E-2</v>
      </c>
      <c r="AD148" s="2">
        <f t="shared" si="15"/>
        <v>5.1221021622748171E-2</v>
      </c>
      <c r="AE148" s="2">
        <f t="shared" si="16"/>
        <v>-0.10062893081761004</v>
      </c>
      <c r="AF148" s="2">
        <f t="shared" si="17"/>
        <v>3.0303030303030276E-2</v>
      </c>
      <c r="AG148" s="2">
        <v>-1.9552769427082145E-2</v>
      </c>
      <c r="AH148" s="2">
        <v>-1.8317110533201508E-2</v>
      </c>
      <c r="AI148" s="2">
        <v>5.1221021622748171E-2</v>
      </c>
      <c r="AJ148" s="2">
        <v>-0.10062893081761004</v>
      </c>
      <c r="AK148" s="2">
        <v>3.0303030303030276E-2</v>
      </c>
      <c r="AL148" s="2">
        <v>5.0854311271098677E-2</v>
      </c>
      <c r="AM148" s="2">
        <v>3.2612764478112587E-2</v>
      </c>
      <c r="AN148" s="2">
        <f t="shared" si="19"/>
        <v>1.8241546792986091E-2</v>
      </c>
      <c r="AO148" s="2">
        <v>5.2762325567350804E-2</v>
      </c>
      <c r="AP148" s="2">
        <v>3.912037098568194E-2</v>
      </c>
      <c r="AQ148" s="2">
        <f t="shared" si="20"/>
        <v>1.3641954581668864E-2</v>
      </c>
      <c r="AR148" s="2">
        <v>5.5108902922678525E-2</v>
      </c>
      <c r="AS148" s="2">
        <v>5.209821210884491E-2</v>
      </c>
      <c r="AT148" s="2">
        <f t="shared" si="21"/>
        <v>3.010690813833615E-3</v>
      </c>
    </row>
    <row r="149" spans="1:46" ht="15.75" customHeight="1" x14ac:dyDescent="0.2">
      <c r="A149" s="2">
        <v>1939</v>
      </c>
      <c r="D149" s="2">
        <v>14</v>
      </c>
      <c r="E149" s="2">
        <v>0.9859154929577465</v>
      </c>
      <c r="F149" s="2">
        <f t="shared" si="1"/>
        <v>-2.1176705623813685E-2</v>
      </c>
      <c r="G149" s="2">
        <v>0.19868664264484148</v>
      </c>
      <c r="H149" s="2">
        <v>0.21581073753976776</v>
      </c>
      <c r="I149" s="2">
        <v>3.9385509389936901E-2</v>
      </c>
      <c r="J149" s="2">
        <v>5.4233873809793165E-2</v>
      </c>
      <c r="K149" s="2">
        <f t="shared" si="2"/>
        <v>0.52016059308783524</v>
      </c>
      <c r="L149" s="2">
        <f t="shared" si="3"/>
        <v>0.61840623271349204</v>
      </c>
      <c r="M149" s="2">
        <f t="shared" si="18"/>
        <v>0.32398765032191829</v>
      </c>
      <c r="N149" s="2">
        <f t="shared" si="0"/>
        <v>1.4391758824420549</v>
      </c>
      <c r="O149" s="2">
        <v>2926.8881283915348</v>
      </c>
      <c r="P149" s="2">
        <v>1892.3823687654008</v>
      </c>
      <c r="Q149" s="2">
        <v>-1.2303761217175446E-2</v>
      </c>
      <c r="R149" s="2">
        <f t="shared" si="4"/>
        <v>4.9911345631290391E-2</v>
      </c>
      <c r="S149" s="2">
        <f t="shared" si="5"/>
        <v>0.38785770797039903</v>
      </c>
      <c r="T149" s="2">
        <f t="shared" si="6"/>
        <v>-0.42485299021636957</v>
      </c>
      <c r="U149" s="2">
        <f t="shared" si="7"/>
        <v>0.71654190939911566</v>
      </c>
      <c r="V149" s="2">
        <v>6.4322121688183936E-2</v>
      </c>
      <c r="W149" s="2">
        <f t="shared" si="8"/>
        <v>4.8424641976280838E-2</v>
      </c>
      <c r="X149" s="2">
        <f t="shared" si="9"/>
        <v>9.2267121466856283E-2</v>
      </c>
      <c r="Y149" s="2">
        <f t="shared" si="10"/>
        <v>-9.193489389895626E-2</v>
      </c>
      <c r="Z149" s="2">
        <f t="shared" si="11"/>
        <v>0.18435140466423361</v>
      </c>
      <c r="AA149" s="2">
        <f t="shared" si="12"/>
        <v>-7.6625882905359377E-2</v>
      </c>
      <c r="AB149" s="5">
        <f t="shared" si="13"/>
        <v>-1.9803398232393479E-2</v>
      </c>
      <c r="AC149" s="2">
        <f t="shared" si="14"/>
        <v>-1.8569491873265287E-2</v>
      </c>
      <c r="AD149" s="2">
        <f t="shared" si="15"/>
        <v>5.1190240285508545E-2</v>
      </c>
      <c r="AE149" s="2">
        <f t="shared" si="16"/>
        <v>-0.10062893081761004</v>
      </c>
      <c r="AF149" s="2">
        <f t="shared" si="17"/>
        <v>3.0303030303030276E-2</v>
      </c>
      <c r="AG149" s="2">
        <v>-1.9803398232393479E-2</v>
      </c>
      <c r="AH149" s="2">
        <v>-1.8569491873265287E-2</v>
      </c>
      <c r="AI149" s="2">
        <v>5.1190240285508545E-2</v>
      </c>
      <c r="AJ149" s="2">
        <v>-0.10062893081761004</v>
      </c>
      <c r="AK149" s="2">
        <v>3.0303030303030276E-2</v>
      </c>
      <c r="AL149" s="2">
        <v>4.5559702691011603E-2</v>
      </c>
      <c r="AM149" s="2">
        <v>2.9873397347587805E-2</v>
      </c>
      <c r="AN149" s="2">
        <f t="shared" si="19"/>
        <v>1.5686305343423797E-2</v>
      </c>
      <c r="AO149" s="2">
        <v>5.6143624548410216E-2</v>
      </c>
      <c r="AP149" s="2">
        <v>3.8543147460413561E-2</v>
      </c>
      <c r="AQ149" s="2">
        <f t="shared" si="20"/>
        <v>1.7600477087996655E-2</v>
      </c>
      <c r="AR149" s="2">
        <v>5.6137339865509998E-2</v>
      </c>
      <c r="AS149" s="2">
        <v>5.2112025154659652E-2</v>
      </c>
      <c r="AT149" s="2">
        <f t="shared" si="21"/>
        <v>4.0253147108503459E-3</v>
      </c>
    </row>
    <row r="150" spans="1:46" ht="15.75" customHeight="1" x14ac:dyDescent="0.2">
      <c r="A150" s="2">
        <v>1940</v>
      </c>
      <c r="D150" s="2">
        <v>13.9</v>
      </c>
      <c r="E150" s="2">
        <v>0.99285714285714288</v>
      </c>
      <c r="F150" s="2">
        <f t="shared" si="1"/>
        <v>6.9416498993963849E-3</v>
      </c>
      <c r="G150" s="2">
        <v>5.7633490693985268E-2</v>
      </c>
      <c r="H150" s="2">
        <v>6.5242364727754909E-2</v>
      </c>
      <c r="I150" s="2">
        <v>2.4838895239707171E-2</v>
      </c>
      <c r="J150" s="2">
        <v>3.2211836932079185E-2</v>
      </c>
      <c r="K150" s="2">
        <f t="shared" si="2"/>
        <v>0.52008286693693628</v>
      </c>
      <c r="L150" s="2">
        <f t="shared" si="3"/>
        <v>0.62437199211946182</v>
      </c>
      <c r="M150" s="2">
        <f t="shared" si="18"/>
        <v>0.33756056402344581</v>
      </c>
      <c r="N150" s="2">
        <f t="shared" si="0"/>
        <v>1.428896054710326</v>
      </c>
      <c r="O150" s="2">
        <v>3117.8452311813912</v>
      </c>
      <c r="P150" s="2">
        <v>1953.3394810412135</v>
      </c>
      <c r="Q150" s="2">
        <v>9.9300019978371453E-3</v>
      </c>
      <c r="R150" s="2">
        <f t="shared" si="4"/>
        <v>7.1170799384244268E-2</v>
      </c>
      <c r="S150" s="2">
        <f t="shared" si="5"/>
        <v>0.38162007217645477</v>
      </c>
      <c r="T150" s="2">
        <f t="shared" si="6"/>
        <v>-0.42485299021636957</v>
      </c>
      <c r="U150" s="2">
        <f t="shared" si="7"/>
        <v>0.71654190939911566</v>
      </c>
      <c r="V150" s="2">
        <v>6.3168190018607698E-2</v>
      </c>
      <c r="W150" s="2">
        <f t="shared" si="8"/>
        <v>4.6561527496756183E-2</v>
      </c>
      <c r="X150" s="2">
        <f t="shared" si="9"/>
        <v>9.2668256099543336E-2</v>
      </c>
      <c r="Y150" s="2">
        <f t="shared" si="10"/>
        <v>-9.193489389895626E-2</v>
      </c>
      <c r="Z150" s="2">
        <f t="shared" si="11"/>
        <v>0.18435140466423361</v>
      </c>
      <c r="AA150" s="2">
        <f t="shared" si="12"/>
        <v>-5.3238188020770551E-2</v>
      </c>
      <c r="AB150" s="5">
        <f t="shared" si="13"/>
        <v>-2.0505799347223165E-2</v>
      </c>
      <c r="AC150" s="2">
        <f t="shared" si="14"/>
        <v>-1.9283777587550732E-2</v>
      </c>
      <c r="AD150" s="2">
        <f t="shared" si="15"/>
        <v>5.0951617809237529E-2</v>
      </c>
      <c r="AE150" s="2">
        <f t="shared" si="16"/>
        <v>-0.10062893081761004</v>
      </c>
      <c r="AF150" s="2">
        <f t="shared" si="17"/>
        <v>3.0303030303030276E-2</v>
      </c>
      <c r="AG150" s="2">
        <v>-2.0505799347223165E-2</v>
      </c>
      <c r="AH150" s="2">
        <v>-1.9283777587550732E-2</v>
      </c>
      <c r="AI150" s="2">
        <v>5.0951617809237529E-2</v>
      </c>
      <c r="AJ150" s="2">
        <v>-0.10062893081761004</v>
      </c>
      <c r="AK150" s="2">
        <v>3.0303030303030276E-2</v>
      </c>
      <c r="AL150" s="2">
        <v>4.2860138417864638E-2</v>
      </c>
      <c r="AM150" s="2">
        <v>3.0361277454455916E-2</v>
      </c>
      <c r="AN150" s="2">
        <f t="shared" si="19"/>
        <v>1.2498860963408721E-2</v>
      </c>
      <c r="AO150" s="2">
        <v>5.5384184078318514E-2</v>
      </c>
      <c r="AP150" s="2">
        <v>3.7838126203884999E-2</v>
      </c>
      <c r="AQ150" s="2">
        <f t="shared" si="20"/>
        <v>1.7546057874433515E-2</v>
      </c>
      <c r="AR150" s="2">
        <v>5.8193706021258416E-2</v>
      </c>
      <c r="AS150" s="2">
        <v>5.2760666074793315E-2</v>
      </c>
      <c r="AT150" s="2">
        <f t="shared" si="21"/>
        <v>5.4330399464651014E-3</v>
      </c>
    </row>
    <row r="151" spans="1:46" ht="15.75" customHeight="1" x14ac:dyDescent="0.2">
      <c r="A151" s="2">
        <v>1941</v>
      </c>
      <c r="D151" s="2">
        <v>14.1</v>
      </c>
      <c r="E151" s="2">
        <v>1.014388489208633</v>
      </c>
      <c r="F151" s="2">
        <f t="shared" si="1"/>
        <v>2.1531346351490122E-2</v>
      </c>
      <c r="G151" s="2">
        <v>-9.1229080220510239E-2</v>
      </c>
      <c r="H151" s="2">
        <v>-0.10411944787695682</v>
      </c>
      <c r="I151" s="2">
        <v>5.2648515260004691E-2</v>
      </c>
      <c r="J151" s="2">
        <v>3.7717330646387603E-2</v>
      </c>
      <c r="K151" s="2">
        <f t="shared" si="2"/>
        <v>0.51956092718799662</v>
      </c>
      <c r="L151" s="2">
        <f t="shared" si="3"/>
        <v>0.65793115628014265</v>
      </c>
      <c r="M151" s="2">
        <f t="shared" si="18"/>
        <v>0.34797772360247203</v>
      </c>
      <c r="N151" s="2">
        <f t="shared" si="0"/>
        <v>1.4494557101737837</v>
      </c>
      <c r="O151" s="2">
        <v>2793.2169071449821</v>
      </c>
      <c r="P151" s="2">
        <v>2027.014232112288</v>
      </c>
      <c r="Q151" s="2">
        <v>2.5532186346165192E-2</v>
      </c>
      <c r="R151" s="2">
        <f t="shared" si="4"/>
        <v>8.3904249350434293E-2</v>
      </c>
      <c r="S151" s="2">
        <f t="shared" si="5"/>
        <v>0.37241381422729058</v>
      </c>
      <c r="T151" s="2">
        <f t="shared" si="6"/>
        <v>-0.42485299021636957</v>
      </c>
      <c r="U151" s="2">
        <f t="shared" si="7"/>
        <v>0.71654190939911566</v>
      </c>
      <c r="V151" s="2">
        <v>5.234928594980625E-2</v>
      </c>
      <c r="W151" s="2">
        <f t="shared" si="8"/>
        <v>4.4945327701992055E-2</v>
      </c>
      <c r="X151" s="2">
        <f t="shared" si="9"/>
        <v>8.8240385701815097E-2</v>
      </c>
      <c r="Y151" s="2">
        <f t="shared" si="10"/>
        <v>-9.193489389895626E-2</v>
      </c>
      <c r="Z151" s="2">
        <f t="shared" si="11"/>
        <v>0.18435140466423361</v>
      </c>
      <c r="AA151" s="2">
        <f t="shared" si="12"/>
        <v>-2.6817099603641058E-2</v>
      </c>
      <c r="AB151" s="5">
        <f t="shared" si="13"/>
        <v>-1.1942546080068039E-2</v>
      </c>
      <c r="AC151" s="2">
        <f t="shared" si="14"/>
        <v>-1.0827384807038376E-2</v>
      </c>
      <c r="AD151" s="2">
        <f t="shared" si="15"/>
        <v>4.8526465652797161E-2</v>
      </c>
      <c r="AE151" s="2">
        <f t="shared" si="16"/>
        <v>-0.10062893081761004</v>
      </c>
      <c r="AF151" s="2">
        <f t="shared" si="17"/>
        <v>3.0303030303030276E-2</v>
      </c>
      <c r="AG151" s="2">
        <v>-1.1942546080068039E-2</v>
      </c>
      <c r="AH151" s="2">
        <v>-1.0827384807038376E-2</v>
      </c>
      <c r="AI151" s="2">
        <v>4.8526465652797161E-2</v>
      </c>
      <c r="AJ151" s="2">
        <v>-0.10062893081761004</v>
      </c>
      <c r="AK151" s="2">
        <v>3.0303030303030276E-2</v>
      </c>
      <c r="AL151" s="2">
        <v>4.1133122311276957E-2</v>
      </c>
      <c r="AM151" s="2">
        <v>3.1320602880885416E-2</v>
      </c>
      <c r="AN151" s="2">
        <f t="shared" si="19"/>
        <v>9.8125194303915406E-3</v>
      </c>
      <c r="AO151" s="2">
        <v>5.4084214453758724E-2</v>
      </c>
      <c r="AP151" s="2">
        <v>3.8078201514885446E-2</v>
      </c>
      <c r="AQ151" s="2">
        <f t="shared" si="20"/>
        <v>1.6006012938873278E-2</v>
      </c>
      <c r="AR151" s="2">
        <v>5.7183670141294933E-2</v>
      </c>
      <c r="AS151" s="2">
        <v>5.2345837713735563E-2</v>
      </c>
      <c r="AT151" s="2">
        <f t="shared" si="21"/>
        <v>4.8378324275593701E-3</v>
      </c>
    </row>
    <row r="152" spans="1:46" ht="15.75" customHeight="1" x14ac:dyDescent="0.2">
      <c r="A152" s="2">
        <v>1942</v>
      </c>
      <c r="D152" s="2">
        <v>15.7</v>
      </c>
      <c r="E152" s="2">
        <v>1.1134751773049645</v>
      </c>
      <c r="F152" s="2">
        <f t="shared" si="1"/>
        <v>9.9086688096331477E-2</v>
      </c>
      <c r="G152" s="2">
        <v>-5.3279206619207264E-2</v>
      </c>
      <c r="H152" s="2">
        <v>-0.14976030658158102</v>
      </c>
      <c r="I152" s="2">
        <v>3.524916818116175E-2</v>
      </c>
      <c r="J152" s="2">
        <v>-7.0253931760867472E-2</v>
      </c>
      <c r="K152" s="2">
        <f t="shared" si="2"/>
        <v>0.52508916499970271</v>
      </c>
      <c r="L152" s="2">
        <f t="shared" si="3"/>
        <v>0.53164434965625718</v>
      </c>
      <c r="M152" s="2">
        <f t="shared" si="18"/>
        <v>0.42039912578772931</v>
      </c>
      <c r="N152" s="2">
        <f t="shared" si="0"/>
        <v>1.6139329538814471</v>
      </c>
      <c r="O152" s="2">
        <v>2374.9038867820941</v>
      </c>
      <c r="P152" s="2">
        <v>1884.6085125711641</v>
      </c>
      <c r="Q152" s="2">
        <v>6.6413283829411029E-2</v>
      </c>
      <c r="R152" s="2">
        <f t="shared" si="4"/>
        <v>0.1114135177139131</v>
      </c>
      <c r="S152" s="2">
        <f t="shared" si="5"/>
        <v>0.33935003866447122</v>
      </c>
      <c r="T152" s="2">
        <f t="shared" si="6"/>
        <v>-0.36729102250385592</v>
      </c>
      <c r="U152" s="2">
        <f t="shared" si="7"/>
        <v>0.71654190939911566</v>
      </c>
      <c r="V152" s="2">
        <v>5.4835280584833231E-2</v>
      </c>
      <c r="W152" s="2">
        <f t="shared" si="8"/>
        <v>6.6801495983976625E-2</v>
      </c>
      <c r="X152" s="2">
        <f t="shared" si="9"/>
        <v>8.4390801187200742E-2</v>
      </c>
      <c r="Y152" s="2">
        <f t="shared" si="10"/>
        <v>-7.4682768799783306E-2</v>
      </c>
      <c r="Z152" s="2">
        <f t="shared" si="11"/>
        <v>0.18435140466423361</v>
      </c>
      <c r="AA152" s="2">
        <f t="shared" si="12"/>
        <v>1.1578003244577799E-2</v>
      </c>
      <c r="AB152" s="5">
        <f t="shared" si="13"/>
        <v>9.3838725259504235E-3</v>
      </c>
      <c r="AC152" s="2">
        <f t="shared" si="14"/>
        <v>1.058302600521932E-2</v>
      </c>
      <c r="AD152" s="2">
        <f t="shared" si="15"/>
        <v>5.1635596237255749E-2</v>
      </c>
      <c r="AE152" s="2">
        <f t="shared" si="16"/>
        <v>-9.7902097902097918E-2</v>
      </c>
      <c r="AF152" s="2">
        <f t="shared" si="17"/>
        <v>0.11347517730496448</v>
      </c>
      <c r="AG152" s="2">
        <v>9.3838725259504235E-3</v>
      </c>
      <c r="AH152" s="2">
        <v>1.058302600521932E-2</v>
      </c>
      <c r="AI152" s="2">
        <v>5.1635596237255749E-2</v>
      </c>
      <c r="AJ152" s="2">
        <v>-9.7902097902097918E-2</v>
      </c>
      <c r="AK152" s="2">
        <v>0.11347517730496448</v>
      </c>
      <c r="AL152" s="2">
        <v>3.4678734232739969E-2</v>
      </c>
      <c r="AM152" s="2">
        <v>2.7722287449338193E-2</v>
      </c>
      <c r="AN152" s="2">
        <f t="shared" si="19"/>
        <v>6.9564467834017756E-3</v>
      </c>
      <c r="AO152" s="2">
        <v>4.7509332471840207E-2</v>
      </c>
      <c r="AP152" s="2">
        <v>3.5488374778993817E-2</v>
      </c>
      <c r="AQ152" s="2">
        <f t="shared" si="20"/>
        <v>1.202095769284639E-2</v>
      </c>
      <c r="AR152" s="2">
        <v>5.8910270305842262E-2</v>
      </c>
      <c r="AS152" s="2">
        <v>5.4009868926283192E-2</v>
      </c>
      <c r="AT152" s="2">
        <f t="shared" si="21"/>
        <v>4.9004013795590703E-3</v>
      </c>
    </row>
    <row r="153" spans="1:46" ht="15.75" customHeight="1" x14ac:dyDescent="0.2">
      <c r="A153" s="2">
        <v>1943</v>
      </c>
      <c r="D153" s="2">
        <v>16.899999999999999</v>
      </c>
      <c r="E153" s="2">
        <v>1.0764331210191083</v>
      </c>
      <c r="F153" s="2">
        <f t="shared" si="1"/>
        <v>-3.7042056285856217E-2</v>
      </c>
      <c r="G153" s="2">
        <v>0.24172317335976046</v>
      </c>
      <c r="H153" s="2">
        <v>0.15355348057681883</v>
      </c>
      <c r="I153" s="2">
        <v>5.1567750076631169E-2</v>
      </c>
      <c r="J153" s="2">
        <v>-2.3099782473188779E-2</v>
      </c>
      <c r="K153" s="2">
        <f t="shared" si="2"/>
        <v>0.52058013866483144</v>
      </c>
      <c r="L153" s="2">
        <f t="shared" si="3"/>
        <v>0.52994270267465238</v>
      </c>
      <c r="M153" s="2">
        <f t="shared" si="18"/>
        <v>0.39054303650260558</v>
      </c>
      <c r="N153" s="2">
        <f t="shared" si="0"/>
        <v>1.7372908866621946</v>
      </c>
      <c r="O153" s="2">
        <v>2739.5786446328998</v>
      </c>
      <c r="P153" s="2">
        <v>1841.0744658836504</v>
      </c>
      <c r="Q153" s="2">
        <v>7.7372619901783013E-2</v>
      </c>
      <c r="R153" s="2">
        <f t="shared" si="4"/>
        <v>0.12262496185984913</v>
      </c>
      <c r="S153" s="2">
        <f t="shared" si="5"/>
        <v>0.33863261355881602</v>
      </c>
      <c r="T153" s="2">
        <f t="shared" si="6"/>
        <v>-0.36729102250385592</v>
      </c>
      <c r="U153" s="2">
        <f t="shared" si="7"/>
        <v>0.71654190939911566</v>
      </c>
      <c r="V153" s="2">
        <v>3.4717060177360454E-2</v>
      </c>
      <c r="W153" s="2">
        <f t="shared" si="8"/>
        <v>6.511817924220889E-2</v>
      </c>
      <c r="X153" s="2">
        <f t="shared" si="9"/>
        <v>7.4813040576750339E-2</v>
      </c>
      <c r="Y153" s="2">
        <f t="shared" si="10"/>
        <v>-7.4682768799783306E-2</v>
      </c>
      <c r="Z153" s="2">
        <f t="shared" si="11"/>
        <v>0.14604829285385734</v>
      </c>
      <c r="AA153" s="2">
        <f t="shared" si="12"/>
        <v>4.2655559724422559E-2</v>
      </c>
      <c r="AB153" s="3">
        <f t="shared" si="13"/>
        <v>2.7376670071343104E-2</v>
      </c>
      <c r="AC153" s="4">
        <f t="shared" si="14"/>
        <v>2.8016547897339761E-2</v>
      </c>
      <c r="AD153" s="4">
        <f t="shared" si="15"/>
        <v>3.8764315259031006E-2</v>
      </c>
      <c r="AE153" s="4">
        <f t="shared" si="16"/>
        <v>-1.4084507042253502E-2</v>
      </c>
      <c r="AF153" s="4">
        <f t="shared" si="17"/>
        <v>0.11347517730496448</v>
      </c>
      <c r="AG153" s="4">
        <v>2.7376670071343104E-2</v>
      </c>
      <c r="AH153" s="4">
        <v>2.8016547897339761E-2</v>
      </c>
      <c r="AI153" s="4">
        <v>3.8764315259031006E-2</v>
      </c>
      <c r="AJ153" s="4">
        <v>-1.4084507042253502E-2</v>
      </c>
      <c r="AK153" s="4">
        <v>0.11347517730496448</v>
      </c>
      <c r="AL153" s="2">
        <v>3.7965978154626122E-2</v>
      </c>
      <c r="AM153" s="2">
        <v>2.6728144350507212E-2</v>
      </c>
      <c r="AN153" s="2">
        <f t="shared" si="19"/>
        <v>1.123783380411891E-2</v>
      </c>
      <c r="AO153" s="2">
        <v>4.9300266981138971E-2</v>
      </c>
      <c r="AP153" s="2">
        <v>3.4016857392669436E-2</v>
      </c>
      <c r="AQ153" s="2">
        <f t="shared" si="20"/>
        <v>1.5283409588469535E-2</v>
      </c>
      <c r="AR153" s="2">
        <v>6.0149076481794586E-2</v>
      </c>
      <c r="AS153" s="2">
        <v>5.3657915919483948E-2</v>
      </c>
      <c r="AT153" s="2">
        <f t="shared" si="21"/>
        <v>6.4911605623106383E-3</v>
      </c>
    </row>
    <row r="154" spans="1:46" ht="15.75" customHeight="1" x14ac:dyDescent="0.2">
      <c r="A154" s="2">
        <v>1944</v>
      </c>
      <c r="D154" s="2">
        <v>17.399999999999999</v>
      </c>
      <c r="E154" s="2">
        <v>1.029585798816568</v>
      </c>
      <c r="F154" s="2">
        <f t="shared" si="1"/>
        <v>-4.6847322202540287E-2</v>
      </c>
      <c r="G154" s="2">
        <v>0.21369385283444653</v>
      </c>
      <c r="H154" s="2">
        <v>0.17881759269552577</v>
      </c>
      <c r="I154" s="2">
        <v>7.8290594535416647E-2</v>
      </c>
      <c r="J154" s="2">
        <v>4.7305232623479521E-2</v>
      </c>
      <c r="K154" s="2">
        <f t="shared" si="2"/>
        <v>0.51942784870808678</v>
      </c>
      <c r="L154" s="2">
        <f t="shared" si="3"/>
        <v>0.37089837683337551</v>
      </c>
      <c r="M154" s="2">
        <f t="shared" si="18"/>
        <v>0.38538798115744333</v>
      </c>
      <c r="N154" s="2">
        <f t="shared" si="0"/>
        <v>1.7886900253208393</v>
      </c>
      <c r="O154" s="2">
        <v>3229.463502866226</v>
      </c>
      <c r="P154" s="2">
        <v>1928.1669217694248</v>
      </c>
      <c r="Q154" s="2">
        <v>3.763629430235186E-2</v>
      </c>
      <c r="R154" s="2">
        <f t="shared" si="4"/>
        <v>6.8852530189490141E-2</v>
      </c>
      <c r="S154" s="2">
        <f t="shared" si="5"/>
        <v>0.26947561213081772</v>
      </c>
      <c r="T154" s="2">
        <f t="shared" si="6"/>
        <v>-0.36729102250385592</v>
      </c>
      <c r="U154" s="2">
        <f t="shared" si="7"/>
        <v>0.5861141138699586</v>
      </c>
      <c r="V154" s="2">
        <v>2.7071312948835025E-2</v>
      </c>
      <c r="W154" s="2">
        <f t="shared" si="8"/>
        <v>5.753081852830453E-2</v>
      </c>
      <c r="X154" s="2">
        <f t="shared" si="9"/>
        <v>6.7977735758325122E-2</v>
      </c>
      <c r="Y154" s="2">
        <f t="shared" si="10"/>
        <v>-7.4682768799783306E-2</v>
      </c>
      <c r="Z154" s="2">
        <f t="shared" si="11"/>
        <v>0.14604829285385734</v>
      </c>
      <c r="AA154" s="2">
        <f t="shared" si="12"/>
        <v>1.0564981353516835E-2</v>
      </c>
      <c r="AB154" s="5">
        <f t="shared" si="13"/>
        <v>2.8010455460988213E-2</v>
      </c>
      <c r="AC154" s="2">
        <f t="shared" si="14"/>
        <v>2.8649546383647584E-2</v>
      </c>
      <c r="AD154" s="2">
        <f t="shared" si="15"/>
        <v>3.8729604420965985E-2</v>
      </c>
      <c r="AE154" s="2">
        <f t="shared" si="16"/>
        <v>-1.4084507042253502E-2</v>
      </c>
      <c r="AF154" s="2">
        <f t="shared" si="17"/>
        <v>0.11347517730496448</v>
      </c>
      <c r="AG154" s="2">
        <v>2.8010455460988213E-2</v>
      </c>
      <c r="AH154" s="2">
        <v>2.8649546383647584E-2</v>
      </c>
      <c r="AI154" s="2">
        <v>3.8729604420965985E-2</v>
      </c>
      <c r="AJ154" s="2">
        <v>-1.4084507042253502E-2</v>
      </c>
      <c r="AK154" s="2">
        <v>0.11347517730496448</v>
      </c>
      <c r="AL154" s="2">
        <v>4.6124965705409977E-2</v>
      </c>
      <c r="AM154" s="2">
        <v>2.8662727061648165E-2</v>
      </c>
      <c r="AN154" s="2">
        <f t="shared" si="19"/>
        <v>1.7462238643761813E-2</v>
      </c>
      <c r="AO154" s="2">
        <v>5.6480557054165687E-2</v>
      </c>
      <c r="AP154" s="2">
        <v>3.3437819962133311E-2</v>
      </c>
      <c r="AQ154" s="2">
        <f t="shared" si="20"/>
        <v>2.3042737092032375E-2</v>
      </c>
      <c r="AR154" s="2">
        <v>5.7993998544471105E-2</v>
      </c>
      <c r="AS154" s="2">
        <v>4.942260250665087E-2</v>
      </c>
      <c r="AT154" s="2">
        <f t="shared" si="21"/>
        <v>8.571396037820235E-3</v>
      </c>
    </row>
    <row r="155" spans="1:46" ht="15.75" customHeight="1" x14ac:dyDescent="0.2">
      <c r="A155" s="2">
        <v>1945</v>
      </c>
      <c r="D155" s="2">
        <v>17.8</v>
      </c>
      <c r="E155" s="2">
        <v>1.0229885057471266</v>
      </c>
      <c r="F155" s="2">
        <f t="shared" si="1"/>
        <v>-6.5972930694413456E-3</v>
      </c>
      <c r="G155" s="2">
        <v>0.21624745104351106</v>
      </c>
      <c r="H155" s="2">
        <v>0.18891604764927461</v>
      </c>
      <c r="I155" s="2">
        <v>6.8055486794563524E-2</v>
      </c>
      <c r="J155" s="2">
        <v>4.4054239900303438E-2</v>
      </c>
      <c r="K155" s="2">
        <f t="shared" si="2"/>
        <v>0.51794545389145474</v>
      </c>
      <c r="L155" s="2">
        <f t="shared" si="3"/>
        <v>0.80567975757635979</v>
      </c>
      <c r="M155" s="2">
        <f t="shared" si="18"/>
        <v>0.37523469984745622</v>
      </c>
      <c r="N155" s="2">
        <f t="shared" si="0"/>
        <v>1.8298093362477554</v>
      </c>
      <c r="O155" s="2">
        <v>3839.560983855295</v>
      </c>
      <c r="P155" s="2">
        <v>2013.1108499088846</v>
      </c>
      <c r="Q155" s="2">
        <v>7.1902612084040349E-2</v>
      </c>
      <c r="R155" s="2">
        <f t="shared" si="4"/>
        <v>0.10183300384356504</v>
      </c>
      <c r="S155" s="2">
        <f t="shared" si="5"/>
        <v>0.26100249096688838</v>
      </c>
      <c r="T155" s="2">
        <f t="shared" si="6"/>
        <v>-0.36729102250385592</v>
      </c>
      <c r="U155" s="2">
        <f t="shared" si="7"/>
        <v>0.5861141138699586</v>
      </c>
      <c r="V155" s="2">
        <v>1.7542630838338829E-2</v>
      </c>
      <c r="W155" s="2">
        <f t="shared" si="8"/>
        <v>4.6258664307666494E-2</v>
      </c>
      <c r="X155" s="2">
        <f t="shared" si="9"/>
        <v>5.4871700482883416E-2</v>
      </c>
      <c r="Y155" s="2">
        <f t="shared" si="10"/>
        <v>-7.4682768799783306E-2</v>
      </c>
      <c r="Z155" s="2">
        <f t="shared" si="11"/>
        <v>7.3551786667387153E-2</v>
      </c>
      <c r="AA155" s="2">
        <f t="shared" si="12"/>
        <v>5.4359981245701516E-2</v>
      </c>
      <c r="AB155" s="5">
        <f t="shared" si="13"/>
        <v>2.7278288465756244E-2</v>
      </c>
      <c r="AC155" s="2">
        <f t="shared" si="14"/>
        <v>2.7918093928057441E-2</v>
      </c>
      <c r="AD155" s="2">
        <f t="shared" si="15"/>
        <v>3.8763963036289498E-2</v>
      </c>
      <c r="AE155" s="2">
        <f t="shared" si="16"/>
        <v>-1.4084507042253502E-2</v>
      </c>
      <c r="AF155" s="2">
        <f t="shared" si="17"/>
        <v>0.11347517730496448</v>
      </c>
      <c r="AG155" s="2">
        <v>2.7278288465756244E-2</v>
      </c>
      <c r="AH155" s="2">
        <v>2.7918093928057441E-2</v>
      </c>
      <c r="AI155" s="2">
        <v>3.8763963036289498E-2</v>
      </c>
      <c r="AJ155" s="2">
        <v>-1.4084507042253502E-2</v>
      </c>
      <c r="AK155" s="2">
        <v>0.11347517730496448</v>
      </c>
      <c r="AL155" s="2">
        <v>5.4613448265265048E-2</v>
      </c>
      <c r="AM155" s="2">
        <v>2.999843657423925E-2</v>
      </c>
      <c r="AN155" s="2">
        <f t="shared" si="19"/>
        <v>2.4615011691025798E-2</v>
      </c>
      <c r="AO155" s="2">
        <v>5.8857839941828763E-2</v>
      </c>
      <c r="AP155" s="2">
        <v>3.2319603430923133E-2</v>
      </c>
      <c r="AQ155" s="2">
        <f t="shared" si="20"/>
        <v>2.653823651090563E-2</v>
      </c>
      <c r="AR155" s="2">
        <v>5.8947200135881936E-2</v>
      </c>
      <c r="AS155" s="2">
        <v>4.9333232048452469E-2</v>
      </c>
      <c r="AT155" s="2">
        <f t="shared" si="21"/>
        <v>9.613968087429467E-3</v>
      </c>
    </row>
    <row r="156" spans="1:46" ht="15.75" customHeight="1" x14ac:dyDescent="0.2">
      <c r="A156" s="2">
        <v>1946</v>
      </c>
      <c r="D156" s="2">
        <v>18.2</v>
      </c>
      <c r="E156" s="2">
        <v>1.0224719101123594</v>
      </c>
      <c r="F156" s="2">
        <f t="shared" si="1"/>
        <v>-5.1659563476724735E-4</v>
      </c>
      <c r="G156" s="2">
        <v>0.44945618386830466</v>
      </c>
      <c r="H156" s="2">
        <v>0.4176000040030674</v>
      </c>
      <c r="I156" s="2">
        <v>6.3903357295712837E-2</v>
      </c>
      <c r="J156" s="2">
        <v>4.0520865926576555E-2</v>
      </c>
      <c r="K156" s="2">
        <f t="shared" si="2"/>
        <v>0.50859535353316188</v>
      </c>
      <c r="L156" s="2">
        <f t="shared" si="3"/>
        <v>0.78386668177299512</v>
      </c>
      <c r="M156" s="2">
        <f t="shared" si="18"/>
        <v>0.36035029231941279</v>
      </c>
      <c r="N156" s="2">
        <f t="shared" si="0"/>
        <v>1.8709286471746709</v>
      </c>
      <c r="O156" s="2">
        <v>5442.961666083288</v>
      </c>
      <c r="P156" s="2">
        <v>2094.6838447533792</v>
      </c>
      <c r="Q156" s="2">
        <v>5.993017659567601E-2</v>
      </c>
      <c r="R156" s="2">
        <f t="shared" si="4"/>
        <v>8.4981592856875926E-2</v>
      </c>
      <c r="S156" s="2">
        <f t="shared" si="5"/>
        <v>0.22984091284509481</v>
      </c>
      <c r="T156" s="2">
        <f t="shared" si="6"/>
        <v>-0.36729102250385592</v>
      </c>
      <c r="U156" s="2">
        <f t="shared" si="7"/>
        <v>0.4176000040030674</v>
      </c>
      <c r="V156" s="2">
        <v>1.4367655974333045E-2</v>
      </c>
      <c r="W156" s="2">
        <f t="shared" si="8"/>
        <v>4.3715068743047002E-2</v>
      </c>
      <c r="X156" s="2">
        <f t="shared" si="9"/>
        <v>5.2143669123785721E-2</v>
      </c>
      <c r="Y156" s="2">
        <f t="shared" si="10"/>
        <v>-7.4682768799783306E-2</v>
      </c>
      <c r="Z156" s="2">
        <f t="shared" si="11"/>
        <v>6.8111823649262604E-2</v>
      </c>
      <c r="AA156" s="2">
        <f t="shared" si="12"/>
        <v>4.5562520621342965E-2</v>
      </c>
      <c r="AB156" s="5">
        <f t="shared" si="13"/>
        <v>2.8061818746432959E-2</v>
      </c>
      <c r="AC156" s="2">
        <f t="shared" si="14"/>
        <v>2.8694696703999378E-2</v>
      </c>
      <c r="AD156" s="2">
        <f t="shared" si="15"/>
        <v>3.8547043030046205E-2</v>
      </c>
      <c r="AE156" s="2">
        <f t="shared" si="16"/>
        <v>-1.4084507042253502E-2</v>
      </c>
      <c r="AF156" s="2">
        <f t="shared" si="17"/>
        <v>0.11347517730496448</v>
      </c>
      <c r="AG156" s="2">
        <v>2.8061818746432959E-2</v>
      </c>
      <c r="AH156" s="2">
        <v>2.8694696703999378E-2</v>
      </c>
      <c r="AI156" s="2">
        <v>3.8547043030046205E-2</v>
      </c>
      <c r="AJ156" s="2">
        <v>-1.4084507042253502E-2</v>
      </c>
      <c r="AK156" s="2">
        <v>0.11347517730496448</v>
      </c>
      <c r="AL156" s="2">
        <v>5.8306198962939731E-2</v>
      </c>
      <c r="AM156" s="2">
        <v>2.9811211355126068E-2</v>
      </c>
      <c r="AN156" s="2">
        <f t="shared" si="19"/>
        <v>2.8494987607813663E-2</v>
      </c>
      <c r="AO156" s="2">
        <v>6.4902447147761555E-2</v>
      </c>
      <c r="AP156" s="2">
        <v>3.2200211251167961E-2</v>
      </c>
      <c r="AQ156" s="2">
        <f t="shared" si="20"/>
        <v>3.2702235896593594E-2</v>
      </c>
      <c r="AR156" s="2">
        <v>6.2121425217679715E-2</v>
      </c>
      <c r="AS156" s="2">
        <v>4.9666828051530103E-2</v>
      </c>
      <c r="AT156" s="2">
        <f t="shared" si="21"/>
        <v>1.2454597166149613E-2</v>
      </c>
    </row>
    <row r="157" spans="1:46" ht="15.75" customHeight="1" x14ac:dyDescent="0.2">
      <c r="A157" s="2">
        <v>1947</v>
      </c>
      <c r="D157" s="2">
        <v>21.5</v>
      </c>
      <c r="E157" s="2">
        <v>1.1813186813186813</v>
      </c>
      <c r="F157" s="2">
        <f t="shared" si="1"/>
        <v>0.15884677120632196</v>
      </c>
      <c r="G157" s="2">
        <v>-0.10849155694315926</v>
      </c>
      <c r="H157" s="2">
        <v>-0.24532773657513951</v>
      </c>
      <c r="I157" s="2">
        <v>-3.9492314979867604E-3</v>
      </c>
      <c r="J157" s="2">
        <v>-0.15683144247736558</v>
      </c>
      <c r="K157" s="2">
        <f t="shared" si="2"/>
        <v>0.52142941482209082</v>
      </c>
      <c r="L157" s="2">
        <f t="shared" si="3"/>
        <v>0.79362074736071908</v>
      </c>
      <c r="M157" s="2">
        <f t="shared" si="18"/>
        <v>0.4315788540821443</v>
      </c>
      <c r="N157" s="2">
        <f t="shared" si="0"/>
        <v>2.2101629623217267</v>
      </c>
      <c r="O157" s="2">
        <v>4107.6522002778247</v>
      </c>
      <c r="P157" s="2">
        <v>1766.1715558466726</v>
      </c>
      <c r="Q157" s="2">
        <v>7.6872213608350712E-3</v>
      </c>
      <c r="R157" s="2">
        <f t="shared" si="4"/>
        <v>3.5344171365467601E-2</v>
      </c>
      <c r="S157" s="2">
        <f t="shared" si="5"/>
        <v>0.24320306507427455</v>
      </c>
      <c r="T157" s="2">
        <f t="shared" si="6"/>
        <v>-0.36729102250385592</v>
      </c>
      <c r="U157" s="2">
        <f t="shared" si="7"/>
        <v>0.4176000040030674</v>
      </c>
      <c r="V157" s="2">
        <v>-9.3387838659642133E-3</v>
      </c>
      <c r="W157" s="2">
        <f t="shared" si="8"/>
        <v>3.4186981002997593E-2</v>
      </c>
      <c r="X157" s="2">
        <f t="shared" si="9"/>
        <v>7.1795360864394406E-2</v>
      </c>
      <c r="Y157" s="2">
        <f t="shared" si="10"/>
        <v>-0.15683144247736558</v>
      </c>
      <c r="Z157" s="2">
        <f t="shared" si="11"/>
        <v>5.4233873809793165E-2</v>
      </c>
      <c r="AA157" s="2">
        <f t="shared" si="12"/>
        <v>1.7026005226799285E-2</v>
      </c>
      <c r="AB157" s="5">
        <f t="shared" si="13"/>
        <v>4.309036709438361E-2</v>
      </c>
      <c r="AC157" s="2">
        <f t="shared" si="14"/>
        <v>4.4652651792389308E-2</v>
      </c>
      <c r="AD157" s="2">
        <f t="shared" si="15"/>
        <v>6.152868184725694E-2</v>
      </c>
      <c r="AE157" s="2">
        <f t="shared" si="16"/>
        <v>-1.4084507042253502E-2</v>
      </c>
      <c r="AF157" s="2">
        <f t="shared" si="17"/>
        <v>0.18131868131868134</v>
      </c>
      <c r="AG157" s="2">
        <v>4.309036709438361E-2</v>
      </c>
      <c r="AH157" s="2">
        <v>4.4652651792389308E-2</v>
      </c>
      <c r="AI157" s="2">
        <v>6.152868184725694E-2</v>
      </c>
      <c r="AJ157" s="2">
        <v>-1.4084507042253502E-2</v>
      </c>
      <c r="AK157" s="2">
        <v>0.18131868131868134</v>
      </c>
      <c r="AL157" s="2">
        <v>4.9461507829118088E-2</v>
      </c>
      <c r="AM157" s="2">
        <v>2.6019366531500304E-2</v>
      </c>
      <c r="AN157" s="2">
        <f t="shared" si="19"/>
        <v>2.3442141297617784E-2</v>
      </c>
      <c r="AO157" s="2">
        <v>5.8683071787432498E-2</v>
      </c>
      <c r="AP157" s="2">
        <v>2.7375130469615941E-2</v>
      </c>
      <c r="AQ157" s="2">
        <f t="shared" si="20"/>
        <v>3.1307941317816557E-2</v>
      </c>
      <c r="AR157" s="2">
        <v>5.9121088361637784E-2</v>
      </c>
      <c r="AS157" s="2">
        <v>4.7496419513627645E-2</v>
      </c>
      <c r="AT157" s="2">
        <f t="shared" si="21"/>
        <v>1.1624668848010139E-2</v>
      </c>
    </row>
    <row r="158" spans="1:46" ht="15.75" customHeight="1" x14ac:dyDescent="0.2">
      <c r="A158" s="2">
        <v>1948</v>
      </c>
      <c r="D158" s="2">
        <v>23.7</v>
      </c>
      <c r="E158" s="2">
        <v>1.1023255813953488</v>
      </c>
      <c r="F158" s="2">
        <f t="shared" si="1"/>
        <v>-7.8993099923332588E-2</v>
      </c>
      <c r="G158" s="2">
        <v>-1.9059235887106896E-2</v>
      </c>
      <c r="H158" s="2">
        <v>-0.11011702833640491</v>
      </c>
      <c r="I158" s="2">
        <v>-5.7262778799402003E-2</v>
      </c>
      <c r="J158" s="2">
        <v>-0.14477425080958406</v>
      </c>
      <c r="K158" s="2">
        <f t="shared" si="2"/>
        <v>0.52633795026354135</v>
      </c>
      <c r="L158" s="2">
        <f t="shared" si="3"/>
        <v>0.62246927863200774</v>
      </c>
      <c r="M158" s="2">
        <f t="shared" si="18"/>
        <v>0.42858890383614917</v>
      </c>
      <c r="N158" s="2">
        <f t="shared" si="0"/>
        <v>2.4363191724197635</v>
      </c>
      <c r="O158" s="2">
        <v>3655.3297465437354</v>
      </c>
      <c r="P158" s="2">
        <v>1510.4753920477731</v>
      </c>
      <c r="Q158" s="2">
        <v>4.2650224825676375E-2</v>
      </c>
      <c r="R158" s="2">
        <f t="shared" si="4"/>
        <v>6.1061570782212707E-2</v>
      </c>
      <c r="S158" s="2">
        <f t="shared" si="5"/>
        <v>0.2067633087756284</v>
      </c>
      <c r="T158" s="2">
        <f t="shared" si="6"/>
        <v>-0.24532773657513951</v>
      </c>
      <c r="U158" s="2">
        <f t="shared" si="7"/>
        <v>0.4176000040030674</v>
      </c>
      <c r="V158" s="2">
        <v>-1.7111683285096074E-2</v>
      </c>
      <c r="W158" s="2">
        <f t="shared" si="8"/>
        <v>3.5272726647574595E-2</v>
      </c>
      <c r="X158" s="2">
        <f t="shared" si="9"/>
        <v>8.1865165465817055E-2</v>
      </c>
      <c r="Y158" s="2">
        <f t="shared" si="10"/>
        <v>-0.15683144247736558</v>
      </c>
      <c r="Z158" s="2">
        <f t="shared" si="11"/>
        <v>5.4233873809793165E-2</v>
      </c>
      <c r="AA158" s="2">
        <f t="shared" si="12"/>
        <v>5.9761908110772449E-2</v>
      </c>
      <c r="AB158" s="5">
        <f t="shared" si="13"/>
        <v>5.2557912015580861E-2</v>
      </c>
      <c r="AC158" s="2">
        <f t="shared" si="14"/>
        <v>5.4175990073767721E-2</v>
      </c>
      <c r="AD158" s="2">
        <f t="shared" si="15"/>
        <v>6.2432583775637547E-2</v>
      </c>
      <c r="AE158" s="2">
        <f t="shared" si="16"/>
        <v>-1.4084507042253502E-2</v>
      </c>
      <c r="AF158" s="2">
        <f t="shared" si="17"/>
        <v>0.18131868131868134</v>
      </c>
      <c r="AG158" s="2">
        <v>5.2557912015580861E-2</v>
      </c>
      <c r="AH158" s="2">
        <v>5.4175990073767721E-2</v>
      </c>
      <c r="AI158" s="2">
        <v>6.2432583775637547E-2</v>
      </c>
      <c r="AJ158" s="2">
        <v>-1.4084507042253502E-2</v>
      </c>
      <c r="AK158" s="2">
        <v>0.18131868131868134</v>
      </c>
      <c r="AL158" s="2">
        <v>5.8373947242715322E-2</v>
      </c>
      <c r="AM158" s="2">
        <v>3.0227922038817967E-2</v>
      </c>
      <c r="AN158" s="2">
        <f t="shared" si="19"/>
        <v>2.8146025203897355E-2</v>
      </c>
      <c r="AO158" s="2">
        <v>5.21905121414327E-2</v>
      </c>
      <c r="AP158" s="2">
        <v>2.1910522822966245E-2</v>
      </c>
      <c r="AQ158" s="2">
        <f t="shared" si="20"/>
        <v>3.0279989318466455E-2</v>
      </c>
      <c r="AR158" s="2">
        <v>5.7502772374869428E-2</v>
      </c>
      <c r="AS158" s="2">
        <v>4.5682226525969677E-2</v>
      </c>
      <c r="AT158" s="2">
        <f t="shared" si="21"/>
        <v>1.1820545848899751E-2</v>
      </c>
    </row>
    <row r="159" spans="1:46" ht="15.75" customHeight="1" x14ac:dyDescent="0.2">
      <c r="A159" s="2">
        <v>1949</v>
      </c>
      <c r="D159" s="2">
        <v>24</v>
      </c>
      <c r="E159" s="2">
        <v>1.0126582278481013</v>
      </c>
      <c r="F159" s="2">
        <f t="shared" si="1"/>
        <v>-8.9667353547247419E-2</v>
      </c>
      <c r="G159" s="2">
        <v>6.4818135771229857E-2</v>
      </c>
      <c r="H159" s="2">
        <v>5.1507909074089309E-2</v>
      </c>
      <c r="I159" s="2">
        <v>6.0414429412744441E-2</v>
      </c>
      <c r="J159" s="2">
        <v>4.7159249045085172E-2</v>
      </c>
      <c r="K159" s="2">
        <f t="shared" si="2"/>
        <v>0.52635236440363342</v>
      </c>
      <c r="L159" s="2">
        <f t="shared" si="3"/>
        <v>0.62560484460361887</v>
      </c>
      <c r="M159" s="2">
        <f t="shared" si="18"/>
        <v>0.45676351449563662</v>
      </c>
      <c r="N159" s="2">
        <f t="shared" si="0"/>
        <v>2.4671586556149507</v>
      </c>
      <c r="O159" s="2">
        <v>3843.608138764524</v>
      </c>
      <c r="P159" s="2">
        <v>1581.7082772378267</v>
      </c>
      <c r="Q159" s="2">
        <v>2.7621774659751522E-2</v>
      </c>
      <c r="R159" s="2">
        <f t="shared" si="4"/>
        <v>4.4631287935644859E-2</v>
      </c>
      <c r="S159" s="2">
        <f t="shared" si="5"/>
        <v>0.19950049250797075</v>
      </c>
      <c r="T159" s="2">
        <f t="shared" si="6"/>
        <v>-0.24532773657513951</v>
      </c>
      <c r="U159" s="2">
        <f t="shared" si="7"/>
        <v>0.4176000040030674</v>
      </c>
      <c r="V159" s="2">
        <v>-1.7773268375233169E-2</v>
      </c>
      <c r="W159" s="2">
        <f t="shared" si="8"/>
        <v>3.7375618649855349E-2</v>
      </c>
      <c r="X159" s="2">
        <f t="shared" si="9"/>
        <v>8.1239200148766955E-2</v>
      </c>
      <c r="Y159" s="2">
        <f t="shared" si="10"/>
        <v>-0.15683144247736558</v>
      </c>
      <c r="Z159" s="2">
        <f t="shared" si="11"/>
        <v>4.7305232623479521E-2</v>
      </c>
      <c r="AA159" s="2">
        <f t="shared" si="12"/>
        <v>4.5395043034984692E-2</v>
      </c>
      <c r="AB159" s="5">
        <f t="shared" si="13"/>
        <v>5.5378689666831932E-2</v>
      </c>
      <c r="AC159" s="2">
        <f t="shared" si="14"/>
        <v>5.6850263562803205E-2</v>
      </c>
      <c r="AD159" s="2">
        <f t="shared" si="15"/>
        <v>5.9696602712640046E-2</v>
      </c>
      <c r="AE159" s="2">
        <f t="shared" si="16"/>
        <v>-7.1428571428571175E-3</v>
      </c>
      <c r="AF159" s="2">
        <f t="shared" si="17"/>
        <v>0.18131868131868134</v>
      </c>
      <c r="AG159" s="2">
        <v>5.5378689666831932E-2</v>
      </c>
      <c r="AH159" s="2">
        <v>5.6850263562803205E-2</v>
      </c>
      <c r="AI159" s="2">
        <v>5.9696602712640046E-2</v>
      </c>
      <c r="AJ159" s="2">
        <v>-7.1428571428571175E-3</v>
      </c>
      <c r="AK159" s="2">
        <v>0.18131868131868134</v>
      </c>
      <c r="AL159" s="2">
        <v>6.0427688858228419E-2</v>
      </c>
      <c r="AM159" s="2">
        <v>3.4844570674156895E-2</v>
      </c>
      <c r="AN159" s="2">
        <f t="shared" si="19"/>
        <v>2.5583118184071524E-2</v>
      </c>
      <c r="AO159" s="2">
        <v>4.7766815020462046E-2</v>
      </c>
      <c r="AP159" s="2">
        <v>2.0668297381472415E-2</v>
      </c>
      <c r="AQ159" s="2">
        <f t="shared" si="20"/>
        <v>2.7098517638989631E-2</v>
      </c>
      <c r="AR159" s="2">
        <v>5.7684648706912749E-2</v>
      </c>
      <c r="AS159" s="2">
        <v>4.3761567517181861E-2</v>
      </c>
      <c r="AT159" s="2">
        <f t="shared" si="21"/>
        <v>1.3923081189730888E-2</v>
      </c>
    </row>
    <row r="160" spans="1:46" ht="15.75" customHeight="1" x14ac:dyDescent="0.2">
      <c r="A160" s="2">
        <v>1950</v>
      </c>
      <c r="D160" s="2">
        <v>23.5</v>
      </c>
      <c r="E160" s="2">
        <v>0.97916666666666663</v>
      </c>
      <c r="F160" s="2">
        <f t="shared" si="1"/>
        <v>-3.3491561181434704E-2</v>
      </c>
      <c r="G160" s="2">
        <v>0.21868339329868736</v>
      </c>
      <c r="H160" s="2">
        <v>0.2446128271986594</v>
      </c>
      <c r="I160" s="2">
        <v>6.690141383534387E-2</v>
      </c>
      <c r="J160" s="2">
        <v>8.9601443916947021E-2</v>
      </c>
      <c r="K160" s="2">
        <f t="shared" si="2"/>
        <v>0.52683296985415995</v>
      </c>
      <c r="L160" s="2">
        <f t="shared" si="3"/>
        <v>0.65459240631345816</v>
      </c>
      <c r="M160" s="2">
        <f t="shared" si="18"/>
        <v>0.48004419884181754</v>
      </c>
      <c r="N160" s="2">
        <f t="shared" si="0"/>
        <v>2.4157595169563058</v>
      </c>
      <c r="O160" s="2">
        <v>4783.8039922314911</v>
      </c>
      <c r="P160" s="2">
        <v>1723.4316227337226</v>
      </c>
      <c r="Q160" s="2">
        <v>4.3738930073538101E-2</v>
      </c>
      <c r="R160" s="2">
        <f t="shared" si="4"/>
        <v>6.2568334182735302E-2</v>
      </c>
      <c r="S160" s="2">
        <f t="shared" si="5"/>
        <v>0.20937856249097334</v>
      </c>
      <c r="T160" s="2">
        <f t="shared" si="6"/>
        <v>-0.24532773657513951</v>
      </c>
      <c r="U160" s="2">
        <f t="shared" si="7"/>
        <v>0.4176000040030674</v>
      </c>
      <c r="V160" s="2">
        <v>-1.2444225160020434E-2</v>
      </c>
      <c r="W160" s="2">
        <f t="shared" si="8"/>
        <v>4.1581870509419014E-2</v>
      </c>
      <c r="X160" s="2">
        <f t="shared" si="9"/>
        <v>8.6753416593148003E-2</v>
      </c>
      <c r="Y160" s="2">
        <f t="shared" si="10"/>
        <v>-0.15683144247736558</v>
      </c>
      <c r="Z160" s="2">
        <f t="shared" si="11"/>
        <v>8.9601443916947021E-2</v>
      </c>
      <c r="AA160" s="2">
        <f t="shared" si="12"/>
        <v>5.6183155233558532E-2</v>
      </c>
      <c r="AB160" s="5">
        <f t="shared" si="13"/>
        <v>5.3914321695741979E-2</v>
      </c>
      <c r="AC160" s="2">
        <f t="shared" si="14"/>
        <v>5.5481215943755879E-2</v>
      </c>
      <c r="AD160" s="2">
        <f t="shared" si="15"/>
        <v>6.1458240740375071E-2</v>
      </c>
      <c r="AE160" s="2">
        <f t="shared" si="16"/>
        <v>-2.083333333333337E-2</v>
      </c>
      <c r="AF160" s="2">
        <f t="shared" si="17"/>
        <v>0.18131868131868134</v>
      </c>
      <c r="AG160" s="2">
        <v>5.3914321695741979E-2</v>
      </c>
      <c r="AH160" s="2">
        <v>5.5481215943755879E-2</v>
      </c>
      <c r="AI160" s="2">
        <v>6.1458240740375071E-2</v>
      </c>
      <c r="AJ160" s="2">
        <v>-2.083333333333337E-2</v>
      </c>
      <c r="AK160" s="2">
        <v>0.18131868131868134</v>
      </c>
      <c r="AL160" s="2">
        <v>6.756257415666693E-2</v>
      </c>
      <c r="AM160" s="2">
        <v>4.4131575723991748E-2</v>
      </c>
      <c r="AN160" s="2">
        <f t="shared" si="19"/>
        <v>2.3430998432675182E-2</v>
      </c>
      <c r="AO160" s="2">
        <v>5.1656394908198205E-2</v>
      </c>
      <c r="AP160" s="2">
        <v>2.1961439466272284E-2</v>
      </c>
      <c r="AQ160" s="2">
        <f t="shared" si="20"/>
        <v>2.9694955441925922E-2</v>
      </c>
      <c r="AR160" s="2">
        <v>5.9633210225138317E-2</v>
      </c>
      <c r="AS160" s="2">
        <v>4.3205196719036575E-2</v>
      </c>
      <c r="AT160" s="2">
        <f t="shared" si="21"/>
        <v>1.6428013506101742E-2</v>
      </c>
    </row>
    <row r="161" spans="1:46" ht="15.75" customHeight="1" x14ac:dyDescent="0.2">
      <c r="A161" s="2">
        <v>1951</v>
      </c>
      <c r="D161" s="2">
        <v>25.4</v>
      </c>
      <c r="E161" s="2">
        <v>1.0808510638297872</v>
      </c>
      <c r="F161" s="2">
        <f t="shared" si="1"/>
        <v>0.10168439716312061</v>
      </c>
      <c r="G161" s="2">
        <v>0.357257661705221</v>
      </c>
      <c r="H161" s="2">
        <v>0.25573051378238953</v>
      </c>
      <c r="I161" s="2">
        <v>3.4265593029000563E-2</v>
      </c>
      <c r="J161" s="2">
        <v>-4.3100730858995573E-2</v>
      </c>
      <c r="K161" s="2">
        <f t="shared" si="2"/>
        <v>0.51628724771402079</v>
      </c>
      <c r="L161" s="2">
        <f t="shared" si="3"/>
        <v>0.67363546854348633</v>
      </c>
      <c r="M161" s="2">
        <f t="shared" si="18"/>
        <v>0.5582825111349875</v>
      </c>
      <c r="N161" s="2">
        <f t="shared" si="0"/>
        <v>2.6110762438591562</v>
      </c>
      <c r="O161" s="2">
        <v>6007.1686449990966</v>
      </c>
      <c r="P161" s="2">
        <v>1649.1504602083944</v>
      </c>
      <c r="Q161" s="2">
        <v>7.9584190849052674E-2</v>
      </c>
      <c r="R161" s="2">
        <f t="shared" si="4"/>
        <v>9.8553330348669949E-2</v>
      </c>
      <c r="S161" s="2">
        <f t="shared" si="5"/>
        <v>0.20846850370317449</v>
      </c>
      <c r="T161" s="2">
        <f t="shared" si="6"/>
        <v>-0.24532773657513951</v>
      </c>
      <c r="U161" s="2">
        <f t="shared" si="7"/>
        <v>0.4176000040030674</v>
      </c>
      <c r="V161" s="2">
        <v>-2.0419010614235945E-2</v>
      </c>
      <c r="W161" s="2">
        <f t="shared" si="8"/>
        <v>3.9743578286318602E-2</v>
      </c>
      <c r="X161" s="2">
        <f t="shared" si="9"/>
        <v>8.5690142522591842E-2</v>
      </c>
      <c r="Y161" s="2">
        <f t="shared" si="10"/>
        <v>-0.15683144247736558</v>
      </c>
      <c r="Z161" s="2">
        <f t="shared" si="11"/>
        <v>8.9601443916947021E-2</v>
      </c>
      <c r="AA161" s="2">
        <f t="shared" si="12"/>
        <v>0.10000320146328862</v>
      </c>
      <c r="AB161" s="5">
        <f t="shared" si="13"/>
        <v>6.0624024929187302E-2</v>
      </c>
      <c r="AC161" s="2">
        <f t="shared" si="14"/>
        <v>6.2127473405870992E-2</v>
      </c>
      <c r="AD161" s="2">
        <f t="shared" si="15"/>
        <v>6.0099295432016073E-2</v>
      </c>
      <c r="AE161" s="2">
        <f t="shared" si="16"/>
        <v>-2.083333333333337E-2</v>
      </c>
      <c r="AF161" s="2">
        <f t="shared" si="17"/>
        <v>0.18131868131868134</v>
      </c>
      <c r="AG161" s="2">
        <v>6.0624024929187302E-2</v>
      </c>
      <c r="AH161" s="2">
        <v>6.2127473405870992E-2</v>
      </c>
      <c r="AI161" s="2">
        <v>6.0099295432016073E-2</v>
      </c>
      <c r="AJ161" s="2">
        <v>-2.083333333333337E-2</v>
      </c>
      <c r="AK161" s="2">
        <v>0.18131868131868134</v>
      </c>
      <c r="AL161" s="2">
        <v>8.0663154227110026E-2</v>
      </c>
      <c r="AM161" s="2">
        <v>4.0475540144345179E-2</v>
      </c>
      <c r="AN161" s="2">
        <f t="shared" si="19"/>
        <v>4.0187614082764847E-2</v>
      </c>
      <c r="AO161" s="2">
        <v>5.2751596561300511E-2</v>
      </c>
      <c r="AP161" s="2">
        <v>1.98275789337506E-2</v>
      </c>
      <c r="AQ161" s="2">
        <f t="shared" si="20"/>
        <v>3.2924017627549915E-2</v>
      </c>
      <c r="AR161" s="2">
        <v>5.993983066342299E-2</v>
      </c>
      <c r="AS161" s="2">
        <v>4.1658550412344425E-2</v>
      </c>
      <c r="AT161" s="2">
        <f t="shared" si="21"/>
        <v>1.8281280251078565E-2</v>
      </c>
    </row>
    <row r="162" spans="1:46" ht="15.75" customHeight="1" x14ac:dyDescent="0.2">
      <c r="A162" s="2">
        <v>1952</v>
      </c>
      <c r="D162" s="2">
        <v>26.5</v>
      </c>
      <c r="E162" s="2">
        <v>1.0433070866141734</v>
      </c>
      <c r="F162" s="2">
        <f t="shared" si="1"/>
        <v>-3.7543977215613866E-2</v>
      </c>
      <c r="G162" s="2">
        <v>0.16176720234264064</v>
      </c>
      <c r="H162" s="2">
        <v>0.11354290337747419</v>
      </c>
      <c r="I162" s="2">
        <v>-2.9940120050474195E-2</v>
      </c>
      <c r="J162" s="2">
        <v>-7.0206756576681073E-2</v>
      </c>
      <c r="K162" s="2">
        <f t="shared" si="2"/>
        <v>0.5115275027760734</v>
      </c>
      <c r="L162" s="2">
        <f t="shared" si="3"/>
        <v>0.64896280837515274</v>
      </c>
      <c r="M162" s="2">
        <f t="shared" si="18"/>
        <v>0.49212399921068672</v>
      </c>
      <c r="N162" s="2">
        <f t="shared" si="0"/>
        <v>2.7241543489081752</v>
      </c>
      <c r="O162" s="2">
        <v>6689.2400140304217</v>
      </c>
      <c r="P162" s="2">
        <v>1533.3689552902222</v>
      </c>
      <c r="Q162" s="2">
        <v>0.10910604939921242</v>
      </c>
      <c r="R162" s="2">
        <f t="shared" si="4"/>
        <v>0.12488365134457546</v>
      </c>
      <c r="S162" s="2">
        <f t="shared" si="5"/>
        <v>0.18937447331873877</v>
      </c>
      <c r="T162" s="2">
        <f t="shared" si="6"/>
        <v>-0.24532773657513951</v>
      </c>
      <c r="U162" s="2">
        <f t="shared" si="7"/>
        <v>0.4176000040030674</v>
      </c>
      <c r="V162" s="2">
        <v>-2.0414040347616128E-2</v>
      </c>
      <c r="W162" s="2">
        <f t="shared" si="8"/>
        <v>3.3224649463155009E-2</v>
      </c>
      <c r="X162" s="2">
        <f t="shared" si="9"/>
        <v>8.5686882649693458E-2</v>
      </c>
      <c r="Y162" s="2">
        <f t="shared" si="10"/>
        <v>-0.15683144247736558</v>
      </c>
      <c r="Z162" s="2">
        <f t="shared" si="11"/>
        <v>8.9601443916947021E-2</v>
      </c>
      <c r="AA162" s="2">
        <f t="shared" si="12"/>
        <v>0.12952008974682855</v>
      </c>
      <c r="AB162" s="5">
        <f t="shared" si="13"/>
        <v>5.3742804734909062E-2</v>
      </c>
      <c r="AC162" s="2">
        <f t="shared" si="14"/>
        <v>5.5110664336792237E-2</v>
      </c>
      <c r="AD162" s="2">
        <f t="shared" si="15"/>
        <v>5.7477137455768518E-2</v>
      </c>
      <c r="AE162" s="2">
        <f t="shared" si="16"/>
        <v>-2.083333333333337E-2</v>
      </c>
      <c r="AF162" s="2">
        <f t="shared" si="17"/>
        <v>0.18131868131868134</v>
      </c>
      <c r="AG162" s="2">
        <v>5.3742804734909062E-2</v>
      </c>
      <c r="AH162" s="2">
        <v>5.5110664336792237E-2</v>
      </c>
      <c r="AI162" s="2">
        <v>5.7477137455768518E-2</v>
      </c>
      <c r="AJ162" s="2">
        <v>-2.083333333333337E-2</v>
      </c>
      <c r="AK162" s="2">
        <v>0.18131868131868134</v>
      </c>
      <c r="AL162" s="2">
        <v>7.7127028021226993E-2</v>
      </c>
      <c r="AM162" s="2">
        <v>2.8697361429230052E-2</v>
      </c>
      <c r="AN162" s="2">
        <f t="shared" si="19"/>
        <v>4.8429666591996941E-2</v>
      </c>
      <c r="AO162" s="2">
        <v>5.1569209027934874E-2</v>
      </c>
      <c r="AP162" s="2">
        <v>1.7541496359584151E-2</v>
      </c>
      <c r="AQ162" s="2">
        <f t="shared" si="20"/>
        <v>3.4027712668350724E-2</v>
      </c>
      <c r="AR162" s="2">
        <v>6.1404975781815564E-2</v>
      </c>
      <c r="AS162" s="2">
        <v>4.0443194831317697E-2</v>
      </c>
      <c r="AT162" s="2">
        <f t="shared" si="21"/>
        <v>2.0961780950497867E-2</v>
      </c>
    </row>
    <row r="163" spans="1:46" ht="15.75" customHeight="1" x14ac:dyDescent="0.2">
      <c r="A163" s="2">
        <v>1953</v>
      </c>
      <c r="D163" s="2">
        <v>26.6</v>
      </c>
      <c r="E163" s="2">
        <v>1.0037735849056604</v>
      </c>
      <c r="F163" s="2">
        <f t="shared" si="1"/>
        <v>-3.9533501708512997E-2</v>
      </c>
      <c r="G163" s="2">
        <v>0.11254396222416285</v>
      </c>
      <c r="H163" s="2">
        <v>0.10836146612557584</v>
      </c>
      <c r="I163" s="2">
        <v>1.9939928577930477E-2</v>
      </c>
      <c r="J163" s="2">
        <v>1.6105567944178834E-2</v>
      </c>
      <c r="K163" s="2">
        <f t="shared" si="2"/>
        <v>0.51071740196155335</v>
      </c>
      <c r="L163" s="2">
        <f t="shared" si="3"/>
        <v>0.64835380971633361</v>
      </c>
      <c r="M163" s="2">
        <f t="shared" si="18"/>
        <v>0.57559307073243859</v>
      </c>
      <c r="N163" s="2">
        <f t="shared" si="0"/>
        <v>2.7344341766399043</v>
      </c>
      <c r="O163" s="2">
        <v>7414.0958692166259</v>
      </c>
      <c r="P163" s="2">
        <v>1558.0647331831433</v>
      </c>
      <c r="Q163" s="2">
        <v>0.1046824196431872</v>
      </c>
      <c r="R163" s="2">
        <f t="shared" si="4"/>
        <v>0.12036444989945116</v>
      </c>
      <c r="S163" s="2">
        <f t="shared" si="5"/>
        <v>0.18915338043853788</v>
      </c>
      <c r="T163" s="2">
        <f t="shared" si="6"/>
        <v>-0.24532773657513951</v>
      </c>
      <c r="U163" s="2">
        <f t="shared" si="7"/>
        <v>0.4176000040030674</v>
      </c>
      <c r="V163" s="2">
        <v>-1.6551970998294738E-2</v>
      </c>
      <c r="W163" s="2">
        <f t="shared" si="8"/>
        <v>3.0061867313284939E-2</v>
      </c>
      <c r="X163" s="2">
        <f t="shared" si="9"/>
        <v>8.6268519641130595E-2</v>
      </c>
      <c r="Y163" s="2">
        <f t="shared" si="10"/>
        <v>-0.15683144247736558</v>
      </c>
      <c r="Z163" s="2">
        <f t="shared" si="11"/>
        <v>8.9601443916947021E-2</v>
      </c>
      <c r="AA163" s="2">
        <f t="shared" si="12"/>
        <v>0.12123439064148193</v>
      </c>
      <c r="AB163" s="3">
        <f t="shared" si="13"/>
        <v>4.6404245949339722E-2</v>
      </c>
      <c r="AC163" s="4">
        <f t="shared" si="14"/>
        <v>4.7844710725447381E-2</v>
      </c>
      <c r="AD163" s="4">
        <f t="shared" si="15"/>
        <v>5.9053177276183047E-2</v>
      </c>
      <c r="AE163" s="4">
        <f t="shared" si="16"/>
        <v>-2.083333333333337E-2</v>
      </c>
      <c r="AF163" s="4">
        <f t="shared" si="17"/>
        <v>0.18131868131868134</v>
      </c>
      <c r="AG163" s="4">
        <v>4.6404245949339722E-2</v>
      </c>
      <c r="AH163" s="4">
        <v>4.7844710725447381E-2</v>
      </c>
      <c r="AI163" s="4">
        <v>5.9053177276183047E-2</v>
      </c>
      <c r="AJ163" s="4">
        <v>-2.083333333333337E-2</v>
      </c>
      <c r="AK163" s="4">
        <v>0.18131868131868134</v>
      </c>
      <c r="AL163" s="2">
        <v>7.1398719740572256E-2</v>
      </c>
      <c r="AM163" s="2">
        <v>2.6357344075331725E-2</v>
      </c>
      <c r="AN163" s="2">
        <f t="shared" si="19"/>
        <v>4.5041375665240531E-2</v>
      </c>
      <c r="AO163" s="2">
        <v>5.2420677934980633E-2</v>
      </c>
      <c r="AP163" s="2">
        <v>1.781605385138493E-2</v>
      </c>
      <c r="AQ163" s="2">
        <f t="shared" si="20"/>
        <v>3.46046240835957E-2</v>
      </c>
      <c r="AR163" s="2">
        <v>6.0648786518605148E-2</v>
      </c>
      <c r="AS163" s="2">
        <v>3.9542025647223471E-2</v>
      </c>
      <c r="AT163" s="2">
        <f t="shared" si="21"/>
        <v>2.1106760871381677E-2</v>
      </c>
    </row>
    <row r="164" spans="1:46" ht="15.75" customHeight="1" x14ac:dyDescent="0.2">
      <c r="A164" s="2">
        <v>1954</v>
      </c>
      <c r="D164" s="2">
        <v>26.9</v>
      </c>
      <c r="E164" s="2">
        <v>1.0112781954887218</v>
      </c>
      <c r="F164" s="2">
        <f t="shared" si="1"/>
        <v>7.5046105830613996E-3</v>
      </c>
      <c r="G164" s="2">
        <v>5.8507173075130536E-2</v>
      </c>
      <c r="H164" s="2">
        <v>4.670226036425551E-2</v>
      </c>
      <c r="I164" s="2">
        <v>5.1182448186619878E-2</v>
      </c>
      <c r="J164" s="2">
        <v>3.9459223857401193E-2</v>
      </c>
      <c r="K164" s="2">
        <f t="shared" si="2"/>
        <v>0.51077027063165681</v>
      </c>
      <c r="L164" s="2">
        <f t="shared" si="3"/>
        <v>0.620241355397252</v>
      </c>
      <c r="M164" s="2">
        <f t="shared" si="18"/>
        <v>0.49410858657259082</v>
      </c>
      <c r="N164" s="2">
        <f t="shared" si="0"/>
        <v>2.7652736598350911</v>
      </c>
      <c r="O164" s="2">
        <v>7760.3509048663318</v>
      </c>
      <c r="P164" s="2">
        <v>1619.544758274139</v>
      </c>
      <c r="Q164" s="2">
        <v>9.1629083787859458E-2</v>
      </c>
      <c r="R164" s="2">
        <f t="shared" si="4"/>
        <v>0.10715291666632414</v>
      </c>
      <c r="S164" s="2">
        <f t="shared" si="5"/>
        <v>0.18923087431395566</v>
      </c>
      <c r="T164" s="2">
        <f t="shared" si="6"/>
        <v>-0.24532773657513951</v>
      </c>
      <c r="U164" s="2">
        <f t="shared" si="7"/>
        <v>0.4176000040030674</v>
      </c>
      <c r="V164" s="2">
        <v>-1.729122814896214E-2</v>
      </c>
      <c r="W164" s="2">
        <f t="shared" si="8"/>
        <v>2.7351052678405263E-2</v>
      </c>
      <c r="X164" s="2">
        <f t="shared" si="9"/>
        <v>8.5692699695851693E-2</v>
      </c>
      <c r="Y164" s="2">
        <f t="shared" si="10"/>
        <v>-0.15683144247736558</v>
      </c>
      <c r="Z164" s="2">
        <f t="shared" si="11"/>
        <v>8.9601443916947021E-2</v>
      </c>
      <c r="AA164" s="2">
        <f t="shared" si="12"/>
        <v>0.1089203119368216</v>
      </c>
      <c r="AB164" s="5">
        <f t="shared" si="13"/>
        <v>4.4528521531731542E-2</v>
      </c>
      <c r="AC164" s="2">
        <f t="shared" si="14"/>
        <v>4.6013950392662872E-2</v>
      </c>
      <c r="AD164" s="2">
        <f t="shared" si="15"/>
        <v>5.9958972135778159E-2</v>
      </c>
      <c r="AE164" s="2">
        <f t="shared" si="16"/>
        <v>-2.083333333333337E-2</v>
      </c>
      <c r="AF164" s="2">
        <f t="shared" si="17"/>
        <v>0.18131868131868134</v>
      </c>
      <c r="AG164" s="2">
        <v>4.4528521531731542E-2</v>
      </c>
      <c r="AH164" s="2">
        <v>4.6013950392662872E-2</v>
      </c>
      <c r="AI164" s="2">
        <v>5.9958972135778159E-2</v>
      </c>
      <c r="AJ164" s="2">
        <v>-2.083333333333337E-2</v>
      </c>
      <c r="AK164" s="2">
        <v>0.18131868131868134</v>
      </c>
      <c r="AL164" s="2">
        <v>7.2177505523965541E-2</v>
      </c>
      <c r="AM164" s="2">
        <v>2.736505618556347E-2</v>
      </c>
      <c r="AN164" s="2">
        <f t="shared" si="19"/>
        <v>4.4812449338402074E-2</v>
      </c>
      <c r="AO164" s="2">
        <v>5.7725067162532916E-2</v>
      </c>
      <c r="AP164" s="2">
        <v>1.8778658517272794E-2</v>
      </c>
      <c r="AQ164" s="2">
        <f t="shared" si="20"/>
        <v>3.8946408645260125E-2</v>
      </c>
      <c r="AR164" s="2">
        <v>6.2649279713715839E-2</v>
      </c>
      <c r="AS164" s="2">
        <v>3.997843457346268E-2</v>
      </c>
      <c r="AT164" s="2">
        <f t="shared" si="21"/>
        <v>2.2670845140253158E-2</v>
      </c>
    </row>
    <row r="165" spans="1:46" ht="15.75" customHeight="1" x14ac:dyDescent="0.2">
      <c r="A165" s="2">
        <v>1955</v>
      </c>
      <c r="D165" s="2">
        <v>26.7</v>
      </c>
      <c r="E165" s="2">
        <v>0.99256505576208176</v>
      </c>
      <c r="F165" s="2">
        <f t="shared" si="1"/>
        <v>-1.8713139726640016E-2</v>
      </c>
      <c r="G165" s="2">
        <v>0.43856360772747349</v>
      </c>
      <c r="H165" s="2">
        <v>0.44933936508872807</v>
      </c>
      <c r="I165" s="2">
        <v>2.6601335900541034E-2</v>
      </c>
      <c r="J165" s="2">
        <v>3.4291233547736111E-2</v>
      </c>
      <c r="K165" s="2">
        <f t="shared" si="2"/>
        <v>0.5005382449676592</v>
      </c>
      <c r="L165" s="2">
        <f t="shared" si="3"/>
        <v>0.53925473825346137</v>
      </c>
      <c r="M165" s="2">
        <f t="shared" si="18"/>
        <v>0.66373574238444633</v>
      </c>
      <c r="N165" s="2">
        <f t="shared" si="0"/>
        <v>2.7447140043716329</v>
      </c>
      <c r="O165" s="2">
        <v>11247.382053324705</v>
      </c>
      <c r="P165" s="2">
        <v>1675.0809458211293</v>
      </c>
      <c r="Q165" s="2">
        <v>0.11346607051320008</v>
      </c>
      <c r="R165" s="2">
        <f t="shared" si="4"/>
        <v>0.13319524841026947</v>
      </c>
      <c r="S165" s="2">
        <f t="shared" si="5"/>
        <v>0.2175365204618406</v>
      </c>
      <c r="T165" s="2">
        <f t="shared" si="6"/>
        <v>-0.24532773657513951</v>
      </c>
      <c r="U165" s="2">
        <f t="shared" si="7"/>
        <v>0.44933936508872807</v>
      </c>
      <c r="V165" s="2">
        <v>-1.8214054229463077E-2</v>
      </c>
      <c r="W165" s="2">
        <f t="shared" si="8"/>
        <v>2.3205637589003014E-2</v>
      </c>
      <c r="X165" s="2">
        <f t="shared" si="9"/>
        <v>8.501323196836269E-2</v>
      </c>
      <c r="Y165" s="2">
        <f t="shared" si="10"/>
        <v>-0.15683144247736558</v>
      </c>
      <c r="Z165" s="2">
        <f t="shared" si="11"/>
        <v>8.9601443916947021E-2</v>
      </c>
      <c r="AA165" s="2">
        <f t="shared" si="12"/>
        <v>0.13168012474266316</v>
      </c>
      <c r="AB165" s="5">
        <f t="shared" si="13"/>
        <v>4.137974399241659E-2</v>
      </c>
      <c r="AC165" s="2">
        <f t="shared" si="14"/>
        <v>4.2971605394158008E-2</v>
      </c>
      <c r="AD165" s="2">
        <f t="shared" si="15"/>
        <v>6.199440804658491E-2</v>
      </c>
      <c r="AE165" s="2">
        <f t="shared" si="16"/>
        <v>-2.083333333333337E-2</v>
      </c>
      <c r="AF165" s="2">
        <f t="shared" si="17"/>
        <v>0.18131868131868134</v>
      </c>
      <c r="AG165" s="2">
        <v>4.137974399241659E-2</v>
      </c>
      <c r="AH165" s="2">
        <v>4.2971605394158008E-2</v>
      </c>
      <c r="AI165" s="2">
        <v>6.199440804658491E-2</v>
      </c>
      <c r="AJ165" s="2">
        <v>-2.083333333333337E-2</v>
      </c>
      <c r="AK165" s="2">
        <v>0.18131868131868134</v>
      </c>
      <c r="AL165" s="2">
        <v>7.6944960885107508E-2</v>
      </c>
      <c r="AM165" s="2">
        <v>2.5744203026963754E-2</v>
      </c>
      <c r="AN165" s="2">
        <f t="shared" si="19"/>
        <v>5.120075785814375E-2</v>
      </c>
      <c r="AO165" s="2">
        <v>5.9779305489906273E-2</v>
      </c>
      <c r="AP165" s="2">
        <v>1.7143200380951476E-2</v>
      </c>
      <c r="AQ165" s="2">
        <f t="shared" si="20"/>
        <v>4.2636105108954797E-2</v>
      </c>
      <c r="AR165" s="2">
        <v>6.8467892532323563E-2</v>
      </c>
      <c r="AS165" s="2">
        <v>4.1070367570392251E-2</v>
      </c>
      <c r="AT165" s="2">
        <f t="shared" si="21"/>
        <v>2.7397524961931312E-2</v>
      </c>
    </row>
    <row r="166" spans="1:46" ht="15.75" customHeight="1" x14ac:dyDescent="0.2">
      <c r="A166" s="2">
        <v>1956</v>
      </c>
      <c r="D166" s="2">
        <v>26.8</v>
      </c>
      <c r="E166" s="2">
        <v>1.0037453183520599</v>
      </c>
      <c r="F166" s="2">
        <f t="shared" si="1"/>
        <v>1.1180262589978174E-2</v>
      </c>
      <c r="G166" s="2">
        <v>0.21059143745537012</v>
      </c>
      <c r="H166" s="2">
        <v>0.20607430522605896</v>
      </c>
      <c r="I166" s="2">
        <v>1.9053253342703469E-2</v>
      </c>
      <c r="J166" s="2">
        <v>1.5250815830230691E-2</v>
      </c>
      <c r="K166" s="2">
        <f t="shared" si="2"/>
        <v>0.49759394653065114</v>
      </c>
      <c r="L166" s="2">
        <f t="shared" si="3"/>
        <v>0.45249914166272204</v>
      </c>
      <c r="M166" s="2">
        <f t="shared" si="18"/>
        <v>0.64602296984585228</v>
      </c>
      <c r="N166" s="2">
        <f t="shared" si="0"/>
        <v>2.754993832103362</v>
      </c>
      <c r="O166" s="2">
        <v>13565.178495575639</v>
      </c>
      <c r="P166" s="2">
        <v>1700.627296826576</v>
      </c>
      <c r="Q166" s="2">
        <v>9.561765944599411E-2</v>
      </c>
      <c r="R166" s="2">
        <f t="shared" si="4"/>
        <v>0.11204267853256863</v>
      </c>
      <c r="S166" s="2">
        <f t="shared" si="5"/>
        <v>0.19603010522934505</v>
      </c>
      <c r="T166" s="2">
        <f t="shared" si="6"/>
        <v>-0.24532773657513951</v>
      </c>
      <c r="U166" s="2">
        <f t="shared" si="7"/>
        <v>0.44933936508872807</v>
      </c>
      <c r="V166" s="2">
        <v>-2.0624881760888829E-2</v>
      </c>
      <c r="W166" s="2">
        <f t="shared" si="8"/>
        <v>1.8720627193702079E-2</v>
      </c>
      <c r="X166" s="2">
        <f t="shared" si="9"/>
        <v>8.354983636328378E-2</v>
      </c>
      <c r="Y166" s="2">
        <f t="shared" si="10"/>
        <v>-0.15683144247736558</v>
      </c>
      <c r="Z166" s="2">
        <f t="shared" si="11"/>
        <v>8.9601443916947021E-2</v>
      </c>
      <c r="AA166" s="2">
        <f t="shared" si="12"/>
        <v>0.11624254120688293</v>
      </c>
      <c r="AB166" s="5">
        <f t="shared" si="13"/>
        <v>3.9456550876142978E-2</v>
      </c>
      <c r="AC166" s="2">
        <f t="shared" si="14"/>
        <v>4.1098946218128152E-2</v>
      </c>
      <c r="AD166" s="2">
        <f t="shared" si="15"/>
        <v>6.2957794704058184E-2</v>
      </c>
      <c r="AE166" s="2">
        <f t="shared" si="16"/>
        <v>-2.083333333333337E-2</v>
      </c>
      <c r="AF166" s="2">
        <f t="shared" si="17"/>
        <v>0.18131868131868134</v>
      </c>
      <c r="AG166" s="2">
        <v>3.9456550876142978E-2</v>
      </c>
      <c r="AH166" s="2">
        <v>4.1098946218128152E-2</v>
      </c>
      <c r="AI166" s="2">
        <v>6.2957794704058184E-2</v>
      </c>
      <c r="AJ166" s="2">
        <v>-2.083333333333337E-2</v>
      </c>
      <c r="AK166" s="2">
        <v>0.18131868131868134</v>
      </c>
      <c r="AL166" s="2">
        <v>7.6659720803444784E-2</v>
      </c>
      <c r="AM166" s="2">
        <v>2.4772393845321612E-2</v>
      </c>
      <c r="AN166" s="2">
        <f t="shared" si="19"/>
        <v>5.1887326958123176E-2</v>
      </c>
      <c r="AO166" s="2">
        <v>5.9693674803384729E-2</v>
      </c>
      <c r="AP166" s="2">
        <v>1.6751946395476659E-2</v>
      </c>
      <c r="AQ166" s="2">
        <f t="shared" si="20"/>
        <v>4.2941728407908067E-2</v>
      </c>
      <c r="AR166" s="2">
        <v>7.0711103144124862E-2</v>
      </c>
      <c r="AS166" s="2">
        <v>4.0371302819307051E-2</v>
      </c>
      <c r="AT166" s="2">
        <f t="shared" si="21"/>
        <v>3.0339800324817812E-2</v>
      </c>
    </row>
    <row r="167" spans="1:46" ht="15.75" customHeight="1" x14ac:dyDescent="0.2">
      <c r="A167" s="2">
        <v>1957</v>
      </c>
      <c r="D167" s="2">
        <v>27.6</v>
      </c>
      <c r="E167" s="2">
        <v>1.0298507462686568</v>
      </c>
      <c r="F167" s="2">
        <f t="shared" si="1"/>
        <v>2.6105427916596868E-2</v>
      </c>
      <c r="G167" s="2">
        <v>8.1347960697562227E-2</v>
      </c>
      <c r="H167" s="2">
        <v>5.0004541546908143E-2</v>
      </c>
      <c r="I167" s="2">
        <v>-7.0024830877367328E-2</v>
      </c>
      <c r="J167" s="2">
        <v>-9.6980632880921958E-2</v>
      </c>
      <c r="K167" s="2">
        <f t="shared" si="2"/>
        <v>0.49524500772250485</v>
      </c>
      <c r="L167" s="2">
        <f t="shared" si="3"/>
        <v>0.46211875302354249</v>
      </c>
      <c r="M167" s="2">
        <f t="shared" si="18"/>
        <v>0.61732283774898344</v>
      </c>
      <c r="N167" s="2">
        <f t="shared" si="0"/>
        <v>2.8372324539571938</v>
      </c>
      <c r="O167" s="2">
        <v>14243.499027248876</v>
      </c>
      <c r="P167" s="2">
        <v>1535.6993852857631</v>
      </c>
      <c r="Q167" s="2">
        <v>0.13240636715998588</v>
      </c>
      <c r="R167" s="2">
        <f t="shared" si="4"/>
        <v>0.14157590634477341</v>
      </c>
      <c r="S167" s="2">
        <f t="shared" si="5"/>
        <v>0.15393477002446815</v>
      </c>
      <c r="T167" s="2">
        <f t="shared" si="6"/>
        <v>-0.11011702833640491</v>
      </c>
      <c r="U167" s="2">
        <f t="shared" si="7"/>
        <v>0.44933936508872807</v>
      </c>
      <c r="V167" s="2">
        <v>-1.3885528077492229E-2</v>
      </c>
      <c r="W167" s="2">
        <f t="shared" si="8"/>
        <v>1.2113067255764021E-2</v>
      </c>
      <c r="X167" s="2">
        <f t="shared" si="9"/>
        <v>7.4047650333720585E-2</v>
      </c>
      <c r="Y167" s="2">
        <f t="shared" si="10"/>
        <v>-0.14477425080958406</v>
      </c>
      <c r="Z167" s="2">
        <f t="shared" si="11"/>
        <v>8.9601443916947021E-2</v>
      </c>
      <c r="AA167" s="2">
        <f t="shared" si="12"/>
        <v>0.1462918952374781</v>
      </c>
      <c r="AB167" s="5">
        <f t="shared" si="13"/>
        <v>2.5290804192924874E-2</v>
      </c>
      <c r="AC167" s="2">
        <f t="shared" si="14"/>
        <v>2.5952152713125898E-2</v>
      </c>
      <c r="AD167" s="2">
        <f t="shared" si="15"/>
        <v>3.921996314461864E-2</v>
      </c>
      <c r="AE167" s="2">
        <f t="shared" si="16"/>
        <v>-2.083333333333337E-2</v>
      </c>
      <c r="AF167" s="2">
        <f t="shared" si="17"/>
        <v>0.10232558139534875</v>
      </c>
      <c r="AG167" s="2">
        <v>2.5290804192924874E-2</v>
      </c>
      <c r="AH167" s="2">
        <v>2.5952152713125898E-2</v>
      </c>
      <c r="AI167" s="2">
        <v>3.921996314461864E-2</v>
      </c>
      <c r="AJ167" s="2">
        <v>-2.083333333333337E-2</v>
      </c>
      <c r="AK167" s="2">
        <v>0.10232558139534875</v>
      </c>
      <c r="AL167" s="2">
        <v>7.4165388390129899E-2</v>
      </c>
      <c r="AM167" s="2">
        <v>1.7664689703780951E-2</v>
      </c>
      <c r="AN167" s="2">
        <f t="shared" si="19"/>
        <v>5.6500698686348952E-2</v>
      </c>
      <c r="AO167" s="2">
        <v>6.1300748843720207E-2</v>
      </c>
      <c r="AP167" s="2">
        <v>1.522627813958745E-2</v>
      </c>
      <c r="AQ167" s="2">
        <f t="shared" si="20"/>
        <v>4.6074470704132758E-2</v>
      </c>
      <c r="AR167" s="2">
        <v>6.9896291333971988E-2</v>
      </c>
      <c r="AS167" s="2">
        <v>3.8562390276771809E-2</v>
      </c>
      <c r="AT167" s="2">
        <f t="shared" si="21"/>
        <v>3.1333901057200179E-2</v>
      </c>
    </row>
    <row r="168" spans="1:46" ht="15.75" customHeight="1" x14ac:dyDescent="0.2">
      <c r="A168" s="2">
        <v>1958</v>
      </c>
      <c r="D168" s="2">
        <v>28.6</v>
      </c>
      <c r="E168" s="2">
        <v>1.036231884057971</v>
      </c>
      <c r="F168" s="2">
        <f t="shared" si="1"/>
        <v>6.3811377893141508E-3</v>
      </c>
      <c r="G168" s="2">
        <v>-2.7791035099625216E-2</v>
      </c>
      <c r="H168" s="2">
        <v>-6.1784355550687176E-2</v>
      </c>
      <c r="I168" s="2">
        <v>5.2854023677509021E-2</v>
      </c>
      <c r="J168" s="2">
        <v>1.6040945926547145E-2</v>
      </c>
      <c r="K168" s="2">
        <f t="shared" si="2"/>
        <v>0.49582027292384234</v>
      </c>
      <c r="L168" s="2">
        <f t="shared" si="3"/>
        <v>8.2430572479194067E-2</v>
      </c>
      <c r="M168" s="2">
        <f t="shared" si="18"/>
        <v>0.57421260057594703</v>
      </c>
      <c r="N168" s="2">
        <f t="shared" si="0"/>
        <v>2.9400307312744833</v>
      </c>
      <c r="O168" s="2">
        <v>13363.473619063465</v>
      </c>
      <c r="P168" s="2">
        <v>1560.3334560845637</v>
      </c>
      <c r="Q168" s="2">
        <v>0.13841151505857774</v>
      </c>
      <c r="R168" s="2">
        <f t="shared" si="4"/>
        <v>0.14640917362334518</v>
      </c>
      <c r="S168" s="2">
        <f t="shared" si="5"/>
        <v>0.14569209496830346</v>
      </c>
      <c r="T168" s="2">
        <f t="shared" si="6"/>
        <v>-6.1784355550687176E-2</v>
      </c>
      <c r="U168" s="2">
        <f t="shared" si="7"/>
        <v>0.44933936508872807</v>
      </c>
      <c r="V168" s="2">
        <v>3.2527910676112678E-3</v>
      </c>
      <c r="W168" s="2">
        <f t="shared" si="8"/>
        <v>2.3124747503455122E-2</v>
      </c>
      <c r="X168" s="2">
        <f t="shared" si="9"/>
        <v>5.7445390661196395E-2</v>
      </c>
      <c r="Y168" s="2">
        <f t="shared" si="10"/>
        <v>-9.6980632880921958E-2</v>
      </c>
      <c r="Z168" s="2">
        <f t="shared" si="11"/>
        <v>8.9601443916947021E-2</v>
      </c>
      <c r="AA168" s="2">
        <f t="shared" si="12"/>
        <v>0.13515872399096648</v>
      </c>
      <c r="AB168" s="5">
        <f t="shared" si="13"/>
        <v>1.8970869989443688E-2</v>
      </c>
      <c r="AC168" s="2">
        <f t="shared" si="14"/>
        <v>1.9342782979388184E-2</v>
      </c>
      <c r="AD168" s="2">
        <f t="shared" si="15"/>
        <v>2.9211459255759936E-2</v>
      </c>
      <c r="AE168" s="2">
        <f t="shared" si="16"/>
        <v>-2.083333333333337E-2</v>
      </c>
      <c r="AF168" s="2">
        <f t="shared" si="17"/>
        <v>8.085106382978724E-2</v>
      </c>
      <c r="AG168" s="2">
        <v>1.8970869989443688E-2</v>
      </c>
      <c r="AH168" s="2">
        <v>1.9342782979388184E-2</v>
      </c>
      <c r="AI168" s="2">
        <v>2.9211459255759936E-2</v>
      </c>
      <c r="AJ168" s="2">
        <v>-2.083333333333337E-2</v>
      </c>
      <c r="AK168" s="2">
        <v>8.085106382978724E-2</v>
      </c>
      <c r="AL168" s="2">
        <v>6.157451820487931E-2</v>
      </c>
      <c r="AM168" s="2">
        <v>1.505548811737655E-2</v>
      </c>
      <c r="AN168" s="2">
        <f t="shared" si="19"/>
        <v>4.6519030087502758E-2</v>
      </c>
      <c r="AO168" s="2">
        <v>6.6137183500031907E-2</v>
      </c>
      <c r="AP168" s="2">
        <v>1.6588993665680517E-2</v>
      </c>
      <c r="AQ168" s="2">
        <f t="shared" si="20"/>
        <v>4.9548189834351386E-2</v>
      </c>
      <c r="AR168" s="2">
        <v>7.0645541222115554E-2</v>
      </c>
      <c r="AS168" s="2">
        <v>3.8166249827770213E-2</v>
      </c>
      <c r="AT168" s="2">
        <f t="shared" si="21"/>
        <v>3.2479291394345342E-2</v>
      </c>
    </row>
    <row r="169" spans="1:46" ht="15.75" customHeight="1" x14ac:dyDescent="0.2">
      <c r="A169" s="2">
        <v>1959</v>
      </c>
      <c r="D169" s="2">
        <v>29</v>
      </c>
      <c r="E169" s="2">
        <v>1.013986013986014</v>
      </c>
      <c r="F169" s="2">
        <f t="shared" si="1"/>
        <v>-2.2245870071956997E-2</v>
      </c>
      <c r="G169" s="2">
        <v>0.39192879866096408</v>
      </c>
      <c r="H169" s="2">
        <v>0.37272978074839913</v>
      </c>
      <c r="I169" s="2">
        <v>-4.5886409905742442E-2</v>
      </c>
      <c r="J169" s="2">
        <v>-5.9046597355318364E-2</v>
      </c>
      <c r="K169" s="2">
        <f t="shared" si="2"/>
        <v>0.47731524792022101</v>
      </c>
      <c r="L169" s="2">
        <f t="shared" si="3"/>
        <v>-6.19487127996559E-2</v>
      </c>
      <c r="M169" s="2">
        <f t="shared" si="18"/>
        <v>0.46942168490299452</v>
      </c>
      <c r="N169" s="2">
        <f t="shared" si="0"/>
        <v>2.9811500422013992</v>
      </c>
      <c r="O169" s="2">
        <v>18344.438211134006</v>
      </c>
      <c r="P169" s="2">
        <v>1468.2010747631061</v>
      </c>
      <c r="Q169" s="2">
        <v>0.1691669526015831</v>
      </c>
      <c r="R169" s="2">
        <f t="shared" si="4"/>
        <v>0.17853136079077617</v>
      </c>
      <c r="S169" s="2">
        <f t="shared" si="5"/>
        <v>0.15738561876221546</v>
      </c>
      <c r="T169" s="2">
        <f t="shared" si="6"/>
        <v>-6.1784355550687176E-2</v>
      </c>
      <c r="U169" s="2">
        <f t="shared" si="7"/>
        <v>0.44933936508872807</v>
      </c>
      <c r="V169" s="2">
        <v>-7.4190974493292252E-3</v>
      </c>
      <c r="W169" s="2">
        <f t="shared" si="8"/>
        <v>1.2494663571606435E-2</v>
      </c>
      <c r="X169" s="2">
        <f t="shared" si="9"/>
        <v>5.8543247076555754E-2</v>
      </c>
      <c r="Y169" s="2">
        <f t="shared" si="10"/>
        <v>-9.6980632880921958E-2</v>
      </c>
      <c r="Z169" s="2">
        <f t="shared" si="11"/>
        <v>8.9601443916947021E-2</v>
      </c>
      <c r="AA169" s="2">
        <f t="shared" si="12"/>
        <v>0.17658605005091232</v>
      </c>
      <c r="AB169" s="5">
        <f t="shared" si="13"/>
        <v>1.9104397542705754E-2</v>
      </c>
      <c r="AC169" s="2">
        <f t="shared" si="14"/>
        <v>1.9475561593179203E-2</v>
      </c>
      <c r="AD169" s="2">
        <f t="shared" si="15"/>
        <v>2.9180700550955223E-2</v>
      </c>
      <c r="AE169" s="2">
        <f t="shared" si="16"/>
        <v>-2.083333333333337E-2</v>
      </c>
      <c r="AF169" s="2">
        <f t="shared" si="17"/>
        <v>8.085106382978724E-2</v>
      </c>
      <c r="AG169" s="2">
        <v>1.9104397542705754E-2</v>
      </c>
      <c r="AH169" s="2">
        <v>1.9475561593179203E-2</v>
      </c>
      <c r="AI169" s="2">
        <v>2.9180700550955223E-2</v>
      </c>
      <c r="AJ169" s="2">
        <v>-2.083333333333337E-2</v>
      </c>
      <c r="AK169" s="2">
        <v>8.085106382978724E-2</v>
      </c>
      <c r="AL169" s="2">
        <v>5.8711774399596038E-2</v>
      </c>
      <c r="AM169" s="2">
        <v>1.2395605001546833E-2</v>
      </c>
      <c r="AN169" s="2">
        <f t="shared" si="19"/>
        <v>4.6316169398049209E-2</v>
      </c>
      <c r="AO169" s="2">
        <v>6.5494636295381339E-2</v>
      </c>
      <c r="AP169" s="2">
        <v>1.2665085982154357E-2</v>
      </c>
      <c r="AQ169" s="2">
        <f t="shared" si="20"/>
        <v>5.2829550313226982E-2</v>
      </c>
      <c r="AR169" s="2">
        <v>7.2670889066465696E-2</v>
      </c>
      <c r="AS169" s="2">
        <v>3.6213190281087583E-2</v>
      </c>
      <c r="AT169" s="2">
        <f t="shared" si="21"/>
        <v>3.6457698785378113E-2</v>
      </c>
    </row>
    <row r="170" spans="1:46" ht="15.75" customHeight="1" x14ac:dyDescent="0.2">
      <c r="A170" s="2">
        <v>1960</v>
      </c>
      <c r="D170" s="2">
        <v>29.3</v>
      </c>
      <c r="E170" s="2">
        <v>1.010344827586207</v>
      </c>
      <c r="F170" s="2">
        <f t="shared" si="1"/>
        <v>-3.6411863998069283E-3</v>
      </c>
      <c r="G170" s="2">
        <v>4.2334977909538551E-2</v>
      </c>
      <c r="H170" s="2">
        <v>3.1662606122068837E-2</v>
      </c>
      <c r="I170" s="2">
        <v>-2.0839426003227079E-2</v>
      </c>
      <c r="J170" s="2">
        <v>-3.0864960890566229E-2</v>
      </c>
      <c r="K170" s="2">
        <f t="shared" si="2"/>
        <v>0.47748009140972997</v>
      </c>
      <c r="L170" s="2">
        <f t="shared" si="3"/>
        <v>-7.4110159978569484E-2</v>
      </c>
      <c r="M170" s="2">
        <f t="shared" si="18"/>
        <v>0.48639966195583106</v>
      </c>
      <c r="N170" s="2">
        <f t="shared" si="0"/>
        <v>3.0119895253965865</v>
      </c>
      <c r="O170" s="2">
        <v>18925.27093274377</v>
      </c>
      <c r="P170" s="2">
        <v>1422.8851060110555</v>
      </c>
      <c r="Q170" s="2">
        <v>0.14743177644477359</v>
      </c>
      <c r="R170" s="2">
        <f t="shared" si="4"/>
        <v>0.15723633868311709</v>
      </c>
      <c r="S170" s="2">
        <f t="shared" si="5"/>
        <v>0.16179582063279382</v>
      </c>
      <c r="T170" s="2">
        <f t="shared" si="6"/>
        <v>-6.1784355550687176E-2</v>
      </c>
      <c r="U170" s="2">
        <f t="shared" si="7"/>
        <v>0.44933936508872807</v>
      </c>
      <c r="V170" s="2">
        <v>-1.8980641084467162E-2</v>
      </c>
      <c r="W170" s="2">
        <f t="shared" si="8"/>
        <v>3.7205795877493395E-3</v>
      </c>
      <c r="X170" s="2">
        <f t="shared" si="9"/>
        <v>4.819785726490311E-2</v>
      </c>
      <c r="Y170" s="2">
        <f t="shared" si="10"/>
        <v>-9.6980632880921958E-2</v>
      </c>
      <c r="Z170" s="2">
        <f t="shared" si="11"/>
        <v>3.9459223857401193E-2</v>
      </c>
      <c r="AA170" s="2">
        <f t="shared" si="12"/>
        <v>0.16641241752924074</v>
      </c>
      <c r="AB170" s="5">
        <f t="shared" si="13"/>
        <v>2.2303801642177417E-2</v>
      </c>
      <c r="AC170" s="2">
        <f t="shared" si="14"/>
        <v>2.2593377685133254E-2</v>
      </c>
      <c r="AD170" s="2">
        <f t="shared" si="15"/>
        <v>2.5873570992805319E-2</v>
      </c>
      <c r="AE170" s="2">
        <f t="shared" si="16"/>
        <v>-7.4349442379182396E-3</v>
      </c>
      <c r="AF170" s="2">
        <f t="shared" si="17"/>
        <v>8.085106382978724E-2</v>
      </c>
      <c r="AG170" s="2">
        <v>2.2303801642177417E-2</v>
      </c>
      <c r="AH170" s="2">
        <v>2.2593377685133254E-2</v>
      </c>
      <c r="AI170" s="2">
        <v>2.5873570992805319E-2</v>
      </c>
      <c r="AJ170" s="2">
        <v>-7.4349442379182396E-3</v>
      </c>
      <c r="AK170" s="2">
        <v>8.085106382978724E-2</v>
      </c>
      <c r="AL170" s="2">
        <v>6.5458838450514131E-2</v>
      </c>
      <c r="AM170" s="2">
        <v>9.9047034598773731E-3</v>
      </c>
      <c r="AN170" s="2">
        <f t="shared" si="19"/>
        <v>5.5554134990636758E-2</v>
      </c>
      <c r="AO170" s="2">
        <v>6.3161868140252E-2</v>
      </c>
      <c r="AP170" s="2">
        <v>1.1676261102698576E-2</v>
      </c>
      <c r="AQ170" s="2">
        <f t="shared" si="20"/>
        <v>5.1485607037553421E-2</v>
      </c>
      <c r="AR170" s="2">
        <v>7.2966303540903374E-2</v>
      </c>
      <c r="AS170" s="2">
        <v>3.5463290935067546E-2</v>
      </c>
      <c r="AT170" s="2">
        <f t="shared" si="21"/>
        <v>3.7503012605835828E-2</v>
      </c>
    </row>
    <row r="171" spans="1:46" ht="15.75" customHeight="1" x14ac:dyDescent="0.2">
      <c r="A171" s="2">
        <v>1961</v>
      </c>
      <c r="D171" s="2">
        <v>29.8</v>
      </c>
      <c r="E171" s="2">
        <v>1.0170648464163823</v>
      </c>
      <c r="F171" s="2">
        <f t="shared" si="1"/>
        <v>6.7200188301752561E-3</v>
      </c>
      <c r="G171" s="2">
        <v>0.15320594072963578</v>
      </c>
      <c r="H171" s="2">
        <v>0.13385684776437334</v>
      </c>
      <c r="I171" s="2">
        <v>9.3588218101280152E-2</v>
      </c>
      <c r="J171" s="2">
        <v>7.5239422495553931E-2</v>
      </c>
      <c r="K171" s="2">
        <f t="shared" si="2"/>
        <v>0.47777539399449648</v>
      </c>
      <c r="L171" s="2">
        <f t="shared" si="3"/>
        <v>-0.1246153056613083</v>
      </c>
      <c r="M171" s="2">
        <f t="shared" si="18"/>
        <v>0.54254925443051738</v>
      </c>
      <c r="N171" s="2">
        <f t="shared" si="0"/>
        <v>3.0633886640552315</v>
      </c>
      <c r="O171" s="2">
        <v>21458.548042887571</v>
      </c>
      <c r="P171" s="2">
        <v>1529.9421596648524</v>
      </c>
      <c r="Q171" s="2">
        <v>0.13577695045815466</v>
      </c>
      <c r="R171" s="2">
        <f t="shared" si="4"/>
        <v>0.14504897208131548</v>
      </c>
      <c r="S171" s="2">
        <f t="shared" si="5"/>
        <v>0.1581002379604714</v>
      </c>
      <c r="T171" s="2">
        <f t="shared" si="6"/>
        <v>-6.1784355550687176E-2</v>
      </c>
      <c r="U171" s="2">
        <f t="shared" si="7"/>
        <v>0.44933936508872807</v>
      </c>
      <c r="V171" s="2">
        <v>-7.4749577143085914E-3</v>
      </c>
      <c r="W171" s="2">
        <f t="shared" si="8"/>
        <v>9.6528420949772986E-3</v>
      </c>
      <c r="X171" s="2">
        <f t="shared" si="9"/>
        <v>5.5325265647113486E-2</v>
      </c>
      <c r="Y171" s="2">
        <f t="shared" si="10"/>
        <v>-9.6980632880921958E-2</v>
      </c>
      <c r="Z171" s="2">
        <f t="shared" si="11"/>
        <v>7.5239422495553931E-2</v>
      </c>
      <c r="AA171" s="2">
        <f t="shared" si="12"/>
        <v>0.14325190817246325</v>
      </c>
      <c r="AB171" s="5">
        <f t="shared" si="13"/>
        <v>1.6104219308536727E-2</v>
      </c>
      <c r="AC171" s="2">
        <f t="shared" si="14"/>
        <v>1.6214755943792847E-2</v>
      </c>
      <c r="AD171" s="2">
        <f t="shared" si="15"/>
        <v>1.5827941514041169E-2</v>
      </c>
      <c r="AE171" s="2">
        <f t="shared" si="16"/>
        <v>-7.4349442379182396E-3</v>
      </c>
      <c r="AF171" s="2">
        <f t="shared" si="17"/>
        <v>4.3307086614173373E-2</v>
      </c>
      <c r="AG171" s="2">
        <v>1.6104219308536727E-2</v>
      </c>
      <c r="AH171" s="2">
        <v>1.6214755943792847E-2</v>
      </c>
      <c r="AI171" s="2">
        <v>1.5827941514041169E-2</v>
      </c>
      <c r="AJ171" s="2">
        <v>-7.4349442379182396E-3</v>
      </c>
      <c r="AK171" s="2">
        <v>4.3307086614173373E-2</v>
      </c>
      <c r="AL171" s="2">
        <v>7.9359920302875947E-2</v>
      </c>
      <c r="AM171" s="2">
        <v>7.659748343131486E-3</v>
      </c>
      <c r="AN171" s="2">
        <f t="shared" si="19"/>
        <v>7.1700171959744458E-2</v>
      </c>
      <c r="AO171" s="2">
        <v>6.7121011848642609E-2</v>
      </c>
      <c r="AP171" s="2">
        <v>1.2960663343912575E-2</v>
      </c>
      <c r="AQ171" s="2">
        <f t="shared" si="20"/>
        <v>5.4160348504730033E-2</v>
      </c>
      <c r="AR171" s="2">
        <v>7.2857239518459585E-2</v>
      </c>
      <c r="AS171" s="2">
        <v>3.6290111779142653E-2</v>
      </c>
      <c r="AT171" s="2">
        <f t="shared" si="21"/>
        <v>3.6567127739316932E-2</v>
      </c>
    </row>
    <row r="172" spans="1:46" ht="15.75" customHeight="1" x14ac:dyDescent="0.2">
      <c r="A172" s="2">
        <v>1962</v>
      </c>
      <c r="D172" s="2">
        <v>30</v>
      </c>
      <c r="E172" s="2">
        <v>1.006711409395973</v>
      </c>
      <c r="F172" s="2">
        <f t="shared" si="1"/>
        <v>-1.0353437020409251E-2</v>
      </c>
      <c r="G172" s="2">
        <v>0.15015804187994242</v>
      </c>
      <c r="H172" s="2">
        <v>0.14249032160074293</v>
      </c>
      <c r="I172" s="2">
        <v>2.6662209543393933E-2</v>
      </c>
      <c r="J172" s="2">
        <v>1.9817794813104861E-2</v>
      </c>
      <c r="K172" s="2">
        <f t="shared" si="2"/>
        <v>0.4766979919766216</v>
      </c>
      <c r="L172" s="2">
        <f t="shared" si="3"/>
        <v>-0.15047693810480359</v>
      </c>
      <c r="M172" s="2">
        <f t="shared" si="18"/>
        <v>0.5144512513344397</v>
      </c>
      <c r="N172" s="2">
        <f t="shared" si="0"/>
        <v>3.0839483195186892</v>
      </c>
      <c r="O172" s="2">
        <v>24516.183454603615</v>
      </c>
      <c r="P172" s="2">
        <v>1560.2622394610089</v>
      </c>
      <c r="Q172" s="2">
        <v>0.13869551044664127</v>
      </c>
      <c r="R172" s="2">
        <f t="shared" si="4"/>
        <v>0.14794371390364236</v>
      </c>
      <c r="S172" s="2">
        <f t="shared" si="5"/>
        <v>0.15772383960347006</v>
      </c>
      <c r="T172" s="2">
        <f t="shared" si="6"/>
        <v>-6.1784355550687176E-2</v>
      </c>
      <c r="U172" s="2">
        <f t="shared" si="7"/>
        <v>0.44933936508872807</v>
      </c>
      <c r="V172" s="2">
        <v>1.7401786650683162E-3</v>
      </c>
      <c r="W172" s="2">
        <f t="shared" si="8"/>
        <v>1.5313075054364111E-2</v>
      </c>
      <c r="X172" s="2">
        <f t="shared" si="9"/>
        <v>5.0874998121320514E-2</v>
      </c>
      <c r="Y172" s="2">
        <f t="shared" si="10"/>
        <v>-9.6980632880921958E-2</v>
      </c>
      <c r="Z172" s="2">
        <f t="shared" si="11"/>
        <v>7.5239422495553931E-2</v>
      </c>
      <c r="AA172" s="2">
        <f t="shared" si="12"/>
        <v>0.13695533178157296</v>
      </c>
      <c r="AB172" s="5">
        <f t="shared" si="13"/>
        <v>1.2482529330026125E-2</v>
      </c>
      <c r="AC172" s="2">
        <f t="shared" si="14"/>
        <v>1.2555188221972546E-2</v>
      </c>
      <c r="AD172" s="2">
        <f t="shared" si="15"/>
        <v>1.2811056199392844E-2</v>
      </c>
      <c r="AE172" s="2">
        <f t="shared" si="16"/>
        <v>-7.4349442379182396E-3</v>
      </c>
      <c r="AF172" s="2">
        <f t="shared" si="17"/>
        <v>3.6231884057970953E-2</v>
      </c>
      <c r="AG172" s="2">
        <v>1.2482529330026125E-2</v>
      </c>
      <c r="AH172" s="2">
        <v>1.2555188221972546E-2</v>
      </c>
      <c r="AI172" s="2">
        <v>1.2811056199392844E-2</v>
      </c>
      <c r="AJ172" s="2">
        <v>-7.4349442379182396E-3</v>
      </c>
      <c r="AK172" s="2">
        <v>3.6231884057970953E-2</v>
      </c>
      <c r="AL172" s="2">
        <v>0.10433815215021479</v>
      </c>
      <c r="AM172" s="2">
        <v>1.1565705560530999E-2</v>
      </c>
      <c r="AN172" s="2">
        <f t="shared" si="19"/>
        <v>9.2772446589683782E-2</v>
      </c>
      <c r="AO172" s="2">
        <v>6.9447452658267739E-2</v>
      </c>
      <c r="AP172" s="2">
        <v>1.2709756238337928E-2</v>
      </c>
      <c r="AQ172" s="2">
        <f t="shared" si="20"/>
        <v>5.673769641992981E-2</v>
      </c>
      <c r="AR172" s="2">
        <v>7.4879804570815625E-2</v>
      </c>
      <c r="AS172" s="2">
        <v>3.6915027807715182E-2</v>
      </c>
      <c r="AT172" s="2">
        <f t="shared" si="21"/>
        <v>3.7964776763100443E-2</v>
      </c>
    </row>
    <row r="173" spans="1:46" ht="15.75" customHeight="1" x14ac:dyDescent="0.2">
      <c r="A173" s="2">
        <v>1963</v>
      </c>
      <c r="D173" s="2">
        <v>30.4</v>
      </c>
      <c r="E173" s="2">
        <v>1.0133333333333332</v>
      </c>
      <c r="F173" s="2">
        <f t="shared" si="1"/>
        <v>6.6219239373601635E-3</v>
      </c>
      <c r="G173" s="2">
        <v>-2.124128831734895E-2</v>
      </c>
      <c r="H173" s="2">
        <v>-3.4119692418436376E-2</v>
      </c>
      <c r="I173" s="2">
        <v>8.0987698925670371E-2</v>
      </c>
      <c r="J173" s="2">
        <v>6.6764176571385336E-2</v>
      </c>
      <c r="K173" s="2">
        <f t="shared" si="2"/>
        <v>0.47534587555954605</v>
      </c>
      <c r="L173" s="2">
        <f t="shared" si="3"/>
        <v>-0.266037350971076</v>
      </c>
      <c r="M173" s="2">
        <f t="shared" si="18"/>
        <v>0.44091054529066509</v>
      </c>
      <c r="N173" s="2">
        <f t="shared" si="0"/>
        <v>3.1250676304456046</v>
      </c>
      <c r="O173" s="2">
        <v>23679.698815858581</v>
      </c>
      <c r="P173" s="2">
        <v>1664.4318631140488</v>
      </c>
      <c r="Q173" s="2">
        <v>0.12313457692459877</v>
      </c>
      <c r="R173" s="2">
        <f t="shared" si="4"/>
        <v>0.13369559804924114</v>
      </c>
      <c r="S173" s="2">
        <f t="shared" si="5"/>
        <v>0.16780992148584864</v>
      </c>
      <c r="T173" s="2">
        <f t="shared" si="6"/>
        <v>-6.1784355550687176E-2</v>
      </c>
      <c r="U173" s="2">
        <f t="shared" si="7"/>
        <v>0.44933936508872807</v>
      </c>
      <c r="V173" s="2">
        <v>6.6257886938517864E-3</v>
      </c>
      <c r="W173" s="2">
        <f t="shared" si="8"/>
        <v>2.1417852089138101E-2</v>
      </c>
      <c r="X173" s="2">
        <f t="shared" si="9"/>
        <v>5.4710181998744903E-2</v>
      </c>
      <c r="Y173" s="2">
        <f t="shared" si="10"/>
        <v>-9.6980632880921958E-2</v>
      </c>
      <c r="Z173" s="2">
        <f t="shared" si="11"/>
        <v>7.5239422495553931E-2</v>
      </c>
      <c r="AA173" s="2">
        <f t="shared" si="12"/>
        <v>0.11650878823074698</v>
      </c>
      <c r="AB173" s="3">
        <f t="shared" si="13"/>
        <v>1.3442690591480806E-2</v>
      </c>
      <c r="AC173" s="4">
        <f t="shared" si="14"/>
        <v>1.3511163064739984E-2</v>
      </c>
      <c r="AD173" s="4">
        <f t="shared" si="15"/>
        <v>1.2434086315470969E-2</v>
      </c>
      <c r="AE173" s="4">
        <f t="shared" si="16"/>
        <v>-7.4349442379182396E-3</v>
      </c>
      <c r="AF173" s="4">
        <f t="shared" si="17"/>
        <v>3.6231884057970953E-2</v>
      </c>
      <c r="AG173" s="4">
        <v>1.3442690591480806E-2</v>
      </c>
      <c r="AH173" s="4">
        <v>1.3511163064739984E-2</v>
      </c>
      <c r="AI173" s="4">
        <v>1.2434086315470969E-2</v>
      </c>
      <c r="AJ173" s="4">
        <v>-7.4349442379182396E-3</v>
      </c>
      <c r="AK173" s="4">
        <v>3.6231884057970953E-2</v>
      </c>
      <c r="AL173" s="2">
        <v>0.1015690486689316</v>
      </c>
      <c r="AM173" s="2">
        <v>8.0460188606205178E-3</v>
      </c>
      <c r="AN173" s="2">
        <f t="shared" si="19"/>
        <v>9.3523029808311078E-2</v>
      </c>
      <c r="AO173" s="2">
        <v>6.7686420811365638E-2</v>
      </c>
      <c r="AP173" s="2">
        <v>1.390478692830327E-2</v>
      </c>
      <c r="AQ173" s="2">
        <f t="shared" si="20"/>
        <v>5.3781633883062369E-2</v>
      </c>
      <c r="AR173" s="2">
        <v>7.0712550278617073E-2</v>
      </c>
      <c r="AS173" s="2">
        <v>3.7572979031328446E-2</v>
      </c>
      <c r="AT173" s="2">
        <f t="shared" si="21"/>
        <v>3.3139571247288627E-2</v>
      </c>
    </row>
    <row r="174" spans="1:46" ht="15.75" customHeight="1" x14ac:dyDescent="0.2">
      <c r="A174" s="2">
        <v>1964</v>
      </c>
      <c r="D174" s="2">
        <v>30.9</v>
      </c>
      <c r="E174" s="2">
        <v>1.0164473684210527</v>
      </c>
      <c r="F174" s="2">
        <f t="shared" si="1"/>
        <v>3.1140350877194578E-3</v>
      </c>
      <c r="G174" s="2">
        <v>0.17892747459142089</v>
      </c>
      <c r="H174" s="2">
        <v>0.15985097823880889</v>
      </c>
      <c r="I174" s="2">
        <v>1.828967152270855E-2</v>
      </c>
      <c r="J174" s="2">
        <v>1.8124923718556563E-3</v>
      </c>
      <c r="K174" s="2">
        <f t="shared" si="2"/>
        <v>0.47318495467677368</v>
      </c>
      <c r="L174" s="2">
        <f t="shared" si="3"/>
        <v>-0.23859709278413593</v>
      </c>
      <c r="M174" s="2">
        <f t="shared" si="18"/>
        <v>0.43684755630480954</v>
      </c>
      <c r="N174" s="2">
        <f t="shared" si="0"/>
        <v>3.1764667691042496</v>
      </c>
      <c r="O174" s="2">
        <v>27464.921835973939</v>
      </c>
      <c r="P174" s="2">
        <v>1667.4486331694166</v>
      </c>
      <c r="Q174" s="2">
        <v>0.13472258981204616</v>
      </c>
      <c r="R174" s="2">
        <f t="shared" si="4"/>
        <v>0.14501046983669647</v>
      </c>
      <c r="S174" s="2">
        <f t="shared" si="5"/>
        <v>0.16508500423768271</v>
      </c>
      <c r="T174" s="2">
        <f t="shared" si="6"/>
        <v>-6.1784355550687176E-2</v>
      </c>
      <c r="U174" s="2">
        <f t="shared" si="7"/>
        <v>0.44933936508872807</v>
      </c>
      <c r="V174" s="2">
        <v>2.9192123557432552E-3</v>
      </c>
      <c r="W174" s="2">
        <f t="shared" si="8"/>
        <v>1.8128574422746967E-2</v>
      </c>
      <c r="X174" s="2">
        <f t="shared" si="9"/>
        <v>5.3588447967934882E-2</v>
      </c>
      <c r="Y174" s="2">
        <f t="shared" si="10"/>
        <v>-9.6980632880921958E-2</v>
      </c>
      <c r="Z174" s="2">
        <f t="shared" si="11"/>
        <v>7.5239422495553931E-2</v>
      </c>
      <c r="AA174" s="2">
        <f t="shared" si="12"/>
        <v>0.13180337745630291</v>
      </c>
      <c r="AB174" s="5">
        <f t="shared" si="13"/>
        <v>1.3959526562755519E-2</v>
      </c>
      <c r="AC174" s="2">
        <f t="shared" si="14"/>
        <v>1.4028080357973094E-2</v>
      </c>
      <c r="AD174" s="2">
        <f t="shared" si="15"/>
        <v>1.2438388808325514E-2</v>
      </c>
      <c r="AE174" s="2">
        <f t="shared" si="16"/>
        <v>-7.4349442379182396E-3</v>
      </c>
      <c r="AF174" s="2">
        <f t="shared" si="17"/>
        <v>3.6231884057970953E-2</v>
      </c>
      <c r="AG174" s="2">
        <v>1.3959526562755519E-2</v>
      </c>
      <c r="AH174" s="2">
        <v>1.4028080357973094E-2</v>
      </c>
      <c r="AI174" s="2">
        <v>1.2438388808325514E-2</v>
      </c>
      <c r="AJ174" s="2">
        <v>-7.4349442379182396E-3</v>
      </c>
      <c r="AK174" s="2">
        <v>3.6231884057970953E-2</v>
      </c>
      <c r="AL174" s="2">
        <v>8.7268111767438941E-2</v>
      </c>
      <c r="AM174" s="2">
        <v>4.0695445346704429E-3</v>
      </c>
      <c r="AN174" s="2">
        <f t="shared" si="19"/>
        <v>8.31985672327685E-2</v>
      </c>
      <c r="AO174" s="2">
        <v>7.2366157397090888E-2</v>
      </c>
      <c r="AP174" s="2">
        <v>1.4149448826662653E-2</v>
      </c>
      <c r="AQ174" s="2">
        <f t="shared" si="20"/>
        <v>5.8216708570428238E-2</v>
      </c>
      <c r="AR174" s="2">
        <v>7.2139465638280095E-2</v>
      </c>
      <c r="AS174" s="2">
        <v>3.9112818737744914E-2</v>
      </c>
      <c r="AT174" s="2">
        <f t="shared" si="21"/>
        <v>3.3026646900535181E-2</v>
      </c>
    </row>
    <row r="175" spans="1:46" ht="15.75" customHeight="1" x14ac:dyDescent="0.2">
      <c r="A175" s="2">
        <v>1965</v>
      </c>
      <c r="D175" s="2">
        <v>31.2</v>
      </c>
      <c r="E175" s="2">
        <v>1.0097087378640777</v>
      </c>
      <c r="F175" s="2">
        <f t="shared" si="1"/>
        <v>-6.7386305569749894E-3</v>
      </c>
      <c r="G175" s="2">
        <v>0.17761291960662828</v>
      </c>
      <c r="H175" s="2">
        <v>0.16628971845656459</v>
      </c>
      <c r="I175" s="2">
        <v>3.4870477402537459E-2</v>
      </c>
      <c r="J175" s="2">
        <v>2.4919799735205306E-2</v>
      </c>
      <c r="K175" s="2">
        <f t="shared" si="2"/>
        <v>0.4719111464919708</v>
      </c>
      <c r="L175" s="2">
        <f t="shared" si="3"/>
        <v>-0.3422229070378407</v>
      </c>
      <c r="M175" s="2">
        <f t="shared" si="18"/>
        <v>0.43308784823474866</v>
      </c>
      <c r="N175" s="2">
        <f t="shared" si="0"/>
        <v>3.2073062522994364</v>
      </c>
      <c r="O175" s="2">
        <v>32032.055955509597</v>
      </c>
      <c r="P175" s="2">
        <v>1709.0011191767403</v>
      </c>
      <c r="Q175" s="2">
        <v>0.11033322778069971</v>
      </c>
      <c r="R175" s="2">
        <f t="shared" si="4"/>
        <v>0.11670550517348013</v>
      </c>
      <c r="S175" s="2">
        <f t="shared" si="5"/>
        <v>0.12697442756889904</v>
      </c>
      <c r="T175" s="2">
        <f t="shared" si="6"/>
        <v>-6.1784355550687176E-2</v>
      </c>
      <c r="U175" s="2">
        <f t="shared" si="7"/>
        <v>0.37272978074839913</v>
      </c>
      <c r="V175" s="2">
        <v>2.0067677719433161E-3</v>
      </c>
      <c r="W175" s="2">
        <f t="shared" si="8"/>
        <v>1.895548857294661E-2</v>
      </c>
      <c r="X175" s="2">
        <f t="shared" si="9"/>
        <v>5.3083947930460999E-2</v>
      </c>
      <c r="Y175" s="2">
        <f t="shared" si="10"/>
        <v>-9.6980632880921958E-2</v>
      </c>
      <c r="Z175" s="2">
        <f t="shared" si="11"/>
        <v>7.5239422495553931E-2</v>
      </c>
      <c r="AA175" s="2">
        <f t="shared" si="12"/>
        <v>0.10832646000875638</v>
      </c>
      <c r="AB175" s="5">
        <f t="shared" si="13"/>
        <v>1.5697382528876789E-2</v>
      </c>
      <c r="AC175" s="2">
        <f t="shared" si="14"/>
        <v>1.5742448568172751E-2</v>
      </c>
      <c r="AD175" s="2">
        <f t="shared" si="15"/>
        <v>1.0116138681982917E-2</v>
      </c>
      <c r="AE175" s="2">
        <f t="shared" si="16"/>
        <v>3.7453183520599342E-3</v>
      </c>
      <c r="AF175" s="2">
        <f t="shared" si="17"/>
        <v>3.6231884057970953E-2</v>
      </c>
      <c r="AG175" s="2">
        <v>1.5697382528876789E-2</v>
      </c>
      <c r="AH175" s="2">
        <v>1.5742448568172751E-2</v>
      </c>
      <c r="AI175" s="2">
        <v>1.0116138681982917E-2</v>
      </c>
      <c r="AJ175" s="2">
        <v>3.7453183520599342E-3</v>
      </c>
      <c r="AK175" s="2">
        <v>3.6231884057970953E-2</v>
      </c>
      <c r="AL175" s="2">
        <v>9.8403440514712781E-2</v>
      </c>
      <c r="AM175" s="2">
        <v>3.3783030736434042E-4</v>
      </c>
      <c r="AN175" s="2">
        <f t="shared" si="19"/>
        <v>9.8065610207348441E-2</v>
      </c>
      <c r="AO175" s="2">
        <v>7.7164539600174248E-2</v>
      </c>
      <c r="AP175" s="2">
        <v>1.4563963465620725E-2</v>
      </c>
      <c r="AQ175" s="2">
        <f t="shared" si="20"/>
        <v>6.2600576134553526E-2</v>
      </c>
      <c r="AR175" s="2">
        <v>7.452093699155056E-2</v>
      </c>
      <c r="AS175" s="2">
        <v>3.9977987989148631E-2</v>
      </c>
      <c r="AT175" s="2">
        <f t="shared" si="21"/>
        <v>3.4542949002401929E-2</v>
      </c>
    </row>
    <row r="176" spans="1:46" ht="15.75" customHeight="1" x14ac:dyDescent="0.2">
      <c r="A176" s="2">
        <v>1966</v>
      </c>
      <c r="D176" s="2">
        <v>31.8</v>
      </c>
      <c r="E176" s="2">
        <v>1.0192307692307694</v>
      </c>
      <c r="F176" s="2">
        <f t="shared" si="1"/>
        <v>9.5220313666917189E-3</v>
      </c>
      <c r="G176" s="2">
        <v>0.1146482740397905</v>
      </c>
      <c r="H176" s="2">
        <v>9.3617174529605718E-2</v>
      </c>
      <c r="I176" s="2">
        <v>-7.8392322701923423E-3</v>
      </c>
      <c r="J176" s="2">
        <v>-2.655924675566057E-2</v>
      </c>
      <c r="K176" s="2">
        <f t="shared" si="2"/>
        <v>0.4705359964507938</v>
      </c>
      <c r="L176" s="2">
        <f t="shared" si="3"/>
        <v>-0.34320468126772324</v>
      </c>
      <c r="M176" s="2">
        <f t="shared" si="18"/>
        <v>0.40973387038294995</v>
      </c>
      <c r="N176" s="2">
        <f t="shared" si="0"/>
        <v>3.2689852186898105</v>
      </c>
      <c r="O176" s="2">
        <v>35030.806528438632</v>
      </c>
      <c r="P176" s="2">
        <v>1663.6113367468251</v>
      </c>
      <c r="Q176" s="2">
        <v>9.9518300910836924E-2</v>
      </c>
      <c r="R176" s="2">
        <f t="shared" si="4"/>
        <v>0.1054597921038348</v>
      </c>
      <c r="S176" s="2">
        <f t="shared" si="5"/>
        <v>0.12310076056840653</v>
      </c>
      <c r="T176" s="2">
        <f t="shared" si="6"/>
        <v>-6.1784355550687176E-2</v>
      </c>
      <c r="U176" s="2">
        <f t="shared" si="7"/>
        <v>0.37272978074839913</v>
      </c>
      <c r="V176" s="2">
        <v>-2.1982241269549274E-3</v>
      </c>
      <c r="W176" s="2">
        <f t="shared" si="8"/>
        <v>1.6266240011657031E-2</v>
      </c>
      <c r="X176" s="2">
        <f t="shared" si="9"/>
        <v>5.3680850472093825E-2</v>
      </c>
      <c r="Y176" s="2">
        <f t="shared" si="10"/>
        <v>-9.6980632880921958E-2</v>
      </c>
      <c r="Z176" s="2">
        <f t="shared" si="11"/>
        <v>7.5239422495553931E-2</v>
      </c>
      <c r="AA176" s="2">
        <f t="shared" si="12"/>
        <v>0.10171652503779186</v>
      </c>
      <c r="AB176" s="5">
        <f t="shared" si="13"/>
        <v>1.7253593271272051E-2</v>
      </c>
      <c r="AC176" s="2">
        <f t="shared" si="14"/>
        <v>1.7290993656043696E-2</v>
      </c>
      <c r="AD176" s="2">
        <f t="shared" si="15"/>
        <v>9.2212537423608677E-3</v>
      </c>
      <c r="AE176" s="2">
        <f t="shared" si="16"/>
        <v>6.7114093959730337E-3</v>
      </c>
      <c r="AF176" s="2">
        <f t="shared" si="17"/>
        <v>3.6231884057970953E-2</v>
      </c>
      <c r="AG176" s="2">
        <v>1.7253593271272051E-2</v>
      </c>
      <c r="AH176" s="2">
        <v>1.7290993656043696E-2</v>
      </c>
      <c r="AI176" s="2">
        <v>9.2212537423608677E-3</v>
      </c>
      <c r="AJ176" s="2">
        <v>6.7114093959730337E-3</v>
      </c>
      <c r="AK176" s="2">
        <v>3.6231884057970953E-2</v>
      </c>
      <c r="AL176" s="2">
        <v>8.4874699235010551E-2</v>
      </c>
      <c r="AM176" s="2">
        <v>-2.920982139971314E-3</v>
      </c>
      <c r="AN176" s="2">
        <f t="shared" si="19"/>
        <v>8.7795681374981865E-2</v>
      </c>
      <c r="AO176" s="2">
        <v>7.3838823105483703E-2</v>
      </c>
      <c r="AP176" s="2">
        <v>1.3102150243761117E-2</v>
      </c>
      <c r="AQ176" s="2">
        <f t="shared" si="20"/>
        <v>6.0736672861722588E-2</v>
      </c>
      <c r="AR176" s="2">
        <v>7.5086449057128454E-2</v>
      </c>
      <c r="AS176" s="2">
        <v>3.9585277161364549E-2</v>
      </c>
      <c r="AT176" s="2">
        <f t="shared" si="21"/>
        <v>3.5501171895763906E-2</v>
      </c>
    </row>
    <row r="177" spans="1:46" ht="15.75" customHeight="1" x14ac:dyDescent="0.2">
      <c r="A177" s="2">
        <v>1967</v>
      </c>
      <c r="D177" s="2">
        <v>32.9</v>
      </c>
      <c r="E177" s="2">
        <v>1.0345911949685533</v>
      </c>
      <c r="F177" s="2">
        <f t="shared" si="1"/>
        <v>1.5360425737783956E-2</v>
      </c>
      <c r="G177" s="2">
        <v>-2.066280233339679E-2</v>
      </c>
      <c r="H177" s="2">
        <v>-5.3406599215866657E-2</v>
      </c>
      <c r="I177" s="2">
        <v>1.5878227908628251E-2</v>
      </c>
      <c r="J177" s="2">
        <v>-1.8087305547283217E-2</v>
      </c>
      <c r="K177" s="2">
        <f t="shared" si="2"/>
        <v>0.47216627555742874</v>
      </c>
      <c r="L177" s="2">
        <f t="shared" si="3"/>
        <v>-0.46258844198362697</v>
      </c>
      <c r="M177" s="2">
        <f t="shared" si="18"/>
        <v>0.20732272311351144</v>
      </c>
      <c r="N177" s="2">
        <f t="shared" si="0"/>
        <v>3.3820633237388287</v>
      </c>
      <c r="O177" s="2">
        <v>33159.930283965747</v>
      </c>
      <c r="P177" s="2">
        <v>1633.521090187161</v>
      </c>
      <c r="Q177" s="2">
        <v>8.8177374723450191E-2</v>
      </c>
      <c r="R177" s="2">
        <f t="shared" si="4"/>
        <v>9.511867802755733E-2</v>
      </c>
      <c r="S177" s="2">
        <f t="shared" si="5"/>
        <v>0.13227834052394072</v>
      </c>
      <c r="T177" s="2">
        <f t="shared" si="6"/>
        <v>-6.1784355550687176E-2</v>
      </c>
      <c r="U177" s="2">
        <f t="shared" si="7"/>
        <v>0.37272978074839913</v>
      </c>
      <c r="V177" s="2">
        <v>6.1943018451821345E-3</v>
      </c>
      <c r="W177" s="2">
        <f t="shared" si="8"/>
        <v>2.4856545890256588E-2</v>
      </c>
      <c r="X177" s="2">
        <f t="shared" si="9"/>
        <v>4.2653570520532917E-2</v>
      </c>
      <c r="Y177" s="2">
        <f t="shared" si="10"/>
        <v>-5.9046597355318364E-2</v>
      </c>
      <c r="Z177" s="2">
        <f t="shared" si="11"/>
        <v>7.5239422495553931E-2</v>
      </c>
      <c r="AA177" s="2">
        <f t="shared" si="12"/>
        <v>8.198307287826806E-2</v>
      </c>
      <c r="AB177" s="5">
        <f t="shared" si="13"/>
        <v>1.7720872522025734E-2</v>
      </c>
      <c r="AC177" s="2">
        <f t="shared" si="14"/>
        <v>1.7765038526033505E-2</v>
      </c>
      <c r="AD177" s="2">
        <f t="shared" si="15"/>
        <v>1.0025445845473642E-2</v>
      </c>
      <c r="AE177" s="2">
        <f t="shared" si="16"/>
        <v>6.7114093959730337E-3</v>
      </c>
      <c r="AF177" s="2">
        <f t="shared" si="17"/>
        <v>3.6231884057970953E-2</v>
      </c>
      <c r="AG177" s="2">
        <v>1.7720872522025734E-2</v>
      </c>
      <c r="AH177" s="2">
        <v>1.7765038526033505E-2</v>
      </c>
      <c r="AI177" s="2">
        <v>1.0025445845473642E-2</v>
      </c>
      <c r="AJ177" s="2">
        <v>6.7114093959730337E-3</v>
      </c>
      <c r="AK177" s="2">
        <v>3.6231884057970953E-2</v>
      </c>
      <c r="AL177" s="2">
        <v>7.4836935164957916E-2</v>
      </c>
      <c r="AM177" s="2">
        <v>-5.7137147962232617E-3</v>
      </c>
      <c r="AN177" s="2">
        <f t="shared" si="19"/>
        <v>8.0550649961181178E-2</v>
      </c>
      <c r="AO177" s="2">
        <v>7.3297968588897408E-2</v>
      </c>
      <c r="AP177" s="2">
        <v>1.3946807631108222E-2</v>
      </c>
      <c r="AQ177" s="2">
        <f t="shared" si="20"/>
        <v>5.9351160957789188E-2</v>
      </c>
      <c r="AR177" s="2">
        <v>7.3404242051862453E-2</v>
      </c>
      <c r="AS177" s="2">
        <v>3.790974421813726E-2</v>
      </c>
      <c r="AT177" s="2">
        <f t="shared" si="21"/>
        <v>3.5494497833725193E-2</v>
      </c>
    </row>
    <row r="178" spans="1:46" ht="15.75" customHeight="1" x14ac:dyDescent="0.2">
      <c r="A178" s="2">
        <v>1968</v>
      </c>
      <c r="D178" s="2">
        <v>34.1</v>
      </c>
      <c r="E178" s="2">
        <v>1.0364741641337387</v>
      </c>
      <c r="F178" s="2">
        <f t="shared" si="1"/>
        <v>1.8829691651853775E-3</v>
      </c>
      <c r="G178" s="2">
        <v>0.14133886462031708</v>
      </c>
      <c r="H178" s="2">
        <v>0.10117444709702128</v>
      </c>
      <c r="I178" s="2">
        <v>-8.1190600581872219E-2</v>
      </c>
      <c r="J178" s="2">
        <v>-0.11352406918309677</v>
      </c>
      <c r="K178" s="2">
        <f t="shared" si="2"/>
        <v>0.46667555620400203</v>
      </c>
      <c r="L178" s="2">
        <f t="shared" si="3"/>
        <v>-0.31161852204819351</v>
      </c>
      <c r="M178" s="2">
        <f t="shared" si="18"/>
        <v>1.6102732315184963E-2</v>
      </c>
      <c r="N178" s="2">
        <f t="shared" si="0"/>
        <v>3.5054212565195768</v>
      </c>
      <c r="O178" s="2">
        <v>36514.867896221753</v>
      </c>
      <c r="P178" s="2">
        <v>1448.077128932706</v>
      </c>
      <c r="Q178" s="2">
        <v>0.10574513513828374</v>
      </c>
      <c r="R178" s="2">
        <f t="shared" si="4"/>
        <v>0.11141455829232816</v>
      </c>
      <c r="S178" s="2">
        <f t="shared" si="5"/>
        <v>0.12029620276764906</v>
      </c>
      <c r="T178" s="2">
        <f t="shared" si="6"/>
        <v>-5.3406599215866657E-2</v>
      </c>
      <c r="U178" s="2">
        <f t="shared" si="7"/>
        <v>0.37272978074839913</v>
      </c>
      <c r="V178" s="2">
        <v>-7.4384958200363026E-3</v>
      </c>
      <c r="W178" s="2">
        <f t="shared" si="8"/>
        <v>1.1452083464318464E-2</v>
      </c>
      <c r="X178" s="2">
        <f t="shared" si="9"/>
        <v>5.6901955948374376E-2</v>
      </c>
      <c r="Y178" s="2">
        <f t="shared" si="10"/>
        <v>-0.11352406918309677</v>
      </c>
      <c r="Z178" s="2">
        <f t="shared" si="11"/>
        <v>7.5239422495553931E-2</v>
      </c>
      <c r="AA178" s="2">
        <f t="shared" si="12"/>
        <v>0.11318363095832004</v>
      </c>
      <c r="AB178" s="5">
        <f t="shared" si="13"/>
        <v>1.774466522272462E-2</v>
      </c>
      <c r="AC178" s="2">
        <f t="shared" si="14"/>
        <v>1.7789266533610348E-2</v>
      </c>
      <c r="AD178" s="2">
        <f t="shared" si="15"/>
        <v>1.0075201717008304E-2</v>
      </c>
      <c r="AE178" s="2">
        <f t="shared" si="16"/>
        <v>6.7114093959730337E-3</v>
      </c>
      <c r="AF178" s="2">
        <f t="shared" si="17"/>
        <v>3.6474164133738718E-2</v>
      </c>
      <c r="AG178" s="2">
        <v>1.774466522272462E-2</v>
      </c>
      <c r="AH178" s="2">
        <v>1.7789266533610348E-2</v>
      </c>
      <c r="AI178" s="2">
        <v>1.0075201717008304E-2</v>
      </c>
      <c r="AJ178" s="2">
        <v>6.7114093959730337E-3</v>
      </c>
      <c r="AK178" s="2">
        <v>3.6474164133738718E-2</v>
      </c>
      <c r="AL178" s="2">
        <v>9.4874445766663887E-2</v>
      </c>
      <c r="AM178" s="2">
        <v>-7.1339540853574716E-3</v>
      </c>
      <c r="AN178" s="2">
        <f t="shared" si="19"/>
        <v>0.10200839985202136</v>
      </c>
      <c r="AO178" s="2">
        <v>8.3363870225418621E-2</v>
      </c>
      <c r="AP178" s="2">
        <v>1.7170018238957859E-2</v>
      </c>
      <c r="AQ178" s="2">
        <f t="shared" si="20"/>
        <v>6.6193851986460758E-2</v>
      </c>
      <c r="AR178" s="2">
        <v>7.2719792818432993E-2</v>
      </c>
      <c r="AS178" s="2">
        <v>3.5235579463096849E-2</v>
      </c>
      <c r="AT178" s="2">
        <f t="shared" si="21"/>
        <v>3.7484213355336145E-2</v>
      </c>
    </row>
    <row r="179" spans="1:46" ht="15.75" customHeight="1" x14ac:dyDescent="0.2">
      <c r="A179" s="2">
        <v>1969</v>
      </c>
      <c r="D179" s="2">
        <v>35.6</v>
      </c>
      <c r="E179" s="2">
        <v>1.0439882697947214</v>
      </c>
      <c r="F179" s="2">
        <f t="shared" si="1"/>
        <v>7.5141056609826506E-3</v>
      </c>
      <c r="G179" s="2">
        <v>0.17678059629019005</v>
      </c>
      <c r="H179" s="2">
        <v>0.12719714419931138</v>
      </c>
      <c r="I179" s="2">
        <v>-3.5220481834665751E-3</v>
      </c>
      <c r="J179" s="2">
        <v>-4.5508478737533942E-2</v>
      </c>
      <c r="K179" s="2">
        <f t="shared" si="2"/>
        <v>0.46355961578899757</v>
      </c>
      <c r="L179" s="2">
        <f t="shared" si="3"/>
        <v>-6.3214409989616055E-2</v>
      </c>
      <c r="M179" s="2">
        <f t="shared" si="18"/>
        <v>4.6387628721281077E-2</v>
      </c>
      <c r="N179" s="2">
        <f t="shared" si="0"/>
        <v>3.6596186724955113</v>
      </c>
      <c r="O179" s="2">
        <v>41159.454813436278</v>
      </c>
      <c r="P179" s="2">
        <v>1382.1773417003628</v>
      </c>
      <c r="Q179" s="2">
        <v>8.4167838019794133E-2</v>
      </c>
      <c r="R179" s="2">
        <f t="shared" si="4"/>
        <v>8.6861294637419401E-2</v>
      </c>
      <c r="S179" s="2">
        <f t="shared" si="5"/>
        <v>7.9004503790331707E-2</v>
      </c>
      <c r="T179" s="2">
        <f t="shared" si="6"/>
        <v>-5.3406599215866657E-2</v>
      </c>
      <c r="U179" s="2">
        <f t="shared" si="7"/>
        <v>0.16628971845656459</v>
      </c>
      <c r="V179" s="2">
        <v>-6.0195945139180813E-3</v>
      </c>
      <c r="W179" s="2">
        <f t="shared" si="8"/>
        <v>1.568851963654605E-2</v>
      </c>
      <c r="X179" s="2">
        <f t="shared" si="9"/>
        <v>5.5645571842231269E-2</v>
      </c>
      <c r="Y179" s="2">
        <f t="shared" si="10"/>
        <v>-0.11352406918309677</v>
      </c>
      <c r="Z179" s="2">
        <f t="shared" si="11"/>
        <v>7.5239422495553931E-2</v>
      </c>
      <c r="AA179" s="2">
        <f t="shared" si="12"/>
        <v>9.0187432533712211E-2</v>
      </c>
      <c r="AB179" s="5">
        <f t="shared" si="13"/>
        <v>2.0716652205126057E-2</v>
      </c>
      <c r="AC179" s="2">
        <f t="shared" si="14"/>
        <v>2.0789492114480668E-2</v>
      </c>
      <c r="AD179" s="2">
        <f t="shared" si="15"/>
        <v>1.2890550860220886E-2</v>
      </c>
      <c r="AE179" s="2">
        <f t="shared" si="16"/>
        <v>6.7114093959730337E-3</v>
      </c>
      <c r="AF179" s="2">
        <f t="shared" si="17"/>
        <v>4.3988269794721369E-2</v>
      </c>
      <c r="AG179" s="2">
        <v>2.0716652205126057E-2</v>
      </c>
      <c r="AH179" s="2">
        <v>2.0789492114480668E-2</v>
      </c>
      <c r="AI179" s="2">
        <v>1.2890550860220886E-2</v>
      </c>
      <c r="AJ179" s="2">
        <v>6.7114093959730337E-3</v>
      </c>
      <c r="AK179" s="2">
        <v>4.3988269794721369E-2</v>
      </c>
      <c r="AL179" s="2">
        <v>9.2116033320763485E-2</v>
      </c>
      <c r="AM179" s="2">
        <v>-1.0417904047887762E-2</v>
      </c>
      <c r="AN179" s="2">
        <f t="shared" si="19"/>
        <v>0.10253393736865124</v>
      </c>
      <c r="AO179" s="2">
        <v>8.6133591622736844E-2</v>
      </c>
      <c r="AP179" s="2">
        <v>1.8014169589116367E-2</v>
      </c>
      <c r="AQ179" s="2">
        <f t="shared" si="20"/>
        <v>6.811942203362048E-2</v>
      </c>
      <c r="AR179" s="2">
        <v>7.1438450893982416E-2</v>
      </c>
      <c r="AS179" s="2">
        <v>3.3684831416889237E-2</v>
      </c>
      <c r="AT179" s="2">
        <f t="shared" si="21"/>
        <v>3.775361947709318E-2</v>
      </c>
    </row>
    <row r="180" spans="1:46" ht="15.75" customHeight="1" x14ac:dyDescent="0.2">
      <c r="A180" s="2">
        <v>1970</v>
      </c>
      <c r="D180" s="2">
        <v>37.799999999999997</v>
      </c>
      <c r="E180" s="2">
        <v>1.0617977528089886</v>
      </c>
      <c r="F180" s="2">
        <f t="shared" si="1"/>
        <v>1.7809483014267213E-2</v>
      </c>
      <c r="G180" s="2">
        <v>-0.16809382078483237</v>
      </c>
      <c r="H180" s="2">
        <v>-0.21651164073915419</v>
      </c>
      <c r="I180" s="2">
        <v>-9.0500000000000025E-2</v>
      </c>
      <c r="J180" s="2">
        <v>-0.14343386243386236</v>
      </c>
      <c r="K180" s="2">
        <f t="shared" si="2"/>
        <v>0.47390579463541171</v>
      </c>
      <c r="L180" s="2">
        <f t="shared" si="3"/>
        <v>0.39364502478360769</v>
      </c>
      <c r="M180" s="2">
        <f t="shared" si="18"/>
        <v>0.23194266180655565</v>
      </c>
      <c r="N180" s="2">
        <f t="shared" si="0"/>
        <v>3.8857748825935481</v>
      </c>
      <c r="O180" s="2">
        <v>32247.953719850113</v>
      </c>
      <c r="P180" s="2">
        <v>1183.9263070117115</v>
      </c>
      <c r="Q180" s="2">
        <v>5.4741430729842749E-2</v>
      </c>
      <c r="R180" s="2">
        <f t="shared" si="4"/>
        <v>6.2043869951297091E-2</v>
      </c>
      <c r="S180" s="2">
        <f t="shared" si="5"/>
        <v>0.1242777362724668</v>
      </c>
      <c r="T180" s="2">
        <f t="shared" si="6"/>
        <v>-0.21651164073915419</v>
      </c>
      <c r="U180" s="2">
        <f t="shared" si="7"/>
        <v>0.16628971845656459</v>
      </c>
      <c r="V180" s="2">
        <v>-1.82170544796968E-2</v>
      </c>
      <c r="W180" s="2">
        <f t="shared" si="8"/>
        <v>8.7224622368687558E-3</v>
      </c>
      <c r="X180" s="2">
        <f t="shared" si="9"/>
        <v>7.0856585290579838E-2</v>
      </c>
      <c r="Y180" s="2">
        <f t="shared" si="10"/>
        <v>-0.14343386243386236</v>
      </c>
      <c r="Z180" s="2">
        <f t="shared" si="11"/>
        <v>7.5239422495553931E-2</v>
      </c>
      <c r="AA180" s="2">
        <f t="shared" si="12"/>
        <v>7.2958485209539542E-2</v>
      </c>
      <c r="AB180" s="5">
        <f t="shared" si="13"/>
        <v>2.579934624537342E-2</v>
      </c>
      <c r="AC180" s="2">
        <f t="shared" si="14"/>
        <v>2.5934784636759023E-2</v>
      </c>
      <c r="AD180" s="2">
        <f t="shared" si="15"/>
        <v>1.7648867732022681E-2</v>
      </c>
      <c r="AE180" s="2">
        <f t="shared" si="16"/>
        <v>6.7114093959730337E-3</v>
      </c>
      <c r="AF180" s="2">
        <f t="shared" si="17"/>
        <v>6.1797752808988582E-2</v>
      </c>
      <c r="AG180" s="2">
        <v>2.579934624537342E-2</v>
      </c>
      <c r="AH180" s="2">
        <v>2.5934784636759023E-2</v>
      </c>
      <c r="AI180" s="2">
        <v>1.7648867732022681E-2</v>
      </c>
      <c r="AJ180" s="2">
        <v>6.7114093959730337E-3</v>
      </c>
      <c r="AK180" s="2">
        <v>6.1797752808988582E-2</v>
      </c>
      <c r="AL180" s="2">
        <v>8.098977734752974E-2</v>
      </c>
      <c r="AM180" s="2">
        <v>-1.6551630224189113E-2</v>
      </c>
      <c r="AN180" s="2">
        <f t="shared" si="19"/>
        <v>9.7541407571718849E-2</v>
      </c>
      <c r="AO180" s="2">
        <v>8.0464693176602986E-2</v>
      </c>
      <c r="AP180" s="2">
        <v>1.8572038691704835E-2</v>
      </c>
      <c r="AQ180" s="2">
        <f t="shared" si="20"/>
        <v>6.1892654484898155E-2</v>
      </c>
      <c r="AR180" s="2">
        <v>6.8120080777465064E-2</v>
      </c>
      <c r="AS180" s="2">
        <v>3.0887839170242414E-2</v>
      </c>
      <c r="AT180" s="2">
        <f t="shared" si="21"/>
        <v>3.7232241607222646E-2</v>
      </c>
    </row>
    <row r="181" spans="1:46" ht="15.75" customHeight="1" x14ac:dyDescent="0.2">
      <c r="A181" s="2">
        <v>1971</v>
      </c>
      <c r="D181" s="2">
        <v>39.799999999999997</v>
      </c>
      <c r="E181" s="2">
        <v>1.052910052910053</v>
      </c>
      <c r="F181" s="2">
        <f t="shared" si="1"/>
        <v>-8.8876998989355638E-3</v>
      </c>
      <c r="G181" s="2">
        <v>0.1360173653048371</v>
      </c>
      <c r="H181" s="2">
        <v>7.8931065540774892E-2</v>
      </c>
      <c r="I181" s="2">
        <v>0.21360000000000001</v>
      </c>
      <c r="J181" s="2">
        <v>0.15261507537688423</v>
      </c>
      <c r="K181" s="2">
        <f t="shared" si="2"/>
        <v>0.47241074572083325</v>
      </c>
      <c r="L181" s="2">
        <f t="shared" si="3"/>
        <v>0.25946733075993372</v>
      </c>
      <c r="M181" s="2">
        <f t="shared" si="18"/>
        <v>0.20356847362211739</v>
      </c>
      <c r="N181" s="2">
        <f t="shared" si="0"/>
        <v>4.091371437228128</v>
      </c>
      <c r="O181" s="2">
        <v>34793.319068467477</v>
      </c>
      <c r="P181" s="2">
        <v>1364.6113095969802</v>
      </c>
      <c r="Q181" s="2">
        <v>4.9517181360853202E-2</v>
      </c>
      <c r="R181" s="2">
        <f t="shared" si="4"/>
        <v>5.6551291728937247E-2</v>
      </c>
      <c r="S181" s="2">
        <f t="shared" si="5"/>
        <v>0.12194306095436862</v>
      </c>
      <c r="T181" s="2">
        <f t="shared" si="6"/>
        <v>-0.21651164073915419</v>
      </c>
      <c r="U181" s="2">
        <f t="shared" si="7"/>
        <v>0.16628971845656459</v>
      </c>
      <c r="V181" s="2">
        <v>-1.1370886907187443E-2</v>
      </c>
      <c r="W181" s="2">
        <f t="shared" si="8"/>
        <v>2.0723640426740741E-2</v>
      </c>
      <c r="X181" s="2">
        <f t="shared" si="9"/>
        <v>8.476852009434542E-2</v>
      </c>
      <c r="Y181" s="2">
        <f t="shared" si="10"/>
        <v>-0.14343386243386236</v>
      </c>
      <c r="Z181" s="2">
        <f t="shared" si="11"/>
        <v>0.15261507537688423</v>
      </c>
      <c r="AA181" s="2">
        <f t="shared" si="12"/>
        <v>6.0888068268040649E-2</v>
      </c>
      <c r="AB181" s="5">
        <f t="shared" si="13"/>
        <v>2.9358560938777346E-2</v>
      </c>
      <c r="AC181" s="2">
        <f t="shared" si="14"/>
        <v>2.951930528612623E-2</v>
      </c>
      <c r="AD181" s="2">
        <f t="shared" si="15"/>
        <v>1.921759668616059E-2</v>
      </c>
      <c r="AE181" s="2">
        <f t="shared" si="16"/>
        <v>6.7114093959730337E-3</v>
      </c>
      <c r="AF181" s="2">
        <f t="shared" si="17"/>
        <v>6.1797752808988582E-2</v>
      </c>
      <c r="AG181" s="2">
        <v>2.9358560938777346E-2</v>
      </c>
      <c r="AH181" s="2">
        <v>2.951930528612623E-2</v>
      </c>
      <c r="AI181" s="2">
        <v>1.921759668616059E-2</v>
      </c>
      <c r="AJ181" s="2">
        <v>6.7114093959730337E-3</v>
      </c>
      <c r="AK181" s="2">
        <v>6.1797752808988582E-2</v>
      </c>
      <c r="AL181" s="2">
        <v>8.7709796199923681E-2</v>
      </c>
      <c r="AM181" s="2">
        <v>-1.3103204175411087E-2</v>
      </c>
      <c r="AN181" s="2">
        <f t="shared" si="19"/>
        <v>0.10081300037533476</v>
      </c>
      <c r="AO181" s="2">
        <v>8.5102407986375792E-2</v>
      </c>
      <c r="AP181" s="2">
        <v>2.0220624341422595E-2</v>
      </c>
      <c r="AQ181" s="2">
        <f t="shared" si="20"/>
        <v>6.48817836449532E-2</v>
      </c>
      <c r="AR181" s="2">
        <v>6.8219644740640822E-2</v>
      </c>
      <c r="AS181" s="2">
        <v>3.1158726574577991E-2</v>
      </c>
      <c r="AT181" s="2">
        <f t="shared" si="21"/>
        <v>3.7060918166062828E-2</v>
      </c>
    </row>
    <row r="182" spans="1:46" ht="15.75" customHeight="1" x14ac:dyDescent="0.2">
      <c r="A182" s="2">
        <v>1972</v>
      </c>
      <c r="D182" s="2">
        <v>41.1</v>
      </c>
      <c r="E182" s="2">
        <v>1.0326633165829147</v>
      </c>
      <c r="F182" s="2">
        <f t="shared" si="1"/>
        <v>-2.0246736327138359E-2</v>
      </c>
      <c r="G182" s="2">
        <v>0.13587075599051235</v>
      </c>
      <c r="H182" s="2">
        <v>9.9942970521226027E-2</v>
      </c>
      <c r="I182" s="2">
        <v>6.2300000000000022E-2</v>
      </c>
      <c r="J182" s="2">
        <v>2.8699270072992666E-2</v>
      </c>
      <c r="K182" s="2">
        <f t="shared" si="2"/>
        <v>0.47218009533791933</v>
      </c>
      <c r="L182" s="2">
        <f t="shared" si="3"/>
        <v>0.27765175115696722</v>
      </c>
      <c r="M182" s="2">
        <f t="shared" si="18"/>
        <v>0.21169564414107525</v>
      </c>
      <c r="N182" s="2">
        <f t="shared" si="0"/>
        <v>4.2250091977406052</v>
      </c>
      <c r="O182" s="2">
        <v>38270.666730462937</v>
      </c>
      <c r="P182" s="2">
        <v>1403.7746581157642</v>
      </c>
      <c r="Q182" s="2">
        <v>4.5541598504174843E-2</v>
      </c>
      <c r="R182" s="2">
        <f t="shared" si="4"/>
        <v>5.2296556620985556E-2</v>
      </c>
      <c r="S182" s="2">
        <f t="shared" si="5"/>
        <v>0.1193255510772504</v>
      </c>
      <c r="T182" s="2">
        <f t="shared" si="6"/>
        <v>-0.21651164073915419</v>
      </c>
      <c r="U182" s="2">
        <f t="shared" si="7"/>
        <v>0.16628971845656459</v>
      </c>
      <c r="V182" s="2">
        <v>-1.0513256950444768E-2</v>
      </c>
      <c r="W182" s="2">
        <f t="shared" si="8"/>
        <v>2.4287419472401352E-2</v>
      </c>
      <c r="X182" s="2">
        <f t="shared" si="9"/>
        <v>8.5139453650594818E-2</v>
      </c>
      <c r="Y182" s="2">
        <f t="shared" si="10"/>
        <v>-0.14343386243386236</v>
      </c>
      <c r="Z182" s="2">
        <f t="shared" si="11"/>
        <v>0.15261507537688423</v>
      </c>
      <c r="AA182" s="2">
        <f t="shared" si="12"/>
        <v>5.6054855454619613E-2</v>
      </c>
      <c r="AB182" s="5">
        <f t="shared" si="13"/>
        <v>3.1981844106042559E-2</v>
      </c>
      <c r="AC182" s="2">
        <f t="shared" si="14"/>
        <v>3.2114496004820303E-2</v>
      </c>
      <c r="AD182" s="2">
        <f t="shared" si="15"/>
        <v>1.7467998501900821E-2</v>
      </c>
      <c r="AE182" s="2">
        <f t="shared" si="16"/>
        <v>9.7087378640776656E-3</v>
      </c>
      <c r="AF182" s="2">
        <f t="shared" si="17"/>
        <v>6.1797752808988582E-2</v>
      </c>
      <c r="AG182" s="2">
        <v>3.1981844106042559E-2</v>
      </c>
      <c r="AH182" s="2">
        <v>3.2114496004820303E-2</v>
      </c>
      <c r="AI182" s="2">
        <v>1.7467998501900821E-2</v>
      </c>
      <c r="AJ182" s="2">
        <v>9.7087378640776656E-3</v>
      </c>
      <c r="AK182" s="2">
        <v>6.1797752808988582E-2</v>
      </c>
      <c r="AL182" s="2">
        <v>9.7085983095826014E-2</v>
      </c>
      <c r="AM182" s="2">
        <v>-9.7704664890691049E-3</v>
      </c>
      <c r="AN182" s="2">
        <f t="shared" si="19"/>
        <v>0.10685644958489512</v>
      </c>
      <c r="AO182" s="2">
        <v>8.2704493397834714E-2</v>
      </c>
      <c r="AP182" s="2">
        <v>1.532619317185681E-2</v>
      </c>
      <c r="AQ182" s="2">
        <f t="shared" si="20"/>
        <v>6.7378300225977905E-2</v>
      </c>
      <c r="AR182" s="2">
        <v>6.7244023230754596E-2</v>
      </c>
      <c r="AS182" s="2">
        <v>3.0284568771946744E-2</v>
      </c>
      <c r="AT182" s="2">
        <f t="shared" si="21"/>
        <v>3.6959454458807856E-2</v>
      </c>
    </row>
    <row r="183" spans="1:46" ht="15.75" customHeight="1" x14ac:dyDescent="0.2">
      <c r="A183" s="2">
        <v>1973</v>
      </c>
      <c r="D183" s="2">
        <v>42.6</v>
      </c>
      <c r="E183" s="2">
        <v>1.0364963503649636</v>
      </c>
      <c r="F183" s="2">
        <f t="shared" si="1"/>
        <v>3.8330337820489113E-3</v>
      </c>
      <c r="G183" s="2">
        <v>0.10969561642691605</v>
      </c>
      <c r="H183" s="2">
        <v>7.0621827116108982E-2</v>
      </c>
      <c r="I183" s="2">
        <v>6.349999999999989E-2</v>
      </c>
      <c r="J183" s="2">
        <v>2.605281690140826E-2</v>
      </c>
      <c r="K183" s="2">
        <f t="shared" si="2"/>
        <v>0.47214587887473092</v>
      </c>
      <c r="L183" s="2">
        <f t="shared" si="3"/>
        <v>0.35641292481779352</v>
      </c>
      <c r="M183" s="2">
        <f t="shared" si="18"/>
        <v>0.20585847379694641</v>
      </c>
      <c r="N183" s="2">
        <f t="shared" si="0"/>
        <v>4.3792066137165397</v>
      </c>
      <c r="O183" s="2">
        <v>40973.411139919917</v>
      </c>
      <c r="P183" s="2">
        <v>1440.3469422544911</v>
      </c>
      <c r="Q183" s="2">
        <v>5.6361573317587711E-2</v>
      </c>
      <c r="R183" s="2">
        <f t="shared" si="4"/>
        <v>6.2770708574440087E-2</v>
      </c>
      <c r="S183" s="2">
        <f t="shared" si="5"/>
        <v>0.11543071664578759</v>
      </c>
      <c r="T183" s="2">
        <f t="shared" si="6"/>
        <v>-0.21651164073915419</v>
      </c>
      <c r="U183" s="2">
        <f t="shared" si="7"/>
        <v>0.16628971845656459</v>
      </c>
      <c r="V183" s="2">
        <v>-1.4355939061148914E-2</v>
      </c>
      <c r="W183" s="2">
        <f t="shared" si="8"/>
        <v>2.2538649579834303E-2</v>
      </c>
      <c r="X183" s="2">
        <f t="shared" si="9"/>
        <v>8.2128211333246257E-2</v>
      </c>
      <c r="Y183" s="2">
        <f t="shared" si="10"/>
        <v>-0.14343386243386236</v>
      </c>
      <c r="Z183" s="2">
        <f t="shared" si="11"/>
        <v>0.15261507537688423</v>
      </c>
      <c r="AA183" s="2">
        <f t="shared" si="12"/>
        <v>7.0717512378736622E-2</v>
      </c>
      <c r="AB183" s="3">
        <f t="shared" si="13"/>
        <v>3.4316854143475108E-2</v>
      </c>
      <c r="AC183" s="4">
        <f t="shared" si="14"/>
        <v>3.4430797707983185E-2</v>
      </c>
      <c r="AD183" s="4">
        <f t="shared" si="15"/>
        <v>1.6189828032514644E-2</v>
      </c>
      <c r="AE183" s="4">
        <f t="shared" si="16"/>
        <v>9.7087378640776656E-3</v>
      </c>
      <c r="AF183" s="4">
        <f t="shared" si="17"/>
        <v>6.1797752808988582E-2</v>
      </c>
      <c r="AG183" s="4">
        <v>3.4316854143475108E-2</v>
      </c>
      <c r="AH183" s="4">
        <v>3.4430797707983185E-2</v>
      </c>
      <c r="AI183" s="4">
        <v>1.6189828032514644E-2</v>
      </c>
      <c r="AJ183" s="4">
        <v>9.7087378640776656E-3</v>
      </c>
      <c r="AK183" s="4">
        <v>6.1797752808988582E-2</v>
      </c>
      <c r="AL183" s="2">
        <v>9.4361010203734483E-2</v>
      </c>
      <c r="AM183" s="2">
        <v>-8.1487948718699729E-3</v>
      </c>
      <c r="AN183" s="2">
        <f t="shared" si="19"/>
        <v>0.10250980507560445</v>
      </c>
      <c r="AO183" s="2">
        <v>7.8498517180321581E-2</v>
      </c>
      <c r="AP183" s="2">
        <v>1.413737595057607E-2</v>
      </c>
      <c r="AQ183" s="2">
        <f t="shared" si="20"/>
        <v>6.4361141229745511E-2</v>
      </c>
      <c r="AR183" s="2">
        <v>6.6301469698938062E-2</v>
      </c>
      <c r="AS183" s="2">
        <v>2.9786761580783295E-2</v>
      </c>
      <c r="AT183" s="2">
        <f t="shared" si="21"/>
        <v>3.6514708118154771E-2</v>
      </c>
    </row>
    <row r="184" spans="1:46" ht="15.75" customHeight="1" x14ac:dyDescent="0.2">
      <c r="A184" s="2">
        <v>1974</v>
      </c>
      <c r="D184" s="2">
        <v>46.6</v>
      </c>
      <c r="E184" s="2">
        <v>1.0938967136150235</v>
      </c>
      <c r="F184" s="2">
        <f t="shared" si="1"/>
        <v>5.7400363250059927E-2</v>
      </c>
      <c r="G184" s="2">
        <v>-0.16086714389606593</v>
      </c>
      <c r="H184" s="2">
        <v>-0.23289571523545938</v>
      </c>
      <c r="I184" s="2">
        <v>1.089999999999991E-2</v>
      </c>
      <c r="J184" s="2">
        <v>-7.5872532188841268E-2</v>
      </c>
      <c r="K184" s="2">
        <f t="shared" si="2"/>
        <v>0.47853586053507513</v>
      </c>
      <c r="L184" s="2">
        <f t="shared" si="3"/>
        <v>0.32133446009974315</v>
      </c>
      <c r="M184" s="2">
        <f t="shared" si="18"/>
        <v>0.29668725998639361</v>
      </c>
      <c r="N184" s="2">
        <f t="shared" si="0"/>
        <v>4.7903997229856987</v>
      </c>
      <c r="O184" s="2">
        <v>31430.879246851728</v>
      </c>
      <c r="P184" s="2">
        <v>1331.0641725151881</v>
      </c>
      <c r="Q184" s="2">
        <v>1.3579495494436804E-2</v>
      </c>
      <c r="R184" s="2">
        <f t="shared" si="4"/>
        <v>2.3496039227013266E-2</v>
      </c>
      <c r="S184" s="2">
        <f t="shared" si="5"/>
        <v>0.14239511227378418</v>
      </c>
      <c r="T184" s="2">
        <f t="shared" si="6"/>
        <v>-0.23289571523545938</v>
      </c>
      <c r="U184" s="2">
        <f t="shared" si="7"/>
        <v>0.16628971845656459</v>
      </c>
      <c r="V184" s="2">
        <v>-2.2279653550090702E-2</v>
      </c>
      <c r="W184" s="2">
        <f t="shared" si="8"/>
        <v>2.1799682427563437E-2</v>
      </c>
      <c r="X184" s="2">
        <f t="shared" si="9"/>
        <v>8.4392835495810878E-2</v>
      </c>
      <c r="Y184" s="2">
        <f t="shared" si="10"/>
        <v>-0.14343386243386236</v>
      </c>
      <c r="Z184" s="2">
        <f t="shared" si="11"/>
        <v>0.15261507537688423</v>
      </c>
      <c r="AA184" s="2">
        <f t="shared" si="12"/>
        <v>3.5859149044527507E-2</v>
      </c>
      <c r="AB184" s="5">
        <f t="shared" si="13"/>
        <v>4.1940078795046826E-2</v>
      </c>
      <c r="AC184" s="2">
        <f t="shared" si="14"/>
        <v>4.2175732227380358E-2</v>
      </c>
      <c r="AD184" s="2">
        <f t="shared" si="15"/>
        <v>2.3504009360459779E-2</v>
      </c>
      <c r="AE184" s="2">
        <f t="shared" si="16"/>
        <v>9.7087378640776656E-3</v>
      </c>
      <c r="AF184" s="2">
        <f t="shared" si="17"/>
        <v>9.3896713615023497E-2</v>
      </c>
      <c r="AG184" s="2">
        <v>4.1940078795046826E-2</v>
      </c>
      <c r="AH184" s="2">
        <v>4.2175732227380358E-2</v>
      </c>
      <c r="AI184" s="2">
        <v>2.3504009360459779E-2</v>
      </c>
      <c r="AJ184" s="2">
        <v>9.7087378640776656E-3</v>
      </c>
      <c r="AK184" s="2">
        <v>9.3896713615023497E-2</v>
      </c>
      <c r="AL184" s="2">
        <v>7.8799835714062585E-2</v>
      </c>
      <c r="AM184" s="2">
        <v>-1.2277048417328797E-2</v>
      </c>
      <c r="AN184" s="2">
        <f t="shared" si="19"/>
        <v>9.1076884131391381E-2</v>
      </c>
      <c r="AO184" s="2">
        <v>7.2283240804327076E-2</v>
      </c>
      <c r="AP184" s="2">
        <v>1.2350716934739922E-2</v>
      </c>
      <c r="AQ184" s="2">
        <f t="shared" si="20"/>
        <v>5.9932523869587154E-2</v>
      </c>
      <c r="AR184" s="2">
        <v>6.3672977214212598E-2</v>
      </c>
      <c r="AS184" s="2">
        <v>2.7923439885496174E-2</v>
      </c>
      <c r="AT184" s="2">
        <f t="shared" si="21"/>
        <v>3.5749537328716427E-2</v>
      </c>
    </row>
    <row r="185" spans="1:46" ht="15.75" customHeight="1" x14ac:dyDescent="0.2">
      <c r="A185" s="2">
        <v>1975</v>
      </c>
      <c r="D185" s="2">
        <v>52.1</v>
      </c>
      <c r="E185" s="2">
        <v>1.1180257510729614</v>
      </c>
      <c r="F185" s="2">
        <f t="shared" si="1"/>
        <v>2.412903745793793E-2</v>
      </c>
      <c r="G185" s="2">
        <v>-0.18098829606054789</v>
      </c>
      <c r="H185" s="2">
        <v>-0.26744826480655537</v>
      </c>
      <c r="I185" s="2">
        <v>3.2630626060850876E-2</v>
      </c>
      <c r="J185" s="2">
        <v>-7.6380284559776412E-2</v>
      </c>
      <c r="K185" s="2">
        <f t="shared" si="2"/>
        <v>0.48512266607948079</v>
      </c>
      <c r="L185" s="2">
        <f t="shared" si="3"/>
        <v>0.24567594178332328</v>
      </c>
      <c r="M185" s="2">
        <f t="shared" si="18"/>
        <v>0.32782390566252317</v>
      </c>
      <c r="N185" s="2">
        <f t="shared" si="0"/>
        <v>5.3557902482307922</v>
      </c>
      <c r="O185" s="2">
        <v>23024.745130936863</v>
      </c>
      <c r="P185" s="2">
        <v>1229.3971122511548</v>
      </c>
      <c r="Q185" s="2">
        <v>-3.2477659815280016E-2</v>
      </c>
      <c r="R185" s="2">
        <f t="shared" si="4"/>
        <v>-1.9877759099298731E-2</v>
      </c>
      <c r="S185" s="2">
        <f t="shared" si="5"/>
        <v>0.15914109791290457</v>
      </c>
      <c r="T185" s="2">
        <f t="shared" si="6"/>
        <v>-0.26744826480655537</v>
      </c>
      <c r="U185" s="2">
        <f t="shared" si="7"/>
        <v>0.12719714419931138</v>
      </c>
      <c r="V185" s="2">
        <v>-3.2401950674674419E-2</v>
      </c>
      <c r="W185" s="2">
        <f t="shared" si="8"/>
        <v>2.1575697293394779E-2</v>
      </c>
      <c r="X185" s="2">
        <f t="shared" si="9"/>
        <v>8.4605346167616807E-2</v>
      </c>
      <c r="Y185" s="2">
        <f t="shared" si="10"/>
        <v>-0.14343386243386236</v>
      </c>
      <c r="Z185" s="2">
        <f t="shared" si="11"/>
        <v>0.15261507537688423</v>
      </c>
      <c r="AA185" s="2">
        <f t="shared" si="12"/>
        <v>-7.5709140605596803E-5</v>
      </c>
      <c r="AB185" s="5">
        <f t="shared" si="13"/>
        <v>5.2611990715772897E-2</v>
      </c>
      <c r="AC185" s="2">
        <f t="shared" si="14"/>
        <v>5.3007433548268867E-2</v>
      </c>
      <c r="AD185" s="2">
        <f t="shared" si="15"/>
        <v>3.0727852376392167E-2</v>
      </c>
      <c r="AE185" s="2">
        <f t="shared" si="16"/>
        <v>1.9230769230769384E-2</v>
      </c>
      <c r="AF185" s="2">
        <f t="shared" si="17"/>
        <v>0.11802575107296143</v>
      </c>
      <c r="AG185" s="2">
        <v>5.2611990715772897E-2</v>
      </c>
      <c r="AH185" s="2">
        <v>5.3007433548268867E-2</v>
      </c>
      <c r="AI185" s="2">
        <v>3.0727852376392167E-2</v>
      </c>
      <c r="AJ185" s="2">
        <v>1.9230769230769384E-2</v>
      </c>
      <c r="AK185" s="2">
        <v>0.11802575107296143</v>
      </c>
      <c r="AL185" s="2">
        <v>6.1525526376834498E-2</v>
      </c>
      <c r="AM185" s="2">
        <v>-1.6304201100873161E-2</v>
      </c>
      <c r="AN185" s="2">
        <f t="shared" si="19"/>
        <v>7.7829727477707666E-2</v>
      </c>
      <c r="AO185" s="2">
        <v>6.0569107604436866E-2</v>
      </c>
      <c r="AP185" s="2">
        <v>9.1054937262455143E-3</v>
      </c>
      <c r="AQ185" s="2">
        <f t="shared" si="20"/>
        <v>5.1463613878191351E-2</v>
      </c>
      <c r="AR185" s="2">
        <v>5.9493674406572994E-2</v>
      </c>
      <c r="AS185" s="2">
        <v>2.5670695610228868E-2</v>
      </c>
      <c r="AT185" s="2">
        <f t="shared" si="21"/>
        <v>3.3822978796344126E-2</v>
      </c>
    </row>
    <row r="186" spans="1:46" ht="15.75" customHeight="1" x14ac:dyDescent="0.2">
      <c r="A186" s="2">
        <v>1976</v>
      </c>
      <c r="D186" s="2">
        <v>55.6</v>
      </c>
      <c r="E186" s="2">
        <v>1.0671785028790788</v>
      </c>
      <c r="F186" s="2">
        <f t="shared" si="1"/>
        <v>-5.0847248193882644E-2</v>
      </c>
      <c r="G186" s="2">
        <v>0.35482481377256203</v>
      </c>
      <c r="H186" s="2">
        <v>0.26953907909263441</v>
      </c>
      <c r="I186" s="2">
        <v>0.10229868201864245</v>
      </c>
      <c r="J186" s="2">
        <v>3.29093764958861E-2</v>
      </c>
      <c r="K186" s="2">
        <f t="shared" si="2"/>
        <v>0.48251586198056834</v>
      </c>
      <c r="L186" s="2">
        <f t="shared" si="3"/>
        <v>0.38129415357677238</v>
      </c>
      <c r="M186" s="2">
        <f t="shared" si="18"/>
        <v>0.34354731726053001</v>
      </c>
      <c r="N186" s="2">
        <f t="shared" si="0"/>
        <v>5.7155842188413066</v>
      </c>
      <c r="O186" s="2">
        <v>29230.813729872203</v>
      </c>
      <c r="P186" s="2">
        <v>1269.8558046811831</v>
      </c>
      <c r="Q186" s="2">
        <v>-1.7937615192520451E-2</v>
      </c>
      <c r="R186" s="2">
        <f t="shared" si="4"/>
        <v>-2.285568642995861E-3</v>
      </c>
      <c r="S186" s="2">
        <f t="shared" si="5"/>
        <v>0.18126688611712841</v>
      </c>
      <c r="T186" s="2">
        <f t="shared" si="6"/>
        <v>-0.26744826480655537</v>
      </c>
      <c r="U186" s="2">
        <f t="shared" si="7"/>
        <v>0.26953907909263441</v>
      </c>
      <c r="V186" s="2">
        <v>-2.664726454921169E-2</v>
      </c>
      <c r="W186" s="2">
        <f t="shared" si="8"/>
        <v>3.2589488722278258E-2</v>
      </c>
      <c r="X186" s="2">
        <f t="shared" si="9"/>
        <v>8.6871242082609088E-2</v>
      </c>
      <c r="Y186" s="2">
        <f t="shared" si="10"/>
        <v>-0.14343386243386236</v>
      </c>
      <c r="Z186" s="2">
        <f t="shared" si="11"/>
        <v>0.15261507537688423</v>
      </c>
      <c r="AA186" s="2">
        <f t="shared" si="12"/>
        <v>8.7096493566912389E-3</v>
      </c>
      <c r="AB186" s="5">
        <f t="shared" si="13"/>
        <v>5.7461993296247044E-2</v>
      </c>
      <c r="AC186" s="2">
        <f t="shared" si="14"/>
        <v>5.7802206913099674E-2</v>
      </c>
      <c r="AD186" s="2">
        <f t="shared" si="15"/>
        <v>2.8534318211874892E-2</v>
      </c>
      <c r="AE186" s="2">
        <f t="shared" si="16"/>
        <v>3.2663316582914659E-2</v>
      </c>
      <c r="AF186" s="2">
        <f t="shared" si="17"/>
        <v>0.11802575107296143</v>
      </c>
      <c r="AG186" s="2">
        <v>5.7461993296247044E-2</v>
      </c>
      <c r="AH186" s="2">
        <v>5.7802206913099674E-2</v>
      </c>
      <c r="AI186" s="2">
        <v>2.8534318211874892E-2</v>
      </c>
      <c r="AJ186" s="2">
        <v>3.2663316582914659E-2</v>
      </c>
      <c r="AK186" s="2">
        <v>0.11802575107296143</v>
      </c>
      <c r="AL186" s="2">
        <v>5.7629414997242605E-2</v>
      </c>
      <c r="AM186" s="2">
        <v>-1.6544913569356834E-2</v>
      </c>
      <c r="AN186" s="2">
        <f t="shared" si="19"/>
        <v>7.4174328566599446E-2</v>
      </c>
      <c r="AO186" s="2">
        <v>6.1488729548678608E-2</v>
      </c>
      <c r="AP186" s="2">
        <v>8.8796354800650019E-3</v>
      </c>
      <c r="AQ186" s="2">
        <f t="shared" si="20"/>
        <v>5.260909406861361E-2</v>
      </c>
      <c r="AR186" s="2">
        <v>6.108886580800231E-2</v>
      </c>
      <c r="AS186" s="2">
        <v>2.4723360921241309E-2</v>
      </c>
      <c r="AT186" s="2">
        <f t="shared" si="21"/>
        <v>3.6365504886761005E-2</v>
      </c>
    </row>
    <row r="187" spans="1:46" ht="15.75" customHeight="1" x14ac:dyDescent="0.2">
      <c r="A187" s="2">
        <v>1977</v>
      </c>
      <c r="D187" s="2">
        <v>58.5</v>
      </c>
      <c r="E187" s="2">
        <v>1.0521582733812949</v>
      </c>
      <c r="F187" s="2">
        <f t="shared" si="1"/>
        <v>-1.5020229497783921E-2</v>
      </c>
      <c r="G187" s="2">
        <v>8.5019985883252769E-2</v>
      </c>
      <c r="H187" s="2">
        <v>3.1232670343741109E-2</v>
      </c>
      <c r="I187" s="2">
        <v>0.12928807653275642</v>
      </c>
      <c r="J187" s="2">
        <v>7.3306274448226683E-2</v>
      </c>
      <c r="K187" s="2">
        <f t="shared" si="2"/>
        <v>0.48192035813420858</v>
      </c>
      <c r="L187" s="2">
        <f t="shared" si="3"/>
        <v>0.37243370351506472</v>
      </c>
      <c r="M187" s="2">
        <f t="shared" si="18"/>
        <v>0.3379457384901986</v>
      </c>
      <c r="N187" s="2">
        <f t="shared" si="0"/>
        <v>6.0136992230614466</v>
      </c>
      <c r="O187" s="2">
        <v>30143.770098976602</v>
      </c>
      <c r="P187" s="2">
        <v>1362.9442028088156</v>
      </c>
      <c r="Q187" s="2">
        <v>-9.4910684043178293E-3</v>
      </c>
      <c r="R187" s="2">
        <f t="shared" si="4"/>
        <v>6.1783583129649154E-3</v>
      </c>
      <c r="S187" s="2">
        <f t="shared" si="5"/>
        <v>0.18058943244774295</v>
      </c>
      <c r="T187" s="2">
        <f t="shared" si="6"/>
        <v>-0.26744826480655537</v>
      </c>
      <c r="U187" s="2">
        <f t="shared" si="7"/>
        <v>0.26953907909263441</v>
      </c>
      <c r="V187" s="2">
        <v>-1.7946081015157576E-2</v>
      </c>
      <c r="W187" s="2">
        <f t="shared" si="8"/>
        <v>4.3930473584691078E-2</v>
      </c>
      <c r="X187" s="2">
        <f t="shared" si="9"/>
        <v>9.2123856623001418E-2</v>
      </c>
      <c r="Y187" s="2">
        <f t="shared" si="10"/>
        <v>-0.14343386243386236</v>
      </c>
      <c r="Z187" s="2">
        <f t="shared" si="11"/>
        <v>0.15261507537688423</v>
      </c>
      <c r="AA187" s="2">
        <f t="shared" si="12"/>
        <v>8.4550126108397464E-3</v>
      </c>
      <c r="AB187" s="5">
        <f t="shared" si="13"/>
        <v>5.9243961371884632E-2</v>
      </c>
      <c r="AC187" s="2">
        <f t="shared" si="14"/>
        <v>5.9558914754374026E-2</v>
      </c>
      <c r="AD187" s="2">
        <f t="shared" si="15"/>
        <v>2.7467371609429476E-2</v>
      </c>
      <c r="AE187" s="2">
        <f t="shared" si="16"/>
        <v>3.2663316582914659E-2</v>
      </c>
      <c r="AF187" s="2">
        <f t="shared" si="17"/>
        <v>0.11802575107296143</v>
      </c>
      <c r="AG187" s="2">
        <v>5.9243961371884632E-2</v>
      </c>
      <c r="AH187" s="2">
        <v>5.9558914754374026E-2</v>
      </c>
      <c r="AI187" s="2">
        <v>2.7467371609429476E-2</v>
      </c>
      <c r="AJ187" s="2">
        <v>3.2663316582914659E-2</v>
      </c>
      <c r="AK187" s="2">
        <v>0.11802575107296143</v>
      </c>
      <c r="AL187" s="2">
        <v>6.8694227278107256E-2</v>
      </c>
      <c r="AM187" s="2">
        <v>-8.6016927973789296E-3</v>
      </c>
      <c r="AN187" s="2">
        <f t="shared" si="19"/>
        <v>7.7295920075486191E-2</v>
      </c>
      <c r="AO187" s="2">
        <v>5.9630158153499591E-2</v>
      </c>
      <c r="AP187" s="2">
        <v>8.1525683675136851E-3</v>
      </c>
      <c r="AQ187" s="2">
        <f t="shared" si="20"/>
        <v>5.1477589785985906E-2</v>
      </c>
      <c r="AR187" s="2">
        <v>6.2468527785590665E-2</v>
      </c>
      <c r="AS187" s="2">
        <v>2.4665876636031713E-2</v>
      </c>
      <c r="AT187" s="2">
        <f t="shared" si="21"/>
        <v>3.7802651149558955E-2</v>
      </c>
    </row>
    <row r="188" spans="1:46" ht="15.75" customHeight="1" x14ac:dyDescent="0.2">
      <c r="A188" s="2">
        <v>1978</v>
      </c>
      <c r="D188" s="2">
        <v>62.5</v>
      </c>
      <c r="E188" s="2">
        <v>1.0683760683760684</v>
      </c>
      <c r="F188" s="2">
        <f t="shared" si="1"/>
        <v>1.6217794994773493E-2</v>
      </c>
      <c r="G188" s="2">
        <v>-4.8697843326145351E-2</v>
      </c>
      <c r="H188" s="2">
        <v>-0.10958118135327199</v>
      </c>
      <c r="I188" s="2">
        <v>3.9543789748281544E-2</v>
      </c>
      <c r="J188" s="2">
        <v>-2.6987012795608445E-2</v>
      </c>
      <c r="K188" s="2">
        <f t="shared" si="2"/>
        <v>0.48403861610722609</v>
      </c>
      <c r="L188" s="2">
        <f t="shared" si="3"/>
        <v>0.53427223362644782</v>
      </c>
      <c r="M188" s="2">
        <f t="shared" si="18"/>
        <v>0.36021827731645967</v>
      </c>
      <c r="N188" s="2">
        <f t="shared" si="0"/>
        <v>6.4248923323306055</v>
      </c>
      <c r="O188" s="2">
        <v>26840.58016108931</v>
      </c>
      <c r="P188" s="2">
        <v>1326.1624101679138</v>
      </c>
      <c r="Q188" s="2">
        <v>-3.0311563908482463E-2</v>
      </c>
      <c r="R188" s="2">
        <f t="shared" si="4"/>
        <v>-1.4897204532064412E-2</v>
      </c>
      <c r="S188" s="2">
        <f t="shared" si="5"/>
        <v>0.18056919530975257</v>
      </c>
      <c r="T188" s="2">
        <f t="shared" si="6"/>
        <v>-0.26744826480655537</v>
      </c>
      <c r="U188" s="2">
        <f t="shared" si="7"/>
        <v>0.26953907909263441</v>
      </c>
      <c r="V188" s="2">
        <v>-8.7561588664380637E-3</v>
      </c>
      <c r="W188" s="2">
        <f t="shared" si="8"/>
        <v>5.6003912617706451E-2</v>
      </c>
      <c r="X188" s="2">
        <f t="shared" si="9"/>
        <v>8.5580156678974062E-2</v>
      </c>
      <c r="Y188" s="2">
        <f t="shared" si="10"/>
        <v>-0.14343386243386236</v>
      </c>
      <c r="Z188" s="2">
        <f t="shared" si="11"/>
        <v>0.15261507537688423</v>
      </c>
      <c r="AA188" s="2">
        <f t="shared" si="12"/>
        <v>-2.1555405042044399E-2</v>
      </c>
      <c r="AB188" s="5">
        <f t="shared" si="13"/>
        <v>6.2459939651762039E-2</v>
      </c>
      <c r="AC188" s="2">
        <f t="shared" si="14"/>
        <v>6.2749105178606879E-2</v>
      </c>
      <c r="AD188" s="2">
        <f t="shared" si="15"/>
        <v>2.6316813099692669E-2</v>
      </c>
      <c r="AE188" s="2">
        <f t="shared" si="16"/>
        <v>3.2663316582914659E-2</v>
      </c>
      <c r="AF188" s="2">
        <f t="shared" si="17"/>
        <v>0.11802575107296143</v>
      </c>
      <c r="AG188" s="2">
        <v>6.2459939651762039E-2</v>
      </c>
      <c r="AH188" s="2">
        <v>6.2749105178606879E-2</v>
      </c>
      <c r="AI188" s="2">
        <v>2.6316813099692669E-2</v>
      </c>
      <c r="AJ188" s="2">
        <v>3.2663316582914659E-2</v>
      </c>
      <c r="AK188" s="2">
        <v>0.11802575107296143</v>
      </c>
      <c r="AL188" s="2">
        <v>6.8715671670042139E-2</v>
      </c>
      <c r="AM188" s="2">
        <v>-4.3284406779784028E-3</v>
      </c>
      <c r="AN188" s="2">
        <f t="shared" si="19"/>
        <v>7.3044112348020537E-2</v>
      </c>
      <c r="AO188" s="2">
        <v>5.1060564851030846E-2</v>
      </c>
      <c r="AP188" s="2">
        <v>5.7301184036854013E-3</v>
      </c>
      <c r="AQ188" s="2">
        <f t="shared" si="20"/>
        <v>4.5330446447345442E-2</v>
      </c>
      <c r="AR188" s="2">
        <v>6.094017826332223E-2</v>
      </c>
      <c r="AS188" s="2">
        <v>2.3577292646062526E-2</v>
      </c>
      <c r="AT188" s="2">
        <f t="shared" si="21"/>
        <v>3.73628856172597E-2</v>
      </c>
    </row>
    <row r="189" spans="1:46" ht="15.75" customHeight="1" x14ac:dyDescent="0.2">
      <c r="A189" s="2">
        <v>1979</v>
      </c>
      <c r="D189" s="2">
        <v>68.3</v>
      </c>
      <c r="E189" s="2">
        <v>1.0928</v>
      </c>
      <c r="F189" s="2">
        <f t="shared" si="1"/>
        <v>2.4423931623931638E-2</v>
      </c>
      <c r="G189" s="2">
        <v>0.20578177688836674</v>
      </c>
      <c r="H189" s="2">
        <v>0.10338742394616274</v>
      </c>
      <c r="I189" s="2">
        <v>2.6822208994402796E-2</v>
      </c>
      <c r="J189" s="2">
        <v>-6.0374991769397091E-2</v>
      </c>
      <c r="K189" s="2">
        <f t="shared" si="2"/>
        <v>0.48124432760939323</v>
      </c>
      <c r="L189" s="2">
        <f t="shared" si="3"/>
        <v>0.59248979057910034</v>
      </c>
      <c r="M189" s="2">
        <f t="shared" si="18"/>
        <v>0.47842115463264945</v>
      </c>
      <c r="N189" s="2">
        <f t="shared" si="0"/>
        <v>7.0211223407708854</v>
      </c>
      <c r="O189" s="2">
        <v>29615.558601164816</v>
      </c>
      <c r="P189" s="2">
        <v>1246.0953655691421</v>
      </c>
      <c r="Q189" s="2">
        <v>-3.2379565157734387E-2</v>
      </c>
      <c r="R189" s="2">
        <f t="shared" si="4"/>
        <v>-1.7278176557379277E-2</v>
      </c>
      <c r="S189" s="2">
        <f t="shared" si="5"/>
        <v>0.17863397330490863</v>
      </c>
      <c r="T189" s="2">
        <f t="shared" si="6"/>
        <v>-0.26744826480655537</v>
      </c>
      <c r="U189" s="2">
        <f t="shared" si="7"/>
        <v>0.26953907909263441</v>
      </c>
      <c r="V189" s="2">
        <v>-1.0310982047178395E-2</v>
      </c>
      <c r="W189" s="2">
        <f t="shared" si="8"/>
        <v>5.9038338335493393E-2</v>
      </c>
      <c r="X189" s="2">
        <f t="shared" si="9"/>
        <v>8.6477579121368831E-2</v>
      </c>
      <c r="Y189" s="2">
        <f t="shared" si="10"/>
        <v>-0.14343386243386236</v>
      </c>
      <c r="Z189" s="2">
        <f t="shared" si="11"/>
        <v>0.15261507537688423</v>
      </c>
      <c r="AA189" s="2">
        <f t="shared" si="12"/>
        <v>-2.2068583110555991E-2</v>
      </c>
      <c r="AB189" s="5">
        <f t="shared" si="13"/>
        <v>6.7325954847212877E-2</v>
      </c>
      <c r="AC189" s="2">
        <f t="shared" si="14"/>
        <v>6.7630278199134697E-2</v>
      </c>
      <c r="AD189" s="2">
        <f t="shared" si="15"/>
        <v>2.6969119583988604E-2</v>
      </c>
      <c r="AE189" s="2">
        <f t="shared" si="16"/>
        <v>3.2663316582914659E-2</v>
      </c>
      <c r="AF189" s="2">
        <f t="shared" si="17"/>
        <v>0.11802575107296143</v>
      </c>
      <c r="AG189" s="2">
        <v>6.7325954847212877E-2</v>
      </c>
      <c r="AH189" s="2">
        <v>6.7630278199134697E-2</v>
      </c>
      <c r="AI189" s="2">
        <v>2.6969119583988604E-2</v>
      </c>
      <c r="AJ189" s="2">
        <v>3.2663316582914659E-2</v>
      </c>
      <c r="AK189" s="2">
        <v>0.11802575107296143</v>
      </c>
      <c r="AL189" s="2">
        <v>7.0432683200386495E-2</v>
      </c>
      <c r="AM189" s="2">
        <v>-7.9181680450872618E-3</v>
      </c>
      <c r="AN189" s="2">
        <f t="shared" si="19"/>
        <v>7.8350851245473752E-2</v>
      </c>
      <c r="AO189" s="2">
        <v>4.4785065671320179E-2</v>
      </c>
      <c r="AP189" s="2">
        <v>4.1196488684998979E-3</v>
      </c>
      <c r="AQ189" s="2">
        <f t="shared" si="20"/>
        <v>4.0665416802820278E-2</v>
      </c>
      <c r="AR189" s="2">
        <v>6.0263286028929754E-2</v>
      </c>
      <c r="AS189" s="2">
        <v>2.1941389542419348E-2</v>
      </c>
      <c r="AT189" s="2">
        <f t="shared" si="21"/>
        <v>3.8321896486510409E-2</v>
      </c>
    </row>
    <row r="190" spans="1:46" ht="15.75" customHeight="1" x14ac:dyDescent="0.2">
      <c r="A190" s="2">
        <v>1980</v>
      </c>
      <c r="D190" s="2">
        <v>77.8</v>
      </c>
      <c r="E190" s="2">
        <v>1.1390922401171304</v>
      </c>
      <c r="F190" s="2">
        <f t="shared" si="1"/>
        <v>4.6292240117130401E-2</v>
      </c>
      <c r="G190" s="2">
        <v>0.26320327230013496</v>
      </c>
      <c r="H190" s="2">
        <v>0.10895608609382013</v>
      </c>
      <c r="I190" s="2">
        <v>-0.11998707843768541</v>
      </c>
      <c r="J190" s="2">
        <v>-0.2274436691168884</v>
      </c>
      <c r="K190" s="2">
        <f t="shared" si="2"/>
        <v>0.46749696851680406</v>
      </c>
      <c r="L190" s="2">
        <f t="shared" si="3"/>
        <v>0.18974713530888304</v>
      </c>
      <c r="M190" s="2">
        <f t="shared" si="18"/>
        <v>0.32355687726540311</v>
      </c>
      <c r="N190" s="2">
        <f t="shared" si="0"/>
        <v>7.9977059752851378</v>
      </c>
      <c r="O190" s="2">
        <v>32842.353953829901</v>
      </c>
      <c r="P190" s="2">
        <v>962.67886355454607</v>
      </c>
      <c r="Q190" s="2">
        <v>1.8281060326306652E-3</v>
      </c>
      <c r="R190" s="2">
        <f t="shared" si="4"/>
        <v>1.5268596125918155E-2</v>
      </c>
      <c r="S190" s="2">
        <f t="shared" si="5"/>
        <v>0.16761034821690465</v>
      </c>
      <c r="T190" s="2">
        <f t="shared" si="6"/>
        <v>-0.26744826480655537</v>
      </c>
      <c r="U190" s="2">
        <f t="shared" si="7"/>
        <v>0.26953907909263441</v>
      </c>
      <c r="V190" s="2">
        <v>-2.0474657623963801E-2</v>
      </c>
      <c r="W190" s="2">
        <f t="shared" si="8"/>
        <v>5.608963049172485E-2</v>
      </c>
      <c r="X190" s="2">
        <f t="shared" si="9"/>
        <v>0.10359631445259494</v>
      </c>
      <c r="Y190" s="2">
        <f t="shared" si="10"/>
        <v>-0.2274436691168884</v>
      </c>
      <c r="Z190" s="2">
        <f t="shared" si="11"/>
        <v>0.15261507537688423</v>
      </c>
      <c r="AA190" s="2">
        <f t="shared" si="12"/>
        <v>2.2302763656594466E-2</v>
      </c>
      <c r="AB190" s="5">
        <f t="shared" si="13"/>
        <v>7.4852274273104452E-2</v>
      </c>
      <c r="AC190" s="2">
        <f t="shared" si="14"/>
        <v>7.5359726929949078E-2</v>
      </c>
      <c r="AD190" s="2">
        <f t="shared" si="15"/>
        <v>3.4994206777914323E-2</v>
      </c>
      <c r="AE190" s="2">
        <f t="shared" si="16"/>
        <v>3.2663316582914659E-2</v>
      </c>
      <c r="AF190" s="2">
        <f t="shared" si="17"/>
        <v>0.13909224011713039</v>
      </c>
      <c r="AG190" s="2">
        <v>7.4852274273104452E-2</v>
      </c>
      <c r="AH190" s="2">
        <v>7.5359726929949078E-2</v>
      </c>
      <c r="AI190" s="2">
        <v>3.4994206777914323E-2</v>
      </c>
      <c r="AJ190" s="2">
        <v>3.2663316582914659E-2</v>
      </c>
      <c r="AK190" s="2">
        <v>0.13909224011713039</v>
      </c>
      <c r="AL190" s="2">
        <v>6.6322803280491824E-2</v>
      </c>
      <c r="AM190" s="2">
        <v>-1.922456600273938E-2</v>
      </c>
      <c r="AN190" s="2">
        <f t="shared" si="19"/>
        <v>8.55473692832312E-2</v>
      </c>
      <c r="AO190" s="2">
        <v>5.0291496426497648E-2</v>
      </c>
      <c r="AP190" s="2">
        <v>-1.899049944589253E-3</v>
      </c>
      <c r="AQ190" s="2">
        <f t="shared" si="20"/>
        <v>5.2190546371086902E-2</v>
      </c>
      <c r="AR190" s="2">
        <v>5.7503524775594582E-2</v>
      </c>
      <c r="AS190" s="2">
        <v>1.8597462533612736E-2</v>
      </c>
      <c r="AT190" s="2">
        <f t="shared" si="21"/>
        <v>3.8906062241981842E-2</v>
      </c>
    </row>
    <row r="191" spans="1:46" ht="15.75" customHeight="1" x14ac:dyDescent="0.2">
      <c r="A191" s="2">
        <v>1981</v>
      </c>
      <c r="D191" s="2">
        <v>87</v>
      </c>
      <c r="E191" s="2">
        <v>1.1182519280205656</v>
      </c>
      <c r="F191" s="2">
        <f t="shared" si="1"/>
        <v>-2.0840312096564784E-2</v>
      </c>
      <c r="G191" s="2">
        <v>0.20023816683736961</v>
      </c>
      <c r="H191" s="2">
        <v>7.3316429654567195E-2</v>
      </c>
      <c r="I191" s="2">
        <v>2.5968026002724853E-2</v>
      </c>
      <c r="J191" s="2">
        <v>-8.2525144563080577E-2</v>
      </c>
      <c r="K191" s="2">
        <f t="shared" si="2"/>
        <v>0.46531938532271394</v>
      </c>
      <c r="L191" s="2">
        <f t="shared" si="3"/>
        <v>0.12831014965018173</v>
      </c>
      <c r="M191" s="2">
        <f t="shared" si="18"/>
        <v>0.28351956333808587</v>
      </c>
      <c r="N191" s="2">
        <f t="shared" si="0"/>
        <v>8.943450126604203</v>
      </c>
      <c r="O191" s="2">
        <v>35250.238087176265</v>
      </c>
      <c r="P191" s="2">
        <v>883.23365117188507</v>
      </c>
      <c r="Q191" s="2">
        <v>1.3055410700319743E-3</v>
      </c>
      <c r="R191" s="2">
        <f t="shared" si="4"/>
        <v>1.4707132537297385E-2</v>
      </c>
      <c r="S191" s="2">
        <f t="shared" si="5"/>
        <v>0.16738264479804182</v>
      </c>
      <c r="T191" s="2">
        <f t="shared" si="6"/>
        <v>-0.26744826480655537</v>
      </c>
      <c r="U191" s="2">
        <f t="shared" si="7"/>
        <v>0.26953907909263441</v>
      </c>
      <c r="V191" s="2">
        <v>-4.2570809936254575E-2</v>
      </c>
      <c r="W191" s="2">
        <f t="shared" si="8"/>
        <v>3.7326433091997333E-2</v>
      </c>
      <c r="X191" s="2">
        <f t="shared" si="9"/>
        <v>8.6514001671903457E-2</v>
      </c>
      <c r="Y191" s="2">
        <f t="shared" si="10"/>
        <v>-0.2274436691168884</v>
      </c>
      <c r="Z191" s="2">
        <f t="shared" si="11"/>
        <v>7.3306274448226683E-2</v>
      </c>
      <c r="AA191" s="2">
        <f t="shared" si="12"/>
        <v>4.3876351006286549E-2</v>
      </c>
      <c r="AB191" s="5">
        <f t="shared" si="13"/>
        <v>8.134336063936555E-2</v>
      </c>
      <c r="AC191" s="2">
        <f t="shared" si="14"/>
        <v>8.1893914441000248E-2</v>
      </c>
      <c r="AD191" s="2">
        <f t="shared" si="15"/>
        <v>3.6408404949409015E-2</v>
      </c>
      <c r="AE191" s="2">
        <f t="shared" si="16"/>
        <v>3.2663316582914659E-2</v>
      </c>
      <c r="AF191" s="2">
        <f t="shared" si="17"/>
        <v>0.13909224011713039</v>
      </c>
      <c r="AG191" s="2">
        <v>8.134336063936555E-2</v>
      </c>
      <c r="AH191" s="2">
        <v>8.1893914441000248E-2</v>
      </c>
      <c r="AI191" s="2">
        <v>3.6408404949409015E-2</v>
      </c>
      <c r="AJ191" s="2">
        <v>3.2663316582914659E-2</v>
      </c>
      <c r="AK191" s="2">
        <v>0.13909224011713039</v>
      </c>
      <c r="AL191" s="2">
        <v>6.0758224389178259E-2</v>
      </c>
      <c r="AM191" s="2">
        <v>-2.059907264060673E-2</v>
      </c>
      <c r="AN191" s="2">
        <f t="shared" si="19"/>
        <v>8.1357297029784989E-2</v>
      </c>
      <c r="AO191" s="2">
        <v>5.7331100749322822E-2</v>
      </c>
      <c r="AP191" s="2">
        <v>-6.3890743262199796E-3</v>
      </c>
      <c r="AQ191" s="2">
        <f t="shared" si="20"/>
        <v>6.3720175075542798E-2</v>
      </c>
      <c r="AR191" s="2">
        <v>5.5948368800628506E-2</v>
      </c>
      <c r="AS191" s="2">
        <v>1.6677112797439837E-2</v>
      </c>
      <c r="AT191" s="2">
        <f t="shared" si="21"/>
        <v>3.9271256003188669E-2</v>
      </c>
    </row>
    <row r="192" spans="1:46" ht="15.75" customHeight="1" x14ac:dyDescent="0.2">
      <c r="A192" s="2">
        <v>1982</v>
      </c>
      <c r="D192" s="2">
        <v>94.3</v>
      </c>
      <c r="E192" s="2">
        <v>1.0839080459770114</v>
      </c>
      <c r="F192" s="2">
        <f t="shared" si="1"/>
        <v>-3.4343882043554208E-2</v>
      </c>
      <c r="G192" s="2">
        <v>-2.5987969400529942E-2</v>
      </c>
      <c r="H192" s="2">
        <v>-0.10138868863039341</v>
      </c>
      <c r="I192" s="2">
        <v>-1.226186771601212E-2</v>
      </c>
      <c r="J192" s="2">
        <v>-8.8725158974475526E-2</v>
      </c>
      <c r="K192" s="2">
        <f t="shared" si="2"/>
        <v>0.46907415119766971</v>
      </c>
      <c r="L192" s="2">
        <f t="shared" si="3"/>
        <v>0.14659129775756466</v>
      </c>
      <c r="M192" s="2">
        <f t="shared" si="18"/>
        <v>0.29283282389315285</v>
      </c>
      <c r="N192" s="2">
        <f t="shared" si="0"/>
        <v>9.6938775510204174</v>
      </c>
      <c r="O192" s="2">
        <v>31676.262673608315</v>
      </c>
      <c r="P192" s="2">
        <v>804.86860506005314</v>
      </c>
      <c r="Q192" s="2">
        <v>-1.8733910641214026E-2</v>
      </c>
      <c r="R192" s="2">
        <f t="shared" si="4"/>
        <v>-5.4260333778645585E-3</v>
      </c>
      <c r="S192" s="2">
        <f t="shared" si="5"/>
        <v>0.16809791985440131</v>
      </c>
      <c r="T192" s="2">
        <f t="shared" si="6"/>
        <v>-0.26744826480655537</v>
      </c>
      <c r="U192" s="2">
        <f t="shared" si="7"/>
        <v>0.26953907909263441</v>
      </c>
      <c r="V192" s="2">
        <v>-5.4105372090264746E-2</v>
      </c>
      <c r="W192" s="2">
        <f t="shared" si="8"/>
        <v>2.9870246320396122E-2</v>
      </c>
      <c r="X192" s="2">
        <f t="shared" si="9"/>
        <v>8.4264865803293704E-2</v>
      </c>
      <c r="Y192" s="2">
        <f t="shared" si="10"/>
        <v>-0.2274436691168884</v>
      </c>
      <c r="Z192" s="2">
        <f t="shared" si="11"/>
        <v>7.3306274448226683E-2</v>
      </c>
      <c r="AA192" s="2">
        <f t="shared" si="12"/>
        <v>3.537146144905072E-2</v>
      </c>
      <c r="AB192" s="5">
        <f t="shared" si="13"/>
        <v>8.6593210607433871E-2</v>
      </c>
      <c r="AC192" s="2">
        <f t="shared" si="14"/>
        <v>8.701838738040979E-2</v>
      </c>
      <c r="AD192" s="2">
        <f t="shared" si="15"/>
        <v>3.2055421260951865E-2</v>
      </c>
      <c r="AE192" s="2">
        <f t="shared" si="16"/>
        <v>3.649635036496357E-2</v>
      </c>
      <c r="AF192" s="2">
        <f t="shared" si="17"/>
        <v>0.13909224011713039</v>
      </c>
      <c r="AG192" s="2">
        <v>8.6593210607433871E-2</v>
      </c>
      <c r="AH192" s="2">
        <v>8.701838738040979E-2</v>
      </c>
      <c r="AI192" s="2">
        <v>3.2055421260951865E-2</v>
      </c>
      <c r="AJ192" s="2">
        <v>3.649635036496357E-2</v>
      </c>
      <c r="AK192" s="2">
        <v>0.13909224011713039</v>
      </c>
      <c r="AL192" s="2">
        <v>5.3202557953214644E-2</v>
      </c>
      <c r="AM192" s="2">
        <v>-2.1255628917577086E-2</v>
      </c>
      <c r="AN192" s="2">
        <f t="shared" si="19"/>
        <v>7.4458186870791726E-2</v>
      </c>
      <c r="AO192" s="2">
        <v>6.6809482180387944E-2</v>
      </c>
      <c r="AP192" s="2">
        <v>-6.318953433490408E-3</v>
      </c>
      <c r="AQ192" s="2">
        <f t="shared" si="20"/>
        <v>7.3128435613878356E-2</v>
      </c>
      <c r="AR192" s="2">
        <v>5.4763367626508956E-2</v>
      </c>
      <c r="AS192" s="2">
        <v>1.5147549885746672E-2</v>
      </c>
      <c r="AT192" s="2">
        <f t="shared" si="21"/>
        <v>3.9615817740762282E-2</v>
      </c>
    </row>
    <row r="193" spans="1:46" ht="15.75" customHeight="1" x14ac:dyDescent="0.2">
      <c r="A193" s="2">
        <v>1983</v>
      </c>
      <c r="D193" s="2">
        <v>97.8</v>
      </c>
      <c r="E193" s="2">
        <v>1.0371155885471899</v>
      </c>
      <c r="F193" s="2">
        <f t="shared" si="1"/>
        <v>-4.6792457429821521E-2</v>
      </c>
      <c r="G193" s="2">
        <v>0.28838305088810134</v>
      </c>
      <c r="H193" s="2">
        <v>0.24227527299333285</v>
      </c>
      <c r="I193" s="2">
        <v>0.43067386733217439</v>
      </c>
      <c r="J193" s="2">
        <v>0.37947388230494927</v>
      </c>
      <c r="K193" s="2">
        <f t="shared" si="2"/>
        <v>0.47169792882482819</v>
      </c>
      <c r="L193" s="2">
        <f t="shared" si="3"/>
        <v>0.43986371080439235</v>
      </c>
      <c r="M193" s="2">
        <f t="shared" si="18"/>
        <v>0.44536038301363684</v>
      </c>
      <c r="N193" s="2">
        <f t="shared" si="0"/>
        <v>10.053671521630932</v>
      </c>
      <c r="O193" s="2">
        <v>39350.637860265291</v>
      </c>
      <c r="P193" s="2">
        <v>1110.2952193675605</v>
      </c>
      <c r="Q193" s="2">
        <v>-4.0329619673769032E-3</v>
      </c>
      <c r="R193" s="2">
        <f t="shared" si="4"/>
        <v>1.1739311209857828E-2</v>
      </c>
      <c r="S193" s="2">
        <f t="shared" si="5"/>
        <v>0.18467339502740296</v>
      </c>
      <c r="T193" s="2">
        <f t="shared" si="6"/>
        <v>-0.26744826480655537</v>
      </c>
      <c r="U193" s="2">
        <f t="shared" si="7"/>
        <v>0.26953907909263441</v>
      </c>
      <c r="V193" s="2">
        <v>-2.5690055056871816E-2</v>
      </c>
      <c r="W193" s="2">
        <f t="shared" si="8"/>
        <v>6.6587633053613565E-2</v>
      </c>
      <c r="X193" s="2">
        <f t="shared" si="9"/>
        <v>0.16003652494723952</v>
      </c>
      <c r="Y193" s="2">
        <f t="shared" si="10"/>
        <v>-0.2274436691168884</v>
      </c>
      <c r="Z193" s="2">
        <f t="shared" si="11"/>
        <v>0.37947388230494927</v>
      </c>
      <c r="AA193" s="2">
        <f t="shared" si="12"/>
        <v>2.1657093089494914E-2</v>
      </c>
      <c r="AB193" s="3">
        <f t="shared" si="13"/>
        <v>8.6658109936059866E-2</v>
      </c>
      <c r="AC193" s="4">
        <f t="shared" si="14"/>
        <v>8.7080311198632243E-2</v>
      </c>
      <c r="AD193" s="4">
        <f t="shared" si="15"/>
        <v>3.194739608857005E-2</v>
      </c>
      <c r="AE193" s="4">
        <f t="shared" si="16"/>
        <v>3.7115588547189882E-2</v>
      </c>
      <c r="AF193" s="4">
        <f t="shared" si="17"/>
        <v>0.13909224011713039</v>
      </c>
      <c r="AG193" s="4">
        <v>8.6658109936059866E-2</v>
      </c>
      <c r="AH193" s="4">
        <v>8.7080311198632243E-2</v>
      </c>
      <c r="AI193" s="4">
        <v>3.194739608857005E-2</v>
      </c>
      <c r="AJ193" s="4">
        <v>3.7115588547189882E-2</v>
      </c>
      <c r="AK193" s="4">
        <v>0.13909224011713039</v>
      </c>
      <c r="AL193" s="2">
        <v>5.7214520274050898E-2</v>
      </c>
      <c r="AM193" s="2">
        <v>-1.123041448417149E-2</v>
      </c>
      <c r="AN193" s="2">
        <f t="shared" si="19"/>
        <v>6.8444934758222387E-2</v>
      </c>
      <c r="AO193" s="2">
        <v>7.0578572899221675E-2</v>
      </c>
      <c r="AP193" s="2">
        <v>-3.2834622355655371E-3</v>
      </c>
      <c r="AQ193" s="2">
        <f t="shared" si="20"/>
        <v>7.3862035134787216E-2</v>
      </c>
      <c r="AR193" s="2">
        <v>5.6723315246255776E-2</v>
      </c>
      <c r="AS193" s="2">
        <v>1.7829738806875984E-2</v>
      </c>
      <c r="AT193" s="2">
        <f t="shared" si="21"/>
        <v>3.8893576439379796E-2</v>
      </c>
    </row>
    <row r="194" spans="1:46" ht="15.75" customHeight="1" x14ac:dyDescent="0.2">
      <c r="A194" s="2">
        <v>1984</v>
      </c>
      <c r="D194" s="2">
        <v>101.9</v>
      </c>
      <c r="E194" s="2">
        <v>1.0419222903885481</v>
      </c>
      <c r="F194" s="2">
        <f t="shared" si="1"/>
        <v>4.8067018413582296E-3</v>
      </c>
      <c r="G194" s="2">
        <v>0.16184472388599125</v>
      </c>
      <c r="H194" s="2">
        <v>0.11509729142345382</v>
      </c>
      <c r="I194" s="2">
        <v>0.10163090999757141</v>
      </c>
      <c r="J194" s="2">
        <v>5.7306211950564068E-2</v>
      </c>
      <c r="K194" s="2">
        <f t="shared" si="2"/>
        <v>0.47179303679107881</v>
      </c>
      <c r="L194" s="2">
        <f t="shared" si="3"/>
        <v>0.43341312762876705</v>
      </c>
      <c r="M194" s="2">
        <f t="shared" si="18"/>
        <v>0.45706682085824646</v>
      </c>
      <c r="N194" s="2">
        <f t="shared" si="0"/>
        <v>10.475144458631821</v>
      </c>
      <c r="O194" s="2">
        <v>43879.789693767038</v>
      </c>
      <c r="P194" s="2">
        <v>1173.922032536336</v>
      </c>
      <c r="Q194" s="2">
        <v>3.3929199955707458E-2</v>
      </c>
      <c r="R194" s="2">
        <f t="shared" si="4"/>
        <v>4.6538611875749147E-2</v>
      </c>
      <c r="S194" s="2">
        <f t="shared" si="5"/>
        <v>0.1652153571420267</v>
      </c>
      <c r="T194" s="2">
        <f t="shared" si="6"/>
        <v>-0.26744826480655537</v>
      </c>
      <c r="U194" s="2">
        <f t="shared" si="7"/>
        <v>0.26953907909263441</v>
      </c>
      <c r="V194" s="2">
        <v>-1.248426135147567E-2</v>
      </c>
      <c r="W194" s="2">
        <f t="shared" si="8"/>
        <v>7.5660724053370723E-2</v>
      </c>
      <c r="X194" s="2">
        <f t="shared" si="9"/>
        <v>0.15997362114070399</v>
      </c>
      <c r="Y194" s="2">
        <f t="shared" si="10"/>
        <v>-0.2274436691168884</v>
      </c>
      <c r="Z194" s="2">
        <f t="shared" si="11"/>
        <v>0.37947388230494927</v>
      </c>
      <c r="AA194" s="2">
        <f t="shared" si="12"/>
        <v>4.6413461307183129E-2</v>
      </c>
      <c r="AB194" s="5">
        <f t="shared" si="13"/>
        <v>8.1381229161090737E-2</v>
      </c>
      <c r="AC194" s="2">
        <f t="shared" si="14"/>
        <v>8.1882868875984949E-2</v>
      </c>
      <c r="AD194" s="2">
        <f t="shared" si="15"/>
        <v>3.481438796782664E-2</v>
      </c>
      <c r="AE194" s="2">
        <f t="shared" si="16"/>
        <v>3.7115588547189882E-2</v>
      </c>
      <c r="AF194" s="2">
        <f t="shared" si="17"/>
        <v>0.13909224011713039</v>
      </c>
      <c r="AG194" s="2">
        <v>8.1381229161090737E-2</v>
      </c>
      <c r="AH194" s="2">
        <v>8.1882868875984949E-2</v>
      </c>
      <c r="AI194" s="2">
        <v>3.481438796782664E-2</v>
      </c>
      <c r="AJ194" s="2">
        <v>3.7115588547189882E-2</v>
      </c>
      <c r="AK194" s="2">
        <v>0.13909224011713039</v>
      </c>
      <c r="AL194" s="2">
        <v>5.9447497000766007E-2</v>
      </c>
      <c r="AM194" s="2">
        <v>-1.0669169282378486E-2</v>
      </c>
      <c r="AN194" s="2">
        <f t="shared" si="19"/>
        <v>7.0116666283144488E-2</v>
      </c>
      <c r="AO194" s="2">
        <v>6.1381989718315447E-2</v>
      </c>
      <c r="AP194" s="2">
        <v>-4.5716340462937221E-3</v>
      </c>
      <c r="AQ194" s="2">
        <f t="shared" si="20"/>
        <v>6.5953623764609171E-2</v>
      </c>
      <c r="AR194" s="2">
        <v>5.8602259919745429E-2</v>
      </c>
      <c r="AS194" s="2">
        <v>1.7568102083964351E-2</v>
      </c>
      <c r="AT194" s="2">
        <f t="shared" si="21"/>
        <v>4.1034157835781078E-2</v>
      </c>
    </row>
    <row r="195" spans="1:46" ht="15.75" customHeight="1" x14ac:dyDescent="0.2">
      <c r="A195" s="2">
        <v>1985</v>
      </c>
      <c r="D195" s="2">
        <v>105.5</v>
      </c>
      <c r="E195" s="2">
        <v>1.0353287536800784</v>
      </c>
      <c r="F195" s="2">
        <f t="shared" si="1"/>
        <v>-6.5935367084697383E-3</v>
      </c>
      <c r="G195" s="2">
        <v>0.13485850988348314</v>
      </c>
      <c r="H195" s="2">
        <v>9.6133480162340801E-2</v>
      </c>
      <c r="I195" s="2">
        <v>0.17485991065596651</v>
      </c>
      <c r="J195" s="2">
        <v>0.13476990422599999</v>
      </c>
      <c r="K195" s="2">
        <f t="shared" si="2"/>
        <v>0.4714363669324409</v>
      </c>
      <c r="L195" s="2">
        <f t="shared" si="3"/>
        <v>0.48718648001520165</v>
      </c>
      <c r="M195" s="2">
        <f t="shared" si="18"/>
        <v>0.46285307365556372</v>
      </c>
      <c r="N195" s="2">
        <f t="shared" si="0"/>
        <v>10.845218256974062</v>
      </c>
      <c r="O195" s="2">
        <v>48098.106585820475</v>
      </c>
      <c r="P195" s="2">
        <v>1332.1313924300493</v>
      </c>
      <c r="Q195" s="2">
        <v>7.6448643686403028E-2</v>
      </c>
      <c r="R195" s="2">
        <f t="shared" si="4"/>
        <v>8.2896786372638767E-2</v>
      </c>
      <c r="S195" s="2">
        <f t="shared" si="5"/>
        <v>0.12307077991695127</v>
      </c>
      <c r="T195" s="2">
        <f t="shared" si="6"/>
        <v>-0.10958118135327199</v>
      </c>
      <c r="U195" s="2">
        <f t="shared" si="7"/>
        <v>0.26953907909263441</v>
      </c>
      <c r="V195" s="2">
        <v>8.0579230726941023E-3</v>
      </c>
      <c r="W195" s="2">
        <f t="shared" si="8"/>
        <v>8.9883652512882287E-2</v>
      </c>
      <c r="X195" s="2">
        <f t="shared" si="9"/>
        <v>0.16296405462222047</v>
      </c>
      <c r="Y195" s="2">
        <f t="shared" si="10"/>
        <v>-0.2274436691168884</v>
      </c>
      <c r="Z195" s="2">
        <f t="shared" si="11"/>
        <v>0.37947388230494927</v>
      </c>
      <c r="AA195" s="2">
        <f t="shared" si="12"/>
        <v>6.8390720613708933E-2</v>
      </c>
      <c r="AB195" s="5">
        <f t="shared" si="13"/>
        <v>7.3103159709805798E-2</v>
      </c>
      <c r="AC195" s="2">
        <f t="shared" si="14"/>
        <v>7.3613169136696577E-2</v>
      </c>
      <c r="AD195" s="2">
        <f t="shared" si="15"/>
        <v>3.5095857394916018E-2</v>
      </c>
      <c r="AE195" s="2">
        <f t="shared" si="16"/>
        <v>3.5328753680078373E-2</v>
      </c>
      <c r="AF195" s="2">
        <f t="shared" si="17"/>
        <v>0.13909224011713039</v>
      </c>
      <c r="AG195" s="2">
        <v>7.3103159709805798E-2</v>
      </c>
      <c r="AH195" s="2">
        <v>7.3613169136696577E-2</v>
      </c>
      <c r="AI195" s="2">
        <v>3.5095857394916018E-2</v>
      </c>
      <c r="AJ195" s="2">
        <v>3.5328753680078373E-2</v>
      </c>
      <c r="AK195" s="2">
        <v>0.13909224011713039</v>
      </c>
      <c r="AL195" s="2">
        <v>4.9629152722526271E-2</v>
      </c>
      <c r="AM195" s="2">
        <v>-7.6069621516643851E-3</v>
      </c>
      <c r="AN195" s="2">
        <f t="shared" si="19"/>
        <v>5.7236114874190655E-2</v>
      </c>
      <c r="AO195" s="2">
        <v>6.656663590661735E-2</v>
      </c>
      <c r="AP195" s="2">
        <v>-4.7685074179815339E-3</v>
      </c>
      <c r="AQ195" s="2">
        <f t="shared" si="20"/>
        <v>7.1335143324598879E-2</v>
      </c>
      <c r="AR195" s="2">
        <v>6.0914186272522396E-2</v>
      </c>
      <c r="AS195" s="2">
        <v>1.8176939207212479E-2</v>
      </c>
      <c r="AT195" s="2">
        <f t="shared" si="21"/>
        <v>4.2737247065309916E-2</v>
      </c>
    </row>
    <row r="196" spans="1:46" ht="15.75" customHeight="1" x14ac:dyDescent="0.2">
      <c r="A196" s="2">
        <v>1986</v>
      </c>
      <c r="D196" s="2">
        <v>109.6</v>
      </c>
      <c r="E196" s="2">
        <v>1.038862559241706</v>
      </c>
      <c r="F196" s="2">
        <f t="shared" si="1"/>
        <v>3.5338055616276343E-3</v>
      </c>
      <c r="G196" s="2">
        <v>0.22225885408169233</v>
      </c>
      <c r="H196" s="2">
        <v>0.17653566702206724</v>
      </c>
      <c r="I196" s="2">
        <v>0.2656300125037816</v>
      </c>
      <c r="J196" s="2">
        <v>0.21828436422581188</v>
      </c>
      <c r="K196" s="2">
        <f t="shared" si="2"/>
        <v>0.47292739641949832</v>
      </c>
      <c r="L196" s="2">
        <f t="shared" si="3"/>
        <v>0.6090317383983358</v>
      </c>
      <c r="M196" s="2">
        <f t="shared" si="18"/>
        <v>0.50624693487495787</v>
      </c>
      <c r="N196" s="2">
        <f t="shared" si="0"/>
        <v>11.266691193974948</v>
      </c>
      <c r="O196" s="2">
        <v>56589.137914446779</v>
      </c>
      <c r="P196" s="2">
        <v>1622.9148464918883</v>
      </c>
      <c r="Q196" s="2">
        <v>6.8290133211900667E-2</v>
      </c>
      <c r="R196" s="2">
        <f t="shared" si="4"/>
        <v>7.3596445165582045E-2</v>
      </c>
      <c r="S196" s="2">
        <f t="shared" si="5"/>
        <v>0.11024502150317744</v>
      </c>
      <c r="T196" s="2">
        <f t="shared" si="6"/>
        <v>-0.10958118135327199</v>
      </c>
      <c r="U196" s="2">
        <f t="shared" si="7"/>
        <v>0.24227527299333285</v>
      </c>
      <c r="V196" s="2">
        <v>2.4835433074932783E-2</v>
      </c>
      <c r="W196" s="2">
        <f t="shared" si="8"/>
        <v>0.1062167855613962</v>
      </c>
      <c r="X196" s="2">
        <f t="shared" si="9"/>
        <v>0.17481309392229707</v>
      </c>
      <c r="Y196" s="2">
        <f t="shared" si="10"/>
        <v>-0.2274436691168884</v>
      </c>
      <c r="Z196" s="2">
        <f t="shared" si="11"/>
        <v>0.37947388230494927</v>
      </c>
      <c r="AA196" s="2">
        <f t="shared" si="12"/>
        <v>4.345470013696788E-2</v>
      </c>
      <c r="AB196" s="5">
        <f t="shared" si="13"/>
        <v>7.022126554635412E-2</v>
      </c>
      <c r="AC196" s="2">
        <f t="shared" si="14"/>
        <v>7.078157477295921E-2</v>
      </c>
      <c r="AD196" s="2">
        <f t="shared" si="15"/>
        <v>3.677483068678894E-2</v>
      </c>
      <c r="AE196" s="2">
        <f t="shared" si="16"/>
        <v>3.5328753680078373E-2</v>
      </c>
      <c r="AF196" s="2">
        <f t="shared" si="17"/>
        <v>0.13909224011713039</v>
      </c>
      <c r="AG196" s="2">
        <v>7.022126554635412E-2</v>
      </c>
      <c r="AH196" s="2">
        <v>7.078157477295921E-2</v>
      </c>
      <c r="AI196" s="2">
        <v>3.677483068678894E-2</v>
      </c>
      <c r="AJ196" s="2">
        <v>3.5328753680078373E-2</v>
      </c>
      <c r="AK196" s="2">
        <v>0.13909224011713039</v>
      </c>
      <c r="AL196" s="2">
        <v>4.8761941436549772E-2</v>
      </c>
      <c r="AM196" s="2">
        <v>-1.5578972399100555E-3</v>
      </c>
      <c r="AN196" s="2">
        <f t="shared" si="19"/>
        <v>5.0319838676459824E-2</v>
      </c>
      <c r="AO196" s="2">
        <v>6.0213689181320029E-2</v>
      </c>
      <c r="AP196" s="2">
        <v>-2.2479619215640626E-3</v>
      </c>
      <c r="AQ196" s="2">
        <f t="shared" si="20"/>
        <v>6.246165110288409E-2</v>
      </c>
      <c r="AR196" s="2">
        <v>5.9761704356875923E-2</v>
      </c>
      <c r="AS196" s="2">
        <v>1.9247919515508284E-2</v>
      </c>
      <c r="AT196" s="2">
        <f t="shared" si="21"/>
        <v>4.0513784841367639E-2</v>
      </c>
    </row>
    <row r="197" spans="1:46" ht="15.75" customHeight="1" x14ac:dyDescent="0.2">
      <c r="A197" s="2">
        <v>1987</v>
      </c>
      <c r="D197" s="2">
        <v>111.2</v>
      </c>
      <c r="E197" s="2">
        <v>1.0145985401459854</v>
      </c>
      <c r="F197" s="2">
        <f t="shared" si="1"/>
        <v>-2.4264019095720624E-2</v>
      </c>
      <c r="G197" s="2">
        <v>0.29141553092467709</v>
      </c>
      <c r="H197" s="2">
        <v>0.27283401249410622</v>
      </c>
      <c r="I197" s="2">
        <v>0.21887688157498841</v>
      </c>
      <c r="J197" s="2">
        <v>0.20133908471779427</v>
      </c>
      <c r="K197" s="2">
        <f t="shared" si="2"/>
        <v>0.47790518045310343</v>
      </c>
      <c r="L197" s="2">
        <f t="shared" si="3"/>
        <v>0.64010558073604518</v>
      </c>
      <c r="M197" s="2">
        <f t="shared" si="18"/>
        <v>0.55379398148168479</v>
      </c>
      <c r="N197" s="2">
        <f t="shared" si="0"/>
        <v>11.431168437682611</v>
      </c>
      <c r="O197" s="2">
        <v>72028.579475227656</v>
      </c>
      <c r="P197" s="2">
        <v>1949.6710362594847</v>
      </c>
      <c r="Q197" s="2">
        <v>9.1015016332560733E-2</v>
      </c>
      <c r="R197" s="2">
        <f t="shared" si="4"/>
        <v>9.7756579380618561E-2</v>
      </c>
      <c r="S197" s="2">
        <f t="shared" si="5"/>
        <v>0.12536590040582596</v>
      </c>
      <c r="T197" s="2">
        <f t="shared" si="6"/>
        <v>-0.10958118135327199</v>
      </c>
      <c r="U197" s="2">
        <f t="shared" si="7"/>
        <v>0.27283401249410622</v>
      </c>
      <c r="V197" s="2">
        <v>3.6449929472105118E-2</v>
      </c>
      <c r="W197" s="2">
        <f t="shared" si="8"/>
        <v>0.11517566606561939</v>
      </c>
      <c r="X197" s="2">
        <f t="shared" si="9"/>
        <v>0.18224071249827437</v>
      </c>
      <c r="Y197" s="2">
        <f t="shared" si="10"/>
        <v>-0.2274436691168884</v>
      </c>
      <c r="Z197" s="2">
        <f t="shared" si="11"/>
        <v>0.37947388230494927</v>
      </c>
      <c r="AA197" s="2">
        <f t="shared" si="12"/>
        <v>5.4565086860455615E-2</v>
      </c>
      <c r="AB197" s="5">
        <f t="shared" si="13"/>
        <v>6.6338015036797773E-2</v>
      </c>
      <c r="AC197" s="2">
        <f t="shared" si="14"/>
        <v>6.7025601449428374E-2</v>
      </c>
      <c r="AD197" s="2">
        <f t="shared" si="15"/>
        <v>4.0606685570890026E-2</v>
      </c>
      <c r="AE197" s="2">
        <f t="shared" si="16"/>
        <v>1.4598540145985384E-2</v>
      </c>
      <c r="AF197" s="2">
        <f t="shared" si="17"/>
        <v>0.13909224011713039</v>
      </c>
      <c r="AG197" s="2">
        <v>6.6338015036797773E-2</v>
      </c>
      <c r="AH197" s="2">
        <v>6.7025601449428374E-2</v>
      </c>
      <c r="AI197" s="2">
        <v>4.0606685570890026E-2</v>
      </c>
      <c r="AJ197" s="2">
        <v>1.4598540145985384E-2</v>
      </c>
      <c r="AK197" s="2">
        <v>0.13909224011713039</v>
      </c>
      <c r="AL197" s="2">
        <v>5.5511425294157514E-2</v>
      </c>
      <c r="AM197" s="2">
        <v>7.9875568761826193E-3</v>
      </c>
      <c r="AN197" s="2">
        <f t="shared" si="19"/>
        <v>4.7523868417974895E-2</v>
      </c>
      <c r="AO197" s="2">
        <v>6.0579855561588722E-2</v>
      </c>
      <c r="AP197" s="2">
        <v>1.0040065326274614E-4</v>
      </c>
      <c r="AQ197" s="2">
        <f t="shared" si="20"/>
        <v>6.0479454908325979E-2</v>
      </c>
      <c r="AR197" s="2">
        <v>6.1222126164142181E-2</v>
      </c>
      <c r="AS197" s="2">
        <v>2.0559847500624565E-2</v>
      </c>
      <c r="AT197" s="2">
        <f t="shared" si="21"/>
        <v>4.0662278663517612E-2</v>
      </c>
    </row>
    <row r="198" spans="1:46" ht="15.75" customHeight="1" x14ac:dyDescent="0.2">
      <c r="A198" s="2">
        <v>1988</v>
      </c>
      <c r="D198" s="2">
        <v>115.7</v>
      </c>
      <c r="E198" s="2">
        <v>1.0404676258992807</v>
      </c>
      <c r="F198" s="2">
        <f t="shared" si="1"/>
        <v>2.5869085753295273E-2</v>
      </c>
      <c r="G198" s="2">
        <v>-5.7143567221402458E-2</v>
      </c>
      <c r="H198" s="2">
        <v>-9.3814733578392095E-2</v>
      </c>
      <c r="I198" s="2">
        <v>2.6708833736575288E-2</v>
      </c>
      <c r="J198" s="2">
        <v>-1.3223661957587174E-2</v>
      </c>
      <c r="K198" s="2">
        <f t="shared" si="2"/>
        <v>0.47922667995700141</v>
      </c>
      <c r="L198" s="2">
        <f t="shared" si="3"/>
        <v>0.65920024716312586</v>
      </c>
      <c r="M198" s="2">
        <f t="shared" si="18"/>
        <v>0.5840069783654579</v>
      </c>
      <c r="N198" s="2">
        <f t="shared" si="0"/>
        <v>11.893760685610417</v>
      </c>
      <c r="O198" s="2">
        <v>65271.237481729135</v>
      </c>
      <c r="P198" s="2">
        <v>1923.8892455474906</v>
      </c>
      <c r="Q198" s="2">
        <v>9.2931629801092555E-2</v>
      </c>
      <c r="R198" s="2">
        <f t="shared" si="4"/>
        <v>9.9333224158106553E-2</v>
      </c>
      <c r="S198" s="2">
        <f t="shared" si="5"/>
        <v>0.12253581956863908</v>
      </c>
      <c r="T198" s="2">
        <f t="shared" si="6"/>
        <v>-0.10138868863039341</v>
      </c>
      <c r="U198" s="2">
        <f t="shared" si="7"/>
        <v>0.27283401249410622</v>
      </c>
      <c r="V198" s="2">
        <v>3.7906747459140966E-2</v>
      </c>
      <c r="W198" s="2">
        <f t="shared" si="8"/>
        <v>0.11389217046444877</v>
      </c>
      <c r="X198" s="2">
        <f t="shared" si="9"/>
        <v>0.18164137353858273</v>
      </c>
      <c r="Y198" s="2">
        <f t="shared" si="10"/>
        <v>-0.2274436691168884</v>
      </c>
      <c r="Z198" s="2">
        <f t="shared" si="11"/>
        <v>0.37947388230494927</v>
      </c>
      <c r="AA198" s="2">
        <f t="shared" si="12"/>
        <v>5.5024882341951589E-2</v>
      </c>
      <c r="AB198" s="5">
        <f t="shared" si="13"/>
        <v>6.3519198570761215E-2</v>
      </c>
      <c r="AC198" s="2">
        <f t="shared" si="14"/>
        <v>6.4234757201749648E-2</v>
      </c>
      <c r="AD198" s="2">
        <f t="shared" si="15"/>
        <v>4.1453776675194946E-2</v>
      </c>
      <c r="AE198" s="2">
        <f t="shared" si="16"/>
        <v>1.4598540145985384E-2</v>
      </c>
      <c r="AF198" s="2">
        <f t="shared" si="17"/>
        <v>0.13909224011713039</v>
      </c>
      <c r="AG198" s="2">
        <v>6.3519198570761215E-2</v>
      </c>
      <c r="AH198" s="2">
        <v>6.4234757201749648E-2</v>
      </c>
      <c r="AI198" s="2">
        <v>4.1453776675194946E-2</v>
      </c>
      <c r="AJ198" s="2">
        <v>1.4598540145985384E-2</v>
      </c>
      <c r="AK198" s="2">
        <v>0.13909224011713039</v>
      </c>
      <c r="AL198" s="2">
        <v>5.4289989403286922E-2</v>
      </c>
      <c r="AM198" s="2">
        <v>7.0060695929691913E-3</v>
      </c>
      <c r="AN198" s="2">
        <f t="shared" si="19"/>
        <v>4.728391981031773E-2</v>
      </c>
      <c r="AO198" s="2">
        <v>6.8227204564705823E-2</v>
      </c>
      <c r="AP198" s="2">
        <v>1.3874927826759899E-3</v>
      </c>
      <c r="AQ198" s="2">
        <f t="shared" si="20"/>
        <v>6.683971178202984E-2</v>
      </c>
      <c r="AR198" s="2">
        <v>6.0466574726361424E-2</v>
      </c>
      <c r="AS198" s="2">
        <v>2.0079478766608417E-2</v>
      </c>
      <c r="AT198" s="2">
        <f t="shared" si="21"/>
        <v>4.0387095959753011E-2</v>
      </c>
    </row>
    <row r="199" spans="1:46" ht="15.75" customHeight="1" x14ac:dyDescent="0.2">
      <c r="A199" s="2">
        <v>1989</v>
      </c>
      <c r="D199" s="2">
        <v>121.1</v>
      </c>
      <c r="E199" s="2">
        <v>1.0466724286949005</v>
      </c>
      <c r="F199" s="2">
        <f t="shared" si="1"/>
        <v>6.204802795619857E-3</v>
      </c>
      <c r="G199" s="2">
        <v>0.19944133099424288</v>
      </c>
      <c r="H199" s="2">
        <v>0.14595674645775314</v>
      </c>
      <c r="I199" s="2">
        <v>7.3883656800213027E-2</v>
      </c>
      <c r="J199" s="2">
        <v>2.5997845514324158E-2</v>
      </c>
      <c r="K199" s="2">
        <f t="shared" si="2"/>
        <v>0.47852768197516099</v>
      </c>
      <c r="L199" s="2">
        <f t="shared" si="3"/>
        <v>0.65362941253872486</v>
      </c>
      <c r="M199" s="2">
        <f t="shared" si="18"/>
        <v>0.59983473935737364</v>
      </c>
      <c r="N199" s="2">
        <f t="shared" si="0"/>
        <v>12.44887138312378</v>
      </c>
      <c r="O199" s="2">
        <v>74798.014941833666</v>
      </c>
      <c r="P199" s="2">
        <v>1973.906220939904</v>
      </c>
      <c r="Q199" s="2">
        <v>9.7076757782356374E-2</v>
      </c>
      <c r="R199" s="2">
        <f t="shared" si="4"/>
        <v>0.10359015640926558</v>
      </c>
      <c r="S199" s="2">
        <f t="shared" si="5"/>
        <v>0.1234284971912516</v>
      </c>
      <c r="T199" s="2">
        <f t="shared" si="6"/>
        <v>-0.10138868863039341</v>
      </c>
      <c r="U199" s="2">
        <f t="shared" si="7"/>
        <v>0.27283401249410622</v>
      </c>
      <c r="V199" s="2">
        <v>4.7074356294295162E-2</v>
      </c>
      <c r="W199" s="2">
        <f t="shared" si="8"/>
        <v>0.1185983152450298</v>
      </c>
      <c r="X199" s="2">
        <f t="shared" si="9"/>
        <v>0.17772124775173564</v>
      </c>
      <c r="Y199" s="2">
        <f t="shared" si="10"/>
        <v>-0.2274436691168884</v>
      </c>
      <c r="Z199" s="2">
        <f t="shared" si="11"/>
        <v>0.37947388230494927</v>
      </c>
      <c r="AA199" s="2">
        <f t="shared" si="12"/>
        <v>5.0002401488061211E-2</v>
      </c>
      <c r="AB199" s="5">
        <f t="shared" si="13"/>
        <v>5.8942415029617716E-2</v>
      </c>
      <c r="AC199" s="2">
        <f t="shared" si="14"/>
        <v>5.9622000071239523E-2</v>
      </c>
      <c r="AD199" s="2">
        <f t="shared" si="15"/>
        <v>4.0476917165138314E-2</v>
      </c>
      <c r="AE199" s="2">
        <f t="shared" si="16"/>
        <v>1.4598540145985384E-2</v>
      </c>
      <c r="AF199" s="2">
        <f t="shared" si="17"/>
        <v>0.13909224011713039</v>
      </c>
      <c r="AG199" s="2">
        <v>5.8942415029617716E-2</v>
      </c>
      <c r="AH199" s="2">
        <v>5.9622000071239523E-2</v>
      </c>
      <c r="AI199" s="2">
        <v>4.0476917165138314E-2</v>
      </c>
      <c r="AJ199" s="2">
        <v>1.4598540145985384E-2</v>
      </c>
      <c r="AK199" s="2">
        <v>0.13909224011713039</v>
      </c>
      <c r="AL199" s="2">
        <v>4.7963576891836557E-2</v>
      </c>
      <c r="AM199" s="2">
        <v>9.9147129540513891E-3</v>
      </c>
      <c r="AN199" s="2">
        <f t="shared" si="19"/>
        <v>3.8048863937785171E-2</v>
      </c>
      <c r="AO199" s="2">
        <v>6.6963785440129819E-2</v>
      </c>
      <c r="AP199" s="2">
        <v>8.4391359272668214E-4</v>
      </c>
      <c r="AQ199" s="2">
        <f t="shared" si="20"/>
        <v>6.6119871847403131E-2</v>
      </c>
      <c r="AR199" s="2">
        <v>6.1539918993455553E-2</v>
      </c>
      <c r="AS199" s="2">
        <v>1.9519292676302074E-2</v>
      </c>
      <c r="AT199" s="2">
        <f t="shared" si="21"/>
        <v>4.2020626317153476E-2</v>
      </c>
    </row>
    <row r="200" spans="1:46" ht="15.75" customHeight="1" x14ac:dyDescent="0.2">
      <c r="A200" s="2">
        <v>1990</v>
      </c>
      <c r="D200" s="2">
        <v>127.4</v>
      </c>
      <c r="E200" s="2">
        <v>1.0520231213872833</v>
      </c>
      <c r="F200" s="2">
        <f t="shared" si="1"/>
        <v>5.3506926923827525E-3</v>
      </c>
      <c r="G200" s="2">
        <v>0.12021571403874187</v>
      </c>
      <c r="H200" s="2">
        <v>6.4820431476386497E-2</v>
      </c>
      <c r="I200" s="2">
        <v>0.11753915278552163</v>
      </c>
      <c r="J200" s="2">
        <v>6.2276227647775961E-2</v>
      </c>
      <c r="K200" s="2">
        <f t="shared" si="2"/>
        <v>0.47844547071879939</v>
      </c>
      <c r="L200" s="2">
        <f t="shared" si="3"/>
        <v>0.78110123295312095</v>
      </c>
      <c r="M200" s="2">
        <f t="shared" si="18"/>
        <v>0.55439234711618379</v>
      </c>
      <c r="N200" s="2">
        <f t="shared" si="0"/>
        <v>13.096500530222706</v>
      </c>
      <c r="O200" s="2">
        <v>79646.454543940534</v>
      </c>
      <c r="P200" s="2">
        <v>2096.8336541105186</v>
      </c>
      <c r="Q200" s="2">
        <v>9.2630242618488665E-2</v>
      </c>
      <c r="R200" s="2">
        <f t="shared" si="4"/>
        <v>9.9176590947522222E-2</v>
      </c>
      <c r="S200" s="2">
        <f t="shared" si="5"/>
        <v>0.12400306807994615</v>
      </c>
      <c r="T200" s="2">
        <f t="shared" si="6"/>
        <v>-0.10138868863039341</v>
      </c>
      <c r="U200" s="2">
        <f t="shared" si="7"/>
        <v>0.27283401249410622</v>
      </c>
      <c r="V200" s="2">
        <v>8.0956591627223171E-2</v>
      </c>
      <c r="W200" s="2">
        <f t="shared" si="8"/>
        <v>0.14235093836735049</v>
      </c>
      <c r="X200" s="2">
        <f t="shared" si="9"/>
        <v>0.14641900138189634</v>
      </c>
      <c r="Y200" s="2">
        <f t="shared" si="10"/>
        <v>-8.8725158974475526E-2</v>
      </c>
      <c r="Z200" s="2">
        <f t="shared" si="11"/>
        <v>0.37947388230494927</v>
      </c>
      <c r="AA200" s="2">
        <f t="shared" si="12"/>
        <v>1.1673650991265494E-2</v>
      </c>
      <c r="AB200" s="5">
        <f t="shared" si="13"/>
        <v>5.0555457245800912E-2</v>
      </c>
      <c r="AC200" s="2">
        <f t="shared" si="14"/>
        <v>5.0915088198254965E-2</v>
      </c>
      <c r="AD200" s="2">
        <f t="shared" si="15"/>
        <v>2.9305949660253825E-2</v>
      </c>
      <c r="AE200" s="2">
        <f t="shared" si="16"/>
        <v>1.4598540145985384E-2</v>
      </c>
      <c r="AF200" s="2">
        <f t="shared" si="17"/>
        <v>0.11825192802056561</v>
      </c>
      <c r="AG200" s="2">
        <v>5.0555457245800912E-2</v>
      </c>
      <c r="AH200" s="2">
        <v>5.0915088198254965E-2</v>
      </c>
      <c r="AI200" s="2">
        <v>2.9305949660253825E-2</v>
      </c>
      <c r="AJ200" s="2">
        <v>1.4598540145985384E-2</v>
      </c>
      <c r="AK200" s="2">
        <v>0.11825192802056561</v>
      </c>
      <c r="AL200" s="2">
        <v>4.9069219662112418E-2</v>
      </c>
      <c r="AM200" s="2">
        <v>1.3008613574669262E-2</v>
      </c>
      <c r="AN200" s="2">
        <f t="shared" si="19"/>
        <v>3.6060606087443159E-2</v>
      </c>
      <c r="AO200" s="2">
        <v>6.6955331497414755E-2</v>
      </c>
      <c r="AP200" s="2">
        <v>1.4187647140494867E-3</v>
      </c>
      <c r="AQ200" s="2">
        <f t="shared" si="20"/>
        <v>6.5536566783365266E-2</v>
      </c>
      <c r="AR200" s="2">
        <v>6.1153985989033453E-2</v>
      </c>
      <c r="AS200" s="2">
        <v>1.9465827929624806E-2</v>
      </c>
      <c r="AT200" s="2">
        <f t="shared" si="21"/>
        <v>4.1688158059408648E-2</v>
      </c>
    </row>
    <row r="201" spans="1:46" ht="15.75" customHeight="1" x14ac:dyDescent="0.2">
      <c r="A201" s="2">
        <v>1991</v>
      </c>
      <c r="D201" s="2">
        <v>134.6</v>
      </c>
      <c r="E201" s="2">
        <v>1.0565149136577707</v>
      </c>
      <c r="F201" s="2">
        <f t="shared" si="1"/>
        <v>4.4917922704874602E-3</v>
      </c>
      <c r="G201" s="2">
        <v>5.9537297604769446E-2</v>
      </c>
      <c r="H201" s="2">
        <v>2.860711105851621E-3</v>
      </c>
      <c r="I201" s="2">
        <v>0.10494929064451952</v>
      </c>
      <c r="J201" s="2">
        <v>4.5843533641246603E-2</v>
      </c>
      <c r="K201" s="2">
        <f t="shared" si="2"/>
        <v>0.47820207288847644</v>
      </c>
      <c r="L201" s="2">
        <f t="shared" si="3"/>
        <v>0.79851685545393125</v>
      </c>
      <c r="M201" s="2">
        <f t="shared" si="18"/>
        <v>0.55542005456776999</v>
      </c>
      <c r="N201" s="2">
        <f t="shared" si="0"/>
        <v>13.836648126907191</v>
      </c>
      <c r="O201" s="2">
        <v>79874.300040996095</v>
      </c>
      <c r="P201" s="2">
        <v>2192.9599182728321</v>
      </c>
      <c r="Q201" s="2">
        <v>8.5236772404853042E-2</v>
      </c>
      <c r="R201" s="2">
        <f t="shared" si="4"/>
        <v>9.2131019092650673E-2</v>
      </c>
      <c r="S201" s="2">
        <f t="shared" si="5"/>
        <v>0.12758546067423626</v>
      </c>
      <c r="T201" s="2">
        <f t="shared" si="6"/>
        <v>-0.10138868863039341</v>
      </c>
      <c r="U201" s="2">
        <f t="shared" si="7"/>
        <v>0.27283401249410622</v>
      </c>
      <c r="V201" s="2">
        <v>9.5205229044231454E-2</v>
      </c>
      <c r="W201" s="2">
        <f t="shared" si="8"/>
        <v>0.15024906483152997</v>
      </c>
      <c r="X201" s="2">
        <f t="shared" si="9"/>
        <v>0.13483025524678244</v>
      </c>
      <c r="Y201" s="2">
        <f t="shared" si="10"/>
        <v>-8.8725158974475526E-2</v>
      </c>
      <c r="Z201" s="2">
        <f t="shared" si="11"/>
        <v>0.37947388230494927</v>
      </c>
      <c r="AA201" s="2">
        <f t="shared" si="12"/>
        <v>-9.9684566393784119E-3</v>
      </c>
      <c r="AB201" s="5">
        <f t="shared" si="13"/>
        <v>4.4606155674147309E-2</v>
      </c>
      <c r="AC201" s="2">
        <f t="shared" si="14"/>
        <v>4.4741386761975477E-2</v>
      </c>
      <c r="AD201" s="2">
        <f t="shared" si="15"/>
        <v>1.7781108336541097E-2</v>
      </c>
      <c r="AE201" s="2">
        <f t="shared" si="16"/>
        <v>1.4598540145985384E-2</v>
      </c>
      <c r="AF201" s="2">
        <f t="shared" si="17"/>
        <v>8.3908045977011403E-2</v>
      </c>
      <c r="AG201" s="2">
        <v>4.4606155674147309E-2</v>
      </c>
      <c r="AH201" s="2">
        <v>4.4741386761975477E-2</v>
      </c>
      <c r="AI201" s="2">
        <v>1.7781108336541097E-2</v>
      </c>
      <c r="AJ201" s="2">
        <v>1.4598540145985384E-2</v>
      </c>
      <c r="AK201" s="2">
        <v>8.3908045977011403E-2</v>
      </c>
      <c r="AL201" s="2">
        <v>4.4784909266117133E-2</v>
      </c>
      <c r="AM201" s="2">
        <v>1.207303987862245E-2</v>
      </c>
      <c r="AN201" s="2">
        <f t="shared" si="19"/>
        <v>3.271186938749468E-2</v>
      </c>
      <c r="AO201" s="2">
        <v>6.9365202887231803E-2</v>
      </c>
      <c r="AP201" s="2">
        <v>1.5750050883724304E-3</v>
      </c>
      <c r="AQ201" s="2">
        <f t="shared" si="20"/>
        <v>6.7790197798859378E-2</v>
      </c>
      <c r="AR201" s="2">
        <v>6.1697216653398258E-2</v>
      </c>
      <c r="AS201" s="2">
        <v>1.9663267929367609E-2</v>
      </c>
      <c r="AT201" s="2">
        <f t="shared" si="21"/>
        <v>4.2033948724030649E-2</v>
      </c>
    </row>
    <row r="202" spans="1:46" ht="15.75" customHeight="1" x14ac:dyDescent="0.2">
      <c r="A202" s="2">
        <v>1992</v>
      </c>
      <c r="D202" s="2">
        <v>138.1</v>
      </c>
      <c r="E202" s="2">
        <v>1.026002971768202</v>
      </c>
      <c r="F202" s="2">
        <f t="shared" si="1"/>
        <v>-3.0511941889568739E-2</v>
      </c>
      <c r="G202" s="2">
        <v>0.27243226031603074</v>
      </c>
      <c r="H202" s="2">
        <v>0.24018379607920171</v>
      </c>
      <c r="I202" s="2">
        <v>0.1607378092731131</v>
      </c>
      <c r="J202" s="2">
        <v>0.13132012402723414</v>
      </c>
      <c r="K202" s="2">
        <f t="shared" si="2"/>
        <v>0.4805121990876548</v>
      </c>
      <c r="L202" s="2">
        <f t="shared" si="3"/>
        <v>0.68815069867301282</v>
      </c>
      <c r="M202" s="2">
        <f t="shared" si="18"/>
        <v>0.57403716628563517</v>
      </c>
      <c r="N202" s="2">
        <f t="shared" si="0"/>
        <v>14.196442097517703</v>
      </c>
      <c r="O202" s="2">
        <v>99058.812634011672</v>
      </c>
      <c r="P202" s="2">
        <v>2480.9396867271735</v>
      </c>
      <c r="Q202" s="2">
        <v>0.1207685050125868</v>
      </c>
      <c r="R202" s="2">
        <f t="shared" si="4"/>
        <v>0.12628826756361017</v>
      </c>
      <c r="S202" s="2">
        <f t="shared" si="5"/>
        <v>0.11513519552839807</v>
      </c>
      <c r="T202" s="2">
        <f t="shared" si="6"/>
        <v>-9.3814733578392095E-2</v>
      </c>
      <c r="U202" s="2">
        <f t="shared" si="7"/>
        <v>0.27283401249410622</v>
      </c>
      <c r="V202" s="2">
        <v>0.11915212042501028</v>
      </c>
      <c r="W202" s="2">
        <f t="shared" si="8"/>
        <v>0.16754903253044248</v>
      </c>
      <c r="X202" s="2">
        <f t="shared" si="9"/>
        <v>0.11695549095698411</v>
      </c>
      <c r="Y202" s="2">
        <f t="shared" si="10"/>
        <v>-1.3223661957587174E-2</v>
      </c>
      <c r="Z202" s="2">
        <f t="shared" si="11"/>
        <v>0.37947388230494927</v>
      </c>
      <c r="AA202" s="2">
        <f t="shared" si="12"/>
        <v>1.6163845875765276E-3</v>
      </c>
      <c r="AB202" s="5">
        <f t="shared" si="13"/>
        <v>3.8886729158757127E-2</v>
      </c>
      <c r="AC202" s="2">
        <f t="shared" si="14"/>
        <v>3.8950879341094424E-2</v>
      </c>
      <c r="AD202" s="2">
        <f t="shared" si="15"/>
        <v>1.2144095792613883E-2</v>
      </c>
      <c r="AE202" s="2">
        <f t="shared" si="16"/>
        <v>1.4598540145985384E-2</v>
      </c>
      <c r="AF202" s="2">
        <f t="shared" si="17"/>
        <v>5.6514913657770727E-2</v>
      </c>
      <c r="AG202" s="2">
        <v>3.8886729158757127E-2</v>
      </c>
      <c r="AH202" s="2">
        <v>3.8950879341094424E-2</v>
      </c>
      <c r="AI202" s="2">
        <v>1.2144095792613883E-2</v>
      </c>
      <c r="AJ202" s="2">
        <v>1.4598540145985384E-2</v>
      </c>
      <c r="AK202" s="2">
        <v>5.6514913657770727E-2</v>
      </c>
      <c r="AL202" s="2">
        <v>4.7646279889313019E-2</v>
      </c>
      <c r="AM202" s="2">
        <v>1.5579564964137477E-2</v>
      </c>
      <c r="AN202" s="2">
        <f t="shared" si="19"/>
        <v>3.2066714925175543E-2</v>
      </c>
      <c r="AO202" s="2">
        <v>7.7469391310935151E-2</v>
      </c>
      <c r="AP202" s="2">
        <v>5.5134892578245576E-3</v>
      </c>
      <c r="AQ202" s="2">
        <f t="shared" si="20"/>
        <v>7.1955902053110588E-2</v>
      </c>
      <c r="AR202" s="2">
        <v>6.2383754982508741E-2</v>
      </c>
      <c r="AS202" s="2">
        <v>2.0390870602893123E-2</v>
      </c>
      <c r="AT202" s="2">
        <f t="shared" si="21"/>
        <v>4.1992884379615618E-2</v>
      </c>
    </row>
    <row r="203" spans="1:46" ht="15.75" customHeight="1" x14ac:dyDescent="0.2">
      <c r="A203" s="2">
        <v>1993</v>
      </c>
      <c r="D203" s="2">
        <v>142.6</v>
      </c>
      <c r="E203" s="2">
        <v>1.0325850832729906</v>
      </c>
      <c r="F203" s="2">
        <f t="shared" si="1"/>
        <v>6.5821115047886014E-3</v>
      </c>
      <c r="G203" s="2">
        <v>0.10576046290135599</v>
      </c>
      <c r="H203" s="2">
        <v>7.086619864430066E-2</v>
      </c>
      <c r="I203" s="2">
        <v>0.14102238302866343</v>
      </c>
      <c r="J203" s="2">
        <v>0.10501536533140543</v>
      </c>
      <c r="K203" s="2">
        <f t="shared" si="2"/>
        <v>0.48003833585634798</v>
      </c>
      <c r="L203" s="2">
        <f t="shared" si="3"/>
        <v>0.71214042824112778</v>
      </c>
      <c r="M203" s="2">
        <f t="shared" si="18"/>
        <v>0.57256935140267906</v>
      </c>
      <c r="N203" s="2">
        <f t="shared" si="0"/>
        <v>14.659034345445507</v>
      </c>
      <c r="O203" s="2">
        <v>106078.7341276021</v>
      </c>
      <c r="P203" s="2">
        <v>2741.4764742940101</v>
      </c>
      <c r="Q203" s="2">
        <v>0.10425062871433385</v>
      </c>
      <c r="R203" s="2">
        <f t="shared" si="4"/>
        <v>0.10914736012870696</v>
      </c>
      <c r="S203" s="2">
        <f t="shared" si="5"/>
        <v>0.10851806427302788</v>
      </c>
      <c r="T203" s="2">
        <f t="shared" si="6"/>
        <v>-9.3814733578392095E-2</v>
      </c>
      <c r="U203" s="2">
        <f t="shared" si="7"/>
        <v>0.27283401249410622</v>
      </c>
      <c r="V203" s="2">
        <v>9.4597886752574856E-2</v>
      </c>
      <c r="W203" s="2">
        <f t="shared" si="8"/>
        <v>0.1385838841000914</v>
      </c>
      <c r="X203" s="2">
        <f t="shared" si="9"/>
        <v>7.5169432605716902E-2</v>
      </c>
      <c r="Y203" s="2">
        <f t="shared" si="10"/>
        <v>-1.3223661957587174E-2</v>
      </c>
      <c r="Z203" s="2">
        <f t="shared" si="11"/>
        <v>0.21828436422581188</v>
      </c>
      <c r="AA203" s="2">
        <f t="shared" si="12"/>
        <v>9.6527419617589982E-3</v>
      </c>
      <c r="AB203" s="3">
        <f t="shared" si="13"/>
        <v>3.8432010342892856E-2</v>
      </c>
      <c r="AC203" s="4">
        <f t="shared" si="14"/>
        <v>3.8497828813674584E-2</v>
      </c>
      <c r="AD203" s="4">
        <f t="shared" si="15"/>
        <v>1.2303631275450448E-2</v>
      </c>
      <c r="AE203" s="4">
        <f t="shared" si="16"/>
        <v>1.4598540145985384E-2</v>
      </c>
      <c r="AF203" s="4">
        <f t="shared" si="17"/>
        <v>5.6514913657770727E-2</v>
      </c>
      <c r="AG203" s="4">
        <v>3.8432010342892856E-2</v>
      </c>
      <c r="AH203" s="4">
        <v>3.8497828813674584E-2</v>
      </c>
      <c r="AI203" s="4">
        <v>1.2303631275450448E-2</v>
      </c>
      <c r="AJ203" s="4">
        <v>1.4598540145985384E-2</v>
      </c>
      <c r="AK203" s="4">
        <v>5.6514913657770727E-2</v>
      </c>
      <c r="AL203" s="2">
        <v>5.1255800568892951E-2</v>
      </c>
      <c r="AM203" s="2">
        <v>1.6772870980784945E-2</v>
      </c>
      <c r="AN203" s="2">
        <f t="shared" si="19"/>
        <v>3.4482929588108002E-2</v>
      </c>
      <c r="AO203" s="2">
        <v>7.5867754319597719E-2</v>
      </c>
      <c r="AP203" s="2">
        <v>7.9947342621128469E-3</v>
      </c>
      <c r="AQ203" s="2">
        <f t="shared" si="20"/>
        <v>6.787302005748487E-2</v>
      </c>
      <c r="AR203" s="2">
        <v>6.2500974984922894E-2</v>
      </c>
      <c r="AS203" s="2">
        <v>2.0922890031330497E-2</v>
      </c>
      <c r="AT203" s="2">
        <f t="shared" si="21"/>
        <v>4.1578084953592401E-2</v>
      </c>
    </row>
    <row r="204" spans="1:46" ht="15.75" customHeight="1" x14ac:dyDescent="0.2">
      <c r="A204" s="2">
        <v>1994</v>
      </c>
      <c r="D204" s="2">
        <v>146.19999999999999</v>
      </c>
      <c r="E204" s="2">
        <v>1.0252454417952315</v>
      </c>
      <c r="F204" s="2">
        <f t="shared" si="1"/>
        <v>-7.3396414777591179E-3</v>
      </c>
      <c r="G204" s="2">
        <v>0.13663930470808072</v>
      </c>
      <c r="H204" s="2">
        <v>0.10865092237600749</v>
      </c>
      <c r="I204" s="2">
        <v>0.12654966907576459</v>
      </c>
      <c r="J204" s="2">
        <v>9.8809731943940049E-2</v>
      </c>
      <c r="K204" s="2">
        <f t="shared" si="2"/>
        <v>0.48022067368734411</v>
      </c>
      <c r="L204" s="2">
        <f t="shared" si="3"/>
        <v>0.72647184283917332</v>
      </c>
      <c r="M204" s="2">
        <f t="shared" si="18"/>
        <v>0.55115885756310579</v>
      </c>
      <c r="N204" s="2">
        <f t="shared" si="0"/>
        <v>15.029108143787751</v>
      </c>
      <c r="O204" s="2">
        <v>117604.28643504533</v>
      </c>
      <c r="P204" s="2">
        <v>3012.3610298496192</v>
      </c>
      <c r="Q204" s="2">
        <v>0.10361059547505323</v>
      </c>
      <c r="R204" s="2">
        <f t="shared" si="4"/>
        <v>0.10850272322396233</v>
      </c>
      <c r="S204" s="2">
        <f t="shared" si="5"/>
        <v>0.10849793733970019</v>
      </c>
      <c r="T204" s="2">
        <f t="shared" si="6"/>
        <v>-9.3814733578392095E-2</v>
      </c>
      <c r="U204" s="2">
        <f t="shared" si="7"/>
        <v>0.27283401249410622</v>
      </c>
      <c r="V204" s="2">
        <v>9.8820559487636475E-2</v>
      </c>
      <c r="W204" s="2">
        <f t="shared" si="8"/>
        <v>0.14107576000791072</v>
      </c>
      <c r="X204" s="2">
        <f t="shared" si="9"/>
        <v>7.387550078551014E-2</v>
      </c>
      <c r="Y204" s="2">
        <f t="shared" si="10"/>
        <v>-1.3223661957587174E-2</v>
      </c>
      <c r="Z204" s="2">
        <f t="shared" si="11"/>
        <v>0.21828436422581188</v>
      </c>
      <c r="AA204" s="2">
        <f t="shared" si="12"/>
        <v>4.7900359874167575E-3</v>
      </c>
      <c r="AB204" s="5">
        <f t="shared" si="13"/>
        <v>3.6757817709587762E-2</v>
      </c>
      <c r="AC204" s="2">
        <f t="shared" si="14"/>
        <v>3.6830143954343031E-2</v>
      </c>
      <c r="AD204" s="2">
        <f t="shared" si="15"/>
        <v>1.2903492980018817E-2</v>
      </c>
      <c r="AE204" s="2">
        <f t="shared" si="16"/>
        <v>1.4598540145985384E-2</v>
      </c>
      <c r="AF204" s="2">
        <f t="shared" si="17"/>
        <v>5.6514913657770727E-2</v>
      </c>
      <c r="AG204" s="2">
        <v>3.6757817709587762E-2</v>
      </c>
      <c r="AH204" s="2">
        <v>3.6830143954343031E-2</v>
      </c>
      <c r="AI204" s="2">
        <v>1.2903492980018817E-2</v>
      </c>
      <c r="AJ204" s="2">
        <v>1.4598540145985384E-2</v>
      </c>
      <c r="AK204" s="2">
        <v>5.6514913657770727E-2</v>
      </c>
      <c r="AL204" s="2">
        <v>4.9674933164110986E-2</v>
      </c>
      <c r="AM204" s="2">
        <v>1.9909926215378824E-2</v>
      </c>
      <c r="AN204" s="2">
        <f t="shared" si="19"/>
        <v>2.9765006948732162E-2</v>
      </c>
      <c r="AO204" s="2">
        <v>7.4548087181688052E-2</v>
      </c>
      <c r="AP204" s="2">
        <v>8.9630173545385845E-3</v>
      </c>
      <c r="AQ204" s="2">
        <f t="shared" si="20"/>
        <v>6.558506982714947E-2</v>
      </c>
      <c r="AR204" s="2">
        <v>6.5476025881013519E-2</v>
      </c>
      <c r="AS204" s="2">
        <v>2.1127093498683597E-2</v>
      </c>
      <c r="AT204" s="2">
        <f t="shared" si="21"/>
        <v>4.4348932382329925E-2</v>
      </c>
    </row>
    <row r="205" spans="1:46" ht="15.75" customHeight="1" x14ac:dyDescent="0.2">
      <c r="A205" s="2">
        <v>1995</v>
      </c>
      <c r="D205" s="2">
        <v>150.30000000000001</v>
      </c>
      <c r="E205" s="2">
        <v>1.0280437756497949</v>
      </c>
      <c r="F205" s="2">
        <f t="shared" si="1"/>
        <v>2.7983338545634062E-3</v>
      </c>
      <c r="G205" s="2">
        <v>-1.8229315708267024E-2</v>
      </c>
      <c r="H205" s="2">
        <v>-4.5010818074175951E-2</v>
      </c>
      <c r="I205" s="2">
        <v>-5.2622554557625656E-2</v>
      </c>
      <c r="J205" s="2">
        <v>-7.8465851472554138E-2</v>
      </c>
      <c r="K205" s="2">
        <f t="shared" si="2"/>
        <v>0.48216742503795373</v>
      </c>
      <c r="L205" s="2">
        <f t="shared" si="3"/>
        <v>0.78137145832480082</v>
      </c>
      <c r="M205" s="2">
        <f t="shared" si="18"/>
        <v>0.55878731132183213</v>
      </c>
      <c r="N205" s="2">
        <f t="shared" si="0"/>
        <v>15.450581080788639</v>
      </c>
      <c r="O205" s="2">
        <v>112310.82129357423</v>
      </c>
      <c r="P205" s="2">
        <v>2775.9935566997287</v>
      </c>
      <c r="Q205" s="2">
        <v>8.8502328145559875E-2</v>
      </c>
      <c r="R205" s="2">
        <f t="shared" si="4"/>
        <v>9.4388293400310658E-2</v>
      </c>
      <c r="S205" s="2">
        <f t="shared" si="5"/>
        <v>0.11896192647614215</v>
      </c>
      <c r="T205" s="2">
        <f t="shared" si="6"/>
        <v>-9.3814733578392095E-2</v>
      </c>
      <c r="U205" s="2">
        <f t="shared" si="7"/>
        <v>0.27283401249410622</v>
      </c>
      <c r="V205" s="2">
        <v>7.6185506978670062E-2</v>
      </c>
      <c r="W205" s="2">
        <f t="shared" si="8"/>
        <v>0.11832751348655149</v>
      </c>
      <c r="X205" s="2">
        <f t="shared" si="9"/>
        <v>9.1686294217483616E-2</v>
      </c>
      <c r="Y205" s="2">
        <f t="shared" si="10"/>
        <v>-7.8465851472554138E-2</v>
      </c>
      <c r="Z205" s="2">
        <f t="shared" si="11"/>
        <v>0.21828436422581188</v>
      </c>
      <c r="AA205" s="2">
        <f t="shared" si="12"/>
        <v>1.2316821166889813E-2</v>
      </c>
      <c r="AB205" s="5">
        <f t="shared" si="13"/>
        <v>3.6025994132816937E-2</v>
      </c>
      <c r="AC205" s="2">
        <f t="shared" si="14"/>
        <v>3.6101646151314615E-2</v>
      </c>
      <c r="AD205" s="2">
        <f t="shared" si="15"/>
        <v>1.3199916601192317E-2</v>
      </c>
      <c r="AE205" s="2">
        <f t="shared" si="16"/>
        <v>1.4598540145985384E-2</v>
      </c>
      <c r="AF205" s="2">
        <f t="shared" si="17"/>
        <v>5.6514913657770727E-2</v>
      </c>
      <c r="AG205" s="2">
        <v>3.6025994132816937E-2</v>
      </c>
      <c r="AH205" s="2">
        <v>3.6101646151314615E-2</v>
      </c>
      <c r="AI205" s="2">
        <v>1.3199916601192317E-2</v>
      </c>
      <c r="AJ205" s="2">
        <v>1.4598540145985384E-2</v>
      </c>
      <c r="AK205" s="2">
        <v>5.6514913657770727E-2</v>
      </c>
      <c r="AL205" s="2">
        <v>4.27044482820257E-2</v>
      </c>
      <c r="AM205" s="2">
        <v>1.6301430535305569E-2</v>
      </c>
      <c r="AN205" s="2">
        <f t="shared" si="19"/>
        <v>2.6403017746720131E-2</v>
      </c>
      <c r="AO205" s="2">
        <v>6.9849777432751892E-2</v>
      </c>
      <c r="AP205" s="2">
        <v>6.4472447697292868E-3</v>
      </c>
      <c r="AQ205" s="2">
        <f t="shared" si="20"/>
        <v>6.3402532663022607E-2</v>
      </c>
      <c r="AR205" s="2">
        <v>6.4339618916203767E-2</v>
      </c>
      <c r="AS205" s="2">
        <v>1.9301339444911112E-2</v>
      </c>
      <c r="AT205" s="2">
        <f t="shared" si="21"/>
        <v>4.5038279471292658E-2</v>
      </c>
    </row>
    <row r="206" spans="1:46" ht="15.75" customHeight="1" x14ac:dyDescent="0.2">
      <c r="A206" s="2">
        <v>1996</v>
      </c>
      <c r="D206" s="2">
        <v>154.4</v>
      </c>
      <c r="E206" s="2">
        <v>1.0272787757817698</v>
      </c>
      <c r="F206" s="2">
        <f t="shared" si="1"/>
        <v>-7.6499986802502917E-4</v>
      </c>
      <c r="G206" s="2">
        <v>0.36711591652076336</v>
      </c>
      <c r="H206" s="2">
        <v>0.33081296796030268</v>
      </c>
      <c r="I206" s="2">
        <v>0.24202731469290795</v>
      </c>
      <c r="J206" s="2">
        <v>0.20904601941932688</v>
      </c>
      <c r="K206" s="2">
        <f t="shared" si="2"/>
        <v>0.48873894106217042</v>
      </c>
      <c r="L206" s="2">
        <f t="shared" si="3"/>
        <v>0.86094876695364519</v>
      </c>
      <c r="M206" s="2">
        <f t="shared" si="18"/>
        <v>0.6432232254104342</v>
      </c>
      <c r="N206" s="2">
        <f t="shared" si="0"/>
        <v>15.872054017789528</v>
      </c>
      <c r="O206" s="2">
        <v>149464.69741976069</v>
      </c>
      <c r="P206" s="2">
        <v>3356.3039596615067</v>
      </c>
      <c r="Q206" s="2">
        <v>0.10199736212644862</v>
      </c>
      <c r="R206" s="2">
        <f t="shared" si="4"/>
        <v>0.10981602349413419</v>
      </c>
      <c r="S206" s="2">
        <f t="shared" si="5"/>
        <v>0.13909858484287016</v>
      </c>
      <c r="T206" s="2">
        <f t="shared" si="6"/>
        <v>-9.3814733578392095E-2</v>
      </c>
      <c r="U206" s="2">
        <f t="shared" si="7"/>
        <v>0.33081296796030268</v>
      </c>
      <c r="V206" s="2">
        <v>7.536662893676957E-2</v>
      </c>
      <c r="W206" s="2">
        <f t="shared" si="8"/>
        <v>0.11596724370546414</v>
      </c>
      <c r="X206" s="2">
        <f t="shared" si="9"/>
        <v>9.0168967629496735E-2</v>
      </c>
      <c r="Y206" s="2">
        <f t="shared" si="10"/>
        <v>-7.8465851472554138E-2</v>
      </c>
      <c r="Z206" s="2">
        <f t="shared" si="11"/>
        <v>0.20904601941932688</v>
      </c>
      <c r="AA206" s="2">
        <f t="shared" si="12"/>
        <v>2.6630733189679054E-2</v>
      </c>
      <c r="AB206" s="5">
        <f t="shared" si="13"/>
        <v>3.4864940888880154E-2</v>
      </c>
      <c r="AC206" s="2">
        <f t="shared" si="14"/>
        <v>3.4943267805320977E-2</v>
      </c>
      <c r="AD206" s="2">
        <f t="shared" si="15"/>
        <v>1.3436857193085322E-2</v>
      </c>
      <c r="AE206" s="2">
        <f t="shared" si="16"/>
        <v>1.4598540145985384E-2</v>
      </c>
      <c r="AF206" s="2">
        <f t="shared" si="17"/>
        <v>5.6514913657770727E-2</v>
      </c>
      <c r="AG206" s="2">
        <v>3.4864940888880154E-2</v>
      </c>
      <c r="AH206" s="2">
        <v>3.4943267805320977E-2</v>
      </c>
      <c r="AI206" s="2">
        <v>1.3436857193085322E-2</v>
      </c>
      <c r="AJ206" s="2">
        <v>1.4598540145985384E-2</v>
      </c>
      <c r="AK206" s="2">
        <v>5.6514913657770727E-2</v>
      </c>
      <c r="AL206" s="2">
        <v>4.9549557092435963E-2</v>
      </c>
      <c r="AM206" s="2">
        <v>2.3670796465194658E-2</v>
      </c>
      <c r="AN206" s="2">
        <f t="shared" si="19"/>
        <v>2.5878760627241305E-2</v>
      </c>
      <c r="AO206" s="2">
        <v>6.8498869565996434E-2</v>
      </c>
      <c r="AP206" s="2">
        <v>9.4733452194154938E-3</v>
      </c>
      <c r="AQ206" s="2">
        <f t="shared" si="20"/>
        <v>5.902552434658094E-2</v>
      </c>
      <c r="AR206" s="2">
        <v>6.6699142671185194E-2</v>
      </c>
      <c r="AS206" s="2">
        <v>2.0773530312806703E-2</v>
      </c>
      <c r="AT206" s="2">
        <f t="shared" si="21"/>
        <v>4.5925612358378491E-2</v>
      </c>
    </row>
    <row r="207" spans="1:46" ht="15.75" customHeight="1" x14ac:dyDescent="0.2">
      <c r="A207" s="2">
        <v>1997</v>
      </c>
      <c r="D207" s="2">
        <v>159.1</v>
      </c>
      <c r="E207" s="2">
        <v>1.0304404145077719</v>
      </c>
      <c r="F207" s="2">
        <f t="shared" si="1"/>
        <v>3.1616387260020584E-3</v>
      </c>
      <c r="G207" s="2">
        <v>0.24162338822670937</v>
      </c>
      <c r="H207" s="2">
        <v>0.20494438178632279</v>
      </c>
      <c r="I207" s="2">
        <v>9.7627585374375769E-3</v>
      </c>
      <c r="J207" s="2">
        <v>-2.0066813839218267E-2</v>
      </c>
      <c r="K207" s="2">
        <f t="shared" si="2"/>
        <v>0.48489087585205687</v>
      </c>
      <c r="L207" s="2">
        <f t="shared" si="3"/>
        <v>0.65158772351035399</v>
      </c>
      <c r="M207" s="2">
        <f t="shared" si="18"/>
        <v>0.60831676513517918</v>
      </c>
      <c r="N207" s="2">
        <f t="shared" si="0"/>
        <v>16.355205921180787</v>
      </c>
      <c r="O207" s="2">
        <v>180096.64743133335</v>
      </c>
      <c r="P207" s="2">
        <v>3288.9536329151483</v>
      </c>
      <c r="Q207" s="2">
        <v>9.5973561981866018E-2</v>
      </c>
      <c r="R207" s="2">
        <f t="shared" si="4"/>
        <v>0.10302706042335585</v>
      </c>
      <c r="S207" s="2">
        <f t="shared" si="5"/>
        <v>0.13171913990913076</v>
      </c>
      <c r="T207" s="2">
        <f t="shared" si="6"/>
        <v>-9.3814733578392095E-2</v>
      </c>
      <c r="U207" s="2">
        <f t="shared" si="7"/>
        <v>0.33081296796030268</v>
      </c>
      <c r="V207" s="2">
        <v>5.3682194123027521E-2</v>
      </c>
      <c r="W207" s="2">
        <f t="shared" si="8"/>
        <v>9.5055831401709048E-2</v>
      </c>
      <c r="X207" s="2">
        <f t="shared" si="9"/>
        <v>8.3685194263292337E-2</v>
      </c>
      <c r="Y207" s="2">
        <f t="shared" si="10"/>
        <v>-7.8465851472554138E-2</v>
      </c>
      <c r="Z207" s="2">
        <f t="shared" si="11"/>
        <v>0.20904601941932688</v>
      </c>
      <c r="AA207" s="2">
        <f t="shared" si="12"/>
        <v>4.2291367858838497E-2</v>
      </c>
      <c r="AB207" s="5">
        <f t="shared" si="13"/>
        <v>3.646952989668778E-2</v>
      </c>
      <c r="AC207" s="2">
        <f t="shared" si="14"/>
        <v>3.6527455241499585E-2</v>
      </c>
      <c r="AD207" s="2">
        <f t="shared" si="15"/>
        <v>1.1576861151085294E-2</v>
      </c>
      <c r="AE207" s="2">
        <f t="shared" si="16"/>
        <v>2.5245441795231471E-2</v>
      </c>
      <c r="AF207" s="2">
        <f t="shared" si="17"/>
        <v>5.6514913657770727E-2</v>
      </c>
      <c r="AG207" s="2">
        <v>3.646952989668778E-2</v>
      </c>
      <c r="AH207" s="2">
        <v>3.6527455241499585E-2</v>
      </c>
      <c r="AI207" s="2">
        <v>1.1576861151085294E-2</v>
      </c>
      <c r="AJ207" s="2">
        <v>2.5245441795231471E-2</v>
      </c>
      <c r="AK207" s="2">
        <v>5.6514913657770727E-2</v>
      </c>
      <c r="AL207" s="2">
        <v>5.8026147242571033E-2</v>
      </c>
      <c r="AM207" s="2">
        <v>2.3601939633799675E-2</v>
      </c>
      <c r="AN207" s="2">
        <f t="shared" si="19"/>
        <v>3.4424207608771358E-2</v>
      </c>
      <c r="AO207" s="2">
        <v>7.8544924130439051E-2</v>
      </c>
      <c r="AP207" s="2">
        <v>1.2512741954287292E-2</v>
      </c>
      <c r="AQ207" s="2">
        <f t="shared" si="20"/>
        <v>6.6032182176151755E-2</v>
      </c>
      <c r="AR207" s="2">
        <v>6.856785153735459E-2</v>
      </c>
      <c r="AS207" s="2">
        <v>1.991686443917311E-2</v>
      </c>
      <c r="AT207" s="2">
        <f t="shared" si="21"/>
        <v>4.8650987098181483E-2</v>
      </c>
    </row>
    <row r="208" spans="1:46" ht="15.75" customHeight="1" x14ac:dyDescent="0.2">
      <c r="A208" s="2">
        <v>1998</v>
      </c>
      <c r="D208" s="2">
        <v>161.6</v>
      </c>
      <c r="E208" s="2">
        <v>1.0157133878064111</v>
      </c>
      <c r="F208" s="2">
        <f t="shared" si="1"/>
        <v>-1.4727026701360835E-2</v>
      </c>
      <c r="G208" s="2">
        <v>0.24292980105531004</v>
      </c>
      <c r="H208" s="2">
        <v>0.22370130784591469</v>
      </c>
      <c r="I208" s="2">
        <v>0.14818319980559314</v>
      </c>
      <c r="J208" s="2">
        <v>0.13042046466008572</v>
      </c>
      <c r="K208" s="2">
        <f t="shared" si="2"/>
        <v>0.48684095811608546</v>
      </c>
      <c r="L208" s="2">
        <f t="shared" si="3"/>
        <v>0.63058104025583961</v>
      </c>
      <c r="M208" s="2">
        <f t="shared" si="18"/>
        <v>0.6158321242036916</v>
      </c>
      <c r="N208" s="2">
        <f t="shared" si="0"/>
        <v>16.61220161447401</v>
      </c>
      <c r="O208" s="2">
        <v>220384.50300038719</v>
      </c>
      <c r="P208" s="2">
        <v>3717.9004939654192</v>
      </c>
      <c r="Q208" s="2">
        <v>0.12939515570681678</v>
      </c>
      <c r="R208" s="2">
        <f t="shared" si="4"/>
        <v>0.13477866456578652</v>
      </c>
      <c r="S208" s="2">
        <f t="shared" si="5"/>
        <v>0.11637264132213314</v>
      </c>
      <c r="T208" s="2">
        <f t="shared" si="6"/>
        <v>-4.5010818074175951E-2</v>
      </c>
      <c r="U208" s="2">
        <f t="shared" si="7"/>
        <v>0.33081296796030268</v>
      </c>
      <c r="V208" s="2">
        <v>6.8099642035387209E-2</v>
      </c>
      <c r="W208" s="2">
        <f t="shared" si="8"/>
        <v>0.10720326800861084</v>
      </c>
      <c r="X208" s="2">
        <f t="shared" si="9"/>
        <v>8.2679962717250685E-2</v>
      </c>
      <c r="Y208" s="2">
        <f t="shared" si="10"/>
        <v>-7.8465851472554138E-2</v>
      </c>
      <c r="Z208" s="2">
        <f t="shared" si="11"/>
        <v>0.20904601941932688</v>
      </c>
      <c r="AA208" s="2">
        <f t="shared" si="12"/>
        <v>6.1295513671429575E-2</v>
      </c>
      <c r="AB208" s="5">
        <f t="shared" si="13"/>
        <v>3.3976812916031732E-2</v>
      </c>
      <c r="AC208" s="2">
        <f t="shared" si="14"/>
        <v>3.4052031432212804E-2</v>
      </c>
      <c r="AD208" s="2">
        <f t="shared" si="15"/>
        <v>1.3176733092958869E-2</v>
      </c>
      <c r="AE208" s="2">
        <f t="shared" si="16"/>
        <v>1.5713387806411072E-2</v>
      </c>
      <c r="AF208" s="2">
        <f t="shared" si="17"/>
        <v>5.6514913657770727E-2</v>
      </c>
      <c r="AG208" s="2">
        <v>3.3976812916031732E-2</v>
      </c>
      <c r="AH208" s="2">
        <v>3.4052031432212804E-2</v>
      </c>
      <c r="AI208" s="2">
        <v>1.3176733092958869E-2</v>
      </c>
      <c r="AJ208" s="2">
        <v>1.5713387806411072E-2</v>
      </c>
      <c r="AK208" s="2">
        <v>5.6514913657770727E-2</v>
      </c>
      <c r="AL208" s="2">
        <v>6.1753522826289653E-2</v>
      </c>
      <c r="AM208" s="2">
        <v>3.1929914287594847E-2</v>
      </c>
      <c r="AN208" s="2">
        <f t="shared" si="19"/>
        <v>2.9823608538694805E-2</v>
      </c>
      <c r="AO208" s="2">
        <v>8.5438170332031577E-2</v>
      </c>
      <c r="AP208" s="2">
        <v>1.8177937288109847E-2</v>
      </c>
      <c r="AQ208" s="2">
        <f t="shared" si="20"/>
        <v>6.726023304392173E-2</v>
      </c>
      <c r="AR208" s="2">
        <v>6.8685053858020109E-2</v>
      </c>
      <c r="AS208" s="2">
        <v>2.0042522751322386E-2</v>
      </c>
      <c r="AT208" s="2">
        <f t="shared" si="21"/>
        <v>4.8642531106697723E-2</v>
      </c>
    </row>
    <row r="209" spans="1:46" ht="15.75" customHeight="1" x14ac:dyDescent="0.2">
      <c r="A209" s="2">
        <v>1999</v>
      </c>
      <c r="D209" s="2">
        <v>164.3</v>
      </c>
      <c r="E209" s="2">
        <v>1.0167079207920793</v>
      </c>
      <c r="F209" s="2">
        <f t="shared" si="1"/>
        <v>9.9453298566820614E-4</v>
      </c>
      <c r="G209" s="2">
        <v>0.2639241593021795</v>
      </c>
      <c r="H209" s="2">
        <v>0.24315364664170547</v>
      </c>
      <c r="I209" s="2">
        <v>0.10602601792037714</v>
      </c>
      <c r="J209" s="2">
        <v>8.7850301253395768E-2</v>
      </c>
      <c r="K209" s="2">
        <f t="shared" si="2"/>
        <v>0.48750826194854446</v>
      </c>
      <c r="L209" s="2">
        <f t="shared" si="3"/>
        <v>0.6100441931906273</v>
      </c>
      <c r="M209" s="2">
        <f t="shared" si="18"/>
        <v>0.61440988499314642</v>
      </c>
      <c r="N209" s="2">
        <f t="shared" si="0"/>
        <v>16.889756963230692</v>
      </c>
      <c r="O209" s="2">
        <v>273971.79856825119</v>
      </c>
      <c r="P209" s="2">
        <v>4044.51917239043</v>
      </c>
      <c r="Q209" s="2">
        <v>0.13862726460345703</v>
      </c>
      <c r="R209" s="2">
        <f t="shared" si="4"/>
        <v>0.14449835458418175</v>
      </c>
      <c r="S209" s="2">
        <f t="shared" si="5"/>
        <v>0.1213620791585814</v>
      </c>
      <c r="T209" s="2">
        <f t="shared" si="6"/>
        <v>-4.5010818074175951E-2</v>
      </c>
      <c r="U209" s="2">
        <f t="shared" si="7"/>
        <v>0.33081296796030268</v>
      </c>
      <c r="V209" s="2">
        <v>7.4370409153438288E-2</v>
      </c>
      <c r="W209" s="2">
        <f t="shared" si="8"/>
        <v>0.11041750412062723</v>
      </c>
      <c r="X209" s="2">
        <f t="shared" si="9"/>
        <v>8.1238687835980622E-2</v>
      </c>
      <c r="Y209" s="2">
        <f t="shared" si="10"/>
        <v>-7.8465851472554138E-2</v>
      </c>
      <c r="Z209" s="2">
        <f t="shared" si="11"/>
        <v>0.20904601941932688</v>
      </c>
      <c r="AA209" s="2">
        <f t="shared" si="12"/>
        <v>6.4256855450018746E-2</v>
      </c>
      <c r="AB209" s="5">
        <f t="shared" si="13"/>
        <v>3.0977867156136294E-2</v>
      </c>
      <c r="AC209" s="2">
        <f t="shared" si="14"/>
        <v>3.1055580641930591E-2</v>
      </c>
      <c r="AD209" s="2">
        <f t="shared" si="15"/>
        <v>1.3393170848819433E-2</v>
      </c>
      <c r="AE209" s="2">
        <f t="shared" si="16"/>
        <v>1.5713387806411072E-2</v>
      </c>
      <c r="AF209" s="2">
        <f t="shared" si="17"/>
        <v>5.6514913657770727E-2</v>
      </c>
      <c r="AG209" s="2">
        <v>3.0977867156136294E-2</v>
      </c>
      <c r="AH209" s="2">
        <v>3.1055580641930591E-2</v>
      </c>
      <c r="AI209" s="2">
        <v>1.3393170848819433E-2</v>
      </c>
      <c r="AJ209" s="2">
        <v>1.5713387806411072E-2</v>
      </c>
      <c r="AK209" s="2">
        <v>5.6514913657770727E-2</v>
      </c>
      <c r="AL209" s="2">
        <v>6.5224651217974855E-2</v>
      </c>
      <c r="AM209" s="2">
        <v>3.6438262626545592E-2</v>
      </c>
      <c r="AN209" s="2">
        <f t="shared" si="19"/>
        <v>2.8786388591429263E-2</v>
      </c>
      <c r="AO209" s="2">
        <v>8.9078877682734883E-2</v>
      </c>
      <c r="AP209" s="2">
        <v>1.8954543642170189E-2</v>
      </c>
      <c r="AQ209" s="2">
        <f t="shared" si="20"/>
        <v>7.0124334040564701E-2</v>
      </c>
      <c r="AR209" s="2">
        <v>6.8223154109443282E-2</v>
      </c>
      <c r="AS209" s="2">
        <v>1.9811060524449777E-2</v>
      </c>
      <c r="AT209" s="2">
        <f t="shared" si="21"/>
        <v>4.8412093584993501E-2</v>
      </c>
    </row>
    <row r="210" spans="1:46" ht="15.75" customHeight="1" x14ac:dyDescent="0.2">
      <c r="A210" s="2">
        <v>2000</v>
      </c>
      <c r="D210" s="2">
        <v>168.8</v>
      </c>
      <c r="E210" s="2">
        <v>1.0273889227023738</v>
      </c>
      <c r="F210" s="2">
        <f t="shared" si="1"/>
        <v>1.068100191029453E-2</v>
      </c>
      <c r="G210" s="2">
        <v>0.1584972035565182</v>
      </c>
      <c r="H210" s="2">
        <v>0.12761309564180046</v>
      </c>
      <c r="I210" s="2">
        <v>-8.7707255937893858E-2</v>
      </c>
      <c r="J210" s="2">
        <v>-0.11202785634239321</v>
      </c>
      <c r="K210" s="2">
        <f t="shared" si="2"/>
        <v>0.48200501784641325</v>
      </c>
      <c r="L210" s="2">
        <f t="shared" si="3"/>
        <v>0.54371134874980931</v>
      </c>
      <c r="M210" s="2">
        <f t="shared" si="18"/>
        <v>0.65284855596115832</v>
      </c>
      <c r="N210" s="2">
        <f t="shared" si="0"/>
        <v>17.352349211158497</v>
      </c>
      <c r="O210" s="2">
        <v>308934.18790209753</v>
      </c>
      <c r="P210" s="2">
        <v>3591.42035957182</v>
      </c>
      <c r="Q210" s="2">
        <v>0.14516997384962019</v>
      </c>
      <c r="R210" s="2">
        <f t="shared" si="4"/>
        <v>0.15077762100072317</v>
      </c>
      <c r="S210" s="2">
        <f t="shared" si="5"/>
        <v>0.11836902606806698</v>
      </c>
      <c r="T210" s="2">
        <f t="shared" si="6"/>
        <v>-4.5010818074175951E-2</v>
      </c>
      <c r="U210" s="2">
        <f t="shared" si="7"/>
        <v>0.33081296796030268</v>
      </c>
      <c r="V210" s="2">
        <v>5.5286120523646766E-2</v>
      </c>
      <c r="W210" s="2">
        <f t="shared" si="8"/>
        <v>8.9892863248285687E-2</v>
      </c>
      <c r="X210" s="2">
        <f t="shared" si="9"/>
        <v>0.10107505606898812</v>
      </c>
      <c r="Y210" s="2">
        <f t="shared" si="10"/>
        <v>-0.11202785634239321</v>
      </c>
      <c r="Z210" s="2">
        <f t="shared" si="11"/>
        <v>0.20904601941932688</v>
      </c>
      <c r="AA210" s="2">
        <f t="shared" si="12"/>
        <v>8.9883853325973428E-2</v>
      </c>
      <c r="AB210" s="5">
        <f t="shared" si="13"/>
        <v>2.8537904823321684E-2</v>
      </c>
      <c r="AC210" s="2">
        <f t="shared" si="14"/>
        <v>2.8592160773439623E-2</v>
      </c>
      <c r="AD210" s="2">
        <f t="shared" si="15"/>
        <v>1.1192832376738676E-2</v>
      </c>
      <c r="AE210" s="2">
        <f t="shared" si="16"/>
        <v>1.5713387806411072E-2</v>
      </c>
      <c r="AF210" s="2">
        <f t="shared" si="17"/>
        <v>5.6514913657770727E-2</v>
      </c>
      <c r="AG210" s="2">
        <v>2.8537904823321684E-2</v>
      </c>
      <c r="AH210" s="2">
        <v>2.8592160773439623E-2</v>
      </c>
      <c r="AI210" s="2">
        <v>1.1192832376738676E-2</v>
      </c>
      <c r="AJ210" s="2">
        <v>1.5713387806411072E-2</v>
      </c>
      <c r="AK210" s="2">
        <v>5.6514913657770727E-2</v>
      </c>
      <c r="AL210" s="2">
        <v>7.8231777118767998E-2</v>
      </c>
      <c r="AM210" s="2">
        <v>3.7683040830861353E-2</v>
      </c>
      <c r="AN210" s="2">
        <f t="shared" si="19"/>
        <v>4.0548736287906645E-2</v>
      </c>
      <c r="AO210" s="2">
        <v>8.6930691151268849E-2</v>
      </c>
      <c r="AP210" s="2">
        <v>1.4792955237088052E-2</v>
      </c>
      <c r="AQ210" s="2">
        <f t="shared" si="20"/>
        <v>7.2137735914180795E-2</v>
      </c>
      <c r="AR210" s="2">
        <v>6.9148077756872844E-2</v>
      </c>
      <c r="AS210" s="2">
        <v>1.8370889850210365E-2</v>
      </c>
      <c r="AT210" s="2">
        <f t="shared" si="21"/>
        <v>5.0777187906662483E-2</v>
      </c>
    </row>
    <row r="211" spans="1:46" ht="15.75" customHeight="1" x14ac:dyDescent="0.2">
      <c r="A211" s="2">
        <v>2001</v>
      </c>
      <c r="D211" s="2">
        <v>175.1</v>
      </c>
      <c r="E211" s="2">
        <v>1.0373222748815165</v>
      </c>
      <c r="F211" s="2">
        <f t="shared" si="1"/>
        <v>9.9333521791427071E-3</v>
      </c>
      <c r="G211" s="2">
        <v>-3.8326776197026291E-2</v>
      </c>
      <c r="H211" s="2">
        <v>-7.2927240560011541E-2</v>
      </c>
      <c r="I211" s="2">
        <v>0.17152033660365951</v>
      </c>
      <c r="J211" s="2">
        <v>0.12936969056937597</v>
      </c>
      <c r="K211" s="2">
        <f t="shared" si="2"/>
        <v>0.47655377111897745</v>
      </c>
      <c r="L211" s="2">
        <f t="shared" si="3"/>
        <v>0.35246213360691869</v>
      </c>
      <c r="M211" s="2">
        <f t="shared" si="18"/>
        <v>0.58160709920325848</v>
      </c>
      <c r="N211" s="2">
        <f t="shared" si="0"/>
        <v>17.999978358257422</v>
      </c>
      <c r="O211" s="2">
        <v>286404.47006374947</v>
      </c>
      <c r="P211" s="2">
        <v>4056.0413001941833</v>
      </c>
      <c r="Q211" s="2">
        <v>0.13620650838141488</v>
      </c>
      <c r="R211" s="2">
        <f t="shared" si="4"/>
        <v>0.14319882583413684</v>
      </c>
      <c r="S211" s="2">
        <f t="shared" si="5"/>
        <v>0.130678191873529</v>
      </c>
      <c r="T211" s="2">
        <f t="shared" si="6"/>
        <v>-7.2927240560011541E-2</v>
      </c>
      <c r="U211" s="2">
        <f t="shared" si="7"/>
        <v>0.33081296796030268</v>
      </c>
      <c r="V211" s="2">
        <v>6.3425738390481906E-2</v>
      </c>
      <c r="W211" s="2">
        <f t="shared" si="8"/>
        <v>9.6549967844199697E-2</v>
      </c>
      <c r="X211" s="2">
        <f t="shared" si="9"/>
        <v>0.10322427533215128</v>
      </c>
      <c r="Y211" s="2">
        <f t="shared" si="10"/>
        <v>-0.11202785634239321</v>
      </c>
      <c r="Z211" s="2">
        <f t="shared" si="11"/>
        <v>0.20904601941932688</v>
      </c>
      <c r="AA211" s="2">
        <f t="shared" si="12"/>
        <v>7.278076999093297E-2</v>
      </c>
      <c r="AB211" s="5">
        <f t="shared" si="13"/>
        <v>2.6654011939646352E-2</v>
      </c>
      <c r="AC211" s="2">
        <f t="shared" si="14"/>
        <v>2.6672896895814091E-2</v>
      </c>
      <c r="AD211" s="2">
        <f t="shared" si="15"/>
        <v>6.5592555040353993E-3</v>
      </c>
      <c r="AE211" s="2">
        <f t="shared" si="16"/>
        <v>1.5713387806411072E-2</v>
      </c>
      <c r="AF211" s="2">
        <f t="shared" si="17"/>
        <v>3.7322274881516515E-2</v>
      </c>
      <c r="AG211" s="2">
        <v>2.6654011939646352E-2</v>
      </c>
      <c r="AH211" s="2">
        <v>2.6672896895814091E-2</v>
      </c>
      <c r="AI211" s="2">
        <v>6.5592555040353993E-3</v>
      </c>
      <c r="AJ211" s="2">
        <v>1.5713387806411072E-2</v>
      </c>
      <c r="AK211" s="2">
        <v>3.7322274881516515E-2</v>
      </c>
      <c r="AL211" s="2">
        <v>7.2793494045964011E-2</v>
      </c>
      <c r="AM211" s="2">
        <v>3.6978566748531866E-2</v>
      </c>
      <c r="AN211" s="2">
        <f t="shared" si="19"/>
        <v>3.5814927297432145E-2</v>
      </c>
      <c r="AO211" s="2">
        <v>8.0354286341037084E-2</v>
      </c>
      <c r="AP211" s="2">
        <v>1.8161900518143863E-2</v>
      </c>
      <c r="AQ211" s="2">
        <f t="shared" si="20"/>
        <v>6.2192385822893222E-2</v>
      </c>
      <c r="AR211" s="2">
        <v>6.6463642041944895E-2</v>
      </c>
      <c r="AS211" s="2">
        <v>1.8994399380029472E-2</v>
      </c>
      <c r="AT211" s="2">
        <f t="shared" si="21"/>
        <v>4.746924266191542E-2</v>
      </c>
    </row>
    <row r="212" spans="1:46" ht="15.75" customHeight="1" x14ac:dyDescent="0.2">
      <c r="A212" s="2">
        <v>2002</v>
      </c>
      <c r="D212" s="2">
        <v>177.1</v>
      </c>
      <c r="E212" s="2">
        <v>1.0114220445459736</v>
      </c>
      <c r="F212" s="2">
        <f t="shared" si="1"/>
        <v>-2.5900230335542895E-2</v>
      </c>
      <c r="G212" s="2">
        <v>-0.16011617522976818</v>
      </c>
      <c r="H212" s="2">
        <v>-0.16960102926444043</v>
      </c>
      <c r="I212" s="2">
        <v>8.6821923410597579E-2</v>
      </c>
      <c r="J212" s="2">
        <v>7.454838390285512E-2</v>
      </c>
      <c r="K212" s="2">
        <f t="shared" si="2"/>
        <v>0.47187817607140059</v>
      </c>
      <c r="L212" s="2">
        <f t="shared" si="3"/>
        <v>0.25566083892585884</v>
      </c>
      <c r="M212" s="2">
        <f t="shared" si="18"/>
        <v>0.46720322592907798</v>
      </c>
      <c r="N212" s="2">
        <f t="shared" si="0"/>
        <v>18.205574912892001</v>
      </c>
      <c r="O212" s="2">
        <v>237829.97715500093</v>
      </c>
      <c r="P212" s="2">
        <v>4358.4126241668946</v>
      </c>
      <c r="Q212" s="2">
        <v>9.1534200051453268E-2</v>
      </c>
      <c r="R212" s="2">
        <f t="shared" si="4"/>
        <v>0.10222034329977263</v>
      </c>
      <c r="S212" s="2">
        <f t="shared" si="5"/>
        <v>0.15823204236186961</v>
      </c>
      <c r="T212" s="2">
        <f t="shared" si="6"/>
        <v>-0.16960102926444043</v>
      </c>
      <c r="U212" s="2">
        <f t="shared" si="7"/>
        <v>0.33081296796030268</v>
      </c>
      <c r="V212" s="2">
        <v>5.7964788794201756E-2</v>
      </c>
      <c r="W212" s="2">
        <f t="shared" si="8"/>
        <v>8.9158379257948145E-2</v>
      </c>
      <c r="X212" s="2">
        <f t="shared" si="9"/>
        <v>0.10089754578419967</v>
      </c>
      <c r="Y212" s="2">
        <f t="shared" si="10"/>
        <v>-0.11202785634239321</v>
      </c>
      <c r="Z212" s="2">
        <f t="shared" si="11"/>
        <v>0.20904601941932688</v>
      </c>
      <c r="AA212" s="2">
        <f t="shared" si="12"/>
        <v>3.3569411257251512E-2</v>
      </c>
      <c r="AB212" s="5">
        <f t="shared" si="13"/>
        <v>2.5185578541554586E-2</v>
      </c>
      <c r="AC212" s="2">
        <f t="shared" si="14"/>
        <v>2.5214804173591343E-2</v>
      </c>
      <c r="AD212" s="2">
        <f t="shared" si="15"/>
        <v>8.1519857755232867E-3</v>
      </c>
      <c r="AE212" s="2">
        <f t="shared" si="16"/>
        <v>1.142204454597362E-2</v>
      </c>
      <c r="AF212" s="2">
        <f t="shared" si="17"/>
        <v>3.7322274881516515E-2</v>
      </c>
      <c r="AG212" s="2">
        <v>2.5185578541554586E-2</v>
      </c>
      <c r="AH212" s="2">
        <v>2.5214804173591343E-2</v>
      </c>
      <c r="AI212" s="2">
        <v>8.1519857755232867E-3</v>
      </c>
      <c r="AJ212" s="2">
        <v>1.142204454597362E-2</v>
      </c>
      <c r="AK212" s="2">
        <v>3.7322274881516515E-2</v>
      </c>
      <c r="AL212" s="2">
        <v>6.278810621981265E-2</v>
      </c>
      <c r="AM212" s="2">
        <v>3.8486921601727911E-2</v>
      </c>
      <c r="AN212" s="2">
        <f t="shared" si="19"/>
        <v>2.430118461808474E-2</v>
      </c>
      <c r="AO212" s="2">
        <v>7.4033422647194355E-2</v>
      </c>
      <c r="AP212" s="2">
        <v>2.111259613874961E-2</v>
      </c>
      <c r="AQ212" s="2">
        <f t="shared" si="20"/>
        <v>5.2920826508444749E-2</v>
      </c>
      <c r="AR212" s="2">
        <v>6.2741961495203044E-2</v>
      </c>
      <c r="AS212" s="2">
        <v>1.9325482378219492E-2</v>
      </c>
      <c r="AT212" s="2">
        <f t="shared" si="21"/>
        <v>4.3416479116983556E-2</v>
      </c>
    </row>
    <row r="213" spans="1:46" ht="15.75" customHeight="1" x14ac:dyDescent="0.2">
      <c r="A213" s="2">
        <v>2003</v>
      </c>
      <c r="D213" s="2">
        <v>181.7</v>
      </c>
      <c r="E213" s="2">
        <v>1.025974025974026</v>
      </c>
      <c r="F213" s="2">
        <f t="shared" si="1"/>
        <v>1.4551981428052363E-2</v>
      </c>
      <c r="G213" s="2">
        <v>-0.21435897069266141</v>
      </c>
      <c r="H213" s="2">
        <v>-0.2342486170042396</v>
      </c>
      <c r="I213" s="2">
        <v>0.14569947243791526</v>
      </c>
      <c r="J213" s="2">
        <v>0.11669442250277817</v>
      </c>
      <c r="K213" s="2">
        <f t="shared" si="2"/>
        <v>0.46110648408811789</v>
      </c>
      <c r="L213" s="2">
        <f t="shared" si="3"/>
        <v>0.11416689221629167</v>
      </c>
      <c r="M213" s="2">
        <f t="shared" si="18"/>
        <v>0.32042004953313519</v>
      </c>
      <c r="N213" s="2">
        <f t="shared" si="0"/>
        <v>18.678446988551535</v>
      </c>
      <c r="O213" s="2">
        <v>182118.63392429205</v>
      </c>
      <c r="P213" s="2">
        <v>4867.015068372868</v>
      </c>
      <c r="Q213" s="2">
        <v>5.5534920025182802E-2</v>
      </c>
      <c r="R213" s="2">
        <f t="shared" si="4"/>
        <v>7.1708861734918597E-2</v>
      </c>
      <c r="S213" s="2">
        <f t="shared" si="5"/>
        <v>0.19097852900209575</v>
      </c>
      <c r="T213" s="2">
        <f t="shared" si="6"/>
        <v>-0.2342486170042396</v>
      </c>
      <c r="U213" s="2">
        <f t="shared" si="7"/>
        <v>0.33081296796030268</v>
      </c>
      <c r="V213" s="2">
        <v>5.9077683271976322E-2</v>
      </c>
      <c r="W213" s="2">
        <f t="shared" si="8"/>
        <v>8.9626088198873327E-2</v>
      </c>
      <c r="X213" s="2">
        <f t="shared" si="9"/>
        <v>0.10151072249626998</v>
      </c>
      <c r="Y213" s="2">
        <f t="shared" si="10"/>
        <v>-0.11202785634239321</v>
      </c>
      <c r="Z213" s="2">
        <f t="shared" si="11"/>
        <v>0.20904601941932688</v>
      </c>
      <c r="AA213" s="2">
        <f t="shared" si="12"/>
        <v>-3.5427632467935205E-3</v>
      </c>
      <c r="AB213" s="3">
        <f t="shared" si="13"/>
        <v>2.4527311532375081E-2</v>
      </c>
      <c r="AC213" s="4">
        <f t="shared" si="14"/>
        <v>2.4553698443694705E-2</v>
      </c>
      <c r="AD213" s="4">
        <f t="shared" si="15"/>
        <v>7.745813526151472E-3</v>
      </c>
      <c r="AE213" s="4">
        <f t="shared" si="16"/>
        <v>1.142204454597362E-2</v>
      </c>
      <c r="AF213" s="4">
        <f t="shared" si="17"/>
        <v>3.7322274881516515E-2</v>
      </c>
      <c r="AG213" s="4">
        <v>2.4527311532375081E-2</v>
      </c>
      <c r="AH213" s="4">
        <v>2.4553698443694705E-2</v>
      </c>
      <c r="AI213" s="4">
        <v>7.745813526151472E-3</v>
      </c>
      <c r="AJ213" s="4">
        <v>1.142204454597362E-2</v>
      </c>
      <c r="AK213" s="4">
        <v>3.7322274881516515E-2</v>
      </c>
      <c r="AL213" s="2">
        <v>5.098150974729266E-2</v>
      </c>
      <c r="AM213" s="2">
        <v>4.1421451595557685E-2</v>
      </c>
      <c r="AN213" s="2">
        <f t="shared" si="19"/>
        <v>9.560058151734975E-3</v>
      </c>
      <c r="AO213" s="2">
        <v>6.6119590306475406E-2</v>
      </c>
      <c r="AP213" s="2">
        <v>2.3042189040424002E-2</v>
      </c>
      <c r="AQ213" s="2">
        <f t="shared" si="20"/>
        <v>4.3077401266051404E-2</v>
      </c>
      <c r="AR213" s="2">
        <v>5.9247988900664156E-2</v>
      </c>
      <c r="AS213" s="2">
        <v>2.0425775728835666E-2</v>
      </c>
      <c r="AT213" s="2">
        <f t="shared" si="21"/>
        <v>3.882221317182849E-2</v>
      </c>
    </row>
    <row r="214" spans="1:46" ht="15.75" customHeight="1" x14ac:dyDescent="0.2">
      <c r="A214" s="2">
        <v>2004</v>
      </c>
      <c r="D214" s="2">
        <v>185.2</v>
      </c>
      <c r="E214" s="2">
        <v>1.0192625206384149</v>
      </c>
      <c r="F214" s="2">
        <f t="shared" si="1"/>
        <v>-6.7115053356110455E-3</v>
      </c>
      <c r="G214" s="2">
        <v>0.39461400283386916</v>
      </c>
      <c r="H214" s="2">
        <v>0.36825790666800229</v>
      </c>
      <c r="I214" s="2">
        <v>7.0164173615373082E-2</v>
      </c>
      <c r="J214" s="2">
        <v>4.993968869283627E-2</v>
      </c>
      <c r="K214" s="2">
        <f t="shared" si="2"/>
        <v>0.45801769679223636</v>
      </c>
      <c r="L214" s="2">
        <f t="shared" si="3"/>
        <v>7.4272827506987313E-2</v>
      </c>
      <c r="M214" s="2">
        <f t="shared" si="18"/>
        <v>0.26832565373697875</v>
      </c>
      <c r="N214" s="2">
        <f t="shared" si="0"/>
        <v>19.038240959162049</v>
      </c>
      <c r="O214" s="2">
        <v>249185.26081848808</v>
      </c>
      <c r="P214" s="2">
        <v>5110.0722857507526</v>
      </c>
      <c r="Q214" s="2">
        <v>7.7978055401617938E-2</v>
      </c>
      <c r="R214" s="2">
        <f t="shared" si="4"/>
        <v>9.7669560164118069E-2</v>
      </c>
      <c r="S214" s="2">
        <f t="shared" si="5"/>
        <v>0.2129403224785017</v>
      </c>
      <c r="T214" s="2">
        <f t="shared" si="6"/>
        <v>-0.2342486170042396</v>
      </c>
      <c r="U214" s="2">
        <f t="shared" si="7"/>
        <v>0.36825790666800229</v>
      </c>
      <c r="V214" s="2">
        <v>5.4270373264703194E-2</v>
      </c>
      <c r="W214" s="2">
        <f t="shared" si="8"/>
        <v>8.3987538652834176E-2</v>
      </c>
      <c r="X214" s="2">
        <f t="shared" si="9"/>
        <v>0.10080213643697873</v>
      </c>
      <c r="Y214" s="2">
        <f t="shared" si="10"/>
        <v>-0.11202785634239321</v>
      </c>
      <c r="Z214" s="2">
        <f t="shared" si="11"/>
        <v>0.20904601941932688</v>
      </c>
      <c r="AA214" s="2">
        <f t="shared" si="12"/>
        <v>2.3707682136914744E-2</v>
      </c>
      <c r="AB214" s="5">
        <f t="shared" si="13"/>
        <v>2.3927862635291373E-2</v>
      </c>
      <c r="AC214" s="2">
        <f t="shared" si="14"/>
        <v>2.3955406328013185E-2</v>
      </c>
      <c r="AD214" s="2">
        <f t="shared" si="15"/>
        <v>7.9156466976841589E-3</v>
      </c>
      <c r="AE214" s="2">
        <f t="shared" si="16"/>
        <v>1.142204454597362E-2</v>
      </c>
      <c r="AF214" s="2">
        <f t="shared" si="17"/>
        <v>3.7322274881516515E-2</v>
      </c>
      <c r="AG214" s="2">
        <v>2.3927862635291373E-2</v>
      </c>
      <c r="AH214" s="2">
        <v>2.3955406328013185E-2</v>
      </c>
      <c r="AI214" s="2">
        <v>7.9156466976841589E-3</v>
      </c>
      <c r="AJ214" s="2">
        <v>1.142204454597362E-2</v>
      </c>
      <c r="AK214" s="2">
        <v>3.7322274881516515E-2</v>
      </c>
      <c r="AL214" s="2">
        <v>7.1450702706407576E-2</v>
      </c>
      <c r="AM214" s="2">
        <v>4.5861721970272697E-2</v>
      </c>
      <c r="AN214" s="2">
        <f t="shared" si="19"/>
        <v>2.558898073613488E-2</v>
      </c>
      <c r="AO214" s="2">
        <v>7.1847056962223835E-2</v>
      </c>
      <c r="AP214" s="2">
        <v>2.3247475321913756E-2</v>
      </c>
      <c r="AQ214" s="2">
        <f t="shared" si="20"/>
        <v>4.8599581640310079E-2</v>
      </c>
      <c r="AR214" s="2">
        <v>6.4762649755020107E-2</v>
      </c>
      <c r="AS214" s="2">
        <v>2.1010622001205112E-2</v>
      </c>
      <c r="AT214" s="2">
        <f t="shared" si="21"/>
        <v>4.3752027753814995E-2</v>
      </c>
    </row>
    <row r="215" spans="1:46" ht="15.75" customHeight="1" x14ac:dyDescent="0.2">
      <c r="A215" s="2">
        <v>2005</v>
      </c>
      <c r="D215" s="2">
        <v>190.7</v>
      </c>
      <c r="E215" s="2">
        <v>1.0296976241900648</v>
      </c>
      <c r="F215" s="2">
        <f t="shared" si="1"/>
        <v>1.0435103551649894E-2</v>
      </c>
      <c r="G215" s="2">
        <v>7.5204069350363723E-2</v>
      </c>
      <c r="H215" s="2">
        <v>4.4193988692644792E-2</v>
      </c>
      <c r="I215" s="2">
        <v>9.6816828494801221E-2</v>
      </c>
      <c r="J215" s="2">
        <v>6.5183411836587268E-2</v>
      </c>
      <c r="K215" s="2">
        <f t="shared" si="2"/>
        <v>0.45777874314907657</v>
      </c>
      <c r="L215" s="2">
        <f t="shared" si="3"/>
        <v>-4.0544086442765186E-2</v>
      </c>
      <c r="M215" s="2">
        <f t="shared" si="18"/>
        <v>0.27410593144459888</v>
      </c>
      <c r="N215" s="2">
        <f t="shared" si="0"/>
        <v>19.603631484407142</v>
      </c>
      <c r="O215" s="2">
        <v>260197.75141747409</v>
      </c>
      <c r="P215" s="2">
        <v>5443.1642320675746</v>
      </c>
      <c r="Q215" s="2">
        <v>8.7647569276004936E-2</v>
      </c>
      <c r="R215" s="2">
        <f t="shared" si="4"/>
        <v>0.10659004084080015</v>
      </c>
      <c r="S215" s="2">
        <f t="shared" si="5"/>
        <v>0.20811279662993182</v>
      </c>
      <c r="T215" s="2">
        <f t="shared" si="6"/>
        <v>-0.2342486170042396</v>
      </c>
      <c r="U215" s="2">
        <f t="shared" si="7"/>
        <v>0.36825790666800229</v>
      </c>
      <c r="V215" s="2">
        <v>6.9653947968473393E-2</v>
      </c>
      <c r="W215" s="2">
        <f t="shared" si="8"/>
        <v>9.8931476958076858E-2</v>
      </c>
      <c r="X215" s="2">
        <f t="shared" si="9"/>
        <v>8.8571896359198474E-2</v>
      </c>
      <c r="Y215" s="2">
        <f t="shared" si="10"/>
        <v>-0.11202785634239321</v>
      </c>
      <c r="Z215" s="2">
        <f t="shared" si="11"/>
        <v>0.20904601941932688</v>
      </c>
      <c r="AA215" s="2">
        <f t="shared" si="12"/>
        <v>1.7993621307531543E-2</v>
      </c>
      <c r="AB215" s="5">
        <f t="shared" si="13"/>
        <v>2.40924662221546E-2</v>
      </c>
      <c r="AC215" s="2">
        <f t="shared" si="14"/>
        <v>2.4120791182040247E-2</v>
      </c>
      <c r="AD215" s="2">
        <f t="shared" si="15"/>
        <v>8.0270511020035448E-3</v>
      </c>
      <c r="AE215" s="2">
        <f t="shared" si="16"/>
        <v>1.142204454597362E-2</v>
      </c>
      <c r="AF215" s="2">
        <f t="shared" si="17"/>
        <v>3.7322274881516515E-2</v>
      </c>
      <c r="AG215" s="2">
        <v>2.40924662221546E-2</v>
      </c>
      <c r="AH215" s="2">
        <v>2.4120791182040247E-2</v>
      </c>
      <c r="AI215" s="2">
        <v>8.0270511020035448E-3</v>
      </c>
      <c r="AJ215" s="2">
        <v>1.142204454597362E-2</v>
      </c>
      <c r="AK215" s="2">
        <v>3.7322274881516515E-2</v>
      </c>
      <c r="AL215" s="2">
        <v>8.418557214508253E-2</v>
      </c>
      <c r="AM215" s="2">
        <v>5.0844950354156468E-2</v>
      </c>
      <c r="AN215" s="2">
        <f t="shared" si="19"/>
        <v>3.3340621790926062E-2</v>
      </c>
      <c r="AO215" s="2">
        <v>6.4841679731771767E-2</v>
      </c>
      <c r="AP215" s="2">
        <v>2.384994853068096E-2</v>
      </c>
      <c r="AQ215" s="2">
        <f t="shared" si="20"/>
        <v>4.0991731201090807E-2</v>
      </c>
      <c r="AR215" s="2">
        <v>6.2307477053059931E-2</v>
      </c>
      <c r="AS215" s="2">
        <v>2.0491064810646234E-2</v>
      </c>
      <c r="AT215" s="2">
        <f t="shared" si="21"/>
        <v>4.1816412242413697E-2</v>
      </c>
    </row>
    <row r="216" spans="1:46" ht="15.75" customHeight="1" x14ac:dyDescent="0.2">
      <c r="A216" s="2">
        <v>2006</v>
      </c>
      <c r="D216" s="2">
        <v>198.3</v>
      </c>
      <c r="E216" s="2">
        <v>1.0398531725222864</v>
      </c>
      <c r="F216" s="2">
        <f t="shared" si="1"/>
        <v>1.0155548332221542E-2</v>
      </c>
      <c r="G216" s="2">
        <v>0.14647577297234271</v>
      </c>
      <c r="H216" s="2">
        <v>0.10253620729110313</v>
      </c>
      <c r="I216" s="2">
        <v>2.0605827785711295E-2</v>
      </c>
      <c r="J216" s="2">
        <v>-1.8509675447629159E-2</v>
      </c>
      <c r="K216" s="2">
        <f t="shared" si="2"/>
        <v>0.4567528731995682</v>
      </c>
      <c r="L216" s="2">
        <f t="shared" si="3"/>
        <v>-0.32259625476077419</v>
      </c>
      <c r="M216" s="2">
        <f t="shared" si="18"/>
        <v>0.2443109154074436</v>
      </c>
      <c r="N216" s="2">
        <f t="shared" si="0"/>
        <v>20.384898392018545</v>
      </c>
      <c r="O216" s="2">
        <v>286877.44199349516</v>
      </c>
      <c r="P216" s="2">
        <v>5342.4130287238604</v>
      </c>
      <c r="Q216" s="2">
        <v>6.7371929532916083E-2</v>
      </c>
      <c r="R216" s="2">
        <f t="shared" si="4"/>
        <v>8.3762364773880202E-2</v>
      </c>
      <c r="S216" s="2">
        <f t="shared" si="5"/>
        <v>0.19273698534082681</v>
      </c>
      <c r="T216" s="2">
        <f t="shared" si="6"/>
        <v>-0.2342486170042396</v>
      </c>
      <c r="U216" s="2">
        <f t="shared" si="7"/>
        <v>0.36825790666800229</v>
      </c>
      <c r="V216" s="2">
        <v>4.7581010946829691E-2</v>
      </c>
      <c r="W216" s="2">
        <f t="shared" si="8"/>
        <v>7.6789328267357196E-2</v>
      </c>
      <c r="X216" s="2">
        <f t="shared" si="9"/>
        <v>7.8411844265318137E-2</v>
      </c>
      <c r="Y216" s="2">
        <f t="shared" si="10"/>
        <v>-0.11202785634239321</v>
      </c>
      <c r="Z216" s="2">
        <f t="shared" si="11"/>
        <v>0.13042046466008572</v>
      </c>
      <c r="AA216" s="2">
        <f t="shared" si="12"/>
        <v>1.9790918586086392E-2</v>
      </c>
      <c r="AB216" s="5">
        <f t="shared" si="13"/>
        <v>2.533915398149451E-2</v>
      </c>
      <c r="AC216" s="2">
        <f t="shared" si="14"/>
        <v>2.5378230856091921E-2</v>
      </c>
      <c r="AD216" s="2">
        <f t="shared" si="15"/>
        <v>9.437663052964335E-3</v>
      </c>
      <c r="AE216" s="2">
        <f t="shared" si="16"/>
        <v>1.142204454597362E-2</v>
      </c>
      <c r="AF216" s="2">
        <f t="shared" si="17"/>
        <v>3.9853172522286373E-2</v>
      </c>
      <c r="AG216" s="2">
        <v>2.533915398149451E-2</v>
      </c>
      <c r="AH216" s="2">
        <v>2.5378230856091921E-2</v>
      </c>
      <c r="AI216" s="2">
        <v>9.437663052964335E-3</v>
      </c>
      <c r="AJ216" s="2">
        <v>1.142204454597362E-2</v>
      </c>
      <c r="AK216" s="2">
        <v>3.9853172522286373E-2</v>
      </c>
      <c r="AL216" s="2">
        <v>7.910039077644361E-2</v>
      </c>
      <c r="AM216" s="2">
        <v>4.9057843179039481E-2</v>
      </c>
      <c r="AN216" s="2">
        <f t="shared" si="19"/>
        <v>3.0042547597404129E-2</v>
      </c>
      <c r="AO216" s="2">
        <v>6.2931843063518358E-2</v>
      </c>
      <c r="AP216" s="2">
        <v>2.3157674850399827E-2</v>
      </c>
      <c r="AQ216" s="2">
        <f t="shared" si="20"/>
        <v>3.9774168213118535E-2</v>
      </c>
      <c r="AR216" s="2">
        <v>6.1311523937018622E-2</v>
      </c>
      <c r="AS216" s="2">
        <v>1.9949781790068569E-2</v>
      </c>
      <c r="AT216" s="2">
        <f t="shared" si="21"/>
        <v>4.1361742146950056E-2</v>
      </c>
    </row>
    <row r="217" spans="1:46" ht="15.75" customHeight="1" x14ac:dyDescent="0.2">
      <c r="A217" s="2">
        <v>2007</v>
      </c>
      <c r="D217" s="2">
        <v>202.416</v>
      </c>
      <c r="E217" s="2">
        <v>1.0207564296520424</v>
      </c>
      <c r="F217" s="2">
        <f t="shared" si="1"/>
        <v>-1.9096742870243988E-2</v>
      </c>
      <c r="G217" s="2">
        <v>0.13902899686103409</v>
      </c>
      <c r="H217" s="2">
        <v>0.11586757014041904</v>
      </c>
      <c r="I217" s="2">
        <v>3.6731953914201698E-2</v>
      </c>
      <c r="J217" s="2">
        <v>1.5650672185925085E-2</v>
      </c>
      <c r="K217" s="2">
        <f t="shared" si="2"/>
        <v>0.45622342851141723</v>
      </c>
      <c r="L217" s="2">
        <f t="shared" si="3"/>
        <v>-0.28417928098312106</v>
      </c>
      <c r="M217" s="2">
        <f t="shared" si="18"/>
        <v>0.15853785241184104</v>
      </c>
      <c r="N217" s="2">
        <f t="shared" si="0"/>
        <v>20.808016101456509</v>
      </c>
      <c r="O217" s="2">
        <v>320117.23412538046</v>
      </c>
      <c r="P217" s="2">
        <v>5426.0253837182327</v>
      </c>
      <c r="Q217" s="2">
        <v>5.9205781803927188E-2</v>
      </c>
      <c r="R217" s="2">
        <f t="shared" si="4"/>
        <v>7.4854683609289832E-2</v>
      </c>
      <c r="S217" s="2">
        <f t="shared" si="5"/>
        <v>0.1885264805424646</v>
      </c>
      <c r="T217" s="2">
        <f t="shared" si="6"/>
        <v>-0.2342486170042396</v>
      </c>
      <c r="U217" s="2">
        <f t="shared" si="7"/>
        <v>0.36825790666800229</v>
      </c>
      <c r="V217" s="2">
        <v>5.1338108939511164E-2</v>
      </c>
      <c r="W217" s="2">
        <f t="shared" si="8"/>
        <v>7.9486247805033605E-2</v>
      </c>
      <c r="X217" s="2">
        <f t="shared" si="9"/>
        <v>7.5611872689218429E-2</v>
      </c>
      <c r="Y217" s="2">
        <f t="shared" si="10"/>
        <v>-0.11202785634239321</v>
      </c>
      <c r="Z217" s="2">
        <f t="shared" si="11"/>
        <v>0.13042046466008572</v>
      </c>
      <c r="AA217" s="2">
        <f t="shared" si="12"/>
        <v>7.867672864416024E-3</v>
      </c>
      <c r="AB217" s="5">
        <f t="shared" si="13"/>
        <v>2.4371450052788821E-2</v>
      </c>
      <c r="AC217" s="2">
        <f t="shared" si="14"/>
        <v>2.440983237051908E-2</v>
      </c>
      <c r="AD217" s="2">
        <f t="shared" si="15"/>
        <v>9.3570100987287637E-3</v>
      </c>
      <c r="AE217" s="2">
        <f t="shared" si="16"/>
        <v>1.142204454597362E-2</v>
      </c>
      <c r="AF217" s="2">
        <f t="shared" si="17"/>
        <v>3.9853172522286373E-2</v>
      </c>
      <c r="AG217" s="2">
        <v>2.4371450052788821E-2</v>
      </c>
      <c r="AH217" s="2">
        <v>2.440983237051908E-2</v>
      </c>
      <c r="AI217" s="2">
        <v>9.3570100987287637E-3</v>
      </c>
      <c r="AJ217" s="2">
        <v>1.142204454597362E-2</v>
      </c>
      <c r="AK217" s="2">
        <v>3.9853172522286373E-2</v>
      </c>
      <c r="AL217" s="2">
        <v>8.1941342799733294E-2</v>
      </c>
      <c r="AM217" s="2">
        <v>4.7128848987350487E-2</v>
      </c>
      <c r="AN217" s="2">
        <f t="shared" si="19"/>
        <v>3.4812493812382807E-2</v>
      </c>
      <c r="AO217" s="2">
        <v>6.4225956842684812E-2</v>
      </c>
      <c r="AP217" s="2">
        <v>2.5565758460535475E-2</v>
      </c>
      <c r="AQ217" s="2">
        <f t="shared" si="20"/>
        <v>3.8660198382149333E-2</v>
      </c>
      <c r="AR217" s="2">
        <v>6.2762346404908256E-2</v>
      </c>
      <c r="AS217" s="2">
        <v>2.0382922215621917E-2</v>
      </c>
      <c r="AT217" s="2">
        <f t="shared" si="21"/>
        <v>4.2379424189286335E-2</v>
      </c>
    </row>
    <row r="218" spans="1:46" ht="15.75" customHeight="1" x14ac:dyDescent="0.2">
      <c r="A218" s="2">
        <v>2008</v>
      </c>
      <c r="D218" s="2">
        <v>211.08</v>
      </c>
      <c r="E218" s="2">
        <v>1.0428029404790136</v>
      </c>
      <c r="F218" s="2">
        <f t="shared" si="1"/>
        <v>2.2046510826971177E-2</v>
      </c>
      <c r="G218" s="2">
        <v>-1.3155497277746453E-2</v>
      </c>
      <c r="H218" s="2">
        <v>-5.3661564984708754E-2</v>
      </c>
      <c r="I218" s="2">
        <v>3.2901829496061241E-2</v>
      </c>
      <c r="J218" s="2">
        <v>-9.4947094974667801E-3</v>
      </c>
      <c r="K218" s="2">
        <f t="shared" si="2"/>
        <v>0.4572680773433912</v>
      </c>
      <c r="L218" s="2">
        <f t="shared" si="3"/>
        <v>-0.36301497149358675</v>
      </c>
      <c r="M218" s="2">
        <f t="shared" si="18"/>
        <v>0.14684494942322904</v>
      </c>
      <c r="N218" s="2">
        <f t="shared" si="0"/>
        <v>21.698660376133507</v>
      </c>
      <c r="O218" s="2">
        <v>302939.24236363615</v>
      </c>
      <c r="P218" s="2">
        <v>5374.5068489739469</v>
      </c>
      <c r="Q218" s="2">
        <v>3.232738506434675E-2</v>
      </c>
      <c r="R218" s="2">
        <f t="shared" si="4"/>
        <v>4.7118396326227482E-2</v>
      </c>
      <c r="S218" s="2">
        <f t="shared" si="5"/>
        <v>0.18455598279688118</v>
      </c>
      <c r="T218" s="2">
        <f t="shared" si="6"/>
        <v>-0.2342486170042396</v>
      </c>
      <c r="U218" s="2">
        <f t="shared" si="7"/>
        <v>0.36825790666800229</v>
      </c>
      <c r="V218" s="2">
        <v>3.7538176960251766E-2</v>
      </c>
      <c r="W218" s="2">
        <f t="shared" si="8"/>
        <v>6.7958110774080413E-2</v>
      </c>
      <c r="X218" s="2">
        <f t="shared" si="9"/>
        <v>7.2773334392969527E-2</v>
      </c>
      <c r="Y218" s="2">
        <f t="shared" si="10"/>
        <v>-0.11202785634239321</v>
      </c>
      <c r="Z218" s="2">
        <f t="shared" si="11"/>
        <v>0.12936969056937597</v>
      </c>
      <c r="AA218" s="2">
        <f t="shared" si="12"/>
        <v>-5.2107918959050162E-3</v>
      </c>
      <c r="AB218" s="5">
        <f t="shared" si="13"/>
        <v>2.7071250903625395E-2</v>
      </c>
      <c r="AC218" s="2">
        <f t="shared" si="14"/>
        <v>2.7118787637779196E-2</v>
      </c>
      <c r="AD218" s="2">
        <f t="shared" si="15"/>
        <v>1.0420474681677899E-2</v>
      </c>
      <c r="AE218" s="2">
        <f t="shared" si="16"/>
        <v>1.142204454597362E-2</v>
      </c>
      <c r="AF218" s="2">
        <f t="shared" si="17"/>
        <v>4.2802940479013563E-2</v>
      </c>
      <c r="AG218" s="2">
        <v>2.7071250903625395E-2</v>
      </c>
      <c r="AH218" s="2">
        <v>2.7118787637779196E-2</v>
      </c>
      <c r="AI218" s="2">
        <v>1.0420474681677899E-2</v>
      </c>
      <c r="AJ218" s="2">
        <v>1.142204454597362E-2</v>
      </c>
      <c r="AK218" s="2">
        <v>4.2802940479013563E-2</v>
      </c>
      <c r="AL218" s="2">
        <v>8.4140215333752613E-2</v>
      </c>
      <c r="AM218" s="2">
        <v>4.7750950678095462E-2</v>
      </c>
      <c r="AN218" s="2">
        <f t="shared" si="19"/>
        <v>3.6389264655657151E-2</v>
      </c>
      <c r="AO218" s="2">
        <v>6.4409454539645736E-2</v>
      </c>
      <c r="AP218" s="2">
        <v>2.5043802034117567E-2</v>
      </c>
      <c r="AQ218" s="2">
        <f t="shared" si="20"/>
        <v>3.9365652505528169E-2</v>
      </c>
      <c r="AR218" s="2">
        <v>6.5272968752001073E-2</v>
      </c>
      <c r="AS218" s="2">
        <v>2.0807644550679193E-2</v>
      </c>
      <c r="AT218" s="2">
        <f t="shared" si="21"/>
        <v>4.4465324201321876E-2</v>
      </c>
    </row>
    <row r="219" spans="1:46" ht="15.75" customHeight="1" x14ac:dyDescent="0.2">
      <c r="A219" s="2">
        <v>2009</v>
      </c>
      <c r="D219" s="2">
        <v>211.143</v>
      </c>
      <c r="E219" s="2">
        <v>1.0002984650369529</v>
      </c>
      <c r="F219" s="2">
        <f t="shared" si="1"/>
        <v>-4.2504475442060707E-2</v>
      </c>
      <c r="G219" s="2">
        <v>-0.39217039841606882</v>
      </c>
      <c r="H219" s="2">
        <v>-0.39235176017042395</v>
      </c>
      <c r="I219" s="2">
        <v>-1.7031790790007384E-2</v>
      </c>
      <c r="J219" s="2">
        <v>-1.7325084894856846E-2</v>
      </c>
      <c r="K219" s="2">
        <f t="shared" si="2"/>
        <v>0.45686201193665632</v>
      </c>
      <c r="L219" s="2">
        <f t="shared" si="3"/>
        <v>-0.14827140964934993</v>
      </c>
      <c r="M219" s="2">
        <f t="shared" si="18"/>
        <v>0.2445153747469227</v>
      </c>
      <c r="N219" s="2">
        <f t="shared" si="0"/>
        <v>21.705136667604496</v>
      </c>
      <c r="O219" s="2">
        <v>184080.49739756883</v>
      </c>
      <c r="P219" s="2">
        <v>5281.3930615474837</v>
      </c>
      <c r="Q219" s="2">
        <v>-3.8984943726188541E-2</v>
      </c>
      <c r="R219" s="2">
        <f t="shared" si="4"/>
        <v>-1.6432144354985457E-2</v>
      </c>
      <c r="S219" s="2">
        <f t="shared" si="5"/>
        <v>0.21624720523596716</v>
      </c>
      <c r="T219" s="2">
        <f t="shared" si="6"/>
        <v>-0.39235176017042395</v>
      </c>
      <c r="U219" s="2">
        <f t="shared" si="7"/>
        <v>0.36825790666800229</v>
      </c>
      <c r="V219" s="2">
        <v>2.7041893935272506E-2</v>
      </c>
      <c r="W219" s="2">
        <f t="shared" si="8"/>
        <v>5.5652329903041961E-2</v>
      </c>
      <c r="X219" s="2">
        <f t="shared" si="9"/>
        <v>7.2676768903234407E-2</v>
      </c>
      <c r="Y219" s="2">
        <f t="shared" si="10"/>
        <v>-0.11202785634239321</v>
      </c>
      <c r="Z219" s="2">
        <f t="shared" si="11"/>
        <v>0.12936969056937597</v>
      </c>
      <c r="AA219" s="2">
        <f t="shared" si="12"/>
        <v>-6.6026837661461044E-2</v>
      </c>
      <c r="AB219" s="5">
        <f t="shared" si="13"/>
        <v>2.5401415086955943E-2</v>
      </c>
      <c r="AC219" s="2">
        <f t="shared" si="14"/>
        <v>2.5477842062266332E-2</v>
      </c>
      <c r="AD219" s="2">
        <f t="shared" si="15"/>
        <v>1.3171067473143828E-2</v>
      </c>
      <c r="AE219" s="2">
        <f t="shared" si="16"/>
        <v>2.984650369528552E-4</v>
      </c>
      <c r="AF219" s="2">
        <f t="shared" si="17"/>
        <v>4.2802940479013563E-2</v>
      </c>
      <c r="AG219" s="2">
        <v>2.5401415086955943E-2</v>
      </c>
      <c r="AH219" s="2">
        <v>2.5477842062266332E-2</v>
      </c>
      <c r="AI219" s="2">
        <v>1.3171067473143828E-2</v>
      </c>
      <c r="AJ219" s="2">
        <v>2.984650369528552E-4</v>
      </c>
      <c r="AK219" s="2">
        <v>4.2802940479013563E-2</v>
      </c>
      <c r="AL219" s="2">
        <v>6.2795226233282306E-2</v>
      </c>
      <c r="AM219" s="2">
        <v>4.9316673162157605E-2</v>
      </c>
      <c r="AN219" s="2">
        <f t="shared" si="19"/>
        <v>1.3478553071124701E-2</v>
      </c>
      <c r="AO219" s="2">
        <v>4.7201045804010994E-2</v>
      </c>
      <c r="AP219" s="2">
        <v>2.5933613180003135E-2</v>
      </c>
      <c r="AQ219" s="2">
        <f t="shared" si="20"/>
        <v>2.1267432624007859E-2</v>
      </c>
      <c r="AR219" s="2">
        <v>5.6308239779982755E-2</v>
      </c>
      <c r="AS219" s="2">
        <v>1.9277759299647198E-2</v>
      </c>
      <c r="AT219" s="2">
        <f t="shared" si="21"/>
        <v>3.7030480480335554E-2</v>
      </c>
    </row>
    <row r="220" spans="1:46" ht="15.75" customHeight="1" x14ac:dyDescent="0.2">
      <c r="A220" s="2">
        <v>2010</v>
      </c>
      <c r="D220" s="2">
        <v>216.68700000000001</v>
      </c>
      <c r="E220" s="2">
        <v>1.0262570864295761</v>
      </c>
      <c r="F220" s="2">
        <f t="shared" si="1"/>
        <v>2.5958621392623282E-2</v>
      </c>
      <c r="G220" s="2">
        <v>0.37022016090614707</v>
      </c>
      <c r="H220" s="2">
        <v>0.33516267904492025</v>
      </c>
      <c r="I220" s="2">
        <v>0.14900557415740034</v>
      </c>
      <c r="J220" s="2">
        <v>0.11960793192169339</v>
      </c>
      <c r="K220" s="2">
        <f t="shared" si="2"/>
        <v>0.45916231201990892</v>
      </c>
      <c r="L220" s="2">
        <f t="shared" si="3"/>
        <v>0.19717885577708408</v>
      </c>
      <c r="M220" s="2">
        <f t="shared" si="18"/>
        <v>0.28553539731292532</v>
      </c>
      <c r="N220" s="2">
        <f t="shared" si="0"/>
        <v>22.275050317051548</v>
      </c>
      <c r="O220" s="2">
        <v>245777.41006525946</v>
      </c>
      <c r="P220" s="2">
        <v>5913.0895633047594</v>
      </c>
      <c r="Q220" s="2">
        <v>-2.2610657455776603E-2</v>
      </c>
      <c r="R220" s="2">
        <f t="shared" si="4"/>
        <v>4.3228139853265235E-3</v>
      </c>
      <c r="S220" s="2">
        <f t="shared" si="5"/>
        <v>0.24023781959413487</v>
      </c>
      <c r="T220" s="2">
        <f t="shared" si="6"/>
        <v>-0.39235176017042395</v>
      </c>
      <c r="U220" s="2">
        <f t="shared" si="7"/>
        <v>0.36825790666800229</v>
      </c>
      <c r="V220" s="2">
        <v>5.1126104130944192E-2</v>
      </c>
      <c r="W220" s="2">
        <f t="shared" si="8"/>
        <v>7.9323612912571381E-2</v>
      </c>
      <c r="X220" s="2">
        <f t="shared" si="9"/>
        <v>5.8028721207672822E-2</v>
      </c>
      <c r="Y220" s="2">
        <f t="shared" si="10"/>
        <v>-1.8509675447629159E-2</v>
      </c>
      <c r="Z220" s="2">
        <f t="shared" si="11"/>
        <v>0.12936969056937597</v>
      </c>
      <c r="AA220" s="2">
        <f t="shared" si="12"/>
        <v>-7.3736761586720795E-2</v>
      </c>
      <c r="AB220" s="5">
        <f t="shared" si="13"/>
        <v>2.528839437488957E-2</v>
      </c>
      <c r="AC220" s="2">
        <f t="shared" si="14"/>
        <v>2.5364658434986698E-2</v>
      </c>
      <c r="AD220" s="2">
        <f t="shared" si="15"/>
        <v>1.3157676477905778E-2</v>
      </c>
      <c r="AE220" s="2">
        <f t="shared" si="16"/>
        <v>2.984650369528552E-4</v>
      </c>
      <c r="AF220" s="2">
        <f t="shared" si="17"/>
        <v>4.2802940479013563E-2</v>
      </c>
      <c r="AG220" s="2">
        <v>2.528839437488957E-2</v>
      </c>
      <c r="AH220" s="2">
        <v>2.5364658434986698E-2</v>
      </c>
      <c r="AI220" s="2">
        <v>1.3157676477905778E-2</v>
      </c>
      <c r="AJ220" s="2">
        <v>2.984650369528552E-4</v>
      </c>
      <c r="AK220" s="2">
        <v>4.2802940479013563E-2</v>
      </c>
      <c r="AL220" s="2">
        <v>6.9391980304522552E-2</v>
      </c>
      <c r="AM220" s="2">
        <v>6.2374816786071985E-2</v>
      </c>
      <c r="AN220" s="2">
        <f t="shared" si="19"/>
        <v>7.0171635184505671E-3</v>
      </c>
      <c r="AO220" s="2">
        <v>5.2616072839671187E-2</v>
      </c>
      <c r="AP220" s="2">
        <v>2.8899349085599029E-2</v>
      </c>
      <c r="AQ220" s="2">
        <f t="shared" si="20"/>
        <v>2.3716723754072157E-2</v>
      </c>
      <c r="AR220" s="2">
        <v>5.7875829402793635E-2</v>
      </c>
      <c r="AS220" s="2">
        <v>2.0251462402244465E-2</v>
      </c>
      <c r="AT220" s="2">
        <f t="shared" si="21"/>
        <v>3.7624367000549171E-2</v>
      </c>
    </row>
    <row r="221" spans="1:46" ht="15.75" customHeight="1" x14ac:dyDescent="0.2">
      <c r="A221" s="2">
        <v>2011</v>
      </c>
      <c r="D221" s="2">
        <v>220.22300000000001</v>
      </c>
      <c r="E221" s="2">
        <v>1.0163184685744877</v>
      </c>
      <c r="F221" s="2">
        <f t="shared" si="1"/>
        <v>-9.9386178550884274E-3</v>
      </c>
      <c r="G221" s="2">
        <v>0.24588655002189497</v>
      </c>
      <c r="H221" s="2">
        <v>0.22588203259693285</v>
      </c>
      <c r="I221" s="2">
        <v>9.1681835640687215E-2</v>
      </c>
      <c r="J221" s="2">
        <v>7.4153298790197164E-2</v>
      </c>
      <c r="K221" s="2">
        <f t="shared" si="2"/>
        <v>0.45943024963835027</v>
      </c>
      <c r="L221" s="2">
        <f t="shared" si="3"/>
        <v>0.32385285374083506</v>
      </c>
      <c r="M221" s="2">
        <f t="shared" si="18"/>
        <v>0.28787752447027143</v>
      </c>
      <c r="N221" s="2">
        <f t="shared" si="0"/>
        <v>22.638545025645485</v>
      </c>
      <c r="O221" s="2">
        <v>301294.11101721012</v>
      </c>
      <c r="P221" s="2">
        <v>6351.564660465694</v>
      </c>
      <c r="Q221" s="2">
        <v>5.0810507754376752E-3</v>
      </c>
      <c r="R221" s="2">
        <f t="shared" si="4"/>
        <v>3.4203741301020961E-2</v>
      </c>
      <c r="S221" s="2">
        <f t="shared" si="5"/>
        <v>0.24801884066474705</v>
      </c>
      <c r="T221" s="2">
        <f t="shared" si="6"/>
        <v>-0.39235176017042395</v>
      </c>
      <c r="U221" s="2">
        <f t="shared" si="7"/>
        <v>0.36825790666800229</v>
      </c>
      <c r="V221" s="2">
        <v>4.5870312472837571E-2</v>
      </c>
      <c r="W221" s="2">
        <f t="shared" si="8"/>
        <v>7.133976281627416E-2</v>
      </c>
      <c r="X221" s="2">
        <f t="shared" si="9"/>
        <v>5.2247662585810553E-2</v>
      </c>
      <c r="Y221" s="2">
        <f t="shared" si="10"/>
        <v>-1.8509675447629159E-2</v>
      </c>
      <c r="Z221" s="2">
        <f t="shared" si="11"/>
        <v>0.11960793192169339</v>
      </c>
      <c r="AA221" s="2">
        <f t="shared" si="12"/>
        <v>-4.0789261697399895E-2</v>
      </c>
      <c r="AB221" s="5">
        <f t="shared" si="13"/>
        <v>2.3193217969295531E-2</v>
      </c>
      <c r="AC221" s="2">
        <f t="shared" si="14"/>
        <v>2.3264277804283751E-2</v>
      </c>
      <c r="AD221" s="2">
        <f t="shared" si="15"/>
        <v>1.2705436389578682E-2</v>
      </c>
      <c r="AE221" s="2">
        <f t="shared" si="16"/>
        <v>2.984650369528552E-4</v>
      </c>
      <c r="AF221" s="2">
        <f t="shared" si="17"/>
        <v>4.2802940479013563E-2</v>
      </c>
      <c r="AG221" s="2">
        <v>2.3193217969295531E-2</v>
      </c>
      <c r="AH221" s="2">
        <v>2.3264277804283751E-2</v>
      </c>
      <c r="AI221" s="2">
        <v>1.2705436389578682E-2</v>
      </c>
      <c r="AJ221" s="2">
        <v>2.984650369528552E-4</v>
      </c>
      <c r="AK221" s="2">
        <v>4.2802940479013563E-2</v>
      </c>
      <c r="AL221" s="2">
        <v>7.4140156643686853E-2</v>
      </c>
      <c r="AM221" s="2">
        <v>6.7972747565251901E-2</v>
      </c>
      <c r="AN221" s="2">
        <f t="shared" si="19"/>
        <v>6.1674090784349517E-3</v>
      </c>
      <c r="AO221" s="2">
        <v>5.4260187105124064E-2</v>
      </c>
      <c r="AP221" s="2">
        <v>2.8878552499406983E-2</v>
      </c>
      <c r="AQ221" s="2">
        <f t="shared" si="20"/>
        <v>2.5381634605717081E-2</v>
      </c>
      <c r="AR221" s="2">
        <v>6.0671107184200816E-2</v>
      </c>
      <c r="AS221" s="2">
        <v>2.0888584048290821E-2</v>
      </c>
      <c r="AT221" s="2">
        <f t="shared" si="21"/>
        <v>3.9782523135909992E-2</v>
      </c>
    </row>
    <row r="222" spans="1:46" ht="15.75" customHeight="1" x14ac:dyDescent="0.2">
      <c r="A222" s="2">
        <v>2012</v>
      </c>
      <c r="D222" s="2">
        <v>226.66499999999999</v>
      </c>
      <c r="E222" s="2">
        <v>1.0292521671215085</v>
      </c>
      <c r="F222" s="2">
        <f t="shared" si="1"/>
        <v>1.2933698547020755E-2</v>
      </c>
      <c r="G222" s="2">
        <v>2.3218939444358933E-2</v>
      </c>
      <c r="H222" s="2">
        <v>-5.8617585368050396E-3</v>
      </c>
      <c r="I222" s="2">
        <v>0.22669838307506396</v>
      </c>
      <c r="J222" s="2">
        <v>0.19183463708971327</v>
      </c>
      <c r="K222" s="2">
        <f t="shared" si="2"/>
        <v>0.45366188587538819</v>
      </c>
      <c r="L222" s="2">
        <f t="shared" si="3"/>
        <v>0.2138072169205836</v>
      </c>
      <c r="M222" s="2">
        <f t="shared" si="18"/>
        <v>0.20479301915602011</v>
      </c>
      <c r="N222" s="2">
        <f t="shared" si="0"/>
        <v>23.300771528123459</v>
      </c>
      <c r="O222" s="2">
        <v>299527.99768986588</v>
      </c>
      <c r="P222" s="2">
        <v>7570.0147620579783</v>
      </c>
      <c r="Q222" s="2">
        <v>2.3333244163560758E-2</v>
      </c>
      <c r="R222" s="2">
        <f t="shared" si="4"/>
        <v>5.0577668373784503E-2</v>
      </c>
      <c r="S222" s="2">
        <f t="shared" si="5"/>
        <v>0.238282724887041</v>
      </c>
      <c r="T222" s="2">
        <f t="shared" si="6"/>
        <v>-0.39235176017042395</v>
      </c>
      <c r="U222" s="2">
        <f t="shared" si="7"/>
        <v>0.36825790666800229</v>
      </c>
      <c r="V222" s="2">
        <v>5.6761148647739706E-2</v>
      </c>
      <c r="W222" s="2">
        <f t="shared" si="8"/>
        <v>8.5327408782720798E-2</v>
      </c>
      <c r="X222" s="2">
        <f t="shared" si="9"/>
        <v>6.944254180746233E-2</v>
      </c>
      <c r="Y222" s="2">
        <f t="shared" si="10"/>
        <v>-1.8509675447629159E-2</v>
      </c>
      <c r="Z222" s="2">
        <f t="shared" si="11"/>
        <v>0.19183463708971327</v>
      </c>
      <c r="AA222" s="2">
        <f t="shared" si="12"/>
        <v>-3.3427904484178948E-2</v>
      </c>
      <c r="AB222" s="5">
        <f t="shared" si="13"/>
        <v>2.4982829943307115E-2</v>
      </c>
      <c r="AC222" s="2">
        <f t="shared" si="14"/>
        <v>2.5047290061837257E-2</v>
      </c>
      <c r="AD222" s="2">
        <f t="shared" si="15"/>
        <v>1.2095352769059308E-2</v>
      </c>
      <c r="AE222" s="2">
        <f t="shared" si="16"/>
        <v>2.984650369528552E-4</v>
      </c>
      <c r="AF222" s="2">
        <f t="shared" si="17"/>
        <v>4.2802940479013563E-2</v>
      </c>
      <c r="AG222" s="2">
        <v>2.4982829943307115E-2</v>
      </c>
      <c r="AH222" s="2">
        <v>2.5047290061837257E-2</v>
      </c>
      <c r="AI222" s="2">
        <v>1.2095352769059308E-2</v>
      </c>
      <c r="AJ222" s="2">
        <v>2.984650369528552E-4</v>
      </c>
      <c r="AK222" s="2">
        <v>4.2802940479013563E-2</v>
      </c>
      <c r="AL222" s="2">
        <v>7.7763445605825654E-2</v>
      </c>
      <c r="AM222" s="2">
        <v>7.7570577342452263E-2</v>
      </c>
      <c r="AN222" s="2">
        <f t="shared" si="19"/>
        <v>1.9286826337339136E-4</v>
      </c>
      <c r="AO222" s="2">
        <v>5.1331534552603697E-2</v>
      </c>
      <c r="AP222" s="2">
        <v>3.2090980077451682E-2</v>
      </c>
      <c r="AQ222" s="2">
        <f t="shared" si="20"/>
        <v>1.9240554475152015E-2</v>
      </c>
      <c r="AR222" s="2">
        <v>6.035080587821702E-2</v>
      </c>
      <c r="AS222" s="2">
        <v>2.2354441888928905E-2</v>
      </c>
      <c r="AT222" s="2">
        <f t="shared" si="21"/>
        <v>3.7996363989288115E-2</v>
      </c>
    </row>
    <row r="223" spans="1:46" ht="15.75" customHeight="1" x14ac:dyDescent="0.2">
      <c r="A223" s="2">
        <v>2013</v>
      </c>
      <c r="D223" s="2">
        <v>230.28</v>
      </c>
      <c r="E223" s="2">
        <v>1.0159486466812255</v>
      </c>
      <c r="F223" s="2">
        <f t="shared" si="1"/>
        <v>-1.3303520440282934E-2</v>
      </c>
      <c r="G223" s="2">
        <v>0.15775745499407878</v>
      </c>
      <c r="H223" s="2">
        <v>0.13958265388324165</v>
      </c>
      <c r="I223" s="2">
        <v>5.1664473971355651E-2</v>
      </c>
      <c r="J223" s="2">
        <v>3.5155150220242071E-2</v>
      </c>
      <c r="K223" s="2">
        <f t="shared" si="2"/>
        <v>0.45328434937704409</v>
      </c>
      <c r="L223" s="2">
        <f t="shared" si="3"/>
        <v>0.37260533561914894</v>
      </c>
      <c r="M223" s="2">
        <f t="shared" si="18"/>
        <v>0.20194195609200224</v>
      </c>
      <c r="N223" s="2">
        <f t="shared" si="0"/>
        <v>23.672387300625459</v>
      </c>
      <c r="O223" s="2">
        <v>341336.91051975085</v>
      </c>
      <c r="P223" s="2">
        <v>7836.1397681875769</v>
      </c>
      <c r="Q223" s="2">
        <v>6.4836396173182778E-2</v>
      </c>
      <c r="R223" s="2">
        <f t="shared" si="4"/>
        <v>8.7960795462532632E-2</v>
      </c>
      <c r="S223" s="2">
        <f t="shared" si="5"/>
        <v>0.21700711854947149</v>
      </c>
      <c r="T223" s="2">
        <f t="shared" si="6"/>
        <v>-0.39235176017042395</v>
      </c>
      <c r="U223" s="2">
        <f t="shared" si="7"/>
        <v>0.36825790666800229</v>
      </c>
      <c r="V223" s="2">
        <v>4.877891671510743E-2</v>
      </c>
      <c r="W223" s="2">
        <f t="shared" si="8"/>
        <v>7.5923908936064835E-2</v>
      </c>
      <c r="X223" s="2">
        <f t="shared" si="9"/>
        <v>6.6615414274004345E-2</v>
      </c>
      <c r="Y223" s="2">
        <f t="shared" si="10"/>
        <v>-1.8509675447629159E-2</v>
      </c>
      <c r="Z223" s="2">
        <f t="shared" si="11"/>
        <v>0.19183463708971327</v>
      </c>
      <c r="AA223" s="2">
        <f t="shared" si="12"/>
        <v>1.6057479458075348E-2</v>
      </c>
      <c r="AB223" s="3">
        <f t="shared" si="13"/>
        <v>2.3976829010131474E-2</v>
      </c>
      <c r="AC223" s="4">
        <f t="shared" si="14"/>
        <v>2.4044752132557523E-2</v>
      </c>
      <c r="AD223" s="4">
        <f t="shared" si="15"/>
        <v>1.2421100668674323E-2</v>
      </c>
      <c r="AE223" s="4">
        <f t="shared" si="16"/>
        <v>2.984650369528552E-4</v>
      </c>
      <c r="AF223" s="4">
        <f t="shared" si="17"/>
        <v>4.2802940479013563E-2</v>
      </c>
      <c r="AG223" s="4">
        <v>2.3976829010131474E-2</v>
      </c>
      <c r="AH223" s="4">
        <v>2.4044752132557523E-2</v>
      </c>
      <c r="AI223" s="4">
        <v>1.2421100668674323E-2</v>
      </c>
      <c r="AJ223" s="4">
        <v>2.984650369528552E-4</v>
      </c>
      <c r="AK223" s="4">
        <v>4.2802940479013563E-2</v>
      </c>
      <c r="AL223" s="2">
        <v>7.4668161635674232E-2</v>
      </c>
      <c r="AM223" s="2">
        <v>6.7305604944530861E-2</v>
      </c>
      <c r="AN223" s="2">
        <f t="shared" si="19"/>
        <v>7.362556691143371E-3</v>
      </c>
      <c r="AO223" s="2">
        <v>5.4814622394088526E-2</v>
      </c>
      <c r="AP223" s="2">
        <v>3.1470289479261677E-2</v>
      </c>
      <c r="AQ223" s="2">
        <f t="shared" si="20"/>
        <v>2.3344332914826849E-2</v>
      </c>
      <c r="AR223" s="2">
        <v>6.1231006333418027E-2</v>
      </c>
      <c r="AS223" s="2">
        <v>2.264982475801872E-2</v>
      </c>
      <c r="AT223" s="2">
        <f t="shared" si="21"/>
        <v>3.8581181575399304E-2</v>
      </c>
    </row>
    <row r="224" spans="1:46" ht="15.75" customHeight="1" x14ac:dyDescent="0.2">
      <c r="A224" s="2">
        <v>2014</v>
      </c>
      <c r="D224" s="2">
        <v>233.916</v>
      </c>
      <c r="E224" s="2">
        <v>1.0157894736842106</v>
      </c>
      <c r="F224" s="2">
        <f t="shared" si="1"/>
        <v>-1.591729970149558E-4</v>
      </c>
      <c r="G224" s="2">
        <v>0.20058000942358589</v>
      </c>
      <c r="H224" s="2">
        <v>0.18191814399213099</v>
      </c>
      <c r="I224" s="2">
        <v>-8.9229072669816389E-3</v>
      </c>
      <c r="J224" s="2">
        <v>-2.4328250677339458E-2</v>
      </c>
      <c r="K224" s="2">
        <f t="shared" si="2"/>
        <v>0.45021193460041181</v>
      </c>
      <c r="L224" s="2">
        <f t="shared" si="3"/>
        <v>0.32394028257150659</v>
      </c>
      <c r="M224" s="2">
        <f t="shared" si="18"/>
        <v>0.16969056712830236</v>
      </c>
      <c r="N224" s="2">
        <f t="shared" si="0"/>
        <v>24.046161836951125</v>
      </c>
      <c r="O224" s="2">
        <v>403432.28775751207</v>
      </c>
      <c r="P224" s="2">
        <v>7645.5001955644411</v>
      </c>
      <c r="Q224" s="2">
        <v>4.9360784602620757E-2</v>
      </c>
      <c r="R224" s="2">
        <f t="shared" si="4"/>
        <v>6.9326819194945502E-2</v>
      </c>
      <c r="S224" s="2">
        <f t="shared" si="5"/>
        <v>0.19737670345122921</v>
      </c>
      <c r="T224" s="2">
        <f t="shared" si="6"/>
        <v>-0.39235176017042395</v>
      </c>
      <c r="U224" s="2">
        <f t="shared" si="7"/>
        <v>0.33516267904492025</v>
      </c>
      <c r="V224" s="2">
        <v>4.1113039859621468E-2</v>
      </c>
      <c r="W224" s="2">
        <f t="shared" si="8"/>
        <v>6.801520084782936E-2</v>
      </c>
      <c r="X224" s="2">
        <f t="shared" si="9"/>
        <v>7.071355051889941E-2</v>
      </c>
      <c r="Y224" s="2">
        <f t="shared" si="10"/>
        <v>-2.4328250677339458E-2</v>
      </c>
      <c r="Z224" s="2">
        <f t="shared" si="11"/>
        <v>0.19183463708971327</v>
      </c>
      <c r="AA224" s="2">
        <f t="shared" si="12"/>
        <v>8.2477447429992884E-3</v>
      </c>
      <c r="AB224" s="5">
        <f t="shared" si="13"/>
        <v>2.3627381800880816E-2</v>
      </c>
      <c r="AC224" s="2">
        <f t="shared" si="14"/>
        <v>2.3697447437136976E-2</v>
      </c>
      <c r="AD224" s="2">
        <f t="shared" si="15"/>
        <v>1.2616688045220266E-2</v>
      </c>
      <c r="AE224" s="2">
        <f t="shared" si="16"/>
        <v>2.984650369528552E-4</v>
      </c>
      <c r="AF224" s="2">
        <f t="shared" si="17"/>
        <v>4.2802940479013563E-2</v>
      </c>
      <c r="AG224" s="2">
        <v>2.3627381800880816E-2</v>
      </c>
      <c r="AH224" s="2">
        <v>2.3697447437136976E-2</v>
      </c>
      <c r="AI224" s="2">
        <v>1.2616688045220266E-2</v>
      </c>
      <c r="AJ224" s="2">
        <v>2.984650369528552E-4</v>
      </c>
      <c r="AK224" s="2">
        <v>4.2802940479013563E-2</v>
      </c>
      <c r="AL224" s="2">
        <v>7.6754934045151324E-2</v>
      </c>
      <c r="AM224" s="2">
        <v>6.4450707592137849E-2</v>
      </c>
      <c r="AN224" s="2">
        <f t="shared" si="19"/>
        <v>1.2304226453013475E-2</v>
      </c>
      <c r="AO224" s="2">
        <v>5.5212302004634471E-2</v>
      </c>
      <c r="AP224" s="2">
        <v>3.0924993760049427E-2</v>
      </c>
      <c r="AQ224" s="2">
        <f t="shared" si="20"/>
        <v>2.4287308244585044E-2</v>
      </c>
      <c r="AR224" s="2">
        <v>6.3754652887050137E-2</v>
      </c>
      <c r="AS224" s="2">
        <v>2.2502818677476576E-2</v>
      </c>
      <c r="AT224" s="2">
        <f t="shared" si="21"/>
        <v>4.1251834209573561E-2</v>
      </c>
    </row>
    <row r="225" spans="1:46" ht="15.75" customHeight="1" x14ac:dyDescent="0.2">
      <c r="A225" s="2">
        <v>2015</v>
      </c>
      <c r="D225" s="2">
        <v>233.70699999999999</v>
      </c>
      <c r="E225" s="2">
        <v>0.99910651686930352</v>
      </c>
      <c r="F225" s="2">
        <f t="shared" si="1"/>
        <v>-1.6682956814907057E-2</v>
      </c>
      <c r="G225" s="2">
        <v>0.10830434019191082</v>
      </c>
      <c r="H225" s="2">
        <v>0.10929547698755715</v>
      </c>
      <c r="I225" s="2">
        <v>0.20314425527332758</v>
      </c>
      <c r="J225" s="2">
        <v>0.20422020571277577</v>
      </c>
      <c r="K225" s="2">
        <f t="shared" si="2"/>
        <v>0.44905726329473444</v>
      </c>
      <c r="L225" s="2">
        <f t="shared" si="3"/>
        <v>0.31712035091969892</v>
      </c>
      <c r="M225" s="2">
        <f t="shared" si="18"/>
        <v>0.12400939051482143</v>
      </c>
      <c r="N225" s="2">
        <f t="shared" si="0"/>
        <v>24.024676996991811</v>
      </c>
      <c r="O225" s="2">
        <v>447525.61208015075</v>
      </c>
      <c r="P225" s="2">
        <v>9206.8658182796789</v>
      </c>
      <c r="Q225" s="2">
        <v>5.5726530638785986E-2</v>
      </c>
      <c r="R225" s="2">
        <f t="shared" si="4"/>
        <v>7.5836968024436735E-2</v>
      </c>
      <c r="S225" s="2">
        <f t="shared" si="5"/>
        <v>0.19752920505482913</v>
      </c>
      <c r="T225" s="2">
        <f t="shared" si="6"/>
        <v>-0.39235176017042395</v>
      </c>
      <c r="U225" s="2">
        <f t="shared" si="7"/>
        <v>0.33516267904492025</v>
      </c>
      <c r="V225" s="2">
        <v>5.3964632258628346E-2</v>
      </c>
      <c r="W225" s="2">
        <f t="shared" si="8"/>
        <v>7.8647943525681996E-2</v>
      </c>
      <c r="X225" s="2">
        <f t="shared" si="9"/>
        <v>8.7252372535397263E-2</v>
      </c>
      <c r="Y225" s="2">
        <f t="shared" si="10"/>
        <v>-2.4328250677339458E-2</v>
      </c>
      <c r="Z225" s="2">
        <f t="shared" si="11"/>
        <v>0.20422020571277577</v>
      </c>
      <c r="AA225" s="2">
        <f t="shared" si="12"/>
        <v>1.7618983801576393E-3</v>
      </c>
      <c r="AB225" s="5">
        <f t="shared" si="13"/>
        <v>2.0544867142841129E-2</v>
      </c>
      <c r="AC225" s="2">
        <f t="shared" si="14"/>
        <v>2.0638336705060656E-2</v>
      </c>
      <c r="AD225" s="2">
        <f t="shared" si="15"/>
        <v>1.4559294532238479E-2</v>
      </c>
      <c r="AE225" s="2">
        <f t="shared" si="16"/>
        <v>-8.9348313069648189E-4</v>
      </c>
      <c r="AF225" s="2">
        <f t="shared" si="17"/>
        <v>4.2802940479013563E-2</v>
      </c>
      <c r="AG225" s="2">
        <v>2.0544867142841129E-2</v>
      </c>
      <c r="AH225" s="2">
        <v>2.0638336705060656E-2</v>
      </c>
      <c r="AI225" s="2">
        <v>1.4559294532238479E-2</v>
      </c>
      <c r="AJ225" s="2">
        <v>-8.9348313069648189E-4</v>
      </c>
      <c r="AK225" s="2">
        <v>4.2802940479013563E-2</v>
      </c>
      <c r="AL225" s="2">
        <v>7.7183429161287093E-2</v>
      </c>
      <c r="AM225" s="2">
        <v>6.6560490474893291E-2</v>
      </c>
      <c r="AN225" s="2">
        <f t="shared" si="19"/>
        <v>1.0622938686393801E-2</v>
      </c>
      <c r="AO225" s="2">
        <v>5.4155457782744512E-2</v>
      </c>
      <c r="AP225" s="2">
        <v>3.4254428944105818E-2</v>
      </c>
      <c r="AQ225" s="2">
        <f t="shared" si="20"/>
        <v>1.9901028838638694E-2</v>
      </c>
      <c r="AR225" s="2">
        <v>6.5597897121402557E-2</v>
      </c>
      <c r="AS225" s="2">
        <v>2.4361885595765374E-2</v>
      </c>
      <c r="AT225" s="2">
        <f t="shared" si="21"/>
        <v>4.1236011525637183E-2</v>
      </c>
    </row>
    <row r="226" spans="1:46" ht="15.75" customHeight="1" x14ac:dyDescent="0.2">
      <c r="A226" s="2">
        <v>2016</v>
      </c>
      <c r="D226" s="2">
        <v>236.916</v>
      </c>
      <c r="E226" s="2">
        <v>1.0137308681383099</v>
      </c>
      <c r="F226" s="2">
        <f t="shared" si="1"/>
        <v>1.4624351269006408E-2</v>
      </c>
      <c r="G226" s="2">
        <v>-4.704592835066157E-2</v>
      </c>
      <c r="H226" s="2">
        <v>-5.9953581763359409E-2</v>
      </c>
      <c r="I226" s="2">
        <v>-5.9782629879025384E-2</v>
      </c>
      <c r="J226" s="2">
        <v>-7.2517766132879968E-2</v>
      </c>
      <c r="K226" s="2">
        <f t="shared" si="2"/>
        <v>0.45127153672996828</v>
      </c>
      <c r="L226" s="2">
        <f t="shared" si="3"/>
        <v>0.39012175736720556</v>
      </c>
      <c r="M226" s="2">
        <f t="shared" si="18"/>
        <v>6.8024093819325657E-2</v>
      </c>
      <c r="N226" s="2">
        <f t="shared" si="0"/>
        <v>24.354556668902994</v>
      </c>
      <c r="O226" s="2">
        <v>420694.84870510595</v>
      </c>
      <c r="P226" s="2">
        <v>8539.2044760528661</v>
      </c>
      <c r="Q226" s="2">
        <v>3.9027589099144555E-2</v>
      </c>
      <c r="R226" s="2">
        <f t="shared" si="4"/>
        <v>5.9587989118990478E-2</v>
      </c>
      <c r="S226" s="2">
        <f t="shared" si="5"/>
        <v>0.20172754247193347</v>
      </c>
      <c r="T226" s="2">
        <f t="shared" si="6"/>
        <v>-0.39235176017042395</v>
      </c>
      <c r="U226" s="2">
        <f t="shared" si="7"/>
        <v>0.33516267904492025</v>
      </c>
      <c r="V226" s="2">
        <v>4.8016198311006862E-2</v>
      </c>
      <c r="W226" s="2">
        <f t="shared" si="8"/>
        <v>7.0609097759208331E-2</v>
      </c>
      <c r="X226" s="2">
        <f t="shared" si="9"/>
        <v>9.3872642177179652E-2</v>
      </c>
      <c r="Y226" s="2">
        <f t="shared" si="10"/>
        <v>-7.2517766132879968E-2</v>
      </c>
      <c r="Z226" s="2">
        <f t="shared" si="11"/>
        <v>0.20422020571277577</v>
      </c>
      <c r="AA226" s="2">
        <f t="shared" si="12"/>
        <v>-8.988609211862307E-3</v>
      </c>
      <c r="AB226" s="5">
        <f t="shared" si="13"/>
        <v>1.7951690038711367E-2</v>
      </c>
      <c r="AC226" s="2">
        <f t="shared" si="14"/>
        <v>1.8026106266663344E-2</v>
      </c>
      <c r="AD226" s="2">
        <f t="shared" si="15"/>
        <v>1.2987272587563155E-2</v>
      </c>
      <c r="AE226" s="2">
        <f t="shared" si="16"/>
        <v>-8.9348313069648189E-4</v>
      </c>
      <c r="AF226" s="2">
        <f t="shared" si="17"/>
        <v>4.2802940479013563E-2</v>
      </c>
      <c r="AG226" s="2">
        <v>1.7951690038711367E-2</v>
      </c>
      <c r="AH226" s="2">
        <v>1.8026106266663344E-2</v>
      </c>
      <c r="AI226" s="2">
        <v>1.2987272587563155E-2</v>
      </c>
      <c r="AJ226" s="2">
        <v>-8.9348313069648189E-4</v>
      </c>
      <c r="AK226" s="2">
        <v>4.2802940479013563E-2</v>
      </c>
      <c r="AL226" s="2">
        <v>6.915614695955366E-2</v>
      </c>
      <c r="AM226" s="2">
        <v>5.6908496783210763E-2</v>
      </c>
      <c r="AN226" s="2">
        <f t="shared" si="19"/>
        <v>1.2247650176342897E-2</v>
      </c>
      <c r="AO226" s="2">
        <v>5.0970053029214792E-2</v>
      </c>
      <c r="AP226" s="2">
        <v>3.3254512973881975E-2</v>
      </c>
      <c r="AQ226" s="2">
        <f t="shared" si="20"/>
        <v>1.7715540055332817E-2</v>
      </c>
      <c r="AR226" s="2">
        <v>6.2342903616341851E-2</v>
      </c>
      <c r="AS226" s="2">
        <v>2.3128715677074963E-2</v>
      </c>
      <c r="AT226" s="2">
        <f t="shared" si="21"/>
        <v>3.9214187939266884E-2</v>
      </c>
    </row>
    <row r="227" spans="1:46" ht="15.75" customHeight="1" x14ac:dyDescent="0.2">
      <c r="A227" s="2">
        <v>2017</v>
      </c>
      <c r="D227" s="2">
        <v>242.839</v>
      </c>
      <c r="E227" s="2">
        <v>1.02500042209053</v>
      </c>
      <c r="F227" s="2">
        <f t="shared" si="1"/>
        <v>1.1269553952220068E-2</v>
      </c>
      <c r="G227" s="2">
        <v>0.22160152953166512</v>
      </c>
      <c r="H227" s="2">
        <v>0.19180587949433159</v>
      </c>
      <c r="I227" s="2">
        <v>5.7680873585996162E-2</v>
      </c>
      <c r="J227" s="2">
        <v>3.1883354183223744E-2</v>
      </c>
      <c r="K227" s="2">
        <f t="shared" si="2"/>
        <v>0.45029099709977666</v>
      </c>
      <c r="L227" s="2">
        <f t="shared" si="3"/>
        <v>0.38562335192924124</v>
      </c>
      <c r="M227" s="2">
        <f t="shared" si="18"/>
        <v>9.3350694140188206E-2</v>
      </c>
      <c r="N227" s="2">
        <f t="shared" si="0"/>
        <v>24.963430865453301</v>
      </c>
      <c r="O227" s="2">
        <v>501386.59415972355</v>
      </c>
      <c r="P227" s="2">
        <v>8811.4629568058299</v>
      </c>
      <c r="Q227" s="2">
        <v>4.5890856303677591E-2</v>
      </c>
      <c r="R227" s="2">
        <f t="shared" si="4"/>
        <v>6.7181820054381738E-2</v>
      </c>
      <c r="S227" s="2">
        <f t="shared" si="5"/>
        <v>0.20547601350644221</v>
      </c>
      <c r="T227" s="2">
        <f t="shared" si="6"/>
        <v>-0.39235176017042395</v>
      </c>
      <c r="U227" s="2">
        <f t="shared" si="7"/>
        <v>0.33516267904492025</v>
      </c>
      <c r="V227" s="2">
        <v>4.96792685843103E-2</v>
      </c>
      <c r="W227" s="2">
        <f t="shared" si="8"/>
        <v>7.270398972638778E-2</v>
      </c>
      <c r="X227" s="2">
        <f t="shared" si="9"/>
        <v>9.3318805140456942E-2</v>
      </c>
      <c r="Y227" s="2">
        <f t="shared" si="10"/>
        <v>-7.2517766132879968E-2</v>
      </c>
      <c r="Z227" s="2">
        <f t="shared" si="11"/>
        <v>0.20422020571277577</v>
      </c>
      <c r="AA227" s="2">
        <f t="shared" si="12"/>
        <v>-3.7884122806327095E-3</v>
      </c>
      <c r="AB227" s="5">
        <f t="shared" si="13"/>
        <v>1.8374133383093658E-2</v>
      </c>
      <c r="AC227" s="2">
        <f t="shared" si="14"/>
        <v>1.8450505510511972E-2</v>
      </c>
      <c r="AD227" s="2">
        <f t="shared" si="15"/>
        <v>1.3154671800515595E-2</v>
      </c>
      <c r="AE227" s="2">
        <f t="shared" si="16"/>
        <v>-8.9348313069648189E-4</v>
      </c>
      <c r="AF227" s="2">
        <f t="shared" si="17"/>
        <v>4.2802940479013563E-2</v>
      </c>
      <c r="AG227" s="2">
        <v>1.8374133383093658E-2</v>
      </c>
      <c r="AH227" s="2">
        <v>1.8450505510511972E-2</v>
      </c>
      <c r="AI227" s="2">
        <v>1.3154671800515595E-2</v>
      </c>
      <c r="AJ227" s="2">
        <v>-8.9348313069648189E-4</v>
      </c>
      <c r="AK227" s="2">
        <v>4.2802940479013563E-2</v>
      </c>
      <c r="AL227" s="2">
        <v>6.6814546676893252E-2</v>
      </c>
      <c r="AM227" s="2">
        <v>5.1565241946935174E-2</v>
      </c>
      <c r="AN227" s="2">
        <f t="shared" si="19"/>
        <v>1.5249304729958078E-2</v>
      </c>
      <c r="AO227" s="2">
        <v>5.5823155010653679E-2</v>
      </c>
      <c r="AP227" s="2">
        <v>3.4280806661804608E-2</v>
      </c>
      <c r="AQ227" s="2">
        <f t="shared" si="20"/>
        <v>2.1542348348849071E-2</v>
      </c>
      <c r="AR227" s="2">
        <v>6.4524704956186077E-2</v>
      </c>
      <c r="AS227" s="2">
        <v>2.4063338914533699E-2</v>
      </c>
      <c r="AT227" s="2">
        <f t="shared" si="21"/>
        <v>4.0461366041652375E-2</v>
      </c>
    </row>
    <row r="228" spans="1:46" ht="15.75" customHeight="1" x14ac:dyDescent="0.2">
      <c r="A228" s="2">
        <v>2018</v>
      </c>
      <c r="D228" s="2">
        <v>247.86699999999999</v>
      </c>
      <c r="E228" s="2">
        <v>1.0207050762027516</v>
      </c>
      <c r="F228" s="2">
        <f t="shared" si="1"/>
        <v>-4.2953458877783568E-3</v>
      </c>
      <c r="G228" s="2">
        <v>0.24016311565849247</v>
      </c>
      <c r="H228" s="2">
        <v>0.21500631727253983</v>
      </c>
      <c r="I228" s="2">
        <v>9.74648344132516E-2</v>
      </c>
      <c r="J228" s="2">
        <v>7.5202680970357427E-2</v>
      </c>
      <c r="K228" s="2">
        <f t="shared" si="2"/>
        <v>0.45061297846555565</v>
      </c>
      <c r="L228" s="2">
        <f t="shared" si="3"/>
        <v>0.37239959068917766</v>
      </c>
      <c r="M228" s="2">
        <f t="shared" si="18"/>
        <v>6.6245977906441045E-2</v>
      </c>
      <c r="N228" s="2">
        <f t="shared" si="0"/>
        <v>25.480300603804633</v>
      </c>
      <c r="O228" s="2">
        <v>609187.87929982727</v>
      </c>
      <c r="P228" s="2">
        <v>9474.1085944286206</v>
      </c>
      <c r="Q228" s="2">
        <v>7.2357446487603755E-2</v>
      </c>
      <c r="R228" s="2">
        <f t="shared" si="4"/>
        <v>9.4048608280106596E-2</v>
      </c>
      <c r="S228" s="2">
        <f t="shared" si="5"/>
        <v>0.20548431795068733</v>
      </c>
      <c r="T228" s="2">
        <f t="shared" si="6"/>
        <v>-0.39235176017042395</v>
      </c>
      <c r="U228" s="2">
        <f t="shared" si="7"/>
        <v>0.33516267904492025</v>
      </c>
      <c r="V228" s="2">
        <v>5.8327238330599718E-2</v>
      </c>
      <c r="W228" s="2">
        <f t="shared" si="8"/>
        <v>7.9160290218106805E-2</v>
      </c>
      <c r="X228" s="2">
        <f t="shared" si="9"/>
        <v>9.0793773662904503E-2</v>
      </c>
      <c r="Y228" s="2">
        <f t="shared" si="10"/>
        <v>-7.2517766132879968E-2</v>
      </c>
      <c r="Z228" s="2">
        <f t="shared" si="11"/>
        <v>0.20422020571277577</v>
      </c>
      <c r="AA228" s="2">
        <f t="shared" si="12"/>
        <v>1.4030208157004037E-2</v>
      </c>
      <c r="AB228" s="5">
        <f t="shared" si="13"/>
        <v>1.6195254533670773E-2</v>
      </c>
      <c r="AC228" s="2">
        <f t="shared" si="14"/>
        <v>1.6240719082885713E-2</v>
      </c>
      <c r="AD228" s="2">
        <f t="shared" si="15"/>
        <v>1.0113901056178475E-2</v>
      </c>
      <c r="AE228" s="2">
        <f t="shared" si="16"/>
        <v>-8.9348313069648189E-4</v>
      </c>
      <c r="AF228" s="2">
        <f t="shared" si="17"/>
        <v>2.9252167121508466E-2</v>
      </c>
      <c r="AG228" s="2">
        <v>1.6195254533670773E-2</v>
      </c>
      <c r="AH228" s="2">
        <v>1.6240719082885713E-2</v>
      </c>
      <c r="AI228" s="2">
        <v>1.0113901056178475E-2</v>
      </c>
      <c r="AJ228" s="2">
        <v>-8.9348313069648189E-4</v>
      </c>
      <c r="AK228" s="2">
        <v>2.9252167121508466E-2</v>
      </c>
      <c r="AL228" s="2">
        <v>7.7294179913099323E-2</v>
      </c>
      <c r="AM228" s="2">
        <v>5.4577763552951901E-2</v>
      </c>
      <c r="AN228" s="2">
        <f t="shared" si="19"/>
        <v>2.2716416360147422E-2</v>
      </c>
      <c r="AO228" s="2">
        <v>5.7902468230188839E-2</v>
      </c>
      <c r="AP228" s="2">
        <v>3.8281063492258863E-2</v>
      </c>
      <c r="AQ228" s="2">
        <f t="shared" si="20"/>
        <v>1.9621404737929976E-2</v>
      </c>
      <c r="AR228" s="2">
        <v>7.0557477346676681E-2</v>
      </c>
      <c r="AS228" s="2">
        <v>2.7671332814234041E-2</v>
      </c>
      <c r="AT228" s="2">
        <f t="shared" si="21"/>
        <v>4.288614453244264E-2</v>
      </c>
    </row>
    <row r="229" spans="1:46" ht="15.75" customHeight="1" x14ac:dyDescent="0.2">
      <c r="A229" s="2">
        <v>2019</v>
      </c>
      <c r="D229" s="2">
        <v>251.71199999999999</v>
      </c>
      <c r="E229" s="2">
        <v>1.0155123513819913</v>
      </c>
      <c r="F229" s="2">
        <f t="shared" si="1"/>
        <v>-5.192724820760386E-3</v>
      </c>
      <c r="G229" s="2">
        <v>-2.9243741608885987E-2</v>
      </c>
      <c r="H229" s="2">
        <v>-4.4072426032011891E-2</v>
      </c>
      <c r="I229" s="2">
        <v>3.4088914265142378E-3</v>
      </c>
      <c r="J229" s="2">
        <v>-1.1918574834669071E-2</v>
      </c>
      <c r="K229" s="2">
        <f t="shared" si="2"/>
        <v>0.45162194979302567</v>
      </c>
      <c r="L229" s="2">
        <f t="shared" si="3"/>
        <v>0.26026078502492128</v>
      </c>
      <c r="M229" s="2">
        <f t="shared" si="18"/>
        <v>6.4579878247059963E-2</v>
      </c>
      <c r="N229" s="2">
        <f t="shared" si="0"/>
        <v>25.875559980089616</v>
      </c>
      <c r="O229" s="2">
        <v>582339.49154978746</v>
      </c>
      <c r="P229" s="2">
        <v>9361.1907221541423</v>
      </c>
      <c r="Q229" s="2">
        <v>0.12206197848743676</v>
      </c>
      <c r="R229" s="2">
        <f t="shared" si="4"/>
        <v>0.12887654169394777</v>
      </c>
      <c r="S229" s="2">
        <f t="shared" si="5"/>
        <v>0.12926136165183594</v>
      </c>
      <c r="T229" s="2">
        <f t="shared" si="6"/>
        <v>-5.9953581763359409E-2</v>
      </c>
      <c r="U229" s="2">
        <f t="shared" si="7"/>
        <v>0.33516267904492025</v>
      </c>
      <c r="V229" s="2">
        <v>5.8908075353364849E-2</v>
      </c>
      <c r="W229" s="2">
        <f t="shared" si="8"/>
        <v>8.120435843975897E-2</v>
      </c>
      <c r="X229" s="2">
        <f t="shared" si="9"/>
        <v>9.0285001401707449E-2</v>
      </c>
      <c r="Y229" s="2">
        <f t="shared" si="10"/>
        <v>-7.2517766132879968E-2</v>
      </c>
      <c r="Z229" s="2">
        <f t="shared" si="11"/>
        <v>0.20422020571277577</v>
      </c>
      <c r="AA229" s="2">
        <f t="shared" si="12"/>
        <v>6.3153903134071904E-2</v>
      </c>
      <c r="AB229" s="5">
        <f t="shared" si="13"/>
        <v>1.7730343753197059E-2</v>
      </c>
      <c r="AC229" s="2">
        <f t="shared" si="14"/>
        <v>1.7762107717389508E-2</v>
      </c>
      <c r="AD229" s="2">
        <f t="shared" si="15"/>
        <v>8.4580518694593564E-3</v>
      </c>
      <c r="AE229" s="2">
        <f t="shared" si="16"/>
        <v>-8.9348313069648189E-4</v>
      </c>
      <c r="AF229" s="2">
        <f t="shared" si="17"/>
        <v>2.9252167121508466E-2</v>
      </c>
      <c r="AG229" s="2">
        <v>1.7730343753197059E-2</v>
      </c>
      <c r="AH229" s="2">
        <v>1.7762107717389508E-2</v>
      </c>
      <c r="AI229" s="2">
        <v>8.4580518694593564E-3</v>
      </c>
      <c r="AJ229" s="2">
        <v>-8.9348313069648189E-4</v>
      </c>
      <c r="AK229" s="2">
        <v>2.9252167121508466E-2</v>
      </c>
      <c r="AL229" s="2">
        <v>7.0802900806194072E-2</v>
      </c>
      <c r="AM229" s="2">
        <v>5.3254894367013549E-2</v>
      </c>
      <c r="AN229" s="2">
        <f t="shared" si="19"/>
        <v>1.7548006439180523E-2</v>
      </c>
      <c r="AO229" s="2">
        <v>5.4421208263923326E-2</v>
      </c>
      <c r="AP229" s="2">
        <v>3.8999518960413919E-2</v>
      </c>
      <c r="AQ229" s="2">
        <f t="shared" si="20"/>
        <v>1.5421689303509407E-2</v>
      </c>
      <c r="AR229" s="2">
        <v>7.0159938520797605E-2</v>
      </c>
      <c r="AS229" s="2">
        <v>2.8453320524215824E-2</v>
      </c>
      <c r="AT229" s="2">
        <f t="shared" si="21"/>
        <v>4.1706617996581777E-2</v>
      </c>
    </row>
    <row r="230" spans="1:46" ht="15.75" customHeight="1" x14ac:dyDescent="0.2">
      <c r="A230" s="2">
        <v>2020</v>
      </c>
      <c r="D230" s="2">
        <v>257.971</v>
      </c>
      <c r="E230" s="2">
        <v>1.0248657195525046</v>
      </c>
      <c r="F230" s="2">
        <f t="shared" si="1"/>
        <v>9.3533681705133542E-3</v>
      </c>
      <c r="G230" s="2">
        <v>0.20314710473443753</v>
      </c>
      <c r="H230" s="2">
        <v>0.17395584785466078</v>
      </c>
      <c r="I230" s="2">
        <v>0.23662630929759287</v>
      </c>
      <c r="J230" s="2">
        <v>0.20662276599274976</v>
      </c>
      <c r="K230" s="2">
        <f t="shared" si="2"/>
        <v>0.45291402342940373</v>
      </c>
      <c r="L230" s="2">
        <f t="shared" si="3"/>
        <v>0.22103603336915878</v>
      </c>
      <c r="M230" s="2">
        <f t="shared" si="18"/>
        <v>0.16706432259207338</v>
      </c>
      <c r="N230" s="2">
        <f t="shared" si="0"/>
        <v>26.518974397818535</v>
      </c>
      <c r="O230" s="2">
        <v>683640.85154158284</v>
      </c>
      <c r="P230" s="2">
        <v>11295.425842151299</v>
      </c>
      <c r="Q230" s="2">
        <v>0.10771644772629367</v>
      </c>
      <c r="R230" s="2">
        <f t="shared" si="4"/>
        <v>0.11275585857492185</v>
      </c>
      <c r="S230" s="2">
        <f t="shared" si="5"/>
        <v>0.10916649144173572</v>
      </c>
      <c r="T230" s="2">
        <f t="shared" si="6"/>
        <v>-5.9953581763359409E-2</v>
      </c>
      <c r="U230" s="2">
        <f t="shared" si="7"/>
        <v>0.22588203259693285</v>
      </c>
      <c r="V230" s="2">
        <v>6.6863396923449919E-2</v>
      </c>
      <c r="W230" s="2">
        <f t="shared" si="8"/>
        <v>8.9966431953778223E-2</v>
      </c>
      <c r="X230" s="2">
        <f t="shared" si="9"/>
        <v>0.10008054734531974</v>
      </c>
      <c r="Y230" s="2">
        <f t="shared" si="10"/>
        <v>-7.2517766132879968E-2</v>
      </c>
      <c r="Z230" s="2">
        <f t="shared" si="11"/>
        <v>0.20662276599274976</v>
      </c>
      <c r="AA230" s="2">
        <f t="shared" si="12"/>
        <v>4.0853050802843752E-2</v>
      </c>
      <c r="AB230" s="5">
        <f t="shared" si="13"/>
        <v>1.7592278840653484E-2</v>
      </c>
      <c r="AC230" s="2">
        <f t="shared" si="14"/>
        <v>1.7622971029682244E-2</v>
      </c>
      <c r="AD230" s="2">
        <f t="shared" si="15"/>
        <v>8.3129806156329745E-3</v>
      </c>
      <c r="AE230" s="2">
        <f t="shared" si="16"/>
        <v>-8.9348313069648189E-4</v>
      </c>
      <c r="AF230" s="2">
        <f t="shared" si="17"/>
        <v>2.9252167121508466E-2</v>
      </c>
      <c r="AG230" s="2">
        <v>1.7592278840653484E-2</v>
      </c>
      <c r="AH230" s="2">
        <v>1.7622971029682244E-2</v>
      </c>
      <c r="AI230" s="2">
        <v>8.3129806156329745E-3</v>
      </c>
      <c r="AJ230" s="2">
        <v>-8.9348313069648189E-4</v>
      </c>
      <c r="AK230" s="2">
        <v>2.9252167121508466E-2</v>
      </c>
      <c r="AL230" s="2">
        <v>7.4291283370987699E-2</v>
      </c>
      <c r="AM230" s="2">
        <v>5.7737628253876148E-2</v>
      </c>
      <c r="AN230" s="2">
        <f t="shared" si="19"/>
        <v>1.655365511711155E-2</v>
      </c>
      <c r="AO230" s="2">
        <v>6.2983484301702836E-2</v>
      </c>
      <c r="AP230" s="2">
        <v>4.614421725565053E-2</v>
      </c>
      <c r="AQ230" s="2">
        <f t="shared" si="20"/>
        <v>1.6839267046052306E-2</v>
      </c>
      <c r="AR230" s="2">
        <v>7.1688445499826892E-2</v>
      </c>
      <c r="AS230" s="2">
        <v>3.2266074292474772E-2</v>
      </c>
      <c r="AT230" s="2">
        <f t="shared" si="21"/>
        <v>3.9422371207352119E-2</v>
      </c>
    </row>
    <row r="231" spans="1:46" ht="15.75" customHeight="1" x14ac:dyDescent="0.2">
      <c r="A231" s="2">
        <v>2021</v>
      </c>
      <c r="D231" s="2">
        <v>261.58199999999999</v>
      </c>
      <c r="E231" s="2">
        <v>1.0139976974156009</v>
      </c>
      <c r="F231" s="2">
        <f t="shared" si="1"/>
        <v>-1.0868022136903743E-2</v>
      </c>
      <c r="G231" s="2">
        <v>0.20696277508645222</v>
      </c>
      <c r="H231" s="2">
        <v>0.19030129768801829</v>
      </c>
      <c r="I231" s="2">
        <v>6.0319280871703462E-2</v>
      </c>
      <c r="J231" s="2">
        <v>4.5682138701264696E-2</v>
      </c>
      <c r="K231" s="2">
        <f t="shared" si="2"/>
        <v>0.45240816235293602</v>
      </c>
      <c r="L231" s="2">
        <f t="shared" si="3"/>
        <v>0.20106379391122603</v>
      </c>
      <c r="M231" s="2">
        <f t="shared" si="18"/>
        <v>0.19853337666800405</v>
      </c>
      <c r="N231" s="2">
        <f t="shared" si="0"/>
        <v>26.890178977211267</v>
      </c>
      <c r="O231" s="2">
        <v>813738.5927424879</v>
      </c>
      <c r="P231" s="2">
        <v>11811.425052162303</v>
      </c>
      <c r="Q231" s="2">
        <v>0.10445856389252098</v>
      </c>
      <c r="R231" s="2">
        <f t="shared" si="4"/>
        <v>0.1091977850840304</v>
      </c>
      <c r="S231" s="2">
        <f t="shared" si="5"/>
        <v>0.10559096693899417</v>
      </c>
      <c r="T231" s="2">
        <f t="shared" si="6"/>
        <v>-5.9953581763359409E-2</v>
      </c>
      <c r="U231" s="2">
        <f t="shared" si="7"/>
        <v>0.21500631727253983</v>
      </c>
      <c r="V231" s="2">
        <v>6.4001297318338937E-2</v>
      </c>
      <c r="W231" s="2">
        <f t="shared" si="8"/>
        <v>8.683017647687985E-2</v>
      </c>
      <c r="X231" s="2">
        <f t="shared" si="9"/>
        <v>0.10038635625980236</v>
      </c>
      <c r="Y231" s="2">
        <f t="shared" si="10"/>
        <v>-7.2517766132879968E-2</v>
      </c>
      <c r="Z231" s="2">
        <f t="shared" si="11"/>
        <v>0.20662276599274976</v>
      </c>
      <c r="AA231" s="2">
        <f t="shared" si="12"/>
        <v>4.0457266574182041E-2</v>
      </c>
      <c r="AB231" s="5">
        <f t="shared" si="13"/>
        <v>1.7359671727201782E-2</v>
      </c>
      <c r="AC231" s="2">
        <f t="shared" si="14"/>
        <v>1.739089391379367E-2</v>
      </c>
      <c r="AD231" s="2">
        <f t="shared" si="15"/>
        <v>8.3855239330590872E-3</v>
      </c>
      <c r="AE231" s="2">
        <f t="shared" si="16"/>
        <v>-8.9348313069648189E-4</v>
      </c>
      <c r="AF231" s="2">
        <f t="shared" si="17"/>
        <v>2.9252167121508466E-2</v>
      </c>
      <c r="AG231" s="2">
        <v>1.7359671727201782E-2</v>
      </c>
      <c r="AH231" s="2">
        <v>1.739089391379367E-2</v>
      </c>
      <c r="AI231" s="2">
        <v>8.3855239330590872E-3</v>
      </c>
      <c r="AJ231" s="2">
        <v>-8.9348313069648189E-4</v>
      </c>
      <c r="AK231" s="2">
        <v>2.9252167121508466E-2</v>
      </c>
      <c r="AL231" s="2">
        <v>8.0444828084418815E-2</v>
      </c>
      <c r="AM231" s="2">
        <v>5.7732186833306158E-2</v>
      </c>
      <c r="AN231" s="2">
        <f t="shared" si="19"/>
        <v>2.2712641251112657E-2</v>
      </c>
      <c r="AO231" s="2">
        <v>6.5073995142221411E-2</v>
      </c>
      <c r="AP231" s="2">
        <v>4.4109065727762228E-2</v>
      </c>
      <c r="AQ231" s="2">
        <f t="shared" si="20"/>
        <v>2.0964929414459182E-2</v>
      </c>
      <c r="AR231" s="2">
        <v>7.5041560504752858E-2</v>
      </c>
      <c r="AS231" s="2">
        <v>3.2095733407139643E-2</v>
      </c>
      <c r="AT231" s="2">
        <f t="shared" si="21"/>
        <v>4.2945827097613215E-2</v>
      </c>
    </row>
    <row r="232" spans="1:46" ht="15.75" customHeight="1" x14ac:dyDescent="0.2">
      <c r="A232" s="2">
        <v>2022</v>
      </c>
      <c r="D232" s="2">
        <v>281.14800000000002</v>
      </c>
      <c r="E232" s="2">
        <v>1.0747987246828912</v>
      </c>
      <c r="F232" s="2">
        <f t="shared" si="1"/>
        <v>6.0801027267290308E-2</v>
      </c>
      <c r="G232" s="2">
        <v>0.18450548544115408</v>
      </c>
      <c r="H232" s="2">
        <v>0.10207191192065368</v>
      </c>
      <c r="I232" s="2">
        <v>-3.9667688252602473E-2</v>
      </c>
      <c r="J232" s="2">
        <v>-0.10650032448565272</v>
      </c>
      <c r="K232" s="2">
        <f t="shared" si="2"/>
        <v>0.44885151000370949</v>
      </c>
      <c r="L232" s="2">
        <f t="shared" si="3"/>
        <v>0.46221181336749756</v>
      </c>
      <c r="M232" s="2">
        <f t="shared" si="18"/>
        <v>0.19416614055793657</v>
      </c>
      <c r="N232" s="2">
        <f t="shared" si="0"/>
        <v>28.901530071201361</v>
      </c>
      <c r="O232" s="2">
        <v>896798.44670733577</v>
      </c>
      <c r="P232" s="2">
        <v>10553.504451469051</v>
      </c>
      <c r="Q232" s="2">
        <v>0.11590119434846485</v>
      </c>
      <c r="R232" s="2">
        <f t="shared" si="4"/>
        <v>0.11999115212977626</v>
      </c>
      <c r="S232" s="2">
        <f t="shared" si="5"/>
        <v>9.7748078958258544E-2</v>
      </c>
      <c r="T232" s="2">
        <f t="shared" si="6"/>
        <v>-5.9953581763359409E-2</v>
      </c>
      <c r="U232" s="2">
        <f t="shared" si="7"/>
        <v>0.21500631727253983</v>
      </c>
      <c r="V232" s="2">
        <v>3.3784454343198531E-2</v>
      </c>
      <c r="W232" s="2">
        <f t="shared" si="8"/>
        <v>6.0193569344113206E-2</v>
      </c>
      <c r="X232" s="2">
        <f t="shared" si="9"/>
        <v>0.10382748760350577</v>
      </c>
      <c r="Y232" s="2">
        <f t="shared" si="10"/>
        <v>-0.10650032448565272</v>
      </c>
      <c r="Z232" s="2">
        <f t="shared" si="11"/>
        <v>0.20662276599274976</v>
      </c>
      <c r="AA232" s="2">
        <f t="shared" si="12"/>
        <v>8.2116740005266323E-2</v>
      </c>
      <c r="AB232" s="5">
        <f t="shared" si="13"/>
        <v>2.1774484481749054E-2</v>
      </c>
      <c r="AC232" s="2">
        <f t="shared" si="14"/>
        <v>2.1945549669931896E-2</v>
      </c>
      <c r="AD232" s="2">
        <f t="shared" si="15"/>
        <v>1.9945407284282582E-2</v>
      </c>
      <c r="AE232" s="2">
        <f t="shared" si="16"/>
        <v>-8.9348313069648189E-4</v>
      </c>
      <c r="AF232" s="2">
        <f t="shared" si="17"/>
        <v>7.4798724682891171E-2</v>
      </c>
      <c r="AG232" s="2">
        <v>2.1774484481749054E-2</v>
      </c>
      <c r="AH232" s="2">
        <v>2.1945549669931896E-2</v>
      </c>
      <c r="AI232" s="2">
        <v>1.9945407284282582E-2</v>
      </c>
      <c r="AJ232" s="2">
        <v>-8.9348313069648189E-4</v>
      </c>
      <c r="AK232" s="2">
        <v>7.4798724682891171E-2</v>
      </c>
      <c r="AL232" s="2">
        <v>7.6200999315481507E-2</v>
      </c>
      <c r="AM232" s="2">
        <v>4.944419528511379E-2</v>
      </c>
      <c r="AN232" s="2">
        <f t="shared" si="19"/>
        <v>2.6756804030367717E-2</v>
      </c>
      <c r="AO232" s="2">
        <v>6.5115185139465653E-2</v>
      </c>
      <c r="AP232" s="2">
        <v>4.1170815167807795E-2</v>
      </c>
      <c r="AQ232" s="2">
        <f t="shared" si="20"/>
        <v>2.3944369971657858E-2</v>
      </c>
      <c r="AR232" s="2">
        <v>7.387382728920526E-2</v>
      </c>
      <c r="AS232" s="2">
        <v>2.8167301661538507E-2</v>
      </c>
      <c r="AT232" s="2">
        <f t="shared" si="21"/>
        <v>4.570652562766675E-2</v>
      </c>
    </row>
    <row r="233" spans="1:46" ht="15.75" customHeight="1" x14ac:dyDescent="0.2">
      <c r="A233" s="2">
        <v>2023</v>
      </c>
      <c r="D233" s="2">
        <v>299.17</v>
      </c>
      <c r="E233" s="2">
        <v>1.0641014696885627</v>
      </c>
      <c r="F233" s="2">
        <f t="shared" si="1"/>
        <v>-1.0697254994328498E-2</v>
      </c>
      <c r="G233" s="2">
        <v>-8.386141598114194E-2</v>
      </c>
      <c r="H233" s="2">
        <v>-0.13904960183262394</v>
      </c>
      <c r="I233" s="2">
        <v>-0.15556079471790241</v>
      </c>
      <c r="J233" s="2">
        <v>-0.20642981018601081</v>
      </c>
      <c r="K233" s="2">
        <f t="shared" si="2"/>
        <v>0.4550984989120101</v>
      </c>
      <c r="L233" s="2">
        <f t="shared" si="3"/>
        <v>0.66102746236765786</v>
      </c>
      <c r="M233" s="2">
        <f t="shared" si="18"/>
        <v>0.41236599723687895</v>
      </c>
      <c r="N233" s="2">
        <f t="shared" si="0"/>
        <v>30.754160625013558</v>
      </c>
      <c r="O233" s="2">
        <v>772098.97976856516</v>
      </c>
      <c r="P233" s="2">
        <v>8374.9465307550745</v>
      </c>
      <c r="Q233" s="2">
        <v>8.50480543147734E-2</v>
      </c>
      <c r="R233" s="2">
        <f t="shared" si="4"/>
        <v>9.2127926558189716E-2</v>
      </c>
      <c r="S233" s="2">
        <f t="shared" si="5"/>
        <v>0.12690629716456636</v>
      </c>
      <c r="T233" s="2">
        <f t="shared" si="6"/>
        <v>-0.13904960183262394</v>
      </c>
      <c r="U233" s="2">
        <f t="shared" si="7"/>
        <v>0.21500631727253983</v>
      </c>
      <c r="V233" s="2">
        <v>6.6719949189227665E-3</v>
      </c>
      <c r="W233" s="2">
        <f t="shared" si="8"/>
        <v>3.9471042475187401E-2</v>
      </c>
      <c r="X233" s="2">
        <f t="shared" si="9"/>
        <v>0.12956851915285855</v>
      </c>
      <c r="Y233" s="2">
        <f t="shared" si="10"/>
        <v>-0.20642981018601081</v>
      </c>
      <c r="Z233" s="2">
        <f t="shared" si="11"/>
        <v>0.20662276599274976</v>
      </c>
      <c r="AA233" s="2">
        <f t="shared" si="12"/>
        <v>7.8376059395850628E-2</v>
      </c>
      <c r="AB233" s="3">
        <f t="shared" si="13"/>
        <v>2.651708511809182E-2</v>
      </c>
      <c r="AC233" s="4">
        <f t="shared" si="14"/>
        <v>2.6760831970665588E-2</v>
      </c>
      <c r="AD233" s="4">
        <f t="shared" si="15"/>
        <v>2.3780624130737796E-2</v>
      </c>
      <c r="AE233" s="4">
        <f t="shared" si="16"/>
        <v>-8.9348313069648189E-4</v>
      </c>
      <c r="AF233" s="4">
        <f t="shared" si="17"/>
        <v>7.4798724682891171E-2</v>
      </c>
      <c r="AG233" s="4">
        <v>2.651708511809182E-2</v>
      </c>
      <c r="AH233" s="4">
        <v>2.6760831970665588E-2</v>
      </c>
      <c r="AI233" s="4">
        <v>2.3780624130737796E-2</v>
      </c>
      <c r="AJ233" s="4">
        <v>-8.9348313069648189E-4</v>
      </c>
      <c r="AK233" s="4">
        <v>7.4798724682891171E-2</v>
      </c>
      <c r="AL233" s="2">
        <v>6.8402318186620278E-2</v>
      </c>
      <c r="AM233" s="2">
        <v>3.7926460875903796E-2</v>
      </c>
      <c r="AN233" s="2">
        <f t="shared" si="19"/>
        <v>3.0475857310716482E-2</v>
      </c>
      <c r="AO233" s="2">
        <v>6.0482282486123667E-2</v>
      </c>
      <c r="AP233" s="2">
        <v>3.5834325452568719E-2</v>
      </c>
      <c r="AQ233" s="2">
        <f t="shared" si="20"/>
        <v>2.4647957033554949E-2</v>
      </c>
      <c r="AR233" s="2">
        <v>6.9452462317650912E-2</v>
      </c>
      <c r="AS233" s="2">
        <v>2.4928438835601412E-2</v>
      </c>
      <c r="AT233" s="2">
        <f t="shared" si="21"/>
        <v>4.45240234820495E-2</v>
      </c>
    </row>
    <row r="234" spans="1:46" ht="15.75" customHeight="1" x14ac:dyDescent="0.2">
      <c r="A234" s="2">
        <v>2024</v>
      </c>
      <c r="D234" s="2">
        <v>308.41699999999997</v>
      </c>
      <c r="E234" s="2">
        <v>1.0309088479999999</v>
      </c>
      <c r="F234" s="2">
        <f t="shared" si="1"/>
        <v>-3.319262168856274E-2</v>
      </c>
      <c r="G234" s="2">
        <v>0.19211714299999999</v>
      </c>
      <c r="H234" s="2">
        <v>0.156374927</v>
      </c>
      <c r="I234" s="2">
        <v>2.4268399999999999E-2</v>
      </c>
      <c r="J234" s="2">
        <v>-6.441352E-3</v>
      </c>
      <c r="K234" s="2">
        <f t="shared" ref="K234:K235" si="22">CORREL(H$4:H234,J$4:J234)</f>
        <v>0.45348693412643698</v>
      </c>
      <c r="L234" s="2">
        <f t="shared" ref="L234:L235" si="23">CORREL(H225:H234,I225:I234)</f>
        <v>0.70223295103554195</v>
      </c>
      <c r="M234" s="2">
        <f t="shared" ref="M234:M235" si="24">CORREL(H215:H234,J215:J234)</f>
        <v>0.41580873584794742</v>
      </c>
      <c r="N234" s="2">
        <f t="shared" si="0"/>
        <v>31.704736301139686</v>
      </c>
      <c r="O234" s="2">
        <v>892835.90099999995</v>
      </c>
      <c r="P234" s="2">
        <v>8321.0005550000005</v>
      </c>
      <c r="Q234" s="2">
        <v>8.50480543147734E-2</v>
      </c>
      <c r="R234" s="2">
        <f t="shared" si="4"/>
        <v>8.9573604858976613E-2</v>
      </c>
      <c r="S234" s="2">
        <f t="shared" si="5"/>
        <v>0.1251430393437383</v>
      </c>
      <c r="T234" s="2">
        <f t="shared" si="6"/>
        <v>-0.13904960183262394</v>
      </c>
      <c r="U234" s="2">
        <f t="shared" si="7"/>
        <v>0.21500631727253983</v>
      </c>
      <c r="V234" s="2">
        <v>6.6719949189227665E-3</v>
      </c>
      <c r="W234" s="2">
        <f t="shared" si="8"/>
        <v>4.2790173201885565E-2</v>
      </c>
      <c r="X234" s="2">
        <f t="shared" ref="X234" si="25">_xlfn.STDEV.S(J225:J234)</f>
        <v>0.12910028599546089</v>
      </c>
      <c r="Y234" s="2">
        <f t="shared" ref="Y234" si="26">MIN(J225:J234)</f>
        <v>-0.20642981018601081</v>
      </c>
      <c r="Z234" s="2">
        <f t="shared" ref="Z234" si="27">MAX(J225:J234)</f>
        <v>0.20662276599274976</v>
      </c>
      <c r="AA234" s="2">
        <f t="shared" ref="AA234" si="28">Q234-V234</f>
        <v>7.8376059395850628E-2</v>
      </c>
      <c r="AB234" s="66">
        <f t="shared" ref="AB234:AB235" si="29">RATE(10,,N224,-N234)</f>
        <v>2.8034851506510375E-2</v>
      </c>
      <c r="AC234" s="67">
        <f t="shared" ref="AC234:AC235" si="30">AVERAGE(E225:E234)-1</f>
        <v>2.8272769402244435E-2</v>
      </c>
      <c r="AD234" s="67">
        <f t="shared" ref="AD234:AD235" si="31">_xlfn.STDEV.S(E225:E234)</f>
        <v>2.3484364876294971E-2</v>
      </c>
      <c r="AE234" s="67">
        <f t="shared" ref="AE234:AE235" si="32">MIN(E225:E234)-1</f>
        <v>-8.9348313069648189E-4</v>
      </c>
      <c r="AF234" s="67">
        <f t="shared" ref="AF234:AF235" si="33">MAX(E225:E234)-1</f>
        <v>7.4798724682891171E-2</v>
      </c>
      <c r="AG234" s="67">
        <v>2.651708511809182E-2</v>
      </c>
      <c r="AH234" s="67">
        <v>2.6760831970665588E-2</v>
      </c>
      <c r="AI234" s="67">
        <v>2.3780624130737796E-2</v>
      </c>
      <c r="AJ234" s="67">
        <v>-8.9348313069648189E-4</v>
      </c>
      <c r="AK234" s="67">
        <v>7.4798724682891171E-2</v>
      </c>
      <c r="AL234" s="2">
        <v>6.8402318186620278E-2</v>
      </c>
      <c r="AM234" s="2">
        <v>3.7926460875903796E-2</v>
      </c>
      <c r="AN234" s="2">
        <f t="shared" ref="AN234:AN235" si="34">AL234-AM234</f>
        <v>3.0475857310716482E-2</v>
      </c>
      <c r="AO234" s="2">
        <v>6.0482282486123667E-2</v>
      </c>
      <c r="AP234" s="2">
        <v>3.5834325452568719E-2</v>
      </c>
      <c r="AQ234" s="2">
        <f t="shared" ref="AQ234:AQ235" si="35">AO234-AP234</f>
        <v>2.4647957033554949E-2</v>
      </c>
      <c r="AR234" s="2">
        <v>6.9452462317650912E-2</v>
      </c>
      <c r="AS234" s="2">
        <v>2.4928438835601412E-2</v>
      </c>
      <c r="AT234" s="2">
        <f t="shared" ref="AT234:AT235" si="36">AR234-AS234</f>
        <v>4.45240234820495E-2</v>
      </c>
    </row>
    <row r="235" spans="1:46" ht="15.75" customHeight="1" x14ac:dyDescent="0.2">
      <c r="A235" s="2">
        <v>2025</v>
      </c>
      <c r="D235" s="2">
        <v>317.67099999999999</v>
      </c>
      <c r="E235" s="2">
        <v>1.0300048310000001</v>
      </c>
      <c r="F235" s="2">
        <f t="shared" ref="F235" si="37">E235-E234</f>
        <v>-9.0401699999986818E-4</v>
      </c>
      <c r="G235" s="2">
        <v>0.26160903499999999</v>
      </c>
      <c r="H235" s="2">
        <v>0.22485739499999999</v>
      </c>
      <c r="I235" s="2">
        <v>-7.0091399999999996E-3</v>
      </c>
      <c r="J235" s="2">
        <v>-3.5935723000000003E-2</v>
      </c>
      <c r="K235" s="2">
        <f t="shared" si="22"/>
        <v>0.44887153348898073</v>
      </c>
      <c r="L235" s="2">
        <f t="shared" si="23"/>
        <v>0.69217389797792173</v>
      </c>
      <c r="M235" s="2">
        <f t="shared" si="24"/>
        <v>0.3828326341671402</v>
      </c>
      <c r="N235" s="2">
        <f t="shared" ref="N235" si="38">N234*E235</f>
        <v>32.65603155575495</v>
      </c>
      <c r="O235" s="2">
        <v>1093596.656</v>
      </c>
      <c r="P235" s="2">
        <v>8021.9793870000003</v>
      </c>
      <c r="Q235" s="2">
        <v>8.50480543147734E-2</v>
      </c>
      <c r="R235" s="2">
        <f t="shared" ref="R235:R236" si="39">AVERAGE(H226:H235)</f>
        <v>0.10112979666022089</v>
      </c>
      <c r="S235" s="2">
        <f t="shared" ref="S235:S236" si="40">_xlfn.STDEV.S(H226:H235)</f>
        <v>0.13229777801564369</v>
      </c>
      <c r="T235" s="2">
        <f t="shared" ref="T235" si="41">MIN(H226:H235)</f>
        <v>-0.13904960183262394</v>
      </c>
      <c r="U235" s="2">
        <f t="shared" ref="U235:U236" si="42">MAX(H226:H235)</f>
        <v>0.22485739499999999</v>
      </c>
      <c r="V235" s="2">
        <v>6.6719949189227665E-3</v>
      </c>
      <c r="W235" s="2">
        <f t="shared" ref="W235" si="43">AVERAGE(I226:I235)</f>
        <v>2.1774833674552806E-2</v>
      </c>
      <c r="X235" s="2">
        <f t="shared" ref="X235" si="44">_xlfn.STDEV.S(J226:J235)</f>
        <v>0.11130313672275101</v>
      </c>
      <c r="Y235" s="2">
        <f t="shared" ref="Y235" si="45">MIN(J226:J235)</f>
        <v>-0.20642981018601081</v>
      </c>
      <c r="Z235" s="2">
        <f t="shared" ref="Z235" si="46">MAX(J226:J235)</f>
        <v>0.20662276599274976</v>
      </c>
      <c r="AA235" s="2">
        <f t="shared" ref="AA235" si="47">Q235-V235</f>
        <v>7.8376059395850628E-2</v>
      </c>
      <c r="AB235" s="66">
        <f t="shared" si="29"/>
        <v>3.117074894566817E-2</v>
      </c>
      <c r="AC235" s="67">
        <f t="shared" si="30"/>
        <v>3.1362600815314057E-2</v>
      </c>
      <c r="AD235" s="67">
        <f t="shared" si="31"/>
        <v>2.1135798257242832E-2</v>
      </c>
      <c r="AE235" s="67">
        <f t="shared" si="32"/>
        <v>1.3730868138309926E-2</v>
      </c>
      <c r="AF235" s="67">
        <f t="shared" si="33"/>
        <v>7.4798724682891171E-2</v>
      </c>
      <c r="AG235" s="67">
        <v>2.651708511809182E-2</v>
      </c>
      <c r="AH235" s="67">
        <v>2.6760831970665588E-2</v>
      </c>
      <c r="AI235" s="67">
        <v>2.3780624130737796E-2</v>
      </c>
      <c r="AJ235" s="67">
        <v>-8.9348313069648189E-4</v>
      </c>
      <c r="AK235" s="67">
        <v>7.4798724682891171E-2</v>
      </c>
      <c r="AL235" s="2">
        <v>6.8402318186620278E-2</v>
      </c>
      <c r="AM235" s="2">
        <v>3.7926460875903796E-2</v>
      </c>
      <c r="AN235" s="2">
        <f t="shared" si="34"/>
        <v>3.0475857310716482E-2</v>
      </c>
      <c r="AO235" s="2">
        <v>6.0482282486123667E-2</v>
      </c>
      <c r="AP235" s="2">
        <v>3.5834325452568719E-2</v>
      </c>
      <c r="AQ235" s="2">
        <f t="shared" si="35"/>
        <v>2.4647957033554949E-2</v>
      </c>
      <c r="AR235" s="2">
        <v>6.9452462317650912E-2</v>
      </c>
      <c r="AS235" s="2">
        <v>2.4928438835601412E-2</v>
      </c>
      <c r="AT235" s="2">
        <f t="shared" si="36"/>
        <v>4.45240234820495E-2</v>
      </c>
    </row>
    <row r="236" spans="1:46" ht="15.75" customHeight="1" x14ac:dyDescent="0.2">
      <c r="Q236" s="2">
        <f>COUNTIF(Q13:Q235,"&lt;0")</f>
        <v>16</v>
      </c>
      <c r="R236" s="2"/>
      <c r="S236" s="2"/>
      <c r="U236" s="2"/>
      <c r="V236" s="2">
        <f>COUNTIF(V13:V235,"&lt;0")</f>
        <v>42</v>
      </c>
      <c r="AL236" s="2">
        <f>COUNTIF(AL33:AL235,"&lt;0")</f>
        <v>0</v>
      </c>
      <c r="AM236" s="2">
        <f>COUNTIF(AM33:AM235,"&lt;0")</f>
        <v>21</v>
      </c>
      <c r="AO236" s="2">
        <f>COUNTIF(AO53:AO235,"&lt;0")</f>
        <v>0</v>
      </c>
      <c r="AP236" s="2">
        <f>COUNTIF(AP53:AP235,"&lt;0")</f>
        <v>7</v>
      </c>
      <c r="AR236" s="2">
        <f>COUNTIF(AR53:AR235,"&lt;0")</f>
        <v>0</v>
      </c>
      <c r="AS236" s="2">
        <f>COUNTIF(AS53:AS235,"&lt;0")</f>
        <v>0</v>
      </c>
    </row>
    <row r="237" spans="1:46" ht="15.75" customHeight="1" x14ac:dyDescent="0.2"/>
    <row r="238" spans="1:46" ht="15.75" customHeight="1" x14ac:dyDescent="0.2"/>
    <row r="239" spans="1:46" ht="15.75" customHeight="1" x14ac:dyDescent="0.2"/>
    <row r="240" spans="1:4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H4:H235 I234:I235">
    <cfRule type="cellIs" dxfId="15" priority="1" operator="greaterThan">
      <formula>0.43</formula>
    </cfRule>
    <cfRule type="cellIs" dxfId="14" priority="2" operator="lessThan">
      <formula>-0.26</formula>
    </cfRule>
  </conditionalFormatting>
  <conditionalFormatting sqref="J2:J1000">
    <cfRule type="cellIs" dxfId="13" priority="3" operator="greaterThan">
      <formula>0.24</formula>
    </cfRule>
    <cfRule type="cellIs" dxfId="12" priority="4" operator="lessThan">
      <formula>-0.15</formula>
    </cfRule>
  </conditionalFormatting>
  <conditionalFormatting sqref="Q13:Q235">
    <cfRule type="cellIs" dxfId="11" priority="5" operator="greaterThan">
      <formula>$V13</formula>
    </cfRule>
  </conditionalFormatting>
  <pageMargins left="0.7" right="0.7" top="0.75" bottom="0.75" header="0" footer="0"/>
  <pageSetup orientation="portrait"/>
  <ignoredErrors>
    <ignoredError sqref="K5:K234 L13:M235 AC13:AF2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cols>
    <col min="1" max="1" width="10.33203125" customWidth="1"/>
    <col min="2" max="2" width="9.1640625" customWidth="1"/>
    <col min="3" max="3" width="5.83203125" customWidth="1"/>
    <col min="4" max="4" width="8.83203125" customWidth="1"/>
    <col min="5" max="15" width="8.6640625" customWidth="1"/>
    <col min="16" max="16" width="12" customWidth="1"/>
    <col min="17" max="18" width="14" customWidth="1"/>
    <col min="19" max="27" width="12" customWidth="1"/>
    <col min="28" max="34" width="8.6640625" customWidth="1"/>
    <col min="35" max="35" width="23.33203125" hidden="1" customWidth="1"/>
    <col min="36" max="36" width="16.1640625" hidden="1" customWidth="1"/>
    <col min="37" max="40" width="19" hidden="1" customWidth="1"/>
    <col min="41" max="41" width="18" hidden="1" customWidth="1"/>
    <col min="42" max="42" width="17.83203125" hidden="1" customWidth="1"/>
    <col min="43" max="43" width="18.1640625" hidden="1" customWidth="1"/>
    <col min="44" max="44" width="17.6640625" hidden="1" customWidth="1"/>
    <col min="45" max="45" width="13.1640625" hidden="1" customWidth="1"/>
    <col min="46" max="48" width="13.83203125" hidden="1" customWidth="1"/>
    <col min="49" max="49" width="14.5" hidden="1" customWidth="1"/>
    <col min="50" max="50" width="13.83203125" hidden="1" customWidth="1"/>
    <col min="51" max="51" width="14.1640625" hidden="1" customWidth="1"/>
  </cols>
  <sheetData>
    <row r="1" spans="1:51" ht="32" x14ac:dyDescent="0.2">
      <c r="A1" s="2" t="s">
        <v>41</v>
      </c>
      <c r="B1" s="6" t="s">
        <v>42</v>
      </c>
      <c r="C1" s="7" t="s">
        <v>43</v>
      </c>
      <c r="D1" s="7"/>
      <c r="E1" s="2" t="s">
        <v>44</v>
      </c>
      <c r="F1" s="2" t="s">
        <v>43</v>
      </c>
      <c r="H1" s="2" t="s">
        <v>45</v>
      </c>
      <c r="I1" s="2" t="s">
        <v>43</v>
      </c>
      <c r="K1" s="2" t="s">
        <v>46</v>
      </c>
      <c r="L1" s="2" t="s">
        <v>43</v>
      </c>
      <c r="N1" s="2" t="s">
        <v>47</v>
      </c>
      <c r="O1" s="2" t="s">
        <v>43</v>
      </c>
      <c r="P1" s="8" t="s">
        <v>48</v>
      </c>
      <c r="Q1" s="8" t="s">
        <v>49</v>
      </c>
      <c r="R1" s="8" t="s">
        <v>50</v>
      </c>
      <c r="S1" s="9" t="s">
        <v>51</v>
      </c>
      <c r="T1" s="9" t="s">
        <v>52</v>
      </c>
      <c r="U1" s="9" t="s">
        <v>53</v>
      </c>
      <c r="V1" s="9" t="s">
        <v>54</v>
      </c>
      <c r="W1" s="9" t="s">
        <v>55</v>
      </c>
      <c r="X1" s="9" t="s">
        <v>56</v>
      </c>
      <c r="Y1" s="9" t="s">
        <v>57</v>
      </c>
      <c r="Z1" s="9" t="s">
        <v>58</v>
      </c>
      <c r="AA1" s="9" t="s">
        <v>59</v>
      </c>
      <c r="AI1" s="2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65</v>
      </c>
      <c r="AO1" s="8" t="s">
        <v>66</v>
      </c>
      <c r="AP1" s="8" t="s">
        <v>67</v>
      </c>
      <c r="AQ1" s="8" t="s">
        <v>68</v>
      </c>
      <c r="AR1" s="8" t="s">
        <v>69</v>
      </c>
      <c r="AS1" s="8" t="s">
        <v>70</v>
      </c>
      <c r="AT1" s="8" t="s">
        <v>71</v>
      </c>
      <c r="AU1" s="8" t="s">
        <v>72</v>
      </c>
      <c r="AV1" s="8" t="s">
        <v>73</v>
      </c>
      <c r="AW1" s="8" t="s">
        <v>74</v>
      </c>
      <c r="AX1" s="8" t="s">
        <v>75</v>
      </c>
      <c r="AY1" s="8" t="s">
        <v>76</v>
      </c>
    </row>
    <row r="2" spans="1:51" x14ac:dyDescent="0.2">
      <c r="A2" s="2" t="s">
        <v>77</v>
      </c>
      <c r="B2" s="6">
        <v>7.1099818815955534E-2</v>
      </c>
      <c r="C2" s="7">
        <v>0.11485815891441603</v>
      </c>
      <c r="D2" s="10"/>
      <c r="E2" s="11">
        <v>4.7676049939700635E-2</v>
      </c>
      <c r="F2" s="7">
        <v>0.12774041611231865</v>
      </c>
      <c r="G2" s="12"/>
      <c r="H2" s="11">
        <f>RATE(10,,'The_60-40_and'!E3,-'The_60-40_and'!E13)</f>
        <v>6.1979010640644067E-2</v>
      </c>
      <c r="I2" s="7">
        <f>_xlfn.STDEV.S('The_60-40_and'!D4:D13)</f>
        <v>0.11768502024941241</v>
      </c>
      <c r="J2" s="12"/>
      <c r="K2" s="11">
        <f>RATE(10,,'The_60-40_and'!L3,-'The_60-40_and'!L13)</f>
        <v>5.4923012999473636E-2</v>
      </c>
      <c r="L2" s="7">
        <f>_xlfn.STDEV.S('The_60-40_and'!K4:K13)</f>
        <v>0.1219074202402641</v>
      </c>
      <c r="M2" s="12"/>
      <c r="N2" s="11">
        <v>1.2478055564289769E-2</v>
      </c>
      <c r="O2" s="7">
        <v>6.6176295584159731E-2</v>
      </c>
      <c r="P2" s="6">
        <f t="shared" ref="P2:P24" si="0">B2-E2</f>
        <v>2.34237688762549E-2</v>
      </c>
      <c r="Q2" s="13">
        <f t="shared" ref="Q2:Q24" si="1">0.6*C2 + 0.4*F2-I2</f>
        <v>2.3260415441646587E-3</v>
      </c>
      <c r="R2" s="13">
        <f t="shared" ref="R2:R24" si="2">0.3*C2 + 0.7*F2-L2</f>
        <v>1.9683187126837559E-3</v>
      </c>
      <c r="S2" s="14">
        <f>CORREL(McQuarrie_plus_data!H4:H13,McQuarrie_plus_data!J4:J13)</f>
        <v>0.92149305531125625</v>
      </c>
      <c r="T2" s="14">
        <f t="shared" ref="T2:T24" si="3">B2/C2</f>
        <v>0.61902279723057341</v>
      </c>
      <c r="U2" s="14"/>
      <c r="V2" s="14">
        <f t="shared" ref="V2:V24" si="4">E2/F2</f>
        <v>0.37322604224007216</v>
      </c>
      <c r="W2" s="14"/>
      <c r="X2" s="14">
        <f t="shared" ref="X2:X24" si="5">H2/I2</f>
        <v>0.52665165463956765</v>
      </c>
      <c r="Y2" s="14"/>
      <c r="Z2" s="14">
        <f t="shared" ref="Z2:Z24" si="6">K2/L2</f>
        <v>0.45053051644622882</v>
      </c>
      <c r="AA2" s="14"/>
      <c r="AI2" s="2" t="s">
        <v>78</v>
      </c>
      <c r="AJ2" s="11">
        <f>AVERAGEIF(P2:P24,"&gt;0")</f>
        <v>4.0507350878916645E-2</v>
      </c>
      <c r="AK2" s="11">
        <f>AVERAGEIF(McQuarrie_plus_data!AA13:AA233,"&gt;0")</f>
        <v>4.3279190160109025E-2</v>
      </c>
      <c r="AL2" s="11">
        <f>AVERAGEIF(McQuarrie_plus_data!AA13:AA110,"&gt;0")</f>
        <v>1.9575207529855799E-2</v>
      </c>
      <c r="AM2" s="11">
        <f>AVERAGEIF(McQuarrie_plus_data!AA111:AA233,"&gt;0")</f>
        <v>5.2624029466266549E-2</v>
      </c>
      <c r="AN2" s="11">
        <f>AVERAGEIF(McQuarrie_plus_data!AA153:AA192,"&gt;0")</f>
        <v>8.3855911799743915E-2</v>
      </c>
      <c r="AO2" s="11">
        <f>AVERAGEIF(McQuarrie_plus_data!AN33:AN233,"&gt;0")</f>
        <v>3.4396302587557034E-2</v>
      </c>
      <c r="AP2" s="11">
        <f>AVERAGEIF(McQuarrie_plus_data!AN33:AN110,"&gt;0")</f>
        <v>1.1569321198575348E-2</v>
      </c>
      <c r="AQ2" s="11">
        <f>AVERAGEIF(McQuarrie_plus_data!AN111:AN233,"&gt;0")</f>
        <v>3.7603399146339575E-2</v>
      </c>
      <c r="AR2" s="11">
        <f>AVERAGEIF(McQuarrie_plus_data!AN153:AN192,"&gt;0")</f>
        <v>6.5046635312823078E-2</v>
      </c>
      <c r="AS2" s="11">
        <f>AVERAGEIF(McQuarrie_plus_data!AQ53:AQ233,"&gt;0")</f>
        <v>3.5305718512676519E-2</v>
      </c>
      <c r="AT2" s="11">
        <f>AVERAGEIF(McQuarrie_plus_data!AQ53:AQ110,"&gt;0")</f>
        <v>1.5495002867845845E-3</v>
      </c>
      <c r="AU2" s="11">
        <f>AVERAGEIF(McQuarrie_plus_data!AQ111:AQ233,"&gt;0")</f>
        <v>3.5854600109845494E-2</v>
      </c>
      <c r="AV2" s="11">
        <f>AVERAGEIF(McQuarrie_plus_data!AT103:AT233,"&gt;0")</f>
        <v>2.8777572247040847E-2</v>
      </c>
      <c r="AW2" s="15" t="s">
        <v>79</v>
      </c>
      <c r="AX2" s="2">
        <f>AVERAGEIF(McQuarrie_plus_data!AT111:AT233,"&gt;0")</f>
        <v>2.8777572247040847E-2</v>
      </c>
      <c r="AY2" s="2">
        <f>AVERAGEIF(McQuarrie_plus_data!AT153:AT233,"&gt;0")</f>
        <v>3.598901201084375E-2</v>
      </c>
    </row>
    <row r="3" spans="1:51" x14ac:dyDescent="0.2">
      <c r="A3" s="2" t="s">
        <v>80</v>
      </c>
      <c r="B3" s="6">
        <v>1.8649199053284233E-2</v>
      </c>
      <c r="C3" s="7">
        <v>6.0208701567216791E-2</v>
      </c>
      <c r="D3" s="10"/>
      <c r="E3" s="11">
        <v>1.6930156023153436E-2</v>
      </c>
      <c r="F3" s="7">
        <v>5.8385094658562266E-2</v>
      </c>
      <c r="G3" s="12"/>
      <c r="H3" s="11">
        <f>RATE(10,,'The_60-40_and'!E13,-'The_60-40_and'!E23)</f>
        <v>1.8171279379580681E-2</v>
      </c>
      <c r="I3" s="7">
        <f>_xlfn.STDEV.S('The_60-40_and'!D14:D23)</f>
        <v>5.5520915994586056E-2</v>
      </c>
      <c r="J3" s="12"/>
      <c r="K3" s="11">
        <f>RATE(10,,'The_60-40_and'!L13,-'The_60-40_and'!L23)</f>
        <v>1.7629245314896985E-2</v>
      </c>
      <c r="L3" s="7">
        <f>_xlfn.STDEV.S('The_60-40_and'!K14:K23)</f>
        <v>5.5449910763472859E-2</v>
      </c>
      <c r="M3" s="12"/>
      <c r="N3" s="11">
        <v>2.8799713682920412E-2</v>
      </c>
      <c r="O3" s="7">
        <v>3.3212320371259672E-2</v>
      </c>
      <c r="P3" s="6">
        <f t="shared" si="0"/>
        <v>1.7190430301307971E-3</v>
      </c>
      <c r="Q3" s="13">
        <f t="shared" si="1"/>
        <v>3.9583428091689229E-3</v>
      </c>
      <c r="R3" s="13">
        <f t="shared" si="2"/>
        <v>3.4822659676857631E-3</v>
      </c>
      <c r="S3" s="14">
        <f>CORREL(McQuarrie_plus_data!H14:H23,McQuarrie_plus_data!J14:J23)</f>
        <v>0.73022020758760442</v>
      </c>
      <c r="T3" s="14">
        <f t="shared" si="3"/>
        <v>0.3097425881616851</v>
      </c>
      <c r="U3" s="14"/>
      <c r="V3" s="14">
        <f t="shared" si="4"/>
        <v>0.28997394150273254</v>
      </c>
      <c r="W3" s="14"/>
      <c r="X3" s="14">
        <f t="shared" si="5"/>
        <v>0.32728709629633262</v>
      </c>
      <c r="Y3" s="14"/>
      <c r="Z3" s="14">
        <f t="shared" si="6"/>
        <v>0.31793099523814011</v>
      </c>
      <c r="AA3" s="14"/>
      <c r="AI3" s="2" t="s">
        <v>81</v>
      </c>
      <c r="AJ3" s="11">
        <f>AVERAGEIF(P2:P24,"&lt; 0")</f>
        <v>-1.6928850072966357E-2</v>
      </c>
      <c r="AK3" s="11">
        <f>AVERAGEIF(McQuarrie_plus_data!AA13:AA233,"&lt;0")</f>
        <v>-2.6559691981252399E-2</v>
      </c>
      <c r="AL3" s="11">
        <f>AVERAGEIF(McQuarrie_plus_data!AA13:AA110,"&lt;0")</f>
        <v>-2.5412282258162167E-2</v>
      </c>
      <c r="AM3" s="11">
        <f>AVERAGEIF(McQuarrie_plus_data!AA111:AA233,"&lt;0")</f>
        <v>-3.0001921150523077E-2</v>
      </c>
      <c r="AN3" s="11">
        <f>AVERAGEIF(McQuarrie_plus_data!AA153:AA192,"&lt;0")</f>
        <v>-1.4566565764401995E-2</v>
      </c>
      <c r="AO3" s="11">
        <f>AVERAGEIF(McQuarrie_plus_data!AN33:AN233,"&lt;0")</f>
        <v>-1.2076550631127657E-2</v>
      </c>
      <c r="AP3" s="11">
        <f>AVERAGEIF(McQuarrie_plus_data!AN33:AN110,"&lt;0")</f>
        <v>-1.2440059087574253E-2</v>
      </c>
      <c r="AQ3" s="11">
        <f>AVERAGEIF(McQuarrie_plus_data!AN111:AN233,"&lt;0")</f>
        <v>-9.8954270950643575E-4</v>
      </c>
      <c r="AR3" s="15" t="s">
        <v>79</v>
      </c>
      <c r="AS3" s="11">
        <f>AVERAGEIF(McQuarrie_plus_data!AQ53:AQ233,"&lt;0")</f>
        <v>-1.0372723720422106E-2</v>
      </c>
      <c r="AT3" s="11">
        <f>AVERAGEIF(McQuarrie_plus_data!AQ53:AQ110,"&lt;0")</f>
        <v>-1.0372723720422106E-2</v>
      </c>
      <c r="AU3" s="15" t="s">
        <v>79</v>
      </c>
      <c r="AV3" s="16">
        <f>AVERAGEIF(McQuarrie_plus_data!AT103:AT233,"&lt;0")</f>
        <v>-3.8657502108489605E-3</v>
      </c>
      <c r="AW3" s="16">
        <f>AVERAGEIF(McQuarrie_plus_data!AT103:AT110,"&lt;0")</f>
        <v>-6.7618457201967285E-3</v>
      </c>
      <c r="AX3" s="2">
        <f>AVERAGEIF(McQuarrie_plus_data!AT111:AT233,"&lt;0")</f>
        <v>-2.578596651138841E-3</v>
      </c>
      <c r="AY3" s="15" t="s">
        <v>79</v>
      </c>
    </row>
    <row r="4" spans="1:51" x14ac:dyDescent="0.2">
      <c r="A4" s="2" t="s">
        <v>82</v>
      </c>
      <c r="B4" s="6">
        <v>6.1118431104181643E-2</v>
      </c>
      <c r="C4" s="7">
        <v>0.14386430344374149</v>
      </c>
      <c r="D4" s="10"/>
      <c r="E4" s="11">
        <v>9.3348204581024746E-2</v>
      </c>
      <c r="F4" s="7">
        <v>0.12374286491368468</v>
      </c>
      <c r="G4" s="12"/>
      <c r="H4" s="11">
        <f>RATE(10,,'The_60-40_and'!E23,-'The_60-40_and'!E33)</f>
        <v>7.4830978773107612E-2</v>
      </c>
      <c r="I4" s="7">
        <f>_xlfn.STDEV.S('The_60-40_and'!D24:D33)</f>
        <v>0.12948983233822087</v>
      </c>
      <c r="J4" s="12"/>
      <c r="K4" s="11">
        <f>RATE(10,,'The_60-40_and'!L23,-'The_60-40_and'!L33)</f>
        <v>8.4393132587568739E-2</v>
      </c>
      <c r="L4" s="7">
        <f>_xlfn.STDEV.S('The_60-40_and'!K24:K33)</f>
        <v>0.12399256995429128</v>
      </c>
      <c r="M4" s="12"/>
      <c r="N4" s="11">
        <v>-2.7267517825090126E-2</v>
      </c>
      <c r="O4" s="7">
        <v>6.6818537473889217E-2</v>
      </c>
      <c r="P4" s="6">
        <f t="shared" si="0"/>
        <v>-3.2229773476843103E-2</v>
      </c>
      <c r="Q4" s="13">
        <f t="shared" si="1"/>
        <v>6.325895693497896E-3</v>
      </c>
      <c r="R4" s="13">
        <f t="shared" si="2"/>
        <v>5.7867265184104455E-3</v>
      </c>
      <c r="S4" s="14">
        <f>CORREL(McQuarrie_plus_data!H24:H33,McQuarrie_plus_data!J24:J33)</f>
        <v>0.80359437238166709</v>
      </c>
      <c r="T4" s="14">
        <f t="shared" si="3"/>
        <v>0.42483388610769707</v>
      </c>
      <c r="U4" s="14"/>
      <c r="V4" s="14">
        <f t="shared" si="4"/>
        <v>0.75437242095646195</v>
      </c>
      <c r="W4" s="14"/>
      <c r="X4" s="14">
        <f t="shared" si="5"/>
        <v>0.57789076888796098</v>
      </c>
      <c r="Y4" s="14"/>
      <c r="Z4" s="14">
        <f t="shared" si="6"/>
        <v>0.6806305621270653</v>
      </c>
      <c r="AA4" s="14"/>
      <c r="AI4" s="2" t="s">
        <v>83</v>
      </c>
      <c r="AJ4" s="17">
        <f>COUNTIF(P2:P24,"&gt;0")</f>
        <v>15</v>
      </c>
      <c r="AK4" s="2">
        <f>COUNTIF(McQuarrie_plus_data!AA13:AA233,"&gt;0")</f>
        <v>145</v>
      </c>
      <c r="AL4" s="2">
        <f>COUNTIF(McQuarrie_plus_data!AA13:AA110,"&gt;0")</f>
        <v>41</v>
      </c>
      <c r="AM4" s="2">
        <f>COUNTIF(McQuarrie_plus_data!AA111:AA233,"&gt;0")</f>
        <v>104</v>
      </c>
      <c r="AN4" s="2">
        <f>COUNTIF(McQuarrie_plus_data!AA153:AA192,"&gt;0")</f>
        <v>37</v>
      </c>
      <c r="AO4" s="2">
        <f>COUNTIF(McQuarrie_plus_data!AN33:AN233,"&gt;0")</f>
        <v>138</v>
      </c>
      <c r="AP4" s="2">
        <f>COUNTIF(McQuarrie_plus_data!AN33:AN110,"&gt;0")</f>
        <v>17</v>
      </c>
      <c r="AQ4" s="2">
        <f>COUNTIF(McQuarrie_plus_data!AN111:AN233,"&gt;0")</f>
        <v>121</v>
      </c>
      <c r="AR4" s="2">
        <f>COUNTIF(McQuarrie_plus_data!AN153:AN192,"&gt;0")</f>
        <v>40</v>
      </c>
      <c r="AS4" s="2">
        <f>COUNTIF(McQuarrie_plus_data!AQ53:AQ233,"&gt;0")</f>
        <v>125</v>
      </c>
      <c r="AT4" s="2">
        <f>COUNTIF(McQuarrie_plus_data!AQ53:AQ110,"&gt;0")</f>
        <v>2</v>
      </c>
      <c r="AU4" s="2">
        <f>COUNTIF(McQuarrie_plus_data!AQ111:AQ233,"&gt;0")</f>
        <v>123</v>
      </c>
      <c r="AV4" s="2">
        <f>COUNTIF(McQuarrie_plus_data!AT103:AT233,"&gt;0")</f>
        <v>105</v>
      </c>
      <c r="AW4" s="2">
        <f>COUNTIF(McQuarrie_plus_data!AT103:AT110,"&gt;0")</f>
        <v>0</v>
      </c>
      <c r="AX4" s="2">
        <f>COUNTIF(McQuarrie_plus_data!AT111:AT233,"&gt;0")</f>
        <v>105</v>
      </c>
      <c r="AY4" s="2">
        <f>COUNTIF(McQuarrie_plus_data!AT153:AT233,"&gt;0")</f>
        <v>81</v>
      </c>
    </row>
    <row r="5" spans="1:51" x14ac:dyDescent="0.2">
      <c r="A5" s="2" t="s">
        <v>84</v>
      </c>
      <c r="B5" s="6">
        <v>8.941571292065921E-2</v>
      </c>
      <c r="C5" s="7">
        <v>6.2518820031722405E-2</v>
      </c>
      <c r="D5" s="10"/>
      <c r="E5" s="11">
        <v>8.495022896430178E-2</v>
      </c>
      <c r="F5" s="7">
        <v>4.650862140344357E-2</v>
      </c>
      <c r="G5" s="12"/>
      <c r="H5" s="11">
        <f>RATE(10,,'The_60-40_and'!E33,-'The_60-40_and'!E43)</f>
        <v>8.7773583350123752E-2</v>
      </c>
      <c r="I5" s="7">
        <f>_xlfn.STDEV.S('The_60-40_and'!D34:D43)</f>
        <v>5.3352122307994389E-2</v>
      </c>
      <c r="J5" s="12"/>
      <c r="K5" s="11">
        <f>RATE(10,,'The_60-40_and'!L33,-'The_60-40_and'!L43)</f>
        <v>8.641638999592488E-2</v>
      </c>
      <c r="L5" s="7">
        <f>_xlfn.STDEV.S('The_60-40_and'!K34:K43)</f>
        <v>4.866492931293169E-2</v>
      </c>
      <c r="M5" s="12"/>
      <c r="N5" s="11">
        <v>-2.6522002014558833E-2</v>
      </c>
      <c r="O5" s="7">
        <v>2.8980873160088568E-2</v>
      </c>
      <c r="P5" s="6">
        <f t="shared" si="0"/>
        <v>4.46548395635743E-3</v>
      </c>
      <c r="Q5" s="13">
        <f t="shared" si="1"/>
        <v>2.7626182724164797E-3</v>
      </c>
      <c r="R5" s="13">
        <f t="shared" si="2"/>
        <v>2.6467516789955292E-3</v>
      </c>
      <c r="S5" s="14">
        <f>CORREL(McQuarrie_plus_data!H34:H43,McQuarrie_plus_data!J34:J43)</f>
        <v>0.78332037478619987</v>
      </c>
      <c r="T5" s="14">
        <f t="shared" si="3"/>
        <v>1.4302207379360194</v>
      </c>
      <c r="U5" s="14"/>
      <c r="V5" s="14">
        <f t="shared" si="4"/>
        <v>1.8265479904767061</v>
      </c>
      <c r="W5" s="14"/>
      <c r="X5" s="14">
        <f t="shared" si="5"/>
        <v>1.6451751036897662</v>
      </c>
      <c r="Y5" s="14"/>
      <c r="Z5" s="14">
        <f t="shared" si="6"/>
        <v>1.7757426388157009</v>
      </c>
      <c r="AA5" s="14"/>
      <c r="AI5" s="2" t="s">
        <v>85</v>
      </c>
      <c r="AJ5" s="17">
        <f>COUNTIF(P2:P24,"&lt;0")</f>
        <v>8</v>
      </c>
      <c r="AK5" s="2">
        <f>COUNTIF(McQuarrie_plus_data!AA13:AA233,"&lt;0")</f>
        <v>76</v>
      </c>
      <c r="AL5" s="2">
        <f>COUNTIF(McQuarrie_plus_data!AA13:AA110,"&lt;0")</f>
        <v>57</v>
      </c>
      <c r="AM5" s="2">
        <f>COUNTIF(McQuarrie_plus_data!AA111:AA233,"&lt;0")</f>
        <v>19</v>
      </c>
      <c r="AN5" s="2">
        <f>COUNTIF(McQuarrie_plus_data!AA153:AA192,"&lt;0")</f>
        <v>3</v>
      </c>
      <c r="AO5" s="2">
        <f>COUNTIF(McQuarrie_plus_data!AN33:AN233,"&lt;0")</f>
        <v>63</v>
      </c>
      <c r="AP5" s="2">
        <f>COUNTIF(McQuarrie_plus_data!AN33:AN110,"&lt;0")</f>
        <v>61</v>
      </c>
      <c r="AQ5" s="2">
        <f>COUNTIF(McQuarrie_plus_data!AN111:AN233,"&lt;0")</f>
        <v>2</v>
      </c>
      <c r="AR5" s="2">
        <f>COUNTIF(McQuarrie_plus_data!AN153:AN192,"&lt;0")</f>
        <v>0</v>
      </c>
      <c r="AS5" s="2">
        <f>COUNTIF(McQuarrie_plus_data!AQ53:AQ233,"&lt;0")</f>
        <v>56</v>
      </c>
      <c r="AT5" s="2">
        <f>COUNTIF(McQuarrie_plus_data!AQ53:AQ110,"&lt;0")</f>
        <v>56</v>
      </c>
      <c r="AU5" s="2">
        <f>COUNTIF(McQuarrie_plus_data!AQ111:AQ233,"&lt;0")</f>
        <v>0</v>
      </c>
      <c r="AV5" s="2">
        <f>COUNTIF(McQuarrie_plus_data!AT103:AT233,"&lt;0")</f>
        <v>26</v>
      </c>
      <c r="AW5" s="2">
        <f>COUNTIF(McQuarrie_plus_data!AT103:AT110,"&lt;0")</f>
        <v>8</v>
      </c>
      <c r="AX5" s="2">
        <f>COUNTIF(McQuarrie_plus_data!AT111:AT233,"&lt;0")</f>
        <v>18</v>
      </c>
      <c r="AY5" s="2">
        <f>COUNTIF(McQuarrie_plus_data!AT153:AT233,"&lt;0")</f>
        <v>0</v>
      </c>
    </row>
    <row r="6" spans="1:51" x14ac:dyDescent="0.2">
      <c r="A6" s="2" t="s">
        <v>86</v>
      </c>
      <c r="B6" s="6">
        <v>-2.4366067319954287E-2</v>
      </c>
      <c r="C6" s="7">
        <v>0.11126941052273179</v>
      </c>
      <c r="D6" s="10"/>
      <c r="E6" s="11">
        <v>-4.9971177218854157E-3</v>
      </c>
      <c r="F6" s="7">
        <v>8.4431739934515054E-2</v>
      </c>
      <c r="G6" s="12"/>
      <c r="H6" s="11">
        <f>RATE(10,,'The_60-40_and'!E43,-'The_60-40_and'!E53)</f>
        <v>-1.6078426113247925E-2</v>
      </c>
      <c r="I6" s="7">
        <f>_xlfn.STDEV.S('The_60-40_and'!D44:D53)</f>
        <v>9.5548099389147143E-2</v>
      </c>
      <c r="J6" s="12"/>
      <c r="K6" s="11">
        <f>RATE(10,,'The_60-40_and'!L43,-'The_60-40_and'!L53)</f>
        <v>-1.0338109642860471E-2</v>
      </c>
      <c r="L6" s="7">
        <f>_xlfn.STDEV.S('The_60-40_and'!K44:K53)</f>
        <v>8.7736039038303737E-2</v>
      </c>
      <c r="M6" s="12"/>
      <c r="N6" s="11">
        <v>-8.6633923554745203E-3</v>
      </c>
      <c r="O6" s="7">
        <v>3.8033546561099023E-2</v>
      </c>
      <c r="P6" s="6">
        <f t="shared" si="0"/>
        <v>-1.9368949598068872E-2</v>
      </c>
      <c r="Q6" s="13">
        <f t="shared" si="1"/>
        <v>4.9862428982979518E-3</v>
      </c>
      <c r="R6" s="13">
        <f t="shared" si="2"/>
        <v>4.7470020726763373E-3</v>
      </c>
      <c r="S6" s="14">
        <f>CORREL(McQuarrie_plus_data!J44:J53,McQuarrie_plus_data!H44:H53)</f>
        <v>0.78318497585692659</v>
      </c>
      <c r="T6" s="14">
        <f t="shared" si="3"/>
        <v>-0.21898262249692085</v>
      </c>
      <c r="U6" s="14"/>
      <c r="V6" s="14">
        <f t="shared" si="4"/>
        <v>-5.9185298393248341E-2</v>
      </c>
      <c r="W6" s="14"/>
      <c r="X6" s="14">
        <f t="shared" si="5"/>
        <v>-0.1682757293555773</v>
      </c>
      <c r="Y6" s="14"/>
      <c r="Z6" s="14">
        <f t="shared" si="6"/>
        <v>-0.11783196228344736</v>
      </c>
      <c r="AA6" s="14"/>
      <c r="AI6" s="2" t="s">
        <v>87</v>
      </c>
      <c r="AJ6" s="7" t="e">
        <f>AB25/COUNT(P2:P24)</f>
        <v>#VALUE!</v>
      </c>
      <c r="AK6" s="7">
        <f t="shared" ref="AK6:AY6" si="7">AK4/(AK4+AK5)</f>
        <v>0.65610859728506787</v>
      </c>
      <c r="AL6" s="7">
        <f t="shared" si="7"/>
        <v>0.41836734693877553</v>
      </c>
      <c r="AM6" s="7">
        <f t="shared" si="7"/>
        <v>0.84552845528455289</v>
      </c>
      <c r="AN6" s="7">
        <f t="shared" si="7"/>
        <v>0.92500000000000004</v>
      </c>
      <c r="AO6" s="7">
        <f t="shared" si="7"/>
        <v>0.68656716417910446</v>
      </c>
      <c r="AP6" s="7">
        <f t="shared" si="7"/>
        <v>0.21794871794871795</v>
      </c>
      <c r="AQ6" s="7">
        <f t="shared" si="7"/>
        <v>0.98373983739837401</v>
      </c>
      <c r="AR6" s="7">
        <f t="shared" si="7"/>
        <v>1</v>
      </c>
      <c r="AS6" s="7">
        <f t="shared" si="7"/>
        <v>0.69060773480662985</v>
      </c>
      <c r="AT6" s="7">
        <f t="shared" si="7"/>
        <v>3.4482758620689655E-2</v>
      </c>
      <c r="AU6" s="7">
        <f t="shared" si="7"/>
        <v>1</v>
      </c>
      <c r="AV6" s="7">
        <f t="shared" si="7"/>
        <v>0.80152671755725191</v>
      </c>
      <c r="AW6" s="7">
        <f t="shared" si="7"/>
        <v>0</v>
      </c>
      <c r="AX6" s="7">
        <f t="shared" si="7"/>
        <v>0.85365853658536583</v>
      </c>
      <c r="AY6" s="7">
        <f t="shared" si="7"/>
        <v>1</v>
      </c>
    </row>
    <row r="7" spans="1:51" x14ac:dyDescent="0.2">
      <c r="A7" s="2" t="s">
        <v>88</v>
      </c>
      <c r="B7" s="6">
        <v>9.9488881290510228E-2</v>
      </c>
      <c r="C7" s="7">
        <v>0.14250317769728249</v>
      </c>
      <c r="D7" s="10"/>
      <c r="E7" s="11">
        <v>0.12545269165854303</v>
      </c>
      <c r="F7" s="7">
        <v>0.1692046153915335</v>
      </c>
      <c r="G7" s="12"/>
      <c r="H7" s="11">
        <f>RATE(10,,'The_60-40_and'!E53,-'The_60-40_and'!E63)</f>
        <v>0.1108760946910238</v>
      </c>
      <c r="I7" s="7">
        <f>_xlfn.STDEV.S('The_60-40_and'!D54:D63)</f>
        <v>0.14485295169927168</v>
      </c>
      <c r="J7" s="12"/>
      <c r="K7" s="11">
        <f>RATE(10,,'The_60-40_and'!L53,-'The_60-40_and'!L63)</f>
        <v>0.11852697976936684</v>
      </c>
      <c r="L7" s="7">
        <f>_xlfn.STDEV.S('The_60-40_and'!K54:K63)</f>
        <v>0.15430826629286976</v>
      </c>
      <c r="M7" s="12"/>
      <c r="N7" s="11">
        <v>-5.9882408817855373E-4</v>
      </c>
      <c r="O7" s="7">
        <v>2.5179891932906949E-2</v>
      </c>
      <c r="P7" s="6">
        <f t="shared" si="0"/>
        <v>-2.5963810368032803E-2</v>
      </c>
      <c r="Q7" s="13">
        <f t="shared" si="1"/>
        <v>8.3308010757112416E-3</v>
      </c>
      <c r="R7" s="13">
        <f t="shared" si="2"/>
        <v>6.8859177903884405E-3</v>
      </c>
      <c r="S7" s="14">
        <f>CORREL(McQuarrie_plus_data!H54:H63,McQuarrie_plus_data!J54:J63)</f>
        <v>0.78547469619894272</v>
      </c>
      <c r="T7" s="14">
        <f t="shared" si="3"/>
        <v>0.69815201947182592</v>
      </c>
      <c r="U7" s="14"/>
      <c r="V7" s="14">
        <f t="shared" si="4"/>
        <v>0.74142594377966542</v>
      </c>
      <c r="W7" s="14"/>
      <c r="X7" s="14">
        <f t="shared" si="5"/>
        <v>0.76543897373394909</v>
      </c>
      <c r="Y7" s="14"/>
      <c r="Z7" s="14">
        <f t="shared" si="6"/>
        <v>0.76811814828123504</v>
      </c>
      <c r="AA7" s="14"/>
    </row>
    <row r="8" spans="1:51" x14ac:dyDescent="0.2">
      <c r="A8" s="2" t="s">
        <v>89</v>
      </c>
      <c r="B8" s="6">
        <v>2.1924613348390781E-2</v>
      </c>
      <c r="C8" s="7">
        <v>0.17886503097247614</v>
      </c>
      <c r="D8" s="10"/>
      <c r="E8" s="11">
        <v>2.5892923165708886E-2</v>
      </c>
      <c r="F8" s="7">
        <v>6.2375057759676812E-2</v>
      </c>
      <c r="G8" s="12"/>
      <c r="H8" s="11">
        <f>RATE(10,,'The_60-40_and'!E63,-'The_60-40_and'!E73)</f>
        <v>2.6248488612846035E-2</v>
      </c>
      <c r="I8" s="7">
        <f>_xlfn.STDEV.S('The_60-40_and'!D64:D73)</f>
        <v>0.11566346690156303</v>
      </c>
      <c r="J8" s="12"/>
      <c r="K8" s="11">
        <f>RATE(10,,'The_60-40_and'!L63,-'The_60-40_and'!L73)</f>
        <v>2.717720231928621E-2</v>
      </c>
      <c r="L8" s="7">
        <f>_xlfn.STDEV.S('The_60-40_and'!K64:K73)</f>
        <v>7.6610392740373762E-2</v>
      </c>
      <c r="M8" s="12"/>
      <c r="N8" s="11">
        <v>3.8802230921620974E-2</v>
      </c>
      <c r="O8" s="7">
        <v>6.6773093071472903E-2</v>
      </c>
      <c r="P8" s="6">
        <f t="shared" si="0"/>
        <v>-3.9683098173181053E-3</v>
      </c>
      <c r="Q8" s="13">
        <f t="shared" si="1"/>
        <v>1.6605574785793373E-2</v>
      </c>
      <c r="R8" s="13">
        <f t="shared" si="2"/>
        <v>2.071165698314284E-2</v>
      </c>
      <c r="S8" s="14">
        <f>CORREL(McQuarrie_plus_data!H64:H73,McQuarrie_plus_data!J64:J73)</f>
        <v>0.23120642129136751</v>
      </c>
      <c r="T8" s="14">
        <f t="shared" si="3"/>
        <v>0.12257629805663106</v>
      </c>
      <c r="U8" s="14"/>
      <c r="V8" s="14">
        <f t="shared" si="4"/>
        <v>0.41511662025983265</v>
      </c>
      <c r="W8" s="14"/>
      <c r="X8" s="14">
        <f t="shared" si="5"/>
        <v>0.22693845616079594</v>
      </c>
      <c r="Y8" s="14"/>
      <c r="Z8" s="14">
        <f t="shared" si="6"/>
        <v>0.35474563368167927</v>
      </c>
      <c r="AA8" s="14"/>
    </row>
    <row r="9" spans="1:51" x14ac:dyDescent="0.2">
      <c r="A9" s="2" t="s">
        <v>90</v>
      </c>
      <c r="B9" s="6">
        <v>0.10088371974477081</v>
      </c>
      <c r="C9" s="7">
        <v>0.10036683453647631</v>
      </c>
      <c r="D9" s="10"/>
      <c r="E9" s="11">
        <v>6.2756074591298533E-2</v>
      </c>
      <c r="F9" s="7">
        <v>9.7011916403655682E-2</v>
      </c>
      <c r="G9" s="12"/>
      <c r="H9" s="11">
        <f>RATE(10,,'The_60-40_and'!E73,-'The_60-40_and'!E83)</f>
        <v>8.6307393815847483E-2</v>
      </c>
      <c r="I9" s="7">
        <f>_xlfn.STDEV.S('The_60-40_and'!C74:C83)</f>
        <v>9.7011916403655682E-2</v>
      </c>
      <c r="J9" s="12"/>
      <c r="K9" s="11">
        <f>RATE(10,,'The_60-40_and'!L73,-'The_60-40_and'!L83)</f>
        <v>7.4794398605772708E-2</v>
      </c>
      <c r="L9" s="7">
        <f>_xlfn.STDEV.S('The_60-40_and'!K74:K83)</f>
        <v>9.0606603129240251E-2</v>
      </c>
      <c r="M9" s="12"/>
      <c r="N9" s="11">
        <v>6.7269754009820996E-3</v>
      </c>
      <c r="O9" s="7">
        <v>0.10070483889306885</v>
      </c>
      <c r="P9" s="6">
        <f t="shared" si="0"/>
        <v>3.8127645153472278E-2</v>
      </c>
      <c r="Q9" s="13">
        <f t="shared" si="1"/>
        <v>2.012950879692374E-3</v>
      </c>
      <c r="R9" s="13">
        <f t="shared" si="2"/>
        <v>7.4117887142616107E-3</v>
      </c>
      <c r="S9" s="14">
        <f>CORREL(McQuarrie_plus_data!H74:H83,McQuarrie_plus_data!J74:J83)</f>
        <v>0.65813261477107321</v>
      </c>
      <c r="T9" s="14">
        <f t="shared" si="3"/>
        <v>1.0051499602501328</v>
      </c>
      <c r="U9" s="14"/>
      <c r="V9" s="14">
        <f t="shared" si="4"/>
        <v>0.64689037097440238</v>
      </c>
      <c r="W9" s="14"/>
      <c r="X9" s="14">
        <f t="shared" si="5"/>
        <v>0.8896576525375719</v>
      </c>
      <c r="Y9" s="14"/>
      <c r="Z9" s="14">
        <f t="shared" si="6"/>
        <v>0.82548507528846227</v>
      </c>
      <c r="AA9" s="14"/>
    </row>
    <row r="10" spans="1:51" x14ac:dyDescent="0.2">
      <c r="A10" s="2" t="s">
        <v>91</v>
      </c>
      <c r="B10" s="6">
        <v>9.0014177475550267E-2</v>
      </c>
      <c r="C10" s="11">
        <v>0.15353396028861416</v>
      </c>
      <c r="D10" s="18"/>
      <c r="E10" s="11">
        <v>9.5011855597338116E-2</v>
      </c>
      <c r="F10" s="7">
        <v>3.0421307036886325E-2</v>
      </c>
      <c r="G10" s="12"/>
      <c r="H10" s="11">
        <f>RATE(10,,'The_60-40_and'!E83,-'The_60-40_and'!E93)</f>
        <v>9.4089664436547829E-2</v>
      </c>
      <c r="I10" s="7">
        <f>_xlfn.STDEV.S('The_60-40_and'!D84:D93)</f>
        <v>9.3467872633403046E-2</v>
      </c>
      <c r="J10" s="12"/>
      <c r="K10" s="11">
        <f>RATE(10,,'The_60-40_and'!L83,-'The_60-40_and'!L93)</f>
        <v>9.5377947911307687E-2</v>
      </c>
      <c r="L10" s="7">
        <f>_xlfn.STDEV.S('The_60-40_and'!K84:K93)</f>
        <v>5.161656777624684E-2</v>
      </c>
      <c r="M10" s="12"/>
      <c r="N10" s="11">
        <v>-1.7632152903038628E-2</v>
      </c>
      <c r="O10" s="7">
        <v>1.9946009109514839E-2</v>
      </c>
      <c r="P10" s="6">
        <f t="shared" si="0"/>
        <v>-4.9976781217878491E-3</v>
      </c>
      <c r="Q10" s="13">
        <f t="shared" si="1"/>
        <v>1.082102635451998E-2</v>
      </c>
      <c r="R10" s="13">
        <f t="shared" si="2"/>
        <v>1.5738535236157834E-2</v>
      </c>
      <c r="S10" s="14">
        <f>CORREL(McQuarrie_plus_data!H84:H93,McQuarrie_plus_data!J84:J93)</f>
        <v>4.5499282322010469E-2</v>
      </c>
      <c r="T10" s="14">
        <f t="shared" si="3"/>
        <v>0.58628187084043826</v>
      </c>
      <c r="U10" s="14"/>
      <c r="V10" s="14">
        <f t="shared" si="4"/>
        <v>3.1232009683914868</v>
      </c>
      <c r="W10" s="14"/>
      <c r="X10" s="14">
        <f t="shared" si="5"/>
        <v>1.0066524655544857</v>
      </c>
      <c r="Y10" s="14"/>
      <c r="Z10" s="14">
        <f t="shared" si="6"/>
        <v>1.8478165445785253</v>
      </c>
      <c r="AA10" s="14"/>
    </row>
    <row r="11" spans="1:51" x14ac:dyDescent="0.2">
      <c r="A11" s="2" t="s">
        <v>92</v>
      </c>
      <c r="B11" s="6">
        <v>4.5652017079692277E-2</v>
      </c>
      <c r="C11" s="7">
        <v>0.12699670708369842</v>
      </c>
      <c r="D11" s="10"/>
      <c r="E11" s="11">
        <v>6.1882716268616453E-2</v>
      </c>
      <c r="F11" s="7">
        <v>2.2712431622720141E-2</v>
      </c>
      <c r="G11" s="12"/>
      <c r="H11" s="11">
        <f>RATE(10,,'The_60-40_and'!E93,-'The_60-40_and'!E103)</f>
        <v>5.3586729305609655E-2</v>
      </c>
      <c r="I11" s="7">
        <f>_xlfn.STDEV.S('The_60-40_and'!D94:D103)</f>
        <v>7.9967543417494041E-2</v>
      </c>
      <c r="J11" s="12"/>
      <c r="K11" s="11">
        <f>RATE(10,,'The_60-40_and'!L93,-'The_60-40_and'!L103)</f>
        <v>5.8272090108769922E-2</v>
      </c>
      <c r="L11" s="7">
        <f>_xlfn.STDEV.S('The_60-40_and'!K94:K103)</f>
        <v>4.6337557990284148E-2</v>
      </c>
      <c r="M11" s="12"/>
      <c r="N11" s="11">
        <v>-1.1143987284442051E-2</v>
      </c>
      <c r="O11" s="7">
        <v>9.9917910591008473E-3</v>
      </c>
      <c r="P11" s="6">
        <f t="shared" si="0"/>
        <v>-1.6230699188924176E-2</v>
      </c>
      <c r="Q11" s="13">
        <f t="shared" si="1"/>
        <v>5.3154534818130733E-3</v>
      </c>
      <c r="R11" s="13">
        <f t="shared" si="2"/>
        <v>7.6601562707294818E-3</v>
      </c>
      <c r="S11" s="14">
        <f>CORREL(McQuarrie_plus_data!H94:H103,McQuarrie_plus_data!J94:J103)</f>
        <v>0.36556683229577058</v>
      </c>
      <c r="T11" s="14">
        <f t="shared" si="3"/>
        <v>0.35947402202802681</v>
      </c>
      <c r="U11" s="14"/>
      <c r="V11" s="14">
        <f t="shared" si="4"/>
        <v>2.724618715272773</v>
      </c>
      <c r="W11" s="14"/>
      <c r="X11" s="14">
        <f t="shared" si="5"/>
        <v>0.67010598319676273</v>
      </c>
      <c r="Y11" s="14"/>
      <c r="Z11" s="14">
        <f t="shared" si="6"/>
        <v>1.2575563459988148</v>
      </c>
      <c r="AA11" s="14"/>
    </row>
    <row r="12" spans="1:51" x14ac:dyDescent="0.2">
      <c r="A12" s="2" t="s">
        <v>93</v>
      </c>
      <c r="B12" s="6">
        <v>8.840241520159503E-2</v>
      </c>
      <c r="C12" s="7">
        <v>0.12920958748752676</v>
      </c>
      <c r="D12" s="10"/>
      <c r="E12" s="11">
        <v>6.4248449745988326E-2</v>
      </c>
      <c r="F12" s="7">
        <v>3.8188606288078762E-2</v>
      </c>
      <c r="G12" s="12"/>
      <c r="H12" s="11">
        <f>RATE(10,,'The_60-40_and'!E103,-'The_60-40_and'!E113)</f>
        <v>8.0363511760180431E-2</v>
      </c>
      <c r="I12" s="7">
        <f>_xlfn.STDEV.S('The_60-40_and'!D104:D113)</f>
        <v>8.3605304687333126E-2</v>
      </c>
      <c r="J12" s="12"/>
      <c r="K12" s="11">
        <f>RATE(10,,'The_60-40_and'!L103,-'The_60-40_and'!L113)</f>
        <v>7.2887310018329279E-2</v>
      </c>
      <c r="L12" s="7">
        <f>_xlfn.STDEV.S('The_60-40_and'!K104:K113)</f>
        <v>5.3573725283494647E-2</v>
      </c>
      <c r="M12" s="12"/>
      <c r="N12" s="11">
        <v>-3.8871344961041204E-3</v>
      </c>
      <c r="O12" s="7">
        <v>1.7105866063658583E-2</v>
      </c>
      <c r="P12" s="6">
        <f t="shared" si="0"/>
        <v>2.4153965455606705E-2</v>
      </c>
      <c r="Q12" s="13">
        <f t="shared" si="1"/>
        <v>9.1958903204144293E-3</v>
      </c>
      <c r="R12" s="13">
        <f t="shared" si="2"/>
        <v>1.1921175364418515E-2</v>
      </c>
      <c r="S12" s="14">
        <f>CORREL(McQuarrie_plus_data!G104:G113,McQuarrie_plus_data!I104:I113)</f>
        <v>0.60392990884331432</v>
      </c>
      <c r="T12" s="14">
        <f t="shared" si="3"/>
        <v>0.6841784492975721</v>
      </c>
      <c r="U12" s="14"/>
      <c r="V12" s="14">
        <f t="shared" si="4"/>
        <v>1.6823983902770654</v>
      </c>
      <c r="W12" s="14"/>
      <c r="X12" s="14">
        <f t="shared" si="5"/>
        <v>0.96122503303736118</v>
      </c>
      <c r="Y12" s="14"/>
      <c r="Z12" s="14">
        <f t="shared" si="6"/>
        <v>1.3605047928370382</v>
      </c>
      <c r="AA12" s="14"/>
    </row>
    <row r="13" spans="1:51" x14ac:dyDescent="0.2">
      <c r="A13" s="2" t="s">
        <v>94</v>
      </c>
      <c r="B13" s="6">
        <v>4.5105333086488758E-2</v>
      </c>
      <c r="C13" s="7">
        <v>0.21162202477592057</v>
      </c>
      <c r="D13" s="10"/>
      <c r="E13" s="11">
        <v>2.6192102870289939E-2</v>
      </c>
      <c r="F13" s="7">
        <v>6.0499695518865616E-2</v>
      </c>
      <c r="G13" s="12"/>
      <c r="H13" s="11">
        <f>RATE(10,,'The_60-40_and'!E113,-'The_60-40_and'!E123)</f>
        <v>4.0170836599219509E-2</v>
      </c>
      <c r="I13" s="7">
        <f>_xlfn.STDEV.S('The_60-40_and'!D114:D123)</f>
        <v>0.14927170069674922</v>
      </c>
      <c r="J13" s="12"/>
      <c r="K13" s="11">
        <f>RATE(10,,'The_60-40_and'!L113,-'The_60-40_and'!L123)</f>
        <v>3.4151959183443541E-2</v>
      </c>
      <c r="L13" s="7">
        <f>_xlfn.STDEV.S('The_60-40_and'!K114:K123)</f>
        <v>0.10344799102561263</v>
      </c>
      <c r="M13" s="12"/>
      <c r="N13" s="11">
        <v>1.1961177788994817E-2</v>
      </c>
      <c r="O13" s="7">
        <v>1.3614378384442497E-2</v>
      </c>
      <c r="P13" s="6">
        <f t="shared" si="0"/>
        <v>1.8913230216198819E-2</v>
      </c>
      <c r="Q13" s="13">
        <f t="shared" si="1"/>
        <v>1.9013923763493423E-3</v>
      </c>
      <c r="R13" s="13">
        <f t="shared" si="2"/>
        <v>2.3884032703694741E-3</v>
      </c>
      <c r="S13" s="14">
        <f>CORREL(McQuarrie_plus_data!H114:H123,McQuarrie_plus_data!J114:J123)</f>
        <v>0.9070432054627271</v>
      </c>
      <c r="T13" s="14">
        <f t="shared" si="3"/>
        <v>0.21314101466635751</v>
      </c>
      <c r="U13" s="14"/>
      <c r="V13" s="14">
        <f t="shared" si="4"/>
        <v>0.43292949899429589</v>
      </c>
      <c r="W13" s="14"/>
      <c r="X13" s="14">
        <f t="shared" si="5"/>
        <v>0.26911220554007081</v>
      </c>
      <c r="Y13" s="14"/>
      <c r="Z13" s="14">
        <f t="shared" si="6"/>
        <v>0.33013651444413145</v>
      </c>
      <c r="AA13" s="14"/>
    </row>
    <row r="14" spans="1:51" x14ac:dyDescent="0.2">
      <c r="A14" s="2" t="s">
        <v>95</v>
      </c>
      <c r="B14" s="6">
        <v>4.4618100049484107E-3</v>
      </c>
      <c r="C14" s="7">
        <v>0.1936082894178478</v>
      </c>
      <c r="D14" s="10"/>
      <c r="E14" s="11">
        <v>-1.5485691610212281E-2</v>
      </c>
      <c r="F14" s="7">
        <v>0.15141229311373408</v>
      </c>
      <c r="G14" s="12"/>
      <c r="H14" s="11">
        <f>RATE(10,,'The_60-40_and'!E123,-'The_60-40_and'!E133)</f>
        <v>-1.4259143750181905E-3</v>
      </c>
      <c r="I14" s="7">
        <f>_xlfn.STDEV.S('The_60-40_and'!D124:D133)</f>
        <v>0.16324952304828755</v>
      </c>
      <c r="J14" s="12"/>
      <c r="K14" s="11">
        <f>RATE(10,,'The_60-40_and'!L123,-'The_60-40_and'!L133)</f>
        <v>-7.655988763019375E-3</v>
      </c>
      <c r="L14" s="7">
        <f>_xlfn.STDEV.S('The_60-40_and'!K124:K133)</f>
        <v>0.15135771079168317</v>
      </c>
      <c r="M14" s="12"/>
      <c r="N14" s="11">
        <v>5.5378689666831973E-2</v>
      </c>
      <c r="O14" s="7">
        <v>0.10170122001785363</v>
      </c>
      <c r="P14" s="6">
        <f t="shared" si="0"/>
        <v>1.9947501615160693E-2</v>
      </c>
      <c r="Q14" s="13">
        <f t="shared" si="1"/>
        <v>1.3480367847914759E-2</v>
      </c>
      <c r="R14" s="13">
        <f t="shared" si="2"/>
        <v>1.2713381213285024E-2</v>
      </c>
      <c r="S14" s="14">
        <f>CORREL(McQuarrie_plus_data!H124:H133,McQuarrie_plus_data!J124:J133)</f>
        <v>0.67429228774492411</v>
      </c>
      <c r="T14" s="14">
        <f t="shared" si="3"/>
        <v>2.3045552534782625E-2</v>
      </c>
      <c r="U14" s="14"/>
      <c r="V14" s="14">
        <f t="shared" si="4"/>
        <v>-0.10227499558823885</v>
      </c>
      <c r="W14" s="14"/>
      <c r="X14" s="14">
        <f t="shared" si="5"/>
        <v>-8.7345699294718269E-3</v>
      </c>
      <c r="Y14" s="14"/>
      <c r="Z14" s="14">
        <f t="shared" si="6"/>
        <v>-5.0582086125473151E-2</v>
      </c>
      <c r="AA14" s="14"/>
    </row>
    <row r="15" spans="1:51" x14ac:dyDescent="0.2">
      <c r="A15" s="2" t="s">
        <v>96</v>
      </c>
      <c r="B15" s="6">
        <v>3.3356064131394685E-2</v>
      </c>
      <c r="C15" s="7">
        <v>0.27806319859043888</v>
      </c>
      <c r="D15" s="10"/>
      <c r="E15" s="11">
        <v>6.2484880897357119E-2</v>
      </c>
      <c r="F15" s="7">
        <v>7.881352082971535E-2</v>
      </c>
      <c r="G15" s="12"/>
      <c r="H15" s="11">
        <f>RATE(10,,'The_60-40_and'!E133,-'The_60-40_and'!E143)</f>
        <v>5.3247680226337163E-2</v>
      </c>
      <c r="I15" s="7">
        <f>_xlfn.STDEV.S('The_60-40_and'!D134:D143)</f>
        <v>0.17724710394679277</v>
      </c>
      <c r="J15" s="12"/>
      <c r="K15" s="11">
        <f>RATE(10,,'The_60-40_and'!L133,-'The_60-40_and'!L143)</f>
        <v>6.0808095739389327E-2</v>
      </c>
      <c r="L15" s="7">
        <f>_xlfn.STDEV.S('The_60-40_and'!K134:K143)</f>
        <v>0.11075518816722894</v>
      </c>
      <c r="M15" s="12"/>
      <c r="N15" s="11">
        <v>-2.6069328960388473E-2</v>
      </c>
      <c r="O15" s="7">
        <v>4.8600311545570138E-2</v>
      </c>
      <c r="P15" s="6">
        <f t="shared" si="0"/>
        <v>-2.9128816765962434E-2</v>
      </c>
      <c r="Q15" s="13">
        <f t="shared" si="1"/>
        <v>2.1116223539356688E-2</v>
      </c>
      <c r="R15" s="13">
        <f t="shared" si="2"/>
        <v>2.7833235990703462E-2</v>
      </c>
      <c r="S15" s="14">
        <f>CORREL(McQuarrie_plus_data!H134:H143,McQuarrie_plus_data!J134:J143)</f>
        <v>0.24600508820915898</v>
      </c>
      <c r="T15" s="14">
        <f t="shared" si="3"/>
        <v>0.11995857165019903</v>
      </c>
      <c r="U15" s="14"/>
      <c r="V15" s="14">
        <f t="shared" si="4"/>
        <v>0.79281930612340079</v>
      </c>
      <c r="W15" s="14"/>
      <c r="X15" s="14">
        <f t="shared" si="5"/>
        <v>0.30041495201141005</v>
      </c>
      <c r="Y15" s="14"/>
      <c r="Z15" s="14">
        <f t="shared" si="6"/>
        <v>0.54903157807447678</v>
      </c>
      <c r="AA15" s="14"/>
    </row>
    <row r="16" spans="1:51" x14ac:dyDescent="0.2">
      <c r="A16" s="2" t="s">
        <v>97</v>
      </c>
      <c r="B16" s="6">
        <v>7.7372619901783013E-2</v>
      </c>
      <c r="C16" s="7">
        <v>0.33863261355881602</v>
      </c>
      <c r="D16" s="10"/>
      <c r="E16" s="11">
        <v>3.4717060177360454E-2</v>
      </c>
      <c r="F16" s="7">
        <v>7.4813040576750339E-2</v>
      </c>
      <c r="G16" s="12"/>
      <c r="H16" s="11">
        <f>RATE(10,,'The_60-40_and'!E143,-'The_60-40_and'!E153)</f>
        <v>6.8438057253898399E-2</v>
      </c>
      <c r="I16" s="7">
        <f>_xlfn.STDEV.S('The_60-40_and'!D144:D153)</f>
        <v>0.22160913978565419</v>
      </c>
      <c r="J16" s="12"/>
      <c r="K16" s="11">
        <f>RATE(10,,'The_60-40_and'!L143,-'The_60-40_and'!L153)</f>
        <v>5.4684142648750954E-2</v>
      </c>
      <c r="L16" s="7">
        <f>_xlfn.STDEV.S('The_60-40_and'!K144:K153)</f>
        <v>0.13830951080389278</v>
      </c>
      <c r="M16" s="12"/>
      <c r="N16" s="11">
        <v>2.7376670071343104E-2</v>
      </c>
      <c r="O16" s="7">
        <v>3.8764315259031006E-2</v>
      </c>
      <c r="P16" s="6">
        <f t="shared" si="0"/>
        <v>4.2655559724422559E-2</v>
      </c>
      <c r="Q16" s="13">
        <f t="shared" si="1"/>
        <v>1.1495644580335557E-2</v>
      </c>
      <c r="R16" s="13">
        <f t="shared" si="2"/>
        <v>1.5649401667477275E-2</v>
      </c>
      <c r="S16" s="14">
        <f>CORREL(McQuarrie_plus_data!H144:H153,McQuarrie_plus_data!J144:J153)</f>
        <v>0.5701427504897032</v>
      </c>
      <c r="T16" s="14">
        <f t="shared" si="3"/>
        <v>0.2284854346681065</v>
      </c>
      <c r="U16" s="14"/>
      <c r="V16" s="14">
        <f t="shared" si="4"/>
        <v>0.46405091825862083</v>
      </c>
      <c r="W16" s="14"/>
      <c r="X16" s="14">
        <f t="shared" si="5"/>
        <v>0.30882326117096692</v>
      </c>
      <c r="Y16" s="14"/>
      <c r="Z16" s="14">
        <f t="shared" si="6"/>
        <v>0.39537514326319084</v>
      </c>
      <c r="AA16" s="14"/>
    </row>
    <row r="17" spans="1:28" x14ac:dyDescent="0.2">
      <c r="A17" s="2" t="s">
        <v>98</v>
      </c>
      <c r="B17" s="6">
        <v>0.1046824196431872</v>
      </c>
      <c r="C17" s="7">
        <v>0.18915338043853788</v>
      </c>
      <c r="D17" s="10"/>
      <c r="E17" s="11">
        <v>-1.6551970998294738E-2</v>
      </c>
      <c r="F17" s="7">
        <v>8.6268519641130595E-2</v>
      </c>
      <c r="G17" s="12"/>
      <c r="H17" s="11">
        <f>RATE(10,,'The_60-40_and'!E153,-'The_60-40_and'!E163)</f>
        <v>5.7880136830173762E-2</v>
      </c>
      <c r="I17" s="7">
        <f>_xlfn.STDEV.S('The_60-40_and'!D154:D163)</f>
        <v>0.14136874840177469</v>
      </c>
      <c r="J17" s="12"/>
      <c r="K17" s="11">
        <f>RATE(10,,'The_60-40_and'!L153,-'The_60-40_and'!L163)</f>
        <v>2.13461566752455E-2</v>
      </c>
      <c r="L17" s="7">
        <f>_xlfn.STDEV.S('The_60-40_and'!K154:K163)</f>
        <v>0.1097337571826718</v>
      </c>
      <c r="M17" s="12"/>
      <c r="N17" s="11">
        <v>4.6404245949339722E-2</v>
      </c>
      <c r="O17" s="7">
        <v>5.9053177276183047E-2</v>
      </c>
      <c r="P17" s="6">
        <f t="shared" si="0"/>
        <v>0.12123439064148193</v>
      </c>
      <c r="Q17" s="13">
        <f t="shared" si="1"/>
        <v>6.6306877178002877E-3</v>
      </c>
      <c r="R17" s="13">
        <f t="shared" si="2"/>
        <v>7.4002206976809815E-3</v>
      </c>
      <c r="S17" s="14">
        <f>CORREL(McQuarrie_plus_data!H154:H163,McQuarrie_plus_data!J154:J163)</f>
        <v>0.75503633897032696</v>
      </c>
      <c r="T17" s="14">
        <f t="shared" si="3"/>
        <v>0.55342611060129554</v>
      </c>
      <c r="U17" s="14"/>
      <c r="V17" s="14">
        <f t="shared" si="4"/>
        <v>-0.19186571262784469</v>
      </c>
      <c r="W17" s="14"/>
      <c r="X17" s="14">
        <f t="shared" si="5"/>
        <v>0.40942667657830917</v>
      </c>
      <c r="Y17" s="14"/>
      <c r="Z17" s="14">
        <f t="shared" si="6"/>
        <v>0.1945268003510619</v>
      </c>
      <c r="AA17" s="14"/>
    </row>
    <row r="18" spans="1:28" x14ac:dyDescent="0.2">
      <c r="A18" s="2" t="s">
        <v>99</v>
      </c>
      <c r="B18" s="6">
        <v>0.12313457692459877</v>
      </c>
      <c r="C18" s="7">
        <v>0.16780992148584864</v>
      </c>
      <c r="D18" s="10"/>
      <c r="E18" s="11">
        <v>6.6257886938517864E-3</v>
      </c>
      <c r="F18" s="7">
        <v>5.4710181998744903E-2</v>
      </c>
      <c r="G18" s="12"/>
      <c r="H18" s="11">
        <f>RATE(10,,'The_60-40_and'!E163,-'The_60-40_and'!E173)</f>
        <v>7.9348405996536781E-2</v>
      </c>
      <c r="I18" s="7">
        <f>_xlfn.STDEV.S('The_60-40_and'!D164:D173)</f>
        <v>0.10081108638352489</v>
      </c>
      <c r="J18" s="12"/>
      <c r="K18" s="11">
        <f>RATE(10,,'The_60-40_and'!L163,-'The_60-40_and'!L173)</f>
        <v>4.4159488682107388E-2</v>
      </c>
      <c r="L18" s="7">
        <f>_xlfn.STDEV.S('The_60-40_and'!K164:K173)</f>
        <v>6.0034148258064184E-2</v>
      </c>
      <c r="M18" s="12"/>
      <c r="N18" s="11">
        <v>1.3442690591480806E-2</v>
      </c>
      <c r="O18" s="7">
        <v>1.2434086315470969E-2</v>
      </c>
      <c r="P18" s="6">
        <f t="shared" si="0"/>
        <v>0.11650878823074698</v>
      </c>
      <c r="Q18" s="13">
        <f t="shared" si="1"/>
        <v>2.1758939307482253E-2</v>
      </c>
      <c r="R18" s="13">
        <f t="shared" si="2"/>
        <v>2.8605955586811845E-2</v>
      </c>
      <c r="S18" s="14">
        <f>CORREL(McQuarrie_plus_data!H164:H173,McQuarrie_plus_data!J164:J173)</f>
        <v>-0.1029533355167223</v>
      </c>
      <c r="T18" s="14">
        <f t="shared" si="3"/>
        <v>0.73377411677641879</v>
      </c>
      <c r="U18" s="14"/>
      <c r="V18" s="14">
        <f t="shared" si="4"/>
        <v>0.12110704903163706</v>
      </c>
      <c r="W18" s="14"/>
      <c r="X18" s="14">
        <f t="shared" si="5"/>
        <v>0.78709999904836203</v>
      </c>
      <c r="Y18" s="14"/>
      <c r="Z18" s="14">
        <f t="shared" si="6"/>
        <v>0.73557283585139555</v>
      </c>
      <c r="AA18" s="14"/>
    </row>
    <row r="19" spans="1:28" x14ac:dyDescent="0.2">
      <c r="A19" s="2" t="s">
        <v>100</v>
      </c>
      <c r="B19" s="6">
        <v>5.6361573317587711E-2</v>
      </c>
      <c r="C19" s="7">
        <v>0.11543071664578759</v>
      </c>
      <c r="D19" s="10"/>
      <c r="E19" s="11">
        <v>-1.4355939061148914E-2</v>
      </c>
      <c r="F19" s="7">
        <v>8.2128211333246257E-2</v>
      </c>
      <c r="G19" s="12"/>
      <c r="H19" s="11">
        <f>RATE(10,,'The_60-40_and'!E173,-'The_60-40_and'!E183)</f>
        <v>2.9272257461573043E-2</v>
      </c>
      <c r="I19" s="7">
        <f>_xlfn.STDEV.S('The_60-40_and'!D174:D183)</f>
        <v>8.9655949165635698E-2</v>
      </c>
      <c r="J19" s="12"/>
      <c r="K19" s="11">
        <f>RATE(10,,'The_60-40_and'!L173,-'The_60-40_and'!L183)</f>
        <v>7.9234929380119761E-3</v>
      </c>
      <c r="L19" s="7">
        <f>_xlfn.STDEV.S('The_60-40_and'!K174:K183)</f>
        <v>7.9976398545855837E-2</v>
      </c>
      <c r="M19" s="12"/>
      <c r="N19" s="11">
        <v>3.4316854143475108E-2</v>
      </c>
      <c r="O19" s="7">
        <v>1.6189828032514644E-2</v>
      </c>
      <c r="P19" s="6">
        <f t="shared" si="0"/>
        <v>7.0717512378736622E-2</v>
      </c>
      <c r="Q19" s="13">
        <f t="shared" si="1"/>
        <v>1.2453765355135357E-2</v>
      </c>
      <c r="R19" s="13">
        <f t="shared" si="2"/>
        <v>1.2142564381152826E-2</v>
      </c>
      <c r="S19" s="14">
        <f>CORREL(McQuarrie_plus_data!H174:H183,McQuarrie_plus_data!J174:J183)</f>
        <v>0.4751725608342412</v>
      </c>
      <c r="T19" s="14">
        <f t="shared" si="3"/>
        <v>0.48827188252274017</v>
      </c>
      <c r="U19" s="14"/>
      <c r="V19" s="14">
        <f t="shared" si="4"/>
        <v>-0.17479911991383523</v>
      </c>
      <c r="W19" s="14"/>
      <c r="X19" s="14">
        <f t="shared" si="5"/>
        <v>0.32649542762068967</v>
      </c>
      <c r="Y19" s="14"/>
      <c r="Z19" s="14">
        <f t="shared" si="6"/>
        <v>9.9072890028536434E-2</v>
      </c>
      <c r="AA19" s="14"/>
    </row>
    <row r="20" spans="1:28" x14ac:dyDescent="0.2">
      <c r="A20" s="2" t="s">
        <v>101</v>
      </c>
      <c r="B20" s="6">
        <v>-4.0329619673769032E-3</v>
      </c>
      <c r="C20" s="7">
        <v>0.18467339502740296</v>
      </c>
      <c r="D20" s="10"/>
      <c r="E20" s="11">
        <v>-2.5690055056871816E-2</v>
      </c>
      <c r="F20" s="7">
        <v>0.16003652494723952</v>
      </c>
      <c r="G20" s="12"/>
      <c r="H20" s="11">
        <f>RATE(10,,'The_60-40_and'!E183,-'The_60-40_and'!E193)</f>
        <v>-8.8484152911061705E-3</v>
      </c>
      <c r="I20" s="7">
        <f>_xlfn.STDEV.S('The_60-40_and'!D184:D193)</f>
        <v>0.15053767845311292</v>
      </c>
      <c r="J20" s="12"/>
      <c r="K20" s="11">
        <f>RATE(10,,'The_60-40_and'!L183,-'The_60-40_and'!L193)</f>
        <v>-1.5757626855495276E-2</v>
      </c>
      <c r="L20" s="7">
        <f>_xlfn.STDEV.S('The_60-40_and'!K184:K193)</f>
        <v>0.14532558508001625</v>
      </c>
      <c r="M20" s="12"/>
      <c r="N20" s="11">
        <v>8.6658109936059866E-2</v>
      </c>
      <c r="O20" s="7">
        <v>3.194739608857005E-2</v>
      </c>
      <c r="P20" s="6">
        <f t="shared" si="0"/>
        <v>2.1657093089494914E-2</v>
      </c>
      <c r="Q20" s="13">
        <f t="shared" si="1"/>
        <v>2.4280968542224668E-2</v>
      </c>
      <c r="R20" s="13">
        <f t="shared" si="2"/>
        <v>2.2102000891272289E-2</v>
      </c>
      <c r="S20" s="14">
        <f>CORREL(McQuarrie_plus_data!H184:H193,McQuarrie_plus_data!J184:J193)</f>
        <v>0.44312133752223082</v>
      </c>
      <c r="T20" s="14">
        <f t="shared" si="3"/>
        <v>-2.1838348543808749E-2</v>
      </c>
      <c r="U20" s="14"/>
      <c r="V20" s="14">
        <f t="shared" si="4"/>
        <v>-0.16052619903700893</v>
      </c>
      <c r="W20" s="14"/>
      <c r="X20" s="14">
        <f t="shared" si="5"/>
        <v>-5.8778741521924922E-2</v>
      </c>
      <c r="Y20" s="14"/>
      <c r="Z20" s="14">
        <f t="shared" si="6"/>
        <v>-0.10842981878806218</v>
      </c>
      <c r="AA20" s="14"/>
    </row>
    <row r="21" spans="1:28" ht="15.75" customHeight="1" x14ac:dyDescent="0.2">
      <c r="A21" s="2" t="s">
        <v>102</v>
      </c>
      <c r="B21" s="6">
        <v>0.10425062871433385</v>
      </c>
      <c r="C21" s="7">
        <v>0.10851806427302788</v>
      </c>
      <c r="D21" s="10"/>
      <c r="E21" s="11">
        <v>9.4597886752574856E-2</v>
      </c>
      <c r="F21" s="7">
        <v>7.5169432605716902E-2</v>
      </c>
      <c r="G21" s="12"/>
      <c r="H21" s="11">
        <f>RATE(10,,'The_60-40_and'!E193,-'The_60-40_and'!E203)</f>
        <v>0.10089639852616604</v>
      </c>
      <c r="I21" s="7">
        <f>_xlfn.STDEV.S('The_60-40_and'!D194:D203)</f>
        <v>9.0004240360011437E-2</v>
      </c>
      <c r="J21" s="12"/>
      <c r="K21" s="11">
        <f>RATE(10,,'The_60-40_and'!L193,-'The_60-40_and'!L203)</f>
        <v>9.7939907062888354E-2</v>
      </c>
      <c r="L21" s="7">
        <f>_xlfn.STDEV.S('The_60-40_and'!K194:K203)</f>
        <v>8.0101091255211032E-2</v>
      </c>
      <c r="M21" s="12"/>
      <c r="N21" s="11">
        <v>3.8432010342892856E-2</v>
      </c>
      <c r="O21" s="7">
        <v>1.2303631275450448E-2</v>
      </c>
      <c r="P21" s="6">
        <f t="shared" si="0"/>
        <v>9.6527419617589982E-3</v>
      </c>
      <c r="Q21" s="13">
        <f t="shared" si="1"/>
        <v>5.1743712460920466E-3</v>
      </c>
      <c r="R21" s="13">
        <f t="shared" si="2"/>
        <v>5.0729308506991533E-3</v>
      </c>
      <c r="S21" s="14">
        <f>CORREL(McQuarrie_plus_data!G194:G203,McQuarrie_plus_data!J194:J203)</f>
        <v>0.73073778873765893</v>
      </c>
      <c r="T21" s="14">
        <f t="shared" si="3"/>
        <v>0.9606753438952127</v>
      </c>
      <c r="U21" s="14"/>
      <c r="V21" s="14">
        <f t="shared" si="4"/>
        <v>1.2584621630545652</v>
      </c>
      <c r="W21" s="14"/>
      <c r="X21" s="14">
        <f t="shared" si="5"/>
        <v>1.1210182778343181</v>
      </c>
      <c r="Y21" s="14"/>
      <c r="Z21" s="14">
        <f t="shared" si="6"/>
        <v>1.2227037800376634</v>
      </c>
      <c r="AA21" s="14"/>
    </row>
    <row r="22" spans="1:28" ht="15.75" customHeight="1" x14ac:dyDescent="0.2">
      <c r="A22" s="2" t="s">
        <v>103</v>
      </c>
      <c r="B22" s="6">
        <v>5.5534920025182802E-2</v>
      </c>
      <c r="C22" s="7">
        <v>0.19097852900209575</v>
      </c>
      <c r="D22" s="10"/>
      <c r="E22" s="11">
        <v>5.9077683271976322E-2</v>
      </c>
      <c r="F22" s="7">
        <v>0.10151072249626998</v>
      </c>
      <c r="G22" s="12"/>
      <c r="H22" s="11">
        <f>RATE(10,,'The_60-40_and'!E203,-'The_60-40_and'!E213)</f>
        <v>6.1838239262447546E-2</v>
      </c>
      <c r="I22" s="7">
        <f>_xlfn.STDEV.S('The_60-40_and'!D204:D213)</f>
        <v>0.12598872601017913</v>
      </c>
      <c r="J22" s="12"/>
      <c r="K22" s="11">
        <f>RATE(10,,'The_60-40_and'!L203,-'The_60-40_and'!L213)</f>
        <v>6.2183484439562807E-2</v>
      </c>
      <c r="L22" s="7">
        <f>_xlfn.STDEV.S('The_60-40_and'!K204:K213)</f>
        <v>9.6380412421838479E-2</v>
      </c>
      <c r="M22" s="12"/>
      <c r="N22" s="11">
        <v>2.4527311532375081E-2</v>
      </c>
      <c r="O22" s="7">
        <v>7.745813526151472E-3</v>
      </c>
      <c r="P22" s="6">
        <f t="shared" si="0"/>
        <v>-3.5427632467935205E-3</v>
      </c>
      <c r="Q22" s="13">
        <f t="shared" si="1"/>
        <v>2.9202680389586316E-2</v>
      </c>
      <c r="R22" s="13">
        <f t="shared" si="2"/>
        <v>3.1970652026179214E-2</v>
      </c>
      <c r="S22" s="14">
        <f>CORREL(McQuarrie_plus_data!H204:H213,McQuarrie_plus_data!J204:J213)</f>
        <v>0.11759157434365176</v>
      </c>
      <c r="T22" s="14">
        <f t="shared" si="3"/>
        <v>0.29079143249958417</v>
      </c>
      <c r="U22" s="14"/>
      <c r="V22" s="14">
        <f t="shared" si="4"/>
        <v>0.58198465954320378</v>
      </c>
      <c r="W22" s="14"/>
      <c r="X22" s="14">
        <f t="shared" si="5"/>
        <v>0.49082359367179718</v>
      </c>
      <c r="Y22" s="14"/>
      <c r="Z22" s="14">
        <f t="shared" si="6"/>
        <v>0.64518798869004301</v>
      </c>
      <c r="AA22" s="14"/>
    </row>
    <row r="23" spans="1:28" ht="15.75" customHeight="1" x14ac:dyDescent="0.2">
      <c r="A23" s="2" t="s">
        <v>104</v>
      </c>
      <c r="B23" s="6">
        <v>6.4836396173182778E-2</v>
      </c>
      <c r="C23" s="7">
        <v>0.21700711854947149</v>
      </c>
      <c r="D23" s="10"/>
      <c r="E23" s="11">
        <v>4.877891671510743E-2</v>
      </c>
      <c r="F23" s="7">
        <v>6.6615414274004345E-2</v>
      </c>
      <c r="G23" s="12"/>
      <c r="H23" s="11">
        <f>RATE(10,,'The_60-40_and'!E213,-'The_60-40_and'!E223)</f>
        <v>6.3733116094007711E-2</v>
      </c>
      <c r="I23" s="7">
        <f>_xlfn.STDEV.S('The_60-40_and'!D214:D223)</f>
        <v>0.14156715194260069</v>
      </c>
      <c r="J23" s="12"/>
      <c r="K23" s="11">
        <f>RATE(10,,'The_60-40_and'!L213,-'The_60-40_and'!L223)</f>
        <v>5.8047985639441725E-2</v>
      </c>
      <c r="L23" s="7">
        <f>_xlfn.STDEV.S('The_60-40_and'!K214:K223)</f>
        <v>9.2160434864173219E-2</v>
      </c>
      <c r="M23" s="12"/>
      <c r="N23" s="11">
        <v>2.3976829010131474E-2</v>
      </c>
      <c r="O23" s="7">
        <v>1.2421100668674323E-2</v>
      </c>
      <c r="P23" s="6">
        <f t="shared" si="0"/>
        <v>1.6057479458075348E-2</v>
      </c>
      <c r="Q23" s="13">
        <f t="shared" si="1"/>
        <v>1.528328489668393E-2</v>
      </c>
      <c r="R23" s="13">
        <f t="shared" si="2"/>
        <v>1.9572490692471273E-2</v>
      </c>
      <c r="S23" s="14">
        <f>CORREL(McQuarrie_plus_data!H214:H223,McQuarrie_plus_data!J214:J223)</f>
        <v>0.34271885365258142</v>
      </c>
      <c r="T23" s="14">
        <f t="shared" si="3"/>
        <v>0.29877543467958589</v>
      </c>
      <c r="U23" s="14"/>
      <c r="V23" s="14">
        <f t="shared" si="4"/>
        <v>0.73224669165110423</v>
      </c>
      <c r="W23" s="14"/>
      <c r="X23" s="14">
        <f t="shared" si="5"/>
        <v>0.45019706350982258</v>
      </c>
      <c r="Y23" s="14"/>
      <c r="Z23" s="14">
        <f t="shared" si="6"/>
        <v>0.62985798325488929</v>
      </c>
      <c r="AA23" s="14"/>
    </row>
    <row r="24" spans="1:28" ht="15.75" customHeight="1" x14ac:dyDescent="0.2">
      <c r="A24" s="2" t="s">
        <v>105</v>
      </c>
      <c r="B24" s="6">
        <v>8.50480543147734E-2</v>
      </c>
      <c r="C24" s="7">
        <v>0.12690629716456636</v>
      </c>
      <c r="D24" s="10"/>
      <c r="E24" s="11">
        <v>6.6719949189227665E-3</v>
      </c>
      <c r="F24" s="7">
        <v>0.12956851915285855</v>
      </c>
      <c r="G24" s="12"/>
      <c r="H24" s="11">
        <f>RATE(10,,'The_60-40_and'!E223,-'The_60-40_and'!E233)</f>
        <v>5.4849734929899273E-2</v>
      </c>
      <c r="I24" s="7">
        <f>_xlfn.STDEV.S('The_60-40_and'!D224:D233)</f>
        <v>0.11628049646782192</v>
      </c>
      <c r="J24" s="12"/>
      <c r="K24" s="11">
        <f>RATE(10,,'The_60-40_and'!L223,-'The_60-40_and'!L233)</f>
        <v>3.1211990718971631E-2</v>
      </c>
      <c r="L24" s="7">
        <f>_xlfn.STDEV.S('The_60-40_and'!K224:K233)</f>
        <v>0.11867239852788267</v>
      </c>
      <c r="M24" s="12"/>
      <c r="N24" s="11">
        <v>2.651708511809182E-2</v>
      </c>
      <c r="O24" s="7">
        <v>2.3780624130737796E-2</v>
      </c>
      <c r="P24" s="6">
        <f t="shared" si="0"/>
        <v>7.8376059395850628E-2</v>
      </c>
      <c r="Q24" s="13">
        <f t="shared" si="1"/>
        <v>1.1690689492061326E-2</v>
      </c>
      <c r="R24" s="13">
        <f t="shared" si="2"/>
        <v>1.0097454028488217E-2</v>
      </c>
      <c r="S24" s="14">
        <f>CORREL(McQuarrie_plus_data!H224:H233,McQuarrie_plus_data!J224:J233)</f>
        <v>0.63821231109769538</v>
      </c>
      <c r="T24" s="14">
        <f t="shared" si="3"/>
        <v>0.6701641779405707</v>
      </c>
      <c r="U24" s="14"/>
      <c r="V24" s="14">
        <f t="shared" si="4"/>
        <v>5.1493950556396155E-2</v>
      </c>
      <c r="W24" s="14"/>
      <c r="X24" s="14">
        <f t="shared" si="5"/>
        <v>0.47170193279212336</v>
      </c>
      <c r="Y24" s="14"/>
      <c r="Z24" s="14">
        <f t="shared" si="6"/>
        <v>0.26300968975223182</v>
      </c>
      <c r="AA24" s="14"/>
    </row>
    <row r="25" spans="1:28" ht="15.75" customHeight="1" x14ac:dyDescent="0.2">
      <c r="B25" s="6"/>
      <c r="C25" s="7"/>
      <c r="D25" s="19" t="s">
        <v>106</v>
      </c>
      <c r="E25" s="11"/>
      <c r="F25" s="7"/>
      <c r="G25" s="19" t="s">
        <v>106</v>
      </c>
      <c r="H25" s="7"/>
      <c r="I25" s="7"/>
      <c r="J25" s="19" t="s">
        <v>106</v>
      </c>
      <c r="K25" s="7"/>
      <c r="L25" s="7"/>
      <c r="M25" s="19" t="s">
        <v>106</v>
      </c>
      <c r="N25" s="11"/>
      <c r="O25" s="7"/>
      <c r="P25" s="20"/>
      <c r="Q25" s="20"/>
      <c r="R25" s="6"/>
      <c r="S25" s="14"/>
      <c r="T25" s="14"/>
      <c r="U25" s="14"/>
      <c r="V25" s="14"/>
      <c r="W25" s="14"/>
      <c r="X25" s="14"/>
      <c r="Y25" s="14"/>
      <c r="Z25" s="14"/>
      <c r="AA25" s="14"/>
      <c r="AB25" s="2" t="s">
        <v>107</v>
      </c>
    </row>
    <row r="26" spans="1:28" ht="15.75" customHeight="1" x14ac:dyDescent="0.2">
      <c r="A26" s="2" t="s">
        <v>108</v>
      </c>
      <c r="B26" s="6">
        <v>6.0714676966802363E-2</v>
      </c>
      <c r="C26" s="7">
        <v>0.16668329825269071</v>
      </c>
      <c r="D26" s="7">
        <f>0.09868</f>
        <v>9.8680000000000004E-2</v>
      </c>
      <c r="E26" s="11">
        <v>4.0055329232270606E-2</v>
      </c>
      <c r="F26" s="7">
        <v>9.9219346736538275E-2</v>
      </c>
      <c r="G26" s="11">
        <v>5.8727000000000001E-2</v>
      </c>
      <c r="H26" s="11">
        <f>RATE(230,,'The_60-40_and'!E3,-'The_60-40_and'!E233)</f>
        <v>5.4999445643028638E-2</v>
      </c>
      <c r="I26" s="7">
        <f>_xlfn.STDEV.S('The_60-40_and'!D4:D233)</f>
        <v>0.1232470649950014</v>
      </c>
      <c r="J26" s="11">
        <v>7.2397000000000003E-2</v>
      </c>
      <c r="K26" s="11">
        <f>RATE(230,,'The_60-40_and'!L3,-'The_60-40_and'!L233)</f>
        <v>4.8483798083050623E-2</v>
      </c>
      <c r="L26" s="7">
        <f>_xlfn.STDEV.S('The_60-40_and'!K4:K233)</f>
        <v>0.10239838518427306</v>
      </c>
      <c r="M26" s="11">
        <v>6.1414999999999997E-2</v>
      </c>
      <c r="N26" s="11">
        <v>1.5007256907187641E-2</v>
      </c>
      <c r="O26" s="7">
        <v>5.201762784385261E-2</v>
      </c>
      <c r="P26" s="6">
        <f t="shared" ref="P26:P36" si="8">B26-E26</f>
        <v>2.0659347734531756E-2</v>
      </c>
      <c r="Q26" s="6">
        <f t="shared" ref="Q26:Q36" si="9">0.6*C26 + 0.4*F26-I26</f>
        <v>1.6450652651228331E-2</v>
      </c>
      <c r="R26" s="6">
        <f t="shared" ref="R26:R36" si="10">0.3*C26 + 0.7*F26-L26</f>
        <v>1.7060147007110935E-2</v>
      </c>
      <c r="S26" s="14">
        <f>CORREL(McQuarrie_plus_data!H4:H233,McQuarrie_plus_data!J4:J233)</f>
        <v>0.4550984989120101</v>
      </c>
      <c r="T26" s="14">
        <f t="shared" ref="T26:T36" si="11">B26/C26</f>
        <v>0.36425171329858941</v>
      </c>
      <c r="U26" s="14">
        <f t="shared" ref="U26:U29" si="12">B26/D26</f>
        <v>0.61526831137821603</v>
      </c>
      <c r="V26" s="14">
        <f t="shared" ref="V26:V36" si="13">E26/F26</f>
        <v>0.40370482723123924</v>
      </c>
      <c r="W26" s="14">
        <f t="shared" ref="W26:W29" si="14">E26/G26</f>
        <v>0.68205985717422324</v>
      </c>
      <c r="X26" s="14">
        <f t="shared" ref="X26:X36" si="15">H26/I26</f>
        <v>0.44625359350552712</v>
      </c>
      <c r="Y26" s="14">
        <f t="shared" ref="Y26:Y29" si="16">H26/J26</f>
        <v>0.75969233038701378</v>
      </c>
      <c r="Z26" s="14">
        <f t="shared" ref="Z26:Z36" si="17">K26/L26</f>
        <v>0.47348205731760939</v>
      </c>
      <c r="AA26" s="14">
        <f t="shared" ref="AA26:AA29" si="18">K26/M26</f>
        <v>0.78944554397216682</v>
      </c>
    </row>
    <row r="27" spans="1:28" ht="15.75" customHeight="1" x14ac:dyDescent="0.2">
      <c r="A27" s="2" t="s">
        <v>109</v>
      </c>
      <c r="B27" s="6">
        <v>5.8282428118192231E-2</v>
      </c>
      <c r="C27" s="7">
        <v>0.1334270052793802</v>
      </c>
      <c r="D27" s="7">
        <v>6.2869999999999995E-2</v>
      </c>
      <c r="E27" s="11">
        <v>5.7657519083867473E-2</v>
      </c>
      <c r="F27" s="7">
        <v>9.1852979468579496E-2</v>
      </c>
      <c r="G27" s="11">
        <v>5.7069000000000002E-2</v>
      </c>
      <c r="H27" s="11">
        <f>RATE(120,,'The_60-40_and'!E3,-'The_60-40_and'!E123)</f>
        <v>5.9262793721516452E-2</v>
      </c>
      <c r="I27" s="7">
        <f>_xlfn.STDEV.S('The_60-40_and'!D4:D123)</f>
        <v>0.10627573339480181</v>
      </c>
      <c r="J27" s="11">
        <v>5.2461000000000001E-2</v>
      </c>
      <c r="K27" s="11">
        <f>RATE(120,,'The_60-40_and'!L3,-'The_60-40_and'!L123)</f>
        <v>5.8928022431811306E-2</v>
      </c>
      <c r="L27" s="7">
        <f>_xlfn.STDEV.S('The_60-40_and'!K4:K123)</f>
        <v>9.3968251138651204E-2</v>
      </c>
      <c r="M27" s="11">
        <v>5.4887999999999999E-2</v>
      </c>
      <c r="N27" s="11">
        <v>6.1632748944648021E-5</v>
      </c>
      <c r="O27" s="7">
        <v>5.0533230104007981E-2</v>
      </c>
      <c r="P27" s="13">
        <f t="shared" si="8"/>
        <v>6.2490903432475819E-4</v>
      </c>
      <c r="Q27" s="6">
        <f t="shared" si="9"/>
        <v>1.0521661560258105E-2</v>
      </c>
      <c r="R27" s="6">
        <f t="shared" si="10"/>
        <v>1.0356936073168482E-2</v>
      </c>
      <c r="S27" s="14">
        <f>CORREL(McQuarrie_plus_data!H4:H123,McQuarrie_plus_data!J4:J123)</f>
        <v>0.60101794597721425</v>
      </c>
      <c r="T27" s="14">
        <f t="shared" si="11"/>
        <v>0.43681133362886915</v>
      </c>
      <c r="U27" s="14">
        <f t="shared" si="12"/>
        <v>0.92703082739290976</v>
      </c>
      <c r="V27" s="14">
        <f t="shared" si="13"/>
        <v>0.62771528389659481</v>
      </c>
      <c r="W27" s="14">
        <f t="shared" si="14"/>
        <v>1.0103124127611747</v>
      </c>
      <c r="X27" s="14">
        <f t="shared" si="15"/>
        <v>0.55763241361376603</v>
      </c>
      <c r="Y27" s="14">
        <f t="shared" si="16"/>
        <v>1.1296542902635567</v>
      </c>
      <c r="Z27" s="14">
        <f t="shared" si="17"/>
        <v>0.62710566300592685</v>
      </c>
      <c r="AA27" s="14">
        <f t="shared" si="18"/>
        <v>1.0736048395243278</v>
      </c>
      <c r="AB27" s="2" t="s">
        <v>110</v>
      </c>
    </row>
    <row r="28" spans="1:28" ht="15.75" customHeight="1" x14ac:dyDescent="0.2">
      <c r="A28" s="2" t="s">
        <v>111</v>
      </c>
      <c r="B28" s="6">
        <v>6.3374415202229056E-2</v>
      </c>
      <c r="C28" s="7">
        <v>0.19699137859569671</v>
      </c>
      <c r="D28" s="7">
        <v>0.111605</v>
      </c>
      <c r="E28" s="11">
        <v>2.5955697791506027E-2</v>
      </c>
      <c r="F28" s="7">
        <v>0.10404694509414071</v>
      </c>
      <c r="G28" s="11">
        <v>6.0318999999999998E-2</v>
      </c>
      <c r="H28" s="11">
        <f>RATE(110,,'The_60-40_and'!E123,-'The_60-40_and'!E233)</f>
        <v>5.0368088111669734E-2</v>
      </c>
      <c r="I28" s="7">
        <f>_xlfn.STDEV.S('The_60-40_and'!D124:D233)</f>
        <v>0.13989503203040349</v>
      </c>
      <c r="J28" s="11">
        <v>8.0921999999999994E-2</v>
      </c>
      <c r="K28" s="11">
        <f>RATE(110,,'The_60-40_and'!L123,-'The_60-40_and'!L233)</f>
        <v>3.7207547853997491E-2</v>
      </c>
      <c r="L28" s="7">
        <f>_xlfn.STDEV.S('The_60-40_and'!K124:K233)</f>
        <v>0.11037232503397229</v>
      </c>
      <c r="M28" s="11">
        <v>6.5767999999999993E-2</v>
      </c>
      <c r="N28" s="11">
        <v>3.1566427923888155E-2</v>
      </c>
      <c r="O28" s="7">
        <v>4.8751431883450096E-2</v>
      </c>
      <c r="P28" s="6">
        <f t="shared" si="8"/>
        <v>3.7418717410723029E-2</v>
      </c>
      <c r="Q28" s="6">
        <f t="shared" si="9"/>
        <v>1.9918573164670828E-2</v>
      </c>
      <c r="R28" s="6">
        <f t="shared" si="10"/>
        <v>2.1557950110635216E-2</v>
      </c>
      <c r="S28" s="14">
        <f>CORREL(McQuarrie_plus_data!H124:H233,McQuarrie_plus_data!J124:J233)</f>
        <v>0.39320821319965876</v>
      </c>
      <c r="T28" s="14">
        <f t="shared" si="11"/>
        <v>0.32171161831553108</v>
      </c>
      <c r="U28" s="14">
        <f t="shared" si="12"/>
        <v>0.56784566284869908</v>
      </c>
      <c r="V28" s="14">
        <f t="shared" si="13"/>
        <v>0.24946141155823029</v>
      </c>
      <c r="W28" s="14">
        <f t="shared" si="14"/>
        <v>0.43030716343948056</v>
      </c>
      <c r="X28" s="14">
        <f t="shared" si="15"/>
        <v>0.36004200707229689</v>
      </c>
      <c r="Y28" s="14">
        <f t="shared" si="16"/>
        <v>0.62242762304033195</v>
      </c>
      <c r="Z28" s="14">
        <f t="shared" si="17"/>
        <v>0.33710939624172193</v>
      </c>
      <c r="AA28" s="14">
        <f t="shared" si="18"/>
        <v>0.56573938471593321</v>
      </c>
    </row>
    <row r="29" spans="1:28" ht="15.75" customHeight="1" x14ac:dyDescent="0.2">
      <c r="A29" s="2" t="s">
        <v>112</v>
      </c>
      <c r="B29" s="6">
        <v>5.3550463589011325E-2</v>
      </c>
      <c r="C29" s="7">
        <v>0.16902476121005658</v>
      </c>
      <c r="D29" s="7">
        <v>9.7549999999999998E-2</v>
      </c>
      <c r="E29" s="11">
        <v>5.1916700146403157E-2</v>
      </c>
      <c r="F29" s="7">
        <v>9.5715206471421635E-2</v>
      </c>
      <c r="G29" s="11">
        <v>6.1481000000000001E-2</v>
      </c>
      <c r="H29" s="11">
        <f>RATE(149,,'The_60-40_and'!E3,-'The_60-40_and'!E152)</f>
        <v>5.5127925086279096E-2</v>
      </c>
      <c r="I29" s="7">
        <f>_xlfn.STDEV.S('The_60-40_and'!D4:D152)</f>
        <v>0.1258109937954594</v>
      </c>
      <c r="J29" s="11">
        <v>7.2298000000000001E-2</v>
      </c>
      <c r="K29" s="11">
        <f>RATE(149,,'The_60-40_and'!L3,-'The_60-40_and'!L152)</f>
        <v>5.4360735600856455E-2</v>
      </c>
      <c r="L29" s="7">
        <f>_xlfn.STDEV.S('The_60-40_and'!K4:K152)</f>
        <v>0.10309334325892798</v>
      </c>
      <c r="M29" s="11">
        <v>6.4669000000000004E-2</v>
      </c>
      <c r="N29" s="11">
        <v>3.2177432317428358E-3</v>
      </c>
      <c r="O29" s="7">
        <v>5.6509749189658127E-2</v>
      </c>
      <c r="P29" s="13">
        <f t="shared" si="8"/>
        <v>1.6337634426081687E-3</v>
      </c>
      <c r="Q29" s="6">
        <f t="shared" si="9"/>
        <v>1.3889945519143188E-2</v>
      </c>
      <c r="R29" s="6">
        <f t="shared" si="10"/>
        <v>1.4614729634084125E-2</v>
      </c>
      <c r="S29" s="14">
        <f>CORREL(McQuarrie_plus_data!H4:H152,McQuarrie_plus_data!J4:J152)</f>
        <v>0.52508916499970271</v>
      </c>
      <c r="T29" s="14">
        <f t="shared" si="11"/>
        <v>0.316820229211631</v>
      </c>
      <c r="U29" s="14">
        <f t="shared" si="12"/>
        <v>0.54895400911339132</v>
      </c>
      <c r="V29" s="14">
        <f t="shared" si="13"/>
        <v>0.54240806722706381</v>
      </c>
      <c r="W29" s="14">
        <f t="shared" si="14"/>
        <v>0.84443486843745474</v>
      </c>
      <c r="X29" s="14">
        <f t="shared" si="15"/>
        <v>0.43818050730848529</v>
      </c>
      <c r="Y29" s="14">
        <f t="shared" si="16"/>
        <v>0.76250968334226532</v>
      </c>
      <c r="Z29" s="14">
        <f t="shared" si="17"/>
        <v>0.52729627231435006</v>
      </c>
      <c r="AA29" s="14">
        <f t="shared" si="18"/>
        <v>0.84059960105856668</v>
      </c>
      <c r="AB29" s="2" t="s">
        <v>110</v>
      </c>
    </row>
    <row r="30" spans="1:28" ht="15.75" customHeight="1" x14ac:dyDescent="0.2">
      <c r="A30" s="2" t="s">
        <v>113</v>
      </c>
      <c r="B30" s="6">
        <v>3.4193788618906852E-2</v>
      </c>
      <c r="C30" s="7">
        <v>0.27449001040300408</v>
      </c>
      <c r="D30" s="12"/>
      <c r="E30" s="11">
        <v>2.8490953211979263E-2</v>
      </c>
      <c r="F30" s="7">
        <v>0.10931893596720745</v>
      </c>
      <c r="G30" s="21"/>
      <c r="H30" s="11">
        <f>RATE(29,,'The_60-40_and'!E123,-'The_60-40_and'!E152)</f>
        <v>3.8189002600832231E-2</v>
      </c>
      <c r="I30" s="7">
        <f>_xlfn.STDEV.S('The_60-40_and'!D124:D152)</f>
        <v>0.18863608863879264</v>
      </c>
      <c r="J30" s="21"/>
      <c r="K30" s="11">
        <f>RATE(29,,'The_60-40_and'!L123,-'The_60-40_and'!L152)</f>
        <v>3.5670082352870662E-2</v>
      </c>
      <c r="L30" s="7">
        <f>_xlfn.STDEV.S('The_60-40_and'!K124:K152)</f>
        <v>0.1355203870408109</v>
      </c>
      <c r="M30" s="21"/>
      <c r="N30" s="11">
        <v>1.6383742118976505E-2</v>
      </c>
      <c r="O30" s="7">
        <v>7.5911942704586122E-2</v>
      </c>
      <c r="P30" s="6">
        <f t="shared" si="8"/>
        <v>5.7028354069275887E-3</v>
      </c>
      <c r="Q30" s="6">
        <f t="shared" si="9"/>
        <v>1.9785491989892795E-2</v>
      </c>
      <c r="R30" s="6">
        <f t="shared" si="10"/>
        <v>2.3349871257135529E-2</v>
      </c>
      <c r="S30" s="14">
        <f>CORREL(McQuarrie_plus_data!H124:H152,McQuarrie_plus_data!J124:J152)</f>
        <v>0.45457220481502647</v>
      </c>
      <c r="T30" s="14">
        <f t="shared" si="11"/>
        <v>0.12457206937587201</v>
      </c>
      <c r="U30" s="14"/>
      <c r="V30" s="14">
        <f t="shared" si="13"/>
        <v>0.26062230628118932</v>
      </c>
      <c r="W30" s="14"/>
      <c r="X30" s="14">
        <f t="shared" si="15"/>
        <v>0.20244801976337595</v>
      </c>
      <c r="Y30" s="14"/>
      <c r="Z30" s="14">
        <f t="shared" si="17"/>
        <v>0.26320823849277303</v>
      </c>
      <c r="AA30" s="14"/>
    </row>
    <row r="31" spans="1:28" ht="15.75" customHeight="1" x14ac:dyDescent="0.2">
      <c r="A31" s="2" t="s">
        <v>114</v>
      </c>
      <c r="B31" s="6">
        <v>-2.5273869477828125E-2</v>
      </c>
      <c r="C31" s="7">
        <v>0.34265195948714744</v>
      </c>
      <c r="D31" s="12"/>
      <c r="E31" s="11">
        <v>4.8788542424431675E-2</v>
      </c>
      <c r="F31" s="7">
        <v>8.8852452874405144E-2</v>
      </c>
      <c r="G31" s="21"/>
      <c r="H31" s="11">
        <f>RATE(13,,'The_60-40_and'!E139,-'The_60-40_and'!E152)</f>
        <v>1.3588384323613343E-2</v>
      </c>
      <c r="I31" s="7">
        <f>_xlfn.STDEV.S('The_60-40_and'!D140:D152)</f>
        <v>0.22421906521859744</v>
      </c>
      <c r="J31" s="21"/>
      <c r="K31" s="11">
        <f>RATE(13,,'The_60-40_and'!L139,-'The_60-40_and'!L153)</f>
        <v>3.7014547856076351E-2</v>
      </c>
      <c r="L31" s="7">
        <f>_xlfn.STDEV.S('The_60-40_and'!K140:K152)</f>
        <v>0.14260346695858236</v>
      </c>
      <c r="M31" s="21"/>
      <c r="N31" s="11">
        <v>-6.5490570716095651E-3</v>
      </c>
      <c r="O31" s="7">
        <v>5.7620996128282267E-2</v>
      </c>
      <c r="P31" s="6">
        <f t="shared" si="8"/>
        <v>-7.4062411902259803E-2</v>
      </c>
      <c r="Q31" s="6">
        <f t="shared" si="9"/>
        <v>1.6913091623453086E-2</v>
      </c>
      <c r="R31" s="6">
        <f t="shared" si="10"/>
        <v>2.2388837899645464E-2</v>
      </c>
      <c r="S31" s="14">
        <f>CORREL(McQuarrie_plus_data!H140:H152,McQuarrie_plus_data!J140:J152)</f>
        <v>0.4614326990485404</v>
      </c>
      <c r="T31" s="14">
        <f t="shared" si="11"/>
        <v>-7.3759594183135338E-2</v>
      </c>
      <c r="U31" s="14"/>
      <c r="V31" s="14">
        <f t="shared" si="13"/>
        <v>0.54909617963384005</v>
      </c>
      <c r="W31" s="14"/>
      <c r="X31" s="14">
        <f t="shared" si="15"/>
        <v>6.0603161958442946E-2</v>
      </c>
      <c r="Y31" s="14"/>
      <c r="Z31" s="14">
        <f t="shared" si="17"/>
        <v>0.25956274868707663</v>
      </c>
      <c r="AA31" s="14"/>
    </row>
    <row r="32" spans="1:28" ht="15.75" customHeight="1" x14ac:dyDescent="0.2">
      <c r="A32" s="2" t="s">
        <v>115</v>
      </c>
      <c r="B32" s="6">
        <v>7.4020765566143149E-2</v>
      </c>
      <c r="C32" s="7">
        <v>0.16250843332195253</v>
      </c>
      <c r="D32" s="7">
        <v>9.9570000000000006E-2</v>
      </c>
      <c r="E32" s="11">
        <v>1.8584464666100853E-2</v>
      </c>
      <c r="F32" s="7">
        <v>0.10265106013211306</v>
      </c>
      <c r="G32" s="11">
        <v>5.6839000000000001E-2</v>
      </c>
      <c r="H32" s="11">
        <f>RATE(81,,'The_60-40_and'!E152,-'The_60-40_and'!E233)</f>
        <v>5.4763147770613828E-2</v>
      </c>
      <c r="I32" s="7">
        <f>_xlfn.STDEV.S('The_60-40_and'!D153:D233)</f>
        <v>0.11915467503938679</v>
      </c>
      <c r="J32" s="11">
        <v>7.0740999999999998E-2</v>
      </c>
      <c r="K32" s="11">
        <f>RATE(81,,'The_60-40_and'!L152,-'The_60-40_and'!L233)</f>
        <v>3.7758553144986273E-2</v>
      </c>
      <c r="L32" s="7">
        <f>_xlfn.STDEV.S('The_60-40_and'!K153:K233)</f>
        <v>0.10084204534464027</v>
      </c>
      <c r="M32" s="11">
        <v>5.7124000000000001E-2</v>
      </c>
      <c r="N32" s="11">
        <v>3.7057164513976337E-2</v>
      </c>
      <c r="O32" s="7">
        <v>3.3609598451737499E-2</v>
      </c>
      <c r="P32" s="6">
        <f t="shared" si="8"/>
        <v>5.5436300900042298E-2</v>
      </c>
      <c r="Q32" s="6">
        <f t="shared" si="9"/>
        <v>1.9410809006629948E-2</v>
      </c>
      <c r="R32" s="6">
        <f t="shared" si="10"/>
        <v>1.9766226744424617E-2</v>
      </c>
      <c r="S32" s="14">
        <f>CORREL(McQuarrie_plus_data!H153:H233,McQuarrie_plus_data!J153:J233)</f>
        <v>0.37524254465212992</v>
      </c>
      <c r="T32" s="14">
        <f t="shared" si="11"/>
        <v>0.45548876481688422</v>
      </c>
      <c r="U32" s="14">
        <f>B32/D32</f>
        <v>0.74340429412617404</v>
      </c>
      <c r="V32" s="14">
        <f t="shared" si="13"/>
        <v>0.18104503394492411</v>
      </c>
      <c r="W32" s="14">
        <f>E32/G32</f>
        <v>0.32696677749610042</v>
      </c>
      <c r="X32" s="14">
        <f t="shared" si="15"/>
        <v>0.45959713920172895</v>
      </c>
      <c r="Y32" s="14">
        <f>H32/J32</f>
        <v>0.77413590097134377</v>
      </c>
      <c r="Z32" s="14">
        <f t="shared" si="17"/>
        <v>0.37443263884564926</v>
      </c>
      <c r="AA32" s="14">
        <f>K32/M32</f>
        <v>0.66099280766378887</v>
      </c>
    </row>
    <row r="33" spans="1:27" ht="15.75" customHeight="1" x14ac:dyDescent="0.2">
      <c r="A33" s="2" t="s">
        <v>116</v>
      </c>
      <c r="B33" s="6">
        <v>6.690855476577387E-2</v>
      </c>
      <c r="C33" s="7">
        <v>0.16610735964790971</v>
      </c>
      <c r="D33" s="12"/>
      <c r="E33" s="11">
        <v>-2.1045299583573766E-2</v>
      </c>
      <c r="F33" s="7">
        <v>7.7575561585664171E-2</v>
      </c>
      <c r="G33" s="21"/>
      <c r="H33" s="11">
        <f>RATE(40,,'The_60-40_and'!E152,-'The_60-40_and'!E192)</f>
        <v>3.4205759242450812E-2</v>
      </c>
      <c r="I33" s="7">
        <f>_xlfn.STDEV.S('The_60-40_and'!D153:D192)</f>
        <v>0.1160450525334252</v>
      </c>
      <c r="J33" s="21"/>
      <c r="K33" s="11">
        <f>RATE(40,,'The_60-40_and'!L152,-'The_60-40_and'!L192)</f>
        <v>7.5653865679781076E-3</v>
      </c>
      <c r="L33" s="7">
        <f>_xlfn.STDEV.S('The_60-40_and'!K153:K192)</f>
        <v>8.7643104666571686E-2</v>
      </c>
      <c r="M33" s="21"/>
      <c r="N33" s="11">
        <v>4.5840127251495388E-2</v>
      </c>
      <c r="O33" s="7">
        <v>4.3545730983125142E-2</v>
      </c>
      <c r="P33" s="6">
        <f t="shared" si="8"/>
        <v>8.7953854349347632E-2</v>
      </c>
      <c r="Q33" s="6">
        <f t="shared" si="9"/>
        <v>1.4649587889586285E-2</v>
      </c>
      <c r="R33" s="6">
        <f t="shared" si="10"/>
        <v>1.6491996337766143E-2</v>
      </c>
      <c r="S33" s="14">
        <f>CORREL(McQuarrie_plus_data!H153:H192,McQuarrie_plus_data!J153:J192)</f>
        <v>0.41560110372744302</v>
      </c>
      <c r="T33" s="14">
        <f t="shared" si="11"/>
        <v>0.40280307210708133</v>
      </c>
      <c r="U33" s="14"/>
      <c r="V33" s="14">
        <f t="shared" si="13"/>
        <v>-0.27128775033531821</v>
      </c>
      <c r="W33" s="14"/>
      <c r="X33" s="14">
        <f t="shared" si="15"/>
        <v>0.29476275373823718</v>
      </c>
      <c r="Y33" s="14"/>
      <c r="Z33" s="14">
        <f t="shared" si="17"/>
        <v>8.6320385348736428E-2</v>
      </c>
      <c r="AA33" s="14"/>
    </row>
    <row r="34" spans="1:27" ht="15.75" customHeight="1" x14ac:dyDescent="0.2">
      <c r="A34" s="2" t="s">
        <v>117</v>
      </c>
      <c r="B34" s="6">
        <v>9.6940332027458928E-2</v>
      </c>
      <c r="C34" s="7">
        <v>0.14962981138460926</v>
      </c>
      <c r="D34" s="12"/>
      <c r="E34" s="11">
        <v>7.9320120911507044E-2</v>
      </c>
      <c r="F34" s="7">
        <v>0.10275554990005523</v>
      </c>
      <c r="G34" s="21"/>
      <c r="H34" s="11">
        <f>RATE(25,,'The_60-40_and'!E192,-'The_60-40_and'!E217)</f>
        <v>9.2613042020554495E-2</v>
      </c>
      <c r="I34" s="7">
        <f>_xlfn.STDEV.S('The_60-40_and'!D193:D217)</f>
        <v>0.10981938166909296</v>
      </c>
      <c r="J34" s="21"/>
      <c r="K34" s="11">
        <f>RATE(25,,'The_60-40_and'!L192,-'The_60-40_and'!L217)</f>
        <v>8.6949788696911792E-2</v>
      </c>
      <c r="L34" s="7">
        <f>_xlfn.STDEV.S('The_60-40_and'!K192:K217)</f>
        <v>0.10067887585923312</v>
      </c>
      <c r="M34" s="21"/>
      <c r="N34" s="11">
        <v>3.1025308068115553E-2</v>
      </c>
      <c r="O34" s="7">
        <v>1.1619121905233253E-2</v>
      </c>
      <c r="P34" s="6">
        <f t="shared" si="8"/>
        <v>1.7620211115951884E-2</v>
      </c>
      <c r="Q34" s="6">
        <f t="shared" si="9"/>
        <v>2.1060725121694698E-2</v>
      </c>
      <c r="R34" s="6">
        <f t="shared" si="10"/>
        <v>1.613895248618831E-2</v>
      </c>
      <c r="S34" s="14">
        <f>CORREL(McQuarrie_plus_data!H193:H217,McQuarrie_plus_data!J193:J217)</f>
        <v>0.31311531456662756</v>
      </c>
      <c r="T34" s="14">
        <f t="shared" si="11"/>
        <v>0.6478677686646479</v>
      </c>
      <c r="U34" s="14"/>
      <c r="V34" s="14">
        <f t="shared" si="13"/>
        <v>0.77193028492044902</v>
      </c>
      <c r="W34" s="14"/>
      <c r="X34" s="14">
        <f t="shared" si="15"/>
        <v>0.84332146669351604</v>
      </c>
      <c r="Y34" s="14"/>
      <c r="Z34" s="14">
        <f t="shared" si="17"/>
        <v>0.86363487826863483</v>
      </c>
      <c r="AA34" s="14"/>
    </row>
    <row r="35" spans="1:27" ht="15.75" customHeight="1" x14ac:dyDescent="0.2">
      <c r="A35" s="2" t="s">
        <v>118</v>
      </c>
      <c r="B35" s="6">
        <v>5.6568710352452825E-2</v>
      </c>
      <c r="C35" s="7">
        <v>0.17962097461154319</v>
      </c>
      <c r="D35" s="12"/>
      <c r="E35" s="11">
        <v>2.7498659286882367E-2</v>
      </c>
      <c r="F35" s="7">
        <v>0.11354638806245118</v>
      </c>
      <c r="G35" s="21"/>
      <c r="H35" s="11">
        <f>RATE(16,,'The_60-40_and'!E217,-'The_60-40_and'!E233)</f>
        <v>4.8578197735021124E-2</v>
      </c>
      <c r="I35" s="7">
        <f>_xlfn.STDEV.S('The_60-40_and'!D218:D233)</f>
        <v>0.13430652729842116</v>
      </c>
      <c r="J35" s="21"/>
      <c r="K35" s="11">
        <f>RATE(16,,'The_60-40_and'!L217,-'The_60-40_and'!L233)</f>
        <v>3.9267179756445024E-2</v>
      </c>
      <c r="L35" s="7">
        <f>_xlfn.STDEV.S('The_60-40_and'!K218:K233)</f>
        <v>0.1141779548915257</v>
      </c>
      <c r="M35" s="21"/>
      <c r="N35" s="11">
        <v>2.4718495928012511E-2</v>
      </c>
      <c r="O35" s="7">
        <v>2.0370881996622212E-2</v>
      </c>
      <c r="P35" s="6">
        <f t="shared" si="8"/>
        <v>2.9070051065570458E-2</v>
      </c>
      <c r="Q35" s="6">
        <f t="shared" si="9"/>
        <v>1.8884612693485237E-2</v>
      </c>
      <c r="R35" s="6">
        <f t="shared" si="10"/>
        <v>1.9190809135653089E-2</v>
      </c>
      <c r="S35" s="14">
        <f>CORREL(McQuarrie_plus_data!H218:H233,McQuarrie_plus_data!J218:J233)</f>
        <v>0.44541157905646017</v>
      </c>
      <c r="T35" s="14">
        <f t="shared" si="11"/>
        <v>0.31493376803455714</v>
      </c>
      <c r="U35" s="14"/>
      <c r="V35" s="14">
        <f t="shared" si="13"/>
        <v>0.24217995619339244</v>
      </c>
      <c r="W35" s="14"/>
      <c r="X35" s="14">
        <f t="shared" si="15"/>
        <v>0.36169647679954708</v>
      </c>
      <c r="Y35" s="14"/>
      <c r="Z35" s="14">
        <f t="shared" si="17"/>
        <v>0.3439120957609606</v>
      </c>
      <c r="AA35" s="14"/>
    </row>
    <row r="36" spans="1:27" ht="15.75" customHeight="1" x14ac:dyDescent="0.2">
      <c r="A36" s="2" t="s">
        <v>119</v>
      </c>
      <c r="B36" s="6">
        <v>8.1005196199570736E-2</v>
      </c>
      <c r="C36" s="7">
        <v>0.16067552470971669</v>
      </c>
      <c r="D36" s="7">
        <v>0.10688</v>
      </c>
      <c r="E36" s="11">
        <v>5.8793210415483209E-2</v>
      </c>
      <c r="F36" s="7">
        <v>0.10857788396325595</v>
      </c>
      <c r="G36" s="11">
        <v>5.8519000000000002E-2</v>
      </c>
      <c r="H36" s="11">
        <f>RATE(41,,'The_60-40_and'!E192,-'The_60-40_and'!E233)</f>
        <v>7.5212873736045724E-2</v>
      </c>
      <c r="I36" s="7">
        <f>_xlfn.STDEV.S('The_60-40_and'!D193:D233)</f>
        <v>0.12001377824722963</v>
      </c>
      <c r="J36" s="11">
        <v>6.5081E-2</v>
      </c>
      <c r="K36" s="11">
        <f>RATE(41,,'The_60-40_and'!L192,-'The_60-40_and'!L233)</f>
        <v>6.8087039812674569E-2</v>
      </c>
      <c r="L36" s="7">
        <f>_xlfn.STDEV.S('The_60-40_and'!K193:K233)</f>
        <v>0.10450051700321671</v>
      </c>
      <c r="M36" s="11">
        <v>5.2491000000000003E-2</v>
      </c>
      <c r="N36" s="11">
        <v>2.8559507959742714E-2</v>
      </c>
      <c r="O36" s="7">
        <v>1.5682487017364053E-2</v>
      </c>
      <c r="P36" s="6">
        <f t="shared" si="8"/>
        <v>2.2211985784087528E-2</v>
      </c>
      <c r="Q36" s="6">
        <f t="shared" si="9"/>
        <v>1.982269016390277E-2</v>
      </c>
      <c r="R36" s="6">
        <f t="shared" si="10"/>
        <v>1.970665918397746E-2</v>
      </c>
      <c r="S36" s="14">
        <f>CORREL(McQuarrie_plus_data!H193:H233,McQuarrie_plus_data!J193:J233)</f>
        <v>0.38488914888492037</v>
      </c>
      <c r="T36" s="14">
        <f t="shared" si="11"/>
        <v>0.50415392354198441</v>
      </c>
      <c r="U36" s="14">
        <f>B36/D36</f>
        <v>0.75790789857382801</v>
      </c>
      <c r="V36" s="14">
        <f t="shared" si="13"/>
        <v>0.54148421639327149</v>
      </c>
      <c r="W36" s="14">
        <f>E36/G36</f>
        <v>1.0046858356342934</v>
      </c>
      <c r="X36" s="14">
        <f t="shared" si="15"/>
        <v>0.62670199067565746</v>
      </c>
      <c r="Y36" s="14">
        <f>H36/J36</f>
        <v>1.1556809781049111</v>
      </c>
      <c r="Z36" s="14">
        <f t="shared" si="17"/>
        <v>0.6515473967519102</v>
      </c>
      <c r="AA36" s="14">
        <f>K36/M36</f>
        <v>1.2971183595792528</v>
      </c>
    </row>
    <row r="37" spans="1:27" ht="15.75" customHeight="1" x14ac:dyDescent="0.2">
      <c r="A37" s="2" t="s">
        <v>120</v>
      </c>
      <c r="B37" s="6"/>
      <c r="C37" s="7"/>
      <c r="D37" s="7"/>
      <c r="S37" s="22"/>
      <c r="T37" s="22"/>
      <c r="U37" s="22"/>
      <c r="V37" s="22"/>
      <c r="W37" s="22"/>
      <c r="X37" s="22"/>
      <c r="Y37" s="22"/>
      <c r="Z37" s="22"/>
      <c r="AA37" s="22"/>
    </row>
    <row r="38" spans="1:27" ht="15.75" customHeight="1" x14ac:dyDescent="0.2">
      <c r="A38" s="2" t="s">
        <v>121</v>
      </c>
      <c r="B38" s="6"/>
      <c r="C38" s="7"/>
      <c r="D38" s="7"/>
      <c r="S38" s="22"/>
      <c r="T38" s="22"/>
      <c r="U38" s="22"/>
      <c r="V38" s="22"/>
      <c r="W38" s="22"/>
      <c r="X38" s="22"/>
      <c r="Y38" s="22"/>
      <c r="Z38" s="22"/>
      <c r="AA38" s="22"/>
    </row>
    <row r="39" spans="1:27" ht="15.75" customHeight="1" x14ac:dyDescent="0.2">
      <c r="B39" s="6"/>
      <c r="C39" s="7"/>
      <c r="D39" s="7"/>
      <c r="S39" s="22"/>
      <c r="T39" s="22"/>
      <c r="U39" s="22"/>
      <c r="V39" s="22"/>
      <c r="W39" s="22"/>
      <c r="X39" s="22"/>
      <c r="Y39" s="22"/>
      <c r="Z39" s="22"/>
      <c r="AA39" s="22"/>
    </row>
    <row r="40" spans="1:27" ht="15.75" customHeight="1" x14ac:dyDescent="0.2">
      <c r="B40" s="6"/>
      <c r="C40" s="7"/>
      <c r="D40" s="7"/>
      <c r="S40" s="22"/>
      <c r="T40" s="22"/>
      <c r="U40" s="22"/>
      <c r="V40" s="22"/>
      <c r="W40" s="22"/>
      <c r="X40" s="22"/>
      <c r="Y40" s="22"/>
      <c r="Z40" s="22"/>
      <c r="AA40" s="22"/>
    </row>
    <row r="41" spans="1:27" ht="15.75" customHeight="1" x14ac:dyDescent="0.2">
      <c r="B41" s="6"/>
      <c r="C41" s="7"/>
      <c r="D41" s="7"/>
      <c r="S41" s="22"/>
      <c r="T41" s="22"/>
      <c r="U41" s="22"/>
      <c r="V41" s="22"/>
      <c r="W41" s="22"/>
      <c r="X41" s="22"/>
      <c r="Y41" s="22"/>
      <c r="Z41" s="22"/>
      <c r="AA41" s="22"/>
    </row>
    <row r="42" spans="1:27" ht="15.75" customHeight="1" x14ac:dyDescent="0.2">
      <c r="B42" s="6"/>
      <c r="C42" s="7"/>
      <c r="D42" s="7"/>
      <c r="S42" s="22"/>
      <c r="T42" s="22"/>
      <c r="U42" s="22"/>
      <c r="V42" s="22"/>
      <c r="W42" s="22"/>
      <c r="X42" s="22"/>
      <c r="Y42" s="22"/>
      <c r="Z42" s="22"/>
      <c r="AA42" s="22"/>
    </row>
    <row r="43" spans="1:27" ht="15.75" customHeight="1" x14ac:dyDescent="0.2">
      <c r="B43" s="6"/>
      <c r="C43" s="7"/>
      <c r="D43" s="7"/>
      <c r="S43" s="22"/>
      <c r="T43" s="22"/>
      <c r="U43" s="22"/>
      <c r="V43" s="22"/>
      <c r="W43" s="22"/>
      <c r="X43" s="22"/>
      <c r="Y43" s="22"/>
      <c r="Z43" s="22"/>
      <c r="AA43" s="22"/>
    </row>
    <row r="44" spans="1:27" ht="15.75" customHeight="1" x14ac:dyDescent="0.2">
      <c r="B44" s="6"/>
      <c r="C44" s="7"/>
      <c r="D44" s="7"/>
      <c r="S44" s="22"/>
      <c r="T44" s="22"/>
      <c r="U44" s="22"/>
      <c r="V44" s="22"/>
      <c r="W44" s="22"/>
      <c r="X44" s="22"/>
      <c r="Y44" s="22"/>
      <c r="Z44" s="22"/>
      <c r="AA44" s="22"/>
    </row>
    <row r="45" spans="1:27" ht="15.75" customHeight="1" x14ac:dyDescent="0.2">
      <c r="B45" s="6"/>
      <c r="C45" s="7"/>
      <c r="D45" s="7"/>
      <c r="S45" s="22"/>
      <c r="T45" s="22"/>
      <c r="U45" s="22"/>
      <c r="V45" s="22"/>
      <c r="W45" s="22"/>
      <c r="X45" s="22"/>
      <c r="Y45" s="22"/>
      <c r="Z45" s="22"/>
      <c r="AA45" s="22"/>
    </row>
    <row r="46" spans="1:27" ht="15.75" customHeight="1" x14ac:dyDescent="0.2">
      <c r="B46" s="6"/>
      <c r="C46" s="7"/>
      <c r="D46" s="7"/>
      <c r="S46" s="22"/>
      <c r="T46" s="22"/>
      <c r="U46" s="22"/>
      <c r="V46" s="22"/>
      <c r="W46" s="22"/>
      <c r="X46" s="22"/>
      <c r="Y46" s="22"/>
      <c r="Z46" s="22"/>
      <c r="AA46" s="22"/>
    </row>
    <row r="47" spans="1:27" ht="15.75" customHeight="1" x14ac:dyDescent="0.2">
      <c r="B47" s="6"/>
      <c r="C47" s="7"/>
      <c r="D47" s="7"/>
      <c r="S47" s="22"/>
      <c r="T47" s="22"/>
      <c r="U47" s="22"/>
      <c r="V47" s="22"/>
      <c r="W47" s="22"/>
      <c r="X47" s="22"/>
      <c r="Y47" s="22"/>
      <c r="Z47" s="22"/>
      <c r="AA47" s="22"/>
    </row>
    <row r="48" spans="1:27" ht="15.75" customHeight="1" x14ac:dyDescent="0.2">
      <c r="B48" s="6"/>
      <c r="C48" s="7"/>
      <c r="D48" s="7"/>
      <c r="S48" s="22"/>
      <c r="T48" s="22"/>
      <c r="U48" s="22"/>
      <c r="V48" s="22"/>
      <c r="W48" s="22"/>
      <c r="X48" s="22"/>
      <c r="Y48" s="22"/>
      <c r="Z48" s="22"/>
      <c r="AA48" s="22"/>
    </row>
    <row r="49" spans="2:27" ht="15.75" customHeight="1" x14ac:dyDescent="0.2">
      <c r="B49" s="6"/>
      <c r="C49" s="7"/>
      <c r="D49" s="7"/>
      <c r="S49" s="22"/>
      <c r="T49" s="22"/>
      <c r="U49" s="22"/>
      <c r="V49" s="22"/>
      <c r="W49" s="22"/>
      <c r="X49" s="22"/>
      <c r="Y49" s="22"/>
      <c r="Z49" s="22"/>
      <c r="AA49" s="22"/>
    </row>
    <row r="50" spans="2:27" ht="15.75" customHeight="1" x14ac:dyDescent="0.2">
      <c r="B50" s="6"/>
      <c r="C50" s="7"/>
      <c r="D50" s="7"/>
      <c r="S50" s="22"/>
      <c r="T50" s="22"/>
      <c r="U50" s="22"/>
      <c r="V50" s="22"/>
      <c r="W50" s="22"/>
      <c r="X50" s="22"/>
      <c r="Y50" s="22"/>
      <c r="Z50" s="22"/>
      <c r="AA50" s="22"/>
    </row>
    <row r="51" spans="2:27" ht="15.75" customHeight="1" x14ac:dyDescent="0.2">
      <c r="B51" s="6"/>
      <c r="C51" s="7"/>
      <c r="D51" s="7"/>
      <c r="S51" s="22"/>
      <c r="T51" s="22"/>
      <c r="U51" s="22"/>
      <c r="V51" s="22"/>
      <c r="W51" s="22"/>
      <c r="X51" s="22"/>
      <c r="Y51" s="22"/>
      <c r="Z51" s="22"/>
      <c r="AA51" s="22"/>
    </row>
    <row r="52" spans="2:27" ht="15.75" customHeight="1" x14ac:dyDescent="0.2">
      <c r="B52" s="6"/>
      <c r="C52" s="7"/>
      <c r="D52" s="7"/>
      <c r="S52" s="22"/>
      <c r="T52" s="22"/>
      <c r="U52" s="22"/>
      <c r="V52" s="22"/>
      <c r="W52" s="22"/>
      <c r="X52" s="22"/>
      <c r="Y52" s="22"/>
      <c r="Z52" s="22"/>
      <c r="AA52" s="22"/>
    </row>
    <row r="53" spans="2:27" ht="15.75" customHeight="1" x14ac:dyDescent="0.2">
      <c r="B53" s="6"/>
      <c r="C53" s="7"/>
      <c r="D53" s="7"/>
      <c r="S53" s="22"/>
      <c r="T53" s="22"/>
      <c r="U53" s="22"/>
      <c r="V53" s="22"/>
      <c r="W53" s="22"/>
      <c r="X53" s="22"/>
      <c r="Y53" s="22"/>
      <c r="Z53" s="22"/>
      <c r="AA53" s="22"/>
    </row>
    <row r="54" spans="2:27" ht="15.75" customHeight="1" x14ac:dyDescent="0.2">
      <c r="B54" s="6"/>
      <c r="C54" s="7"/>
      <c r="D54" s="7"/>
      <c r="S54" s="22"/>
      <c r="T54" s="22"/>
      <c r="U54" s="22"/>
      <c r="V54" s="22"/>
      <c r="W54" s="22"/>
      <c r="X54" s="22"/>
      <c r="Y54" s="22"/>
      <c r="Z54" s="22"/>
      <c r="AA54" s="22"/>
    </row>
    <row r="55" spans="2:27" ht="15.75" customHeight="1" x14ac:dyDescent="0.2">
      <c r="B55" s="6"/>
      <c r="C55" s="7"/>
      <c r="D55" s="7"/>
      <c r="S55" s="22"/>
      <c r="T55" s="22"/>
      <c r="U55" s="22"/>
      <c r="V55" s="22"/>
      <c r="W55" s="22"/>
      <c r="X55" s="22"/>
      <c r="Y55" s="22"/>
      <c r="Z55" s="22"/>
      <c r="AA55" s="22"/>
    </row>
    <row r="56" spans="2:27" ht="15.75" customHeight="1" x14ac:dyDescent="0.2">
      <c r="B56" s="6"/>
      <c r="C56" s="7"/>
      <c r="D56" s="7"/>
      <c r="S56" s="22"/>
      <c r="T56" s="22"/>
      <c r="U56" s="22"/>
      <c r="V56" s="22"/>
      <c r="W56" s="22"/>
      <c r="X56" s="22"/>
      <c r="Y56" s="22"/>
      <c r="Z56" s="22"/>
      <c r="AA56" s="22"/>
    </row>
    <row r="57" spans="2:27" ht="15.75" customHeight="1" x14ac:dyDescent="0.2">
      <c r="B57" s="6"/>
      <c r="C57" s="7"/>
      <c r="D57" s="7"/>
      <c r="S57" s="22"/>
      <c r="T57" s="22"/>
      <c r="U57" s="22"/>
      <c r="V57" s="22"/>
      <c r="W57" s="22"/>
      <c r="X57" s="22"/>
      <c r="Y57" s="22"/>
      <c r="Z57" s="22"/>
      <c r="AA57" s="22"/>
    </row>
    <row r="58" spans="2:27" ht="15.75" customHeight="1" x14ac:dyDescent="0.2">
      <c r="B58" s="6"/>
      <c r="C58" s="7"/>
      <c r="D58" s="7"/>
      <c r="S58" s="22"/>
      <c r="T58" s="22"/>
      <c r="U58" s="22"/>
      <c r="V58" s="22"/>
      <c r="W58" s="22"/>
      <c r="X58" s="22"/>
      <c r="Y58" s="22"/>
      <c r="Z58" s="22"/>
      <c r="AA58" s="22"/>
    </row>
    <row r="59" spans="2:27" ht="15.75" customHeight="1" x14ac:dyDescent="0.2">
      <c r="B59" s="6"/>
      <c r="C59" s="7"/>
      <c r="D59" s="7"/>
      <c r="S59" s="22"/>
      <c r="T59" s="22"/>
      <c r="U59" s="22"/>
      <c r="V59" s="22"/>
      <c r="W59" s="22"/>
      <c r="X59" s="22"/>
      <c r="Y59" s="22"/>
      <c r="Z59" s="22"/>
      <c r="AA59" s="22"/>
    </row>
    <row r="60" spans="2:27" ht="15.75" customHeight="1" x14ac:dyDescent="0.2">
      <c r="B60" s="6"/>
      <c r="C60" s="7"/>
      <c r="D60" s="7"/>
      <c r="S60" s="22"/>
      <c r="T60" s="22"/>
      <c r="U60" s="22"/>
      <c r="V60" s="22"/>
      <c r="W60" s="22"/>
      <c r="X60" s="22"/>
      <c r="Y60" s="22"/>
      <c r="Z60" s="22"/>
      <c r="AA60" s="22"/>
    </row>
    <row r="61" spans="2:27" ht="15.75" customHeight="1" x14ac:dyDescent="0.2">
      <c r="B61" s="6"/>
      <c r="C61" s="7"/>
      <c r="D61" s="7"/>
      <c r="S61" s="22"/>
      <c r="T61" s="22"/>
      <c r="U61" s="22"/>
      <c r="V61" s="22"/>
      <c r="W61" s="22"/>
      <c r="X61" s="22"/>
      <c r="Y61" s="22"/>
      <c r="Z61" s="22"/>
      <c r="AA61" s="22"/>
    </row>
    <row r="62" spans="2:27" ht="15.75" customHeight="1" x14ac:dyDescent="0.2">
      <c r="B62" s="6"/>
      <c r="C62" s="7"/>
      <c r="D62" s="7"/>
      <c r="S62" s="22"/>
      <c r="T62" s="22"/>
      <c r="U62" s="22"/>
      <c r="V62" s="22"/>
      <c r="W62" s="22"/>
      <c r="X62" s="22"/>
      <c r="Y62" s="22"/>
      <c r="Z62" s="22"/>
      <c r="AA62" s="22"/>
    </row>
    <row r="63" spans="2:27" ht="15.75" customHeight="1" x14ac:dyDescent="0.2">
      <c r="B63" s="6"/>
      <c r="C63" s="7"/>
      <c r="D63" s="7"/>
      <c r="S63" s="22"/>
      <c r="T63" s="22"/>
      <c r="U63" s="22"/>
      <c r="V63" s="22"/>
      <c r="W63" s="22"/>
      <c r="X63" s="22"/>
      <c r="Y63" s="22"/>
      <c r="Z63" s="22"/>
      <c r="AA63" s="22"/>
    </row>
    <row r="64" spans="2:27" ht="15.75" customHeight="1" x14ac:dyDescent="0.2">
      <c r="B64" s="6"/>
      <c r="C64" s="7"/>
      <c r="D64" s="7"/>
      <c r="S64" s="22"/>
      <c r="T64" s="22"/>
      <c r="U64" s="22"/>
      <c r="V64" s="22"/>
      <c r="W64" s="22"/>
      <c r="X64" s="22"/>
      <c r="Y64" s="22"/>
      <c r="Z64" s="22"/>
      <c r="AA64" s="22"/>
    </row>
    <row r="65" spans="2:27" ht="15.75" customHeight="1" x14ac:dyDescent="0.2">
      <c r="B65" s="6"/>
      <c r="C65" s="7"/>
      <c r="D65" s="7"/>
      <c r="S65" s="22"/>
      <c r="T65" s="22"/>
      <c r="U65" s="22"/>
      <c r="V65" s="22"/>
      <c r="W65" s="22"/>
      <c r="X65" s="22"/>
      <c r="Y65" s="22"/>
      <c r="Z65" s="22"/>
      <c r="AA65" s="22"/>
    </row>
    <row r="66" spans="2:27" ht="15.75" customHeight="1" x14ac:dyDescent="0.2">
      <c r="B66" s="6"/>
      <c r="C66" s="7"/>
      <c r="D66" s="7"/>
      <c r="S66" s="22"/>
      <c r="T66" s="22"/>
      <c r="U66" s="22"/>
      <c r="V66" s="22"/>
      <c r="W66" s="22"/>
      <c r="X66" s="22"/>
      <c r="Y66" s="22"/>
      <c r="Z66" s="22"/>
      <c r="AA66" s="22"/>
    </row>
    <row r="67" spans="2:27" ht="15.75" customHeight="1" x14ac:dyDescent="0.2">
      <c r="B67" s="6"/>
      <c r="C67" s="7"/>
      <c r="D67" s="7"/>
      <c r="S67" s="22"/>
      <c r="T67" s="22"/>
      <c r="U67" s="22"/>
      <c r="V67" s="22"/>
      <c r="W67" s="22"/>
      <c r="X67" s="22"/>
      <c r="Y67" s="22"/>
      <c r="Z67" s="22"/>
      <c r="AA67" s="22"/>
    </row>
    <row r="68" spans="2:27" ht="15.75" customHeight="1" x14ac:dyDescent="0.2">
      <c r="B68" s="6"/>
      <c r="C68" s="7"/>
      <c r="D68" s="7"/>
      <c r="S68" s="22"/>
      <c r="T68" s="22"/>
      <c r="U68" s="22"/>
      <c r="V68" s="22"/>
      <c r="W68" s="22"/>
      <c r="X68" s="22"/>
      <c r="Y68" s="22"/>
      <c r="Z68" s="22"/>
      <c r="AA68" s="22"/>
    </row>
    <row r="69" spans="2:27" ht="15.75" customHeight="1" x14ac:dyDescent="0.2">
      <c r="B69" s="6"/>
      <c r="C69" s="7"/>
      <c r="D69" s="7"/>
      <c r="S69" s="22"/>
      <c r="T69" s="22"/>
      <c r="U69" s="22"/>
      <c r="V69" s="22"/>
      <c r="W69" s="22"/>
      <c r="X69" s="22"/>
      <c r="Y69" s="22"/>
      <c r="Z69" s="22"/>
      <c r="AA69" s="22"/>
    </row>
    <row r="70" spans="2:27" ht="15.75" customHeight="1" x14ac:dyDescent="0.2">
      <c r="B70" s="6"/>
      <c r="C70" s="7"/>
      <c r="D70" s="7"/>
      <c r="S70" s="22"/>
      <c r="T70" s="22"/>
      <c r="U70" s="22"/>
      <c r="V70" s="22"/>
      <c r="W70" s="22"/>
      <c r="X70" s="22"/>
      <c r="Y70" s="22"/>
      <c r="Z70" s="22"/>
      <c r="AA70" s="22"/>
    </row>
    <row r="71" spans="2:27" ht="15.75" customHeight="1" x14ac:dyDescent="0.2">
      <c r="B71" s="6"/>
      <c r="C71" s="7"/>
      <c r="D71" s="7"/>
      <c r="S71" s="22"/>
      <c r="T71" s="22"/>
      <c r="U71" s="22"/>
      <c r="V71" s="22"/>
      <c r="W71" s="22"/>
      <c r="X71" s="22"/>
      <c r="Y71" s="22"/>
      <c r="Z71" s="22"/>
      <c r="AA71" s="22"/>
    </row>
    <row r="72" spans="2:27" ht="15.75" customHeight="1" x14ac:dyDescent="0.2">
      <c r="B72" s="6"/>
      <c r="C72" s="7"/>
      <c r="D72" s="7"/>
      <c r="S72" s="22"/>
      <c r="T72" s="22"/>
      <c r="U72" s="22"/>
      <c r="V72" s="22"/>
      <c r="W72" s="22"/>
      <c r="X72" s="22"/>
      <c r="Y72" s="22"/>
      <c r="Z72" s="22"/>
      <c r="AA72" s="22"/>
    </row>
    <row r="73" spans="2:27" ht="15.75" customHeight="1" x14ac:dyDescent="0.2">
      <c r="B73" s="6"/>
      <c r="C73" s="7"/>
      <c r="D73" s="7"/>
      <c r="S73" s="22"/>
      <c r="T73" s="22"/>
      <c r="U73" s="22"/>
      <c r="V73" s="22"/>
      <c r="W73" s="22"/>
      <c r="X73" s="22"/>
      <c r="Y73" s="22"/>
      <c r="Z73" s="22"/>
      <c r="AA73" s="22"/>
    </row>
    <row r="74" spans="2:27" ht="15.75" customHeight="1" x14ac:dyDescent="0.2">
      <c r="B74" s="6"/>
      <c r="C74" s="7"/>
      <c r="D74" s="7"/>
      <c r="S74" s="22"/>
      <c r="T74" s="22"/>
      <c r="U74" s="22"/>
      <c r="V74" s="22"/>
      <c r="W74" s="22"/>
      <c r="X74" s="22"/>
      <c r="Y74" s="22"/>
      <c r="Z74" s="22"/>
      <c r="AA74" s="22"/>
    </row>
    <row r="75" spans="2:27" ht="15.75" customHeight="1" x14ac:dyDescent="0.2">
      <c r="B75" s="6"/>
      <c r="C75" s="7"/>
      <c r="D75" s="7"/>
      <c r="S75" s="22"/>
      <c r="T75" s="22"/>
      <c r="U75" s="22"/>
      <c r="V75" s="22"/>
      <c r="W75" s="22"/>
      <c r="X75" s="22"/>
      <c r="Y75" s="22"/>
      <c r="Z75" s="22"/>
      <c r="AA75" s="22"/>
    </row>
    <row r="76" spans="2:27" ht="15.75" customHeight="1" x14ac:dyDescent="0.2">
      <c r="B76" s="6"/>
      <c r="C76" s="7"/>
      <c r="D76" s="7"/>
      <c r="S76" s="22"/>
      <c r="T76" s="22"/>
      <c r="U76" s="22"/>
      <c r="V76" s="22"/>
      <c r="W76" s="22"/>
      <c r="X76" s="22"/>
      <c r="Y76" s="22"/>
      <c r="Z76" s="22"/>
      <c r="AA76" s="22"/>
    </row>
    <row r="77" spans="2:27" ht="15.75" customHeight="1" x14ac:dyDescent="0.2">
      <c r="B77" s="6"/>
      <c r="C77" s="7"/>
      <c r="D77" s="7"/>
      <c r="S77" s="22"/>
      <c r="T77" s="22"/>
      <c r="U77" s="22"/>
      <c r="V77" s="22"/>
      <c r="W77" s="22"/>
      <c r="X77" s="22"/>
      <c r="Y77" s="22"/>
      <c r="Z77" s="22"/>
      <c r="AA77" s="22"/>
    </row>
    <row r="78" spans="2:27" ht="15.75" customHeight="1" x14ac:dyDescent="0.2">
      <c r="B78" s="6"/>
      <c r="C78" s="7"/>
      <c r="D78" s="7"/>
      <c r="S78" s="22"/>
      <c r="T78" s="22"/>
      <c r="U78" s="22"/>
      <c r="V78" s="22"/>
      <c r="W78" s="22"/>
      <c r="X78" s="22"/>
      <c r="Y78" s="22"/>
      <c r="Z78" s="22"/>
      <c r="AA78" s="22"/>
    </row>
    <row r="79" spans="2:27" ht="15.75" customHeight="1" x14ac:dyDescent="0.2">
      <c r="B79" s="6"/>
      <c r="C79" s="7"/>
      <c r="D79" s="7"/>
      <c r="S79" s="22"/>
      <c r="T79" s="22"/>
      <c r="U79" s="22"/>
      <c r="V79" s="22"/>
      <c r="W79" s="22"/>
      <c r="X79" s="22"/>
      <c r="Y79" s="22"/>
      <c r="Z79" s="22"/>
      <c r="AA79" s="22"/>
    </row>
    <row r="80" spans="2:27" ht="15.75" customHeight="1" x14ac:dyDescent="0.2">
      <c r="B80" s="6"/>
      <c r="C80" s="7"/>
      <c r="D80" s="7"/>
      <c r="S80" s="22"/>
      <c r="T80" s="22"/>
      <c r="U80" s="22"/>
      <c r="V80" s="22"/>
      <c r="W80" s="22"/>
      <c r="X80" s="22"/>
      <c r="Y80" s="22"/>
      <c r="Z80" s="22"/>
      <c r="AA80" s="22"/>
    </row>
    <row r="81" spans="2:27" ht="15.75" customHeight="1" x14ac:dyDescent="0.2">
      <c r="B81" s="6"/>
      <c r="C81" s="7"/>
      <c r="D81" s="7"/>
      <c r="S81" s="22"/>
      <c r="T81" s="22"/>
      <c r="U81" s="22"/>
      <c r="V81" s="22"/>
      <c r="W81" s="22"/>
      <c r="X81" s="22"/>
      <c r="Y81" s="22"/>
      <c r="Z81" s="22"/>
      <c r="AA81" s="22"/>
    </row>
    <row r="82" spans="2:27" ht="15.75" customHeight="1" x14ac:dyDescent="0.2">
      <c r="B82" s="6"/>
      <c r="C82" s="7"/>
      <c r="D82" s="7"/>
      <c r="S82" s="22"/>
      <c r="T82" s="22"/>
      <c r="U82" s="22"/>
      <c r="V82" s="22"/>
      <c r="W82" s="22"/>
      <c r="X82" s="22"/>
      <c r="Y82" s="22"/>
      <c r="Z82" s="22"/>
      <c r="AA82" s="22"/>
    </row>
    <row r="83" spans="2:27" ht="15.75" customHeight="1" x14ac:dyDescent="0.2">
      <c r="B83" s="6"/>
      <c r="C83" s="7"/>
      <c r="D83" s="7"/>
      <c r="S83" s="22"/>
      <c r="T83" s="22"/>
      <c r="U83" s="22"/>
      <c r="V83" s="22"/>
      <c r="W83" s="22"/>
      <c r="X83" s="22"/>
      <c r="Y83" s="22"/>
      <c r="Z83" s="22"/>
      <c r="AA83" s="22"/>
    </row>
    <row r="84" spans="2:27" ht="15.75" customHeight="1" x14ac:dyDescent="0.2">
      <c r="B84" s="6"/>
      <c r="C84" s="7"/>
      <c r="D84" s="7"/>
      <c r="S84" s="22"/>
      <c r="T84" s="22"/>
      <c r="U84" s="22"/>
      <c r="V84" s="22"/>
      <c r="W84" s="22"/>
      <c r="X84" s="22"/>
      <c r="Y84" s="22"/>
      <c r="Z84" s="22"/>
      <c r="AA84" s="22"/>
    </row>
    <row r="85" spans="2:27" ht="15.75" customHeight="1" x14ac:dyDescent="0.2">
      <c r="B85" s="6"/>
      <c r="C85" s="7"/>
      <c r="D85" s="7"/>
      <c r="S85" s="22"/>
      <c r="T85" s="22"/>
      <c r="U85" s="22"/>
      <c r="V85" s="22"/>
      <c r="W85" s="22"/>
      <c r="X85" s="22"/>
      <c r="Y85" s="22"/>
      <c r="Z85" s="22"/>
      <c r="AA85" s="22"/>
    </row>
    <row r="86" spans="2:27" ht="15.75" customHeight="1" x14ac:dyDescent="0.2">
      <c r="B86" s="6"/>
      <c r="C86" s="7"/>
      <c r="D86" s="7"/>
      <c r="S86" s="22"/>
      <c r="T86" s="22"/>
      <c r="U86" s="22"/>
      <c r="V86" s="22"/>
      <c r="W86" s="22"/>
      <c r="X86" s="22"/>
      <c r="Y86" s="22"/>
      <c r="Z86" s="22"/>
      <c r="AA86" s="22"/>
    </row>
    <row r="87" spans="2:27" ht="15.75" customHeight="1" x14ac:dyDescent="0.2">
      <c r="B87" s="6"/>
      <c r="C87" s="7"/>
      <c r="D87" s="7"/>
      <c r="S87" s="22"/>
      <c r="T87" s="22"/>
      <c r="U87" s="22"/>
      <c r="V87" s="22"/>
      <c r="W87" s="22"/>
      <c r="X87" s="22"/>
      <c r="Y87" s="22"/>
      <c r="Z87" s="22"/>
      <c r="AA87" s="22"/>
    </row>
    <row r="88" spans="2:27" ht="15.75" customHeight="1" x14ac:dyDescent="0.2">
      <c r="B88" s="6"/>
      <c r="C88" s="7"/>
      <c r="D88" s="7"/>
      <c r="S88" s="22"/>
      <c r="T88" s="22"/>
      <c r="U88" s="22"/>
      <c r="V88" s="22"/>
      <c r="W88" s="22"/>
      <c r="X88" s="22"/>
      <c r="Y88" s="22"/>
      <c r="Z88" s="22"/>
      <c r="AA88" s="22"/>
    </row>
    <row r="89" spans="2:27" ht="15.75" customHeight="1" x14ac:dyDescent="0.2">
      <c r="B89" s="6"/>
      <c r="C89" s="7"/>
      <c r="D89" s="7"/>
      <c r="S89" s="22"/>
      <c r="T89" s="22"/>
      <c r="U89" s="22"/>
      <c r="V89" s="22"/>
      <c r="W89" s="22"/>
      <c r="X89" s="22"/>
      <c r="Y89" s="22"/>
      <c r="Z89" s="22"/>
      <c r="AA89" s="22"/>
    </row>
    <row r="90" spans="2:27" ht="15.75" customHeight="1" x14ac:dyDescent="0.2">
      <c r="B90" s="6"/>
      <c r="C90" s="7"/>
      <c r="D90" s="7"/>
      <c r="S90" s="22"/>
      <c r="T90" s="22"/>
      <c r="U90" s="22"/>
      <c r="V90" s="22"/>
      <c r="W90" s="22"/>
      <c r="X90" s="22"/>
      <c r="Y90" s="22"/>
      <c r="Z90" s="22"/>
      <c r="AA90" s="22"/>
    </row>
    <row r="91" spans="2:27" ht="15.75" customHeight="1" x14ac:dyDescent="0.2">
      <c r="B91" s="6"/>
      <c r="C91" s="7"/>
      <c r="D91" s="7"/>
      <c r="S91" s="22"/>
      <c r="T91" s="22"/>
      <c r="U91" s="22"/>
      <c r="V91" s="22"/>
      <c r="W91" s="22"/>
      <c r="X91" s="22"/>
      <c r="Y91" s="22"/>
      <c r="Z91" s="22"/>
      <c r="AA91" s="22"/>
    </row>
    <row r="92" spans="2:27" ht="15.75" customHeight="1" x14ac:dyDescent="0.2">
      <c r="B92" s="6"/>
      <c r="C92" s="7"/>
      <c r="D92" s="7"/>
      <c r="S92" s="22"/>
      <c r="T92" s="22"/>
      <c r="U92" s="22"/>
      <c r="V92" s="22"/>
      <c r="W92" s="22"/>
      <c r="X92" s="22"/>
      <c r="Y92" s="22"/>
      <c r="Z92" s="22"/>
      <c r="AA92" s="22"/>
    </row>
    <row r="93" spans="2:27" ht="15.75" customHeight="1" x14ac:dyDescent="0.2">
      <c r="B93" s="6"/>
      <c r="C93" s="7"/>
      <c r="D93" s="7"/>
      <c r="S93" s="22"/>
      <c r="T93" s="22"/>
      <c r="U93" s="22"/>
      <c r="V93" s="22"/>
      <c r="W93" s="22"/>
      <c r="X93" s="22"/>
      <c r="Y93" s="22"/>
      <c r="Z93" s="22"/>
      <c r="AA93" s="22"/>
    </row>
    <row r="94" spans="2:27" ht="15.75" customHeight="1" x14ac:dyDescent="0.2">
      <c r="B94" s="6"/>
      <c r="C94" s="7"/>
      <c r="D94" s="7"/>
      <c r="S94" s="22"/>
      <c r="T94" s="22"/>
      <c r="U94" s="22"/>
      <c r="V94" s="22"/>
      <c r="W94" s="22"/>
      <c r="X94" s="22"/>
      <c r="Y94" s="22"/>
      <c r="Z94" s="22"/>
      <c r="AA94" s="22"/>
    </row>
    <row r="95" spans="2:27" ht="15.75" customHeight="1" x14ac:dyDescent="0.2">
      <c r="B95" s="6"/>
      <c r="C95" s="7"/>
      <c r="D95" s="7"/>
      <c r="S95" s="22"/>
      <c r="T95" s="22"/>
      <c r="U95" s="22"/>
      <c r="V95" s="22"/>
      <c r="W95" s="22"/>
      <c r="X95" s="22"/>
      <c r="Y95" s="22"/>
      <c r="Z95" s="22"/>
      <c r="AA95" s="22"/>
    </row>
    <row r="96" spans="2:27" ht="15.75" customHeight="1" x14ac:dyDescent="0.2">
      <c r="B96" s="6"/>
      <c r="C96" s="7"/>
      <c r="D96" s="7"/>
      <c r="S96" s="22"/>
      <c r="T96" s="22"/>
      <c r="U96" s="22"/>
      <c r="V96" s="22"/>
      <c r="W96" s="22"/>
      <c r="X96" s="22"/>
      <c r="Y96" s="22"/>
      <c r="Z96" s="22"/>
      <c r="AA96" s="22"/>
    </row>
    <row r="97" spans="2:27" ht="15.75" customHeight="1" x14ac:dyDescent="0.2">
      <c r="B97" s="6"/>
      <c r="C97" s="7"/>
      <c r="D97" s="7"/>
      <c r="S97" s="22"/>
      <c r="T97" s="22"/>
      <c r="U97" s="22"/>
      <c r="V97" s="22"/>
      <c r="W97" s="22"/>
      <c r="X97" s="22"/>
      <c r="Y97" s="22"/>
      <c r="Z97" s="22"/>
      <c r="AA97" s="22"/>
    </row>
    <row r="98" spans="2:27" ht="15.75" customHeight="1" x14ac:dyDescent="0.2">
      <c r="B98" s="6"/>
      <c r="C98" s="7"/>
      <c r="D98" s="7"/>
      <c r="S98" s="22"/>
      <c r="T98" s="22"/>
      <c r="U98" s="22"/>
      <c r="V98" s="22"/>
      <c r="W98" s="22"/>
      <c r="X98" s="22"/>
      <c r="Y98" s="22"/>
      <c r="Z98" s="22"/>
      <c r="AA98" s="22"/>
    </row>
    <row r="99" spans="2:27" ht="15.75" customHeight="1" x14ac:dyDescent="0.2">
      <c r="B99" s="6"/>
      <c r="C99" s="7"/>
      <c r="D99" s="7"/>
      <c r="S99" s="22"/>
      <c r="T99" s="22"/>
      <c r="U99" s="22"/>
      <c r="V99" s="22"/>
      <c r="W99" s="22"/>
      <c r="X99" s="22"/>
      <c r="Y99" s="22"/>
      <c r="Z99" s="22"/>
      <c r="AA99" s="22"/>
    </row>
    <row r="100" spans="2:27" ht="15.75" customHeight="1" x14ac:dyDescent="0.2">
      <c r="B100" s="6"/>
      <c r="C100" s="7"/>
      <c r="D100" s="7"/>
      <c r="S100" s="22"/>
      <c r="T100" s="22"/>
      <c r="U100" s="22"/>
      <c r="V100" s="22"/>
      <c r="W100" s="22"/>
      <c r="X100" s="22"/>
      <c r="Y100" s="22"/>
      <c r="Z100" s="22"/>
      <c r="AA100" s="22"/>
    </row>
    <row r="101" spans="2:27" ht="15.75" customHeight="1" x14ac:dyDescent="0.2">
      <c r="B101" s="6"/>
      <c r="C101" s="7"/>
      <c r="D101" s="7"/>
      <c r="S101" s="22"/>
      <c r="T101" s="22"/>
      <c r="U101" s="22"/>
      <c r="V101" s="22"/>
      <c r="W101" s="22"/>
      <c r="X101" s="22"/>
      <c r="Y101" s="22"/>
      <c r="Z101" s="22"/>
      <c r="AA101" s="22"/>
    </row>
    <row r="102" spans="2:27" ht="15.75" customHeight="1" x14ac:dyDescent="0.2">
      <c r="B102" s="6"/>
      <c r="C102" s="7"/>
      <c r="D102" s="7"/>
      <c r="S102" s="22"/>
      <c r="T102" s="22"/>
      <c r="U102" s="22"/>
      <c r="V102" s="22"/>
      <c r="W102" s="22"/>
      <c r="X102" s="22"/>
      <c r="Y102" s="22"/>
      <c r="Z102" s="22"/>
      <c r="AA102" s="22"/>
    </row>
    <row r="103" spans="2:27" ht="15.75" customHeight="1" x14ac:dyDescent="0.2">
      <c r="B103" s="6"/>
      <c r="C103" s="7"/>
      <c r="D103" s="7"/>
      <c r="S103" s="22"/>
      <c r="T103" s="22"/>
      <c r="U103" s="22"/>
      <c r="V103" s="22"/>
      <c r="W103" s="22"/>
      <c r="X103" s="22"/>
      <c r="Y103" s="22"/>
      <c r="Z103" s="22"/>
      <c r="AA103" s="22"/>
    </row>
    <row r="104" spans="2:27" ht="15.75" customHeight="1" x14ac:dyDescent="0.2">
      <c r="B104" s="6"/>
      <c r="C104" s="7"/>
      <c r="D104" s="7"/>
      <c r="S104" s="22"/>
      <c r="T104" s="22"/>
      <c r="U104" s="22"/>
      <c r="V104" s="22"/>
      <c r="W104" s="22"/>
      <c r="X104" s="22"/>
      <c r="Y104" s="22"/>
      <c r="Z104" s="22"/>
      <c r="AA104" s="22"/>
    </row>
    <row r="105" spans="2:27" ht="15.75" customHeight="1" x14ac:dyDescent="0.2">
      <c r="B105" s="6"/>
      <c r="C105" s="7"/>
      <c r="D105" s="7"/>
      <c r="S105" s="22"/>
      <c r="T105" s="22"/>
      <c r="U105" s="22"/>
      <c r="V105" s="22"/>
      <c r="W105" s="22"/>
      <c r="X105" s="22"/>
      <c r="Y105" s="22"/>
      <c r="Z105" s="22"/>
      <c r="AA105" s="22"/>
    </row>
    <row r="106" spans="2:27" ht="15.75" customHeight="1" x14ac:dyDescent="0.2">
      <c r="B106" s="6"/>
      <c r="C106" s="7"/>
      <c r="D106" s="7"/>
      <c r="S106" s="22"/>
      <c r="T106" s="22"/>
      <c r="U106" s="22"/>
      <c r="V106" s="22"/>
      <c r="W106" s="22"/>
      <c r="X106" s="22"/>
      <c r="Y106" s="22"/>
      <c r="Z106" s="22"/>
      <c r="AA106" s="22"/>
    </row>
    <row r="107" spans="2:27" ht="15.75" customHeight="1" x14ac:dyDescent="0.2">
      <c r="B107" s="6"/>
      <c r="C107" s="7"/>
      <c r="D107" s="7"/>
      <c r="S107" s="22"/>
      <c r="T107" s="22"/>
      <c r="U107" s="22"/>
      <c r="V107" s="22"/>
      <c r="W107" s="22"/>
      <c r="X107" s="22"/>
      <c r="Y107" s="22"/>
      <c r="Z107" s="22"/>
      <c r="AA107" s="22"/>
    </row>
    <row r="108" spans="2:27" ht="15.75" customHeight="1" x14ac:dyDescent="0.2">
      <c r="B108" s="6"/>
      <c r="C108" s="7"/>
      <c r="D108" s="7"/>
      <c r="S108" s="22"/>
      <c r="T108" s="22"/>
      <c r="U108" s="22"/>
      <c r="V108" s="22"/>
      <c r="W108" s="22"/>
      <c r="X108" s="22"/>
      <c r="Y108" s="22"/>
      <c r="Z108" s="22"/>
      <c r="AA108" s="22"/>
    </row>
    <row r="109" spans="2:27" ht="15.75" customHeight="1" x14ac:dyDescent="0.2">
      <c r="B109" s="6"/>
      <c r="C109" s="7"/>
      <c r="D109" s="7"/>
      <c r="S109" s="22"/>
      <c r="T109" s="22"/>
      <c r="U109" s="22"/>
      <c r="V109" s="22"/>
      <c r="W109" s="22"/>
      <c r="X109" s="22"/>
      <c r="Y109" s="22"/>
      <c r="Z109" s="22"/>
      <c r="AA109" s="22"/>
    </row>
    <row r="110" spans="2:27" ht="15.75" customHeight="1" x14ac:dyDescent="0.2">
      <c r="B110" s="6"/>
      <c r="C110" s="7"/>
      <c r="D110" s="7"/>
      <c r="S110" s="22"/>
      <c r="T110" s="22"/>
      <c r="U110" s="22"/>
      <c r="V110" s="22"/>
      <c r="W110" s="22"/>
      <c r="X110" s="22"/>
      <c r="Y110" s="22"/>
      <c r="Z110" s="22"/>
      <c r="AA110" s="22"/>
    </row>
    <row r="111" spans="2:27" ht="15.75" customHeight="1" x14ac:dyDescent="0.2">
      <c r="B111" s="6"/>
      <c r="C111" s="7"/>
      <c r="D111" s="7"/>
      <c r="S111" s="22"/>
      <c r="T111" s="22"/>
      <c r="U111" s="22"/>
      <c r="V111" s="22"/>
      <c r="W111" s="22"/>
      <c r="X111" s="22"/>
      <c r="Y111" s="22"/>
      <c r="Z111" s="22"/>
      <c r="AA111" s="22"/>
    </row>
    <row r="112" spans="2:27" ht="15.75" customHeight="1" x14ac:dyDescent="0.2">
      <c r="B112" s="6"/>
      <c r="C112" s="7"/>
      <c r="D112" s="7"/>
      <c r="S112" s="22"/>
      <c r="T112" s="22"/>
      <c r="U112" s="22"/>
      <c r="V112" s="22"/>
      <c r="W112" s="22"/>
      <c r="X112" s="22"/>
      <c r="Y112" s="22"/>
      <c r="Z112" s="22"/>
      <c r="AA112" s="22"/>
    </row>
    <row r="113" spans="2:27" ht="15.75" customHeight="1" x14ac:dyDescent="0.2">
      <c r="B113" s="6"/>
      <c r="C113" s="7"/>
      <c r="D113" s="7"/>
      <c r="S113" s="22"/>
      <c r="T113" s="22"/>
      <c r="U113" s="22"/>
      <c r="V113" s="22"/>
      <c r="W113" s="22"/>
      <c r="X113" s="22"/>
      <c r="Y113" s="22"/>
      <c r="Z113" s="22"/>
      <c r="AA113" s="22"/>
    </row>
    <row r="114" spans="2:27" ht="15.75" customHeight="1" x14ac:dyDescent="0.2">
      <c r="B114" s="6"/>
      <c r="C114" s="7"/>
      <c r="D114" s="7"/>
      <c r="S114" s="22"/>
      <c r="T114" s="22"/>
      <c r="U114" s="22"/>
      <c r="V114" s="22"/>
      <c r="W114" s="22"/>
      <c r="X114" s="22"/>
      <c r="Y114" s="22"/>
      <c r="Z114" s="22"/>
      <c r="AA114" s="22"/>
    </row>
    <row r="115" spans="2:27" ht="15.75" customHeight="1" x14ac:dyDescent="0.2">
      <c r="B115" s="6"/>
      <c r="C115" s="7"/>
      <c r="D115" s="7"/>
      <c r="S115" s="22"/>
      <c r="T115" s="22"/>
      <c r="U115" s="22"/>
      <c r="V115" s="22"/>
      <c r="W115" s="22"/>
      <c r="X115" s="22"/>
      <c r="Y115" s="22"/>
      <c r="Z115" s="22"/>
      <c r="AA115" s="22"/>
    </row>
    <row r="116" spans="2:27" ht="15.75" customHeight="1" x14ac:dyDescent="0.2">
      <c r="B116" s="6"/>
      <c r="C116" s="7"/>
      <c r="D116" s="7"/>
      <c r="S116" s="22"/>
      <c r="T116" s="22"/>
      <c r="U116" s="22"/>
      <c r="V116" s="22"/>
      <c r="W116" s="22"/>
      <c r="X116" s="22"/>
      <c r="Y116" s="22"/>
      <c r="Z116" s="22"/>
      <c r="AA116" s="22"/>
    </row>
    <row r="117" spans="2:27" ht="15.75" customHeight="1" x14ac:dyDescent="0.2">
      <c r="B117" s="6"/>
      <c r="C117" s="7"/>
      <c r="D117" s="7"/>
      <c r="S117" s="22"/>
      <c r="T117" s="22"/>
      <c r="U117" s="22"/>
      <c r="V117" s="22"/>
      <c r="W117" s="22"/>
      <c r="X117" s="22"/>
      <c r="Y117" s="22"/>
      <c r="Z117" s="22"/>
      <c r="AA117" s="22"/>
    </row>
    <row r="118" spans="2:27" ht="15.75" customHeight="1" x14ac:dyDescent="0.2">
      <c r="B118" s="6"/>
      <c r="C118" s="7"/>
      <c r="D118" s="7"/>
      <c r="S118" s="22"/>
      <c r="T118" s="22"/>
      <c r="U118" s="22"/>
      <c r="V118" s="22"/>
      <c r="W118" s="22"/>
      <c r="X118" s="22"/>
      <c r="Y118" s="22"/>
      <c r="Z118" s="22"/>
      <c r="AA118" s="22"/>
    </row>
    <row r="119" spans="2:27" ht="15.75" customHeight="1" x14ac:dyDescent="0.2">
      <c r="B119" s="6"/>
      <c r="C119" s="7"/>
      <c r="D119" s="7"/>
      <c r="S119" s="22"/>
      <c r="T119" s="22"/>
      <c r="U119" s="22"/>
      <c r="V119" s="22"/>
      <c r="W119" s="22"/>
      <c r="X119" s="22"/>
      <c r="Y119" s="22"/>
      <c r="Z119" s="22"/>
      <c r="AA119" s="22"/>
    </row>
    <row r="120" spans="2:27" ht="15.75" customHeight="1" x14ac:dyDescent="0.2">
      <c r="B120" s="6"/>
      <c r="C120" s="7"/>
      <c r="D120" s="7"/>
      <c r="S120" s="22"/>
      <c r="T120" s="22"/>
      <c r="U120" s="22"/>
      <c r="V120" s="22"/>
      <c r="W120" s="22"/>
      <c r="X120" s="22"/>
      <c r="Y120" s="22"/>
      <c r="Z120" s="22"/>
      <c r="AA120" s="22"/>
    </row>
    <row r="121" spans="2:27" ht="15.75" customHeight="1" x14ac:dyDescent="0.2">
      <c r="B121" s="6"/>
      <c r="C121" s="7"/>
      <c r="D121" s="7"/>
      <c r="S121" s="22"/>
      <c r="T121" s="22"/>
      <c r="U121" s="22"/>
      <c r="V121" s="22"/>
      <c r="W121" s="22"/>
      <c r="X121" s="22"/>
      <c r="Y121" s="22"/>
      <c r="Z121" s="22"/>
      <c r="AA121" s="22"/>
    </row>
    <row r="122" spans="2:27" ht="15.75" customHeight="1" x14ac:dyDescent="0.2">
      <c r="B122" s="6"/>
      <c r="C122" s="7"/>
      <c r="D122" s="7"/>
      <c r="S122" s="22"/>
      <c r="T122" s="22"/>
      <c r="U122" s="22"/>
      <c r="V122" s="22"/>
      <c r="W122" s="22"/>
      <c r="X122" s="22"/>
      <c r="Y122" s="22"/>
      <c r="Z122" s="22"/>
      <c r="AA122" s="22"/>
    </row>
    <row r="123" spans="2:27" ht="15.75" customHeight="1" x14ac:dyDescent="0.2">
      <c r="B123" s="6"/>
      <c r="C123" s="7"/>
      <c r="D123" s="7"/>
      <c r="S123" s="22"/>
      <c r="T123" s="22"/>
      <c r="U123" s="22"/>
      <c r="V123" s="22"/>
      <c r="W123" s="22"/>
      <c r="X123" s="22"/>
      <c r="Y123" s="22"/>
      <c r="Z123" s="22"/>
      <c r="AA123" s="22"/>
    </row>
    <row r="124" spans="2:27" ht="15.75" customHeight="1" x14ac:dyDescent="0.2">
      <c r="B124" s="6"/>
      <c r="C124" s="7"/>
      <c r="D124" s="7"/>
      <c r="S124" s="22"/>
      <c r="T124" s="22"/>
      <c r="U124" s="22"/>
      <c r="V124" s="22"/>
      <c r="W124" s="22"/>
      <c r="X124" s="22"/>
      <c r="Y124" s="22"/>
      <c r="Z124" s="22"/>
      <c r="AA124" s="22"/>
    </row>
    <row r="125" spans="2:27" ht="15.75" customHeight="1" x14ac:dyDescent="0.2">
      <c r="B125" s="6"/>
      <c r="C125" s="7"/>
      <c r="D125" s="7"/>
      <c r="S125" s="22"/>
      <c r="T125" s="22"/>
      <c r="U125" s="22"/>
      <c r="V125" s="22"/>
      <c r="W125" s="22"/>
      <c r="X125" s="22"/>
      <c r="Y125" s="22"/>
      <c r="Z125" s="22"/>
      <c r="AA125" s="22"/>
    </row>
    <row r="126" spans="2:27" ht="15.75" customHeight="1" x14ac:dyDescent="0.2">
      <c r="B126" s="6"/>
      <c r="C126" s="7"/>
      <c r="D126" s="7"/>
      <c r="S126" s="22"/>
      <c r="T126" s="22"/>
      <c r="U126" s="22"/>
      <c r="V126" s="22"/>
      <c r="W126" s="22"/>
      <c r="X126" s="22"/>
      <c r="Y126" s="22"/>
      <c r="Z126" s="22"/>
      <c r="AA126" s="22"/>
    </row>
    <row r="127" spans="2:27" ht="15.75" customHeight="1" x14ac:dyDescent="0.2">
      <c r="B127" s="6"/>
      <c r="C127" s="7"/>
      <c r="D127" s="7"/>
      <c r="S127" s="22"/>
      <c r="T127" s="22"/>
      <c r="U127" s="22"/>
      <c r="V127" s="22"/>
      <c r="W127" s="22"/>
      <c r="X127" s="22"/>
      <c r="Y127" s="22"/>
      <c r="Z127" s="22"/>
      <c r="AA127" s="22"/>
    </row>
    <row r="128" spans="2:27" ht="15.75" customHeight="1" x14ac:dyDescent="0.2">
      <c r="B128" s="6"/>
      <c r="C128" s="7"/>
      <c r="D128" s="7"/>
      <c r="S128" s="22"/>
      <c r="T128" s="22"/>
      <c r="U128" s="22"/>
      <c r="V128" s="22"/>
      <c r="W128" s="22"/>
      <c r="X128" s="22"/>
      <c r="Y128" s="22"/>
      <c r="Z128" s="22"/>
      <c r="AA128" s="22"/>
    </row>
    <row r="129" spans="2:27" ht="15.75" customHeight="1" x14ac:dyDescent="0.2">
      <c r="B129" s="6"/>
      <c r="C129" s="7"/>
      <c r="D129" s="7"/>
      <c r="S129" s="22"/>
      <c r="T129" s="22"/>
      <c r="U129" s="22"/>
      <c r="V129" s="22"/>
      <c r="W129" s="22"/>
      <c r="X129" s="22"/>
      <c r="Y129" s="22"/>
      <c r="Z129" s="22"/>
      <c r="AA129" s="22"/>
    </row>
    <row r="130" spans="2:27" ht="15.75" customHeight="1" x14ac:dyDescent="0.2">
      <c r="B130" s="6"/>
      <c r="C130" s="7"/>
      <c r="D130" s="7"/>
      <c r="S130" s="22"/>
      <c r="T130" s="22"/>
      <c r="U130" s="22"/>
      <c r="V130" s="22"/>
      <c r="W130" s="22"/>
      <c r="X130" s="22"/>
      <c r="Y130" s="22"/>
      <c r="Z130" s="22"/>
      <c r="AA130" s="22"/>
    </row>
    <row r="131" spans="2:27" ht="15.75" customHeight="1" x14ac:dyDescent="0.2">
      <c r="B131" s="6"/>
      <c r="C131" s="7"/>
      <c r="D131" s="7"/>
      <c r="S131" s="22"/>
      <c r="T131" s="22"/>
      <c r="U131" s="22"/>
      <c r="V131" s="22"/>
      <c r="W131" s="22"/>
      <c r="X131" s="22"/>
      <c r="Y131" s="22"/>
      <c r="Z131" s="22"/>
      <c r="AA131" s="22"/>
    </row>
    <row r="132" spans="2:27" ht="15.75" customHeight="1" x14ac:dyDescent="0.2">
      <c r="B132" s="6"/>
      <c r="C132" s="7"/>
      <c r="D132" s="7"/>
      <c r="S132" s="22"/>
      <c r="T132" s="22"/>
      <c r="U132" s="22"/>
      <c r="V132" s="22"/>
      <c r="W132" s="22"/>
      <c r="X132" s="22"/>
      <c r="Y132" s="22"/>
      <c r="Z132" s="22"/>
      <c r="AA132" s="22"/>
    </row>
    <row r="133" spans="2:27" ht="15.75" customHeight="1" x14ac:dyDescent="0.2">
      <c r="B133" s="6"/>
      <c r="C133" s="7"/>
      <c r="D133" s="7"/>
      <c r="S133" s="22"/>
      <c r="T133" s="22"/>
      <c r="U133" s="22"/>
      <c r="V133" s="22"/>
      <c r="W133" s="22"/>
      <c r="X133" s="22"/>
      <c r="Y133" s="22"/>
      <c r="Z133" s="22"/>
      <c r="AA133" s="22"/>
    </row>
    <row r="134" spans="2:27" ht="15.75" customHeight="1" x14ac:dyDescent="0.2">
      <c r="B134" s="6"/>
      <c r="C134" s="7"/>
      <c r="D134" s="7"/>
      <c r="S134" s="22"/>
      <c r="T134" s="22"/>
      <c r="U134" s="22"/>
      <c r="V134" s="22"/>
      <c r="W134" s="22"/>
      <c r="X134" s="22"/>
      <c r="Y134" s="22"/>
      <c r="Z134" s="22"/>
      <c r="AA134" s="22"/>
    </row>
    <row r="135" spans="2:27" ht="15.75" customHeight="1" x14ac:dyDescent="0.2">
      <c r="B135" s="6"/>
      <c r="C135" s="7"/>
      <c r="D135" s="7"/>
      <c r="S135" s="22"/>
      <c r="T135" s="22"/>
      <c r="U135" s="22"/>
      <c r="V135" s="22"/>
      <c r="W135" s="22"/>
      <c r="X135" s="22"/>
      <c r="Y135" s="22"/>
      <c r="Z135" s="22"/>
      <c r="AA135" s="22"/>
    </row>
    <row r="136" spans="2:27" ht="15.75" customHeight="1" x14ac:dyDescent="0.2">
      <c r="B136" s="6"/>
      <c r="C136" s="7"/>
      <c r="D136" s="7"/>
      <c r="S136" s="22"/>
      <c r="T136" s="22"/>
      <c r="U136" s="22"/>
      <c r="V136" s="22"/>
      <c r="W136" s="22"/>
      <c r="X136" s="22"/>
      <c r="Y136" s="22"/>
      <c r="Z136" s="22"/>
      <c r="AA136" s="22"/>
    </row>
    <row r="137" spans="2:27" ht="15.75" customHeight="1" x14ac:dyDescent="0.2">
      <c r="B137" s="6"/>
      <c r="C137" s="7"/>
      <c r="D137" s="7"/>
      <c r="S137" s="22"/>
      <c r="T137" s="22"/>
      <c r="U137" s="22"/>
      <c r="V137" s="22"/>
      <c r="W137" s="22"/>
      <c r="X137" s="22"/>
      <c r="Y137" s="22"/>
      <c r="Z137" s="22"/>
      <c r="AA137" s="22"/>
    </row>
    <row r="138" spans="2:27" ht="15.75" customHeight="1" x14ac:dyDescent="0.2">
      <c r="B138" s="6"/>
      <c r="C138" s="7"/>
      <c r="D138" s="7"/>
      <c r="S138" s="22"/>
      <c r="T138" s="22"/>
      <c r="U138" s="22"/>
      <c r="V138" s="22"/>
      <c r="W138" s="22"/>
      <c r="X138" s="22"/>
      <c r="Y138" s="22"/>
      <c r="Z138" s="22"/>
      <c r="AA138" s="22"/>
    </row>
    <row r="139" spans="2:27" ht="15.75" customHeight="1" x14ac:dyDescent="0.2">
      <c r="B139" s="6"/>
      <c r="C139" s="7"/>
      <c r="D139" s="7"/>
      <c r="S139" s="22"/>
      <c r="T139" s="22"/>
      <c r="U139" s="22"/>
      <c r="V139" s="22"/>
      <c r="W139" s="22"/>
      <c r="X139" s="22"/>
      <c r="Y139" s="22"/>
      <c r="Z139" s="22"/>
      <c r="AA139" s="22"/>
    </row>
    <row r="140" spans="2:27" ht="15.75" customHeight="1" x14ac:dyDescent="0.2">
      <c r="B140" s="6"/>
      <c r="C140" s="7"/>
      <c r="D140" s="7"/>
      <c r="S140" s="22"/>
      <c r="T140" s="22"/>
      <c r="U140" s="22"/>
      <c r="V140" s="22"/>
      <c r="W140" s="22"/>
      <c r="X140" s="22"/>
      <c r="Y140" s="22"/>
      <c r="Z140" s="22"/>
      <c r="AA140" s="22"/>
    </row>
    <row r="141" spans="2:27" ht="15.75" customHeight="1" x14ac:dyDescent="0.2">
      <c r="B141" s="6"/>
      <c r="C141" s="7"/>
      <c r="D141" s="7"/>
      <c r="S141" s="22"/>
      <c r="T141" s="22"/>
      <c r="U141" s="22"/>
      <c r="V141" s="22"/>
      <c r="W141" s="22"/>
      <c r="X141" s="22"/>
      <c r="Y141" s="22"/>
      <c r="Z141" s="22"/>
      <c r="AA141" s="22"/>
    </row>
    <row r="142" spans="2:27" ht="15.75" customHeight="1" x14ac:dyDescent="0.2">
      <c r="B142" s="6"/>
      <c r="C142" s="7"/>
      <c r="D142" s="7"/>
      <c r="S142" s="22"/>
      <c r="T142" s="22"/>
      <c r="U142" s="22"/>
      <c r="V142" s="22"/>
      <c r="W142" s="22"/>
      <c r="X142" s="22"/>
      <c r="Y142" s="22"/>
      <c r="Z142" s="22"/>
      <c r="AA142" s="22"/>
    </row>
    <row r="143" spans="2:27" ht="15.75" customHeight="1" x14ac:dyDescent="0.2">
      <c r="B143" s="6"/>
      <c r="C143" s="7"/>
      <c r="D143" s="7"/>
      <c r="S143" s="22"/>
      <c r="T143" s="22"/>
      <c r="U143" s="22"/>
      <c r="V143" s="22"/>
      <c r="W143" s="22"/>
      <c r="X143" s="22"/>
      <c r="Y143" s="22"/>
      <c r="Z143" s="22"/>
      <c r="AA143" s="22"/>
    </row>
    <row r="144" spans="2:27" ht="15.75" customHeight="1" x14ac:dyDescent="0.2">
      <c r="B144" s="6"/>
      <c r="C144" s="7"/>
      <c r="D144" s="7"/>
      <c r="S144" s="22"/>
      <c r="T144" s="22"/>
      <c r="U144" s="22"/>
      <c r="V144" s="22"/>
      <c r="W144" s="22"/>
      <c r="X144" s="22"/>
      <c r="Y144" s="22"/>
      <c r="Z144" s="22"/>
      <c r="AA144" s="22"/>
    </row>
    <row r="145" spans="2:27" ht="15.75" customHeight="1" x14ac:dyDescent="0.2">
      <c r="B145" s="6"/>
      <c r="C145" s="7"/>
      <c r="D145" s="7"/>
      <c r="S145" s="22"/>
      <c r="T145" s="22"/>
      <c r="U145" s="22"/>
      <c r="V145" s="22"/>
      <c r="W145" s="22"/>
      <c r="X145" s="22"/>
      <c r="Y145" s="22"/>
      <c r="Z145" s="22"/>
      <c r="AA145" s="22"/>
    </row>
    <row r="146" spans="2:27" ht="15.75" customHeight="1" x14ac:dyDescent="0.2">
      <c r="B146" s="6"/>
      <c r="C146" s="7"/>
      <c r="D146" s="7"/>
      <c r="S146" s="22"/>
      <c r="T146" s="22"/>
      <c r="U146" s="22"/>
      <c r="V146" s="22"/>
      <c r="W146" s="22"/>
      <c r="X146" s="22"/>
      <c r="Y146" s="22"/>
      <c r="Z146" s="22"/>
      <c r="AA146" s="22"/>
    </row>
    <row r="147" spans="2:27" ht="15.75" customHeight="1" x14ac:dyDescent="0.2">
      <c r="B147" s="6"/>
      <c r="C147" s="7"/>
      <c r="D147" s="7"/>
      <c r="S147" s="22"/>
      <c r="T147" s="22"/>
      <c r="U147" s="22"/>
      <c r="V147" s="22"/>
      <c r="W147" s="22"/>
      <c r="X147" s="22"/>
      <c r="Y147" s="22"/>
      <c r="Z147" s="22"/>
      <c r="AA147" s="22"/>
    </row>
    <row r="148" spans="2:27" ht="15.75" customHeight="1" x14ac:dyDescent="0.2">
      <c r="B148" s="6"/>
      <c r="C148" s="7"/>
      <c r="D148" s="7"/>
      <c r="S148" s="22"/>
      <c r="T148" s="22"/>
      <c r="U148" s="22"/>
      <c r="V148" s="22"/>
      <c r="W148" s="22"/>
      <c r="X148" s="22"/>
      <c r="Y148" s="22"/>
      <c r="Z148" s="22"/>
      <c r="AA148" s="22"/>
    </row>
    <row r="149" spans="2:27" ht="15.75" customHeight="1" x14ac:dyDescent="0.2">
      <c r="B149" s="6"/>
      <c r="C149" s="7"/>
      <c r="D149" s="7"/>
      <c r="S149" s="22"/>
      <c r="T149" s="22"/>
      <c r="U149" s="22"/>
      <c r="V149" s="22"/>
      <c r="W149" s="22"/>
      <c r="X149" s="22"/>
      <c r="Y149" s="22"/>
      <c r="Z149" s="22"/>
      <c r="AA149" s="22"/>
    </row>
    <row r="150" spans="2:27" ht="15.75" customHeight="1" x14ac:dyDescent="0.2">
      <c r="B150" s="6"/>
      <c r="C150" s="7"/>
      <c r="D150" s="7"/>
      <c r="S150" s="22"/>
      <c r="T150" s="22"/>
      <c r="U150" s="22"/>
      <c r="V150" s="22"/>
      <c r="W150" s="22"/>
      <c r="X150" s="22"/>
      <c r="Y150" s="22"/>
      <c r="Z150" s="22"/>
      <c r="AA150" s="22"/>
    </row>
    <row r="151" spans="2:27" ht="15.75" customHeight="1" x14ac:dyDescent="0.2">
      <c r="B151" s="6"/>
      <c r="C151" s="7"/>
      <c r="D151" s="7"/>
      <c r="S151" s="22"/>
      <c r="T151" s="22"/>
      <c r="U151" s="22"/>
      <c r="V151" s="22"/>
      <c r="W151" s="22"/>
      <c r="X151" s="22"/>
      <c r="Y151" s="22"/>
      <c r="Z151" s="22"/>
      <c r="AA151" s="22"/>
    </row>
    <row r="152" spans="2:27" ht="15.75" customHeight="1" x14ac:dyDescent="0.2">
      <c r="B152" s="6"/>
      <c r="C152" s="7"/>
      <c r="D152" s="7"/>
      <c r="S152" s="22"/>
      <c r="T152" s="22"/>
      <c r="U152" s="22"/>
      <c r="V152" s="22"/>
      <c r="W152" s="22"/>
      <c r="X152" s="22"/>
      <c r="Y152" s="22"/>
      <c r="Z152" s="22"/>
      <c r="AA152" s="22"/>
    </row>
    <row r="153" spans="2:27" ht="15.75" customHeight="1" x14ac:dyDescent="0.2">
      <c r="B153" s="6"/>
      <c r="C153" s="7"/>
      <c r="D153" s="7"/>
      <c r="S153" s="22"/>
      <c r="T153" s="22"/>
      <c r="U153" s="22"/>
      <c r="V153" s="22"/>
      <c r="W153" s="22"/>
      <c r="X153" s="22"/>
      <c r="Y153" s="22"/>
      <c r="Z153" s="22"/>
      <c r="AA153" s="22"/>
    </row>
    <row r="154" spans="2:27" ht="15.75" customHeight="1" x14ac:dyDescent="0.2">
      <c r="B154" s="6"/>
      <c r="C154" s="7"/>
      <c r="D154" s="7"/>
      <c r="S154" s="22"/>
      <c r="T154" s="22"/>
      <c r="U154" s="22"/>
      <c r="V154" s="22"/>
      <c r="W154" s="22"/>
      <c r="X154" s="22"/>
      <c r="Y154" s="22"/>
      <c r="Z154" s="22"/>
      <c r="AA154" s="22"/>
    </row>
    <row r="155" spans="2:27" ht="15.75" customHeight="1" x14ac:dyDescent="0.2">
      <c r="B155" s="6"/>
      <c r="C155" s="7"/>
      <c r="D155" s="7"/>
      <c r="S155" s="22"/>
      <c r="T155" s="22"/>
      <c r="U155" s="22"/>
      <c r="V155" s="22"/>
      <c r="W155" s="22"/>
      <c r="X155" s="22"/>
      <c r="Y155" s="22"/>
      <c r="Z155" s="22"/>
      <c r="AA155" s="22"/>
    </row>
    <row r="156" spans="2:27" ht="15.75" customHeight="1" x14ac:dyDescent="0.2">
      <c r="B156" s="6"/>
      <c r="C156" s="7"/>
      <c r="D156" s="7"/>
      <c r="S156" s="22"/>
      <c r="T156" s="22"/>
      <c r="U156" s="22"/>
      <c r="V156" s="22"/>
      <c r="W156" s="22"/>
      <c r="X156" s="22"/>
      <c r="Y156" s="22"/>
      <c r="Z156" s="22"/>
      <c r="AA156" s="22"/>
    </row>
    <row r="157" spans="2:27" ht="15.75" customHeight="1" x14ac:dyDescent="0.2">
      <c r="B157" s="6"/>
      <c r="C157" s="7"/>
      <c r="D157" s="7"/>
      <c r="S157" s="22"/>
      <c r="T157" s="22"/>
      <c r="U157" s="22"/>
      <c r="V157" s="22"/>
      <c r="W157" s="22"/>
      <c r="X157" s="22"/>
      <c r="Y157" s="22"/>
      <c r="Z157" s="22"/>
      <c r="AA157" s="22"/>
    </row>
    <row r="158" spans="2:27" ht="15.75" customHeight="1" x14ac:dyDescent="0.2">
      <c r="B158" s="6"/>
      <c r="C158" s="7"/>
      <c r="D158" s="7"/>
      <c r="S158" s="22"/>
      <c r="T158" s="22"/>
      <c r="U158" s="22"/>
      <c r="V158" s="22"/>
      <c r="W158" s="22"/>
      <c r="X158" s="22"/>
      <c r="Y158" s="22"/>
      <c r="Z158" s="22"/>
      <c r="AA158" s="22"/>
    </row>
    <row r="159" spans="2:27" ht="15.75" customHeight="1" x14ac:dyDescent="0.2">
      <c r="B159" s="6"/>
      <c r="C159" s="7"/>
      <c r="D159" s="7"/>
      <c r="S159" s="22"/>
      <c r="T159" s="22"/>
      <c r="U159" s="22"/>
      <c r="V159" s="22"/>
      <c r="W159" s="22"/>
      <c r="X159" s="22"/>
      <c r="Y159" s="22"/>
      <c r="Z159" s="22"/>
      <c r="AA159" s="22"/>
    </row>
    <row r="160" spans="2:27" ht="15.75" customHeight="1" x14ac:dyDescent="0.2">
      <c r="B160" s="6"/>
      <c r="C160" s="7"/>
      <c r="D160" s="7"/>
      <c r="S160" s="22"/>
      <c r="T160" s="22"/>
      <c r="U160" s="22"/>
      <c r="V160" s="22"/>
      <c r="W160" s="22"/>
      <c r="X160" s="22"/>
      <c r="Y160" s="22"/>
      <c r="Z160" s="22"/>
      <c r="AA160" s="22"/>
    </row>
    <row r="161" spans="2:27" ht="15.75" customHeight="1" x14ac:dyDescent="0.2">
      <c r="B161" s="6"/>
      <c r="C161" s="7"/>
      <c r="D161" s="7"/>
      <c r="S161" s="22"/>
      <c r="T161" s="22"/>
      <c r="U161" s="22"/>
      <c r="V161" s="22"/>
      <c r="W161" s="22"/>
      <c r="X161" s="22"/>
      <c r="Y161" s="22"/>
      <c r="Z161" s="22"/>
      <c r="AA161" s="22"/>
    </row>
    <row r="162" spans="2:27" ht="15.75" customHeight="1" x14ac:dyDescent="0.2">
      <c r="B162" s="6"/>
      <c r="C162" s="7"/>
      <c r="D162" s="7"/>
      <c r="S162" s="22"/>
      <c r="T162" s="22"/>
      <c r="U162" s="22"/>
      <c r="V162" s="22"/>
      <c r="W162" s="22"/>
      <c r="X162" s="22"/>
      <c r="Y162" s="22"/>
      <c r="Z162" s="22"/>
      <c r="AA162" s="22"/>
    </row>
    <row r="163" spans="2:27" ht="15.75" customHeight="1" x14ac:dyDescent="0.2">
      <c r="B163" s="6"/>
      <c r="C163" s="7"/>
      <c r="D163" s="7"/>
      <c r="S163" s="22"/>
      <c r="T163" s="22"/>
      <c r="U163" s="22"/>
      <c r="V163" s="22"/>
      <c r="W163" s="22"/>
      <c r="X163" s="22"/>
      <c r="Y163" s="22"/>
      <c r="Z163" s="22"/>
      <c r="AA163" s="22"/>
    </row>
    <row r="164" spans="2:27" ht="15.75" customHeight="1" x14ac:dyDescent="0.2">
      <c r="B164" s="6"/>
      <c r="C164" s="7"/>
      <c r="D164" s="7"/>
      <c r="S164" s="22"/>
      <c r="T164" s="22"/>
      <c r="U164" s="22"/>
      <c r="V164" s="22"/>
      <c r="W164" s="22"/>
      <c r="X164" s="22"/>
      <c r="Y164" s="22"/>
      <c r="Z164" s="22"/>
      <c r="AA164" s="22"/>
    </row>
    <row r="165" spans="2:27" ht="15.75" customHeight="1" x14ac:dyDescent="0.2">
      <c r="B165" s="6"/>
      <c r="C165" s="7"/>
      <c r="D165" s="7"/>
      <c r="S165" s="22"/>
      <c r="T165" s="22"/>
      <c r="U165" s="22"/>
      <c r="V165" s="22"/>
      <c r="W165" s="22"/>
      <c r="X165" s="22"/>
      <c r="Y165" s="22"/>
      <c r="Z165" s="22"/>
      <c r="AA165" s="22"/>
    </row>
    <row r="166" spans="2:27" ht="15.75" customHeight="1" x14ac:dyDescent="0.2">
      <c r="B166" s="6"/>
      <c r="C166" s="7"/>
      <c r="D166" s="7"/>
      <c r="S166" s="22"/>
      <c r="T166" s="22"/>
      <c r="U166" s="22"/>
      <c r="V166" s="22"/>
      <c r="W166" s="22"/>
      <c r="X166" s="22"/>
      <c r="Y166" s="22"/>
      <c r="Z166" s="22"/>
      <c r="AA166" s="22"/>
    </row>
    <row r="167" spans="2:27" ht="15.75" customHeight="1" x14ac:dyDescent="0.2">
      <c r="B167" s="6"/>
      <c r="C167" s="7"/>
      <c r="D167" s="7"/>
      <c r="S167" s="22"/>
      <c r="T167" s="22"/>
      <c r="U167" s="22"/>
      <c r="V167" s="22"/>
      <c r="W167" s="22"/>
      <c r="X167" s="22"/>
      <c r="Y167" s="22"/>
      <c r="Z167" s="22"/>
      <c r="AA167" s="22"/>
    </row>
    <row r="168" spans="2:27" ht="15.75" customHeight="1" x14ac:dyDescent="0.2">
      <c r="B168" s="6"/>
      <c r="C168" s="7"/>
      <c r="D168" s="7"/>
      <c r="S168" s="22"/>
      <c r="T168" s="22"/>
      <c r="U168" s="22"/>
      <c r="V168" s="22"/>
      <c r="W168" s="22"/>
      <c r="X168" s="22"/>
      <c r="Y168" s="22"/>
      <c r="Z168" s="22"/>
      <c r="AA168" s="22"/>
    </row>
    <row r="169" spans="2:27" ht="15.75" customHeight="1" x14ac:dyDescent="0.2">
      <c r="B169" s="6"/>
      <c r="C169" s="7"/>
      <c r="D169" s="7"/>
      <c r="S169" s="22"/>
      <c r="T169" s="22"/>
      <c r="U169" s="22"/>
      <c r="V169" s="22"/>
      <c r="W169" s="22"/>
      <c r="X169" s="22"/>
      <c r="Y169" s="22"/>
      <c r="Z169" s="22"/>
      <c r="AA169" s="22"/>
    </row>
    <row r="170" spans="2:27" ht="15.75" customHeight="1" x14ac:dyDescent="0.2">
      <c r="B170" s="6"/>
      <c r="C170" s="7"/>
      <c r="D170" s="7"/>
      <c r="S170" s="22"/>
      <c r="T170" s="22"/>
      <c r="U170" s="22"/>
      <c r="V170" s="22"/>
      <c r="W170" s="22"/>
      <c r="X170" s="22"/>
      <c r="Y170" s="22"/>
      <c r="Z170" s="22"/>
      <c r="AA170" s="22"/>
    </row>
    <row r="171" spans="2:27" ht="15.75" customHeight="1" x14ac:dyDescent="0.2">
      <c r="B171" s="6"/>
      <c r="C171" s="7"/>
      <c r="D171" s="7"/>
      <c r="S171" s="22"/>
      <c r="T171" s="22"/>
      <c r="U171" s="22"/>
      <c r="V171" s="22"/>
      <c r="W171" s="22"/>
      <c r="X171" s="22"/>
      <c r="Y171" s="22"/>
      <c r="Z171" s="22"/>
      <c r="AA171" s="22"/>
    </row>
    <row r="172" spans="2:27" ht="15.75" customHeight="1" x14ac:dyDescent="0.2">
      <c r="B172" s="6"/>
      <c r="C172" s="7"/>
      <c r="D172" s="7"/>
      <c r="S172" s="22"/>
      <c r="T172" s="22"/>
      <c r="U172" s="22"/>
      <c r="V172" s="22"/>
      <c r="W172" s="22"/>
      <c r="X172" s="22"/>
      <c r="Y172" s="22"/>
      <c r="Z172" s="22"/>
      <c r="AA172" s="22"/>
    </row>
    <row r="173" spans="2:27" ht="15.75" customHeight="1" x14ac:dyDescent="0.2">
      <c r="B173" s="6"/>
      <c r="C173" s="7"/>
      <c r="D173" s="7"/>
      <c r="S173" s="22"/>
      <c r="T173" s="22"/>
      <c r="U173" s="22"/>
      <c r="V173" s="22"/>
      <c r="W173" s="22"/>
      <c r="X173" s="22"/>
      <c r="Y173" s="22"/>
      <c r="Z173" s="22"/>
      <c r="AA173" s="22"/>
    </row>
    <row r="174" spans="2:27" ht="15.75" customHeight="1" x14ac:dyDescent="0.2">
      <c r="B174" s="6"/>
      <c r="C174" s="7"/>
      <c r="D174" s="7"/>
      <c r="S174" s="22"/>
      <c r="T174" s="22"/>
      <c r="U174" s="22"/>
      <c r="V174" s="22"/>
      <c r="W174" s="22"/>
      <c r="X174" s="22"/>
      <c r="Y174" s="22"/>
      <c r="Z174" s="22"/>
      <c r="AA174" s="22"/>
    </row>
    <row r="175" spans="2:27" ht="15.75" customHeight="1" x14ac:dyDescent="0.2">
      <c r="B175" s="6"/>
      <c r="C175" s="7"/>
      <c r="D175" s="7"/>
      <c r="S175" s="22"/>
      <c r="T175" s="22"/>
      <c r="U175" s="22"/>
      <c r="V175" s="22"/>
      <c r="W175" s="22"/>
      <c r="X175" s="22"/>
      <c r="Y175" s="22"/>
      <c r="Z175" s="22"/>
      <c r="AA175" s="22"/>
    </row>
    <row r="176" spans="2:27" ht="15.75" customHeight="1" x14ac:dyDescent="0.2">
      <c r="B176" s="6"/>
      <c r="C176" s="7"/>
      <c r="D176" s="7"/>
      <c r="S176" s="22"/>
      <c r="T176" s="22"/>
      <c r="U176" s="22"/>
      <c r="V176" s="22"/>
      <c r="W176" s="22"/>
      <c r="X176" s="22"/>
      <c r="Y176" s="22"/>
      <c r="Z176" s="22"/>
      <c r="AA176" s="22"/>
    </row>
    <row r="177" spans="2:27" ht="15.75" customHeight="1" x14ac:dyDescent="0.2">
      <c r="B177" s="6"/>
      <c r="C177" s="7"/>
      <c r="D177" s="7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2:27" ht="15.75" customHeight="1" x14ac:dyDescent="0.2">
      <c r="B178" s="6"/>
      <c r="C178" s="7"/>
      <c r="D178" s="7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2:27" ht="15.75" customHeight="1" x14ac:dyDescent="0.2">
      <c r="B179" s="6"/>
      <c r="C179" s="7"/>
      <c r="D179" s="7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2:27" ht="15.75" customHeight="1" x14ac:dyDescent="0.2">
      <c r="B180" s="6"/>
      <c r="C180" s="7"/>
      <c r="D180" s="7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2:27" ht="15.75" customHeight="1" x14ac:dyDescent="0.2">
      <c r="B181" s="6"/>
      <c r="C181" s="7"/>
      <c r="D181" s="7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2:27" ht="15.75" customHeight="1" x14ac:dyDescent="0.2">
      <c r="B182" s="6"/>
      <c r="C182" s="7"/>
      <c r="D182" s="7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2:27" ht="15.75" customHeight="1" x14ac:dyDescent="0.2">
      <c r="B183" s="6"/>
      <c r="C183" s="7"/>
      <c r="D183" s="7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2:27" ht="15.75" customHeight="1" x14ac:dyDescent="0.2">
      <c r="B184" s="6"/>
      <c r="C184" s="7"/>
      <c r="D184" s="7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2:27" ht="15.75" customHeight="1" x14ac:dyDescent="0.2">
      <c r="B185" s="6"/>
      <c r="C185" s="7"/>
      <c r="D185" s="7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2:27" ht="15.75" customHeight="1" x14ac:dyDescent="0.2">
      <c r="B186" s="6"/>
      <c r="C186" s="7"/>
      <c r="D186" s="7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2:27" ht="15.75" customHeight="1" x14ac:dyDescent="0.2">
      <c r="B187" s="6"/>
      <c r="C187" s="7"/>
      <c r="D187" s="7"/>
      <c r="S187" s="22"/>
      <c r="T187" s="22"/>
      <c r="U187" s="22"/>
      <c r="V187" s="22"/>
      <c r="W187" s="22"/>
      <c r="X187" s="22"/>
      <c r="Y187" s="22"/>
      <c r="Z187" s="22"/>
      <c r="AA187" s="22"/>
    </row>
    <row r="188" spans="2:27" ht="15.75" customHeight="1" x14ac:dyDescent="0.2">
      <c r="B188" s="6"/>
      <c r="C188" s="7"/>
      <c r="D188" s="7"/>
      <c r="S188" s="22"/>
      <c r="T188" s="22"/>
      <c r="U188" s="22"/>
      <c r="V188" s="22"/>
      <c r="W188" s="22"/>
      <c r="X188" s="22"/>
      <c r="Y188" s="22"/>
      <c r="Z188" s="22"/>
      <c r="AA188" s="22"/>
    </row>
    <row r="189" spans="2:27" ht="15.75" customHeight="1" x14ac:dyDescent="0.2">
      <c r="B189" s="6"/>
      <c r="C189" s="7"/>
      <c r="D189" s="7"/>
      <c r="S189" s="22"/>
      <c r="T189" s="22"/>
      <c r="U189" s="22"/>
      <c r="V189" s="22"/>
      <c r="W189" s="22"/>
      <c r="X189" s="22"/>
      <c r="Y189" s="22"/>
      <c r="Z189" s="22"/>
      <c r="AA189" s="22"/>
    </row>
    <row r="190" spans="2:27" ht="15.75" customHeight="1" x14ac:dyDescent="0.2">
      <c r="B190" s="6"/>
      <c r="C190" s="7"/>
      <c r="D190" s="7"/>
      <c r="S190" s="22"/>
      <c r="T190" s="22"/>
      <c r="U190" s="22"/>
      <c r="V190" s="22"/>
      <c r="W190" s="22"/>
      <c r="X190" s="22"/>
      <c r="Y190" s="22"/>
      <c r="Z190" s="22"/>
      <c r="AA190" s="22"/>
    </row>
    <row r="191" spans="2:27" ht="15.75" customHeight="1" x14ac:dyDescent="0.2">
      <c r="B191" s="6"/>
      <c r="C191" s="7"/>
      <c r="D191" s="7"/>
      <c r="S191" s="22"/>
      <c r="T191" s="22"/>
      <c r="U191" s="22"/>
      <c r="V191" s="22"/>
      <c r="W191" s="22"/>
      <c r="X191" s="22"/>
      <c r="Y191" s="22"/>
      <c r="Z191" s="22"/>
      <c r="AA191" s="22"/>
    </row>
    <row r="192" spans="2:27" ht="15.75" customHeight="1" x14ac:dyDescent="0.2">
      <c r="B192" s="6"/>
      <c r="C192" s="7"/>
      <c r="D192" s="7"/>
      <c r="S192" s="22"/>
      <c r="T192" s="22"/>
      <c r="U192" s="22"/>
      <c r="V192" s="22"/>
      <c r="W192" s="22"/>
      <c r="X192" s="22"/>
      <c r="Y192" s="22"/>
      <c r="Z192" s="22"/>
      <c r="AA192" s="22"/>
    </row>
    <row r="193" spans="2:27" ht="15.75" customHeight="1" x14ac:dyDescent="0.2">
      <c r="B193" s="6"/>
      <c r="C193" s="7"/>
      <c r="D193" s="7"/>
      <c r="S193" s="22"/>
      <c r="T193" s="22"/>
      <c r="U193" s="22"/>
      <c r="V193" s="22"/>
      <c r="W193" s="22"/>
      <c r="X193" s="22"/>
      <c r="Y193" s="22"/>
      <c r="Z193" s="22"/>
      <c r="AA193" s="22"/>
    </row>
    <row r="194" spans="2:27" ht="15.75" customHeight="1" x14ac:dyDescent="0.2">
      <c r="B194" s="6"/>
      <c r="C194" s="7"/>
      <c r="D194" s="7"/>
      <c r="S194" s="22"/>
      <c r="T194" s="22"/>
      <c r="U194" s="22"/>
      <c r="V194" s="22"/>
      <c r="W194" s="22"/>
      <c r="X194" s="22"/>
      <c r="Y194" s="22"/>
      <c r="Z194" s="22"/>
      <c r="AA194" s="22"/>
    </row>
    <row r="195" spans="2:27" ht="15.75" customHeight="1" x14ac:dyDescent="0.2">
      <c r="B195" s="6"/>
      <c r="C195" s="7"/>
      <c r="D195" s="7"/>
      <c r="S195" s="22"/>
      <c r="T195" s="22"/>
      <c r="U195" s="22"/>
      <c r="V195" s="22"/>
      <c r="W195" s="22"/>
      <c r="X195" s="22"/>
      <c r="Y195" s="22"/>
      <c r="Z195" s="22"/>
      <c r="AA195" s="22"/>
    </row>
    <row r="196" spans="2:27" ht="15.75" customHeight="1" x14ac:dyDescent="0.2">
      <c r="B196" s="6"/>
      <c r="C196" s="7"/>
      <c r="D196" s="7"/>
      <c r="S196" s="22"/>
      <c r="T196" s="22"/>
      <c r="U196" s="22"/>
      <c r="V196" s="22"/>
      <c r="W196" s="22"/>
      <c r="X196" s="22"/>
      <c r="Y196" s="22"/>
      <c r="Z196" s="22"/>
      <c r="AA196" s="22"/>
    </row>
    <row r="197" spans="2:27" ht="15.75" customHeight="1" x14ac:dyDescent="0.2">
      <c r="B197" s="6"/>
      <c r="C197" s="7"/>
      <c r="D197" s="7"/>
      <c r="S197" s="22"/>
      <c r="T197" s="22"/>
      <c r="U197" s="22"/>
      <c r="V197" s="22"/>
      <c r="W197" s="22"/>
      <c r="X197" s="22"/>
      <c r="Y197" s="22"/>
      <c r="Z197" s="22"/>
      <c r="AA197" s="22"/>
    </row>
    <row r="198" spans="2:27" ht="15.75" customHeight="1" x14ac:dyDescent="0.2">
      <c r="B198" s="6"/>
      <c r="C198" s="7"/>
      <c r="D198" s="7"/>
      <c r="S198" s="22"/>
      <c r="T198" s="22"/>
      <c r="U198" s="22"/>
      <c r="V198" s="22"/>
      <c r="W198" s="22"/>
      <c r="X198" s="22"/>
      <c r="Y198" s="22"/>
      <c r="Z198" s="22"/>
      <c r="AA198" s="22"/>
    </row>
    <row r="199" spans="2:27" ht="15.75" customHeight="1" x14ac:dyDescent="0.2">
      <c r="B199" s="6"/>
      <c r="C199" s="7"/>
      <c r="D199" s="7"/>
      <c r="S199" s="22"/>
      <c r="T199" s="22"/>
      <c r="U199" s="22"/>
      <c r="V199" s="22"/>
      <c r="W199" s="22"/>
      <c r="X199" s="22"/>
      <c r="Y199" s="22"/>
      <c r="Z199" s="22"/>
      <c r="AA199" s="22"/>
    </row>
    <row r="200" spans="2:27" ht="15.75" customHeight="1" x14ac:dyDescent="0.2">
      <c r="B200" s="6"/>
      <c r="C200" s="7"/>
      <c r="D200" s="7"/>
      <c r="S200" s="22"/>
      <c r="T200" s="22"/>
      <c r="U200" s="22"/>
      <c r="V200" s="22"/>
      <c r="W200" s="22"/>
      <c r="X200" s="22"/>
      <c r="Y200" s="22"/>
      <c r="Z200" s="22"/>
      <c r="AA200" s="22"/>
    </row>
    <row r="201" spans="2:27" ht="15.75" customHeight="1" x14ac:dyDescent="0.2">
      <c r="B201" s="6"/>
      <c r="C201" s="7"/>
      <c r="D201" s="7"/>
      <c r="S201" s="22"/>
      <c r="T201" s="22"/>
      <c r="U201" s="22"/>
      <c r="V201" s="22"/>
      <c r="W201" s="22"/>
      <c r="X201" s="22"/>
      <c r="Y201" s="22"/>
      <c r="Z201" s="22"/>
      <c r="AA201" s="22"/>
    </row>
    <row r="202" spans="2:27" ht="15.75" customHeight="1" x14ac:dyDescent="0.2">
      <c r="B202" s="6"/>
      <c r="C202" s="7"/>
      <c r="D202" s="7"/>
      <c r="S202" s="22"/>
      <c r="T202" s="22"/>
      <c r="U202" s="22"/>
      <c r="V202" s="22"/>
      <c r="W202" s="22"/>
      <c r="X202" s="22"/>
      <c r="Y202" s="22"/>
      <c r="Z202" s="22"/>
      <c r="AA202" s="22"/>
    </row>
    <row r="203" spans="2:27" ht="15.75" customHeight="1" x14ac:dyDescent="0.2">
      <c r="B203" s="6"/>
      <c r="C203" s="7"/>
      <c r="D203" s="7"/>
      <c r="S203" s="22"/>
      <c r="T203" s="22"/>
      <c r="U203" s="22"/>
      <c r="V203" s="22"/>
      <c r="W203" s="22"/>
      <c r="X203" s="22"/>
      <c r="Y203" s="22"/>
      <c r="Z203" s="22"/>
      <c r="AA203" s="22"/>
    </row>
    <row r="204" spans="2:27" ht="15.75" customHeight="1" x14ac:dyDescent="0.2">
      <c r="B204" s="6"/>
      <c r="C204" s="7"/>
      <c r="D204" s="7"/>
      <c r="S204" s="22"/>
      <c r="T204" s="22"/>
      <c r="U204" s="22"/>
      <c r="V204" s="22"/>
      <c r="W204" s="22"/>
      <c r="X204" s="22"/>
      <c r="Y204" s="22"/>
      <c r="Z204" s="22"/>
      <c r="AA204" s="22"/>
    </row>
    <row r="205" spans="2:27" ht="15.75" customHeight="1" x14ac:dyDescent="0.2">
      <c r="B205" s="6"/>
      <c r="C205" s="7"/>
      <c r="D205" s="7"/>
      <c r="S205" s="22"/>
      <c r="T205" s="22"/>
      <c r="U205" s="22"/>
      <c r="V205" s="22"/>
      <c r="W205" s="22"/>
      <c r="X205" s="22"/>
      <c r="Y205" s="22"/>
      <c r="Z205" s="22"/>
      <c r="AA205" s="22"/>
    </row>
    <row r="206" spans="2:27" ht="15.75" customHeight="1" x14ac:dyDescent="0.2">
      <c r="B206" s="6"/>
      <c r="C206" s="7"/>
      <c r="D206" s="7"/>
      <c r="S206" s="22"/>
      <c r="T206" s="22"/>
      <c r="U206" s="22"/>
      <c r="V206" s="22"/>
      <c r="W206" s="22"/>
      <c r="X206" s="22"/>
      <c r="Y206" s="22"/>
      <c r="Z206" s="22"/>
      <c r="AA206" s="22"/>
    </row>
    <row r="207" spans="2:27" ht="15.75" customHeight="1" x14ac:dyDescent="0.2">
      <c r="B207" s="6"/>
      <c r="C207" s="7"/>
      <c r="D207" s="7"/>
      <c r="S207" s="22"/>
      <c r="T207" s="22"/>
      <c r="U207" s="22"/>
      <c r="V207" s="22"/>
      <c r="W207" s="22"/>
      <c r="X207" s="22"/>
      <c r="Y207" s="22"/>
      <c r="Z207" s="22"/>
      <c r="AA207" s="22"/>
    </row>
    <row r="208" spans="2:27" ht="15.75" customHeight="1" x14ac:dyDescent="0.2">
      <c r="B208" s="6"/>
      <c r="C208" s="7"/>
      <c r="D208" s="7"/>
      <c r="S208" s="22"/>
      <c r="T208" s="22"/>
      <c r="U208" s="22"/>
      <c r="V208" s="22"/>
      <c r="W208" s="22"/>
      <c r="X208" s="22"/>
      <c r="Y208" s="22"/>
      <c r="Z208" s="22"/>
      <c r="AA208" s="22"/>
    </row>
    <row r="209" spans="2:27" ht="15.75" customHeight="1" x14ac:dyDescent="0.2">
      <c r="B209" s="6"/>
      <c r="C209" s="7"/>
      <c r="D209" s="7"/>
      <c r="S209" s="22"/>
      <c r="T209" s="22"/>
      <c r="U209" s="22"/>
      <c r="V209" s="22"/>
      <c r="W209" s="22"/>
      <c r="X209" s="22"/>
      <c r="Y209" s="22"/>
      <c r="Z209" s="22"/>
      <c r="AA209" s="22"/>
    </row>
    <row r="210" spans="2:27" ht="15.75" customHeight="1" x14ac:dyDescent="0.2">
      <c r="B210" s="6"/>
      <c r="C210" s="7"/>
      <c r="D210" s="7"/>
      <c r="S210" s="22"/>
      <c r="T210" s="22"/>
      <c r="U210" s="22"/>
      <c r="V210" s="22"/>
      <c r="W210" s="22"/>
      <c r="X210" s="22"/>
      <c r="Y210" s="22"/>
      <c r="Z210" s="22"/>
      <c r="AA210" s="22"/>
    </row>
    <row r="211" spans="2:27" ht="15.75" customHeight="1" x14ac:dyDescent="0.2">
      <c r="B211" s="6"/>
      <c r="C211" s="7"/>
      <c r="D211" s="7"/>
      <c r="S211" s="22"/>
      <c r="T211" s="22"/>
      <c r="U211" s="22"/>
      <c r="V211" s="22"/>
      <c r="W211" s="22"/>
      <c r="X211" s="22"/>
      <c r="Y211" s="22"/>
      <c r="Z211" s="22"/>
      <c r="AA211" s="22"/>
    </row>
    <row r="212" spans="2:27" ht="15.75" customHeight="1" x14ac:dyDescent="0.2">
      <c r="B212" s="6"/>
      <c r="C212" s="7"/>
      <c r="D212" s="7"/>
      <c r="S212" s="22"/>
      <c r="T212" s="22"/>
      <c r="U212" s="22"/>
      <c r="V212" s="22"/>
      <c r="W212" s="22"/>
      <c r="X212" s="22"/>
      <c r="Y212" s="22"/>
      <c r="Z212" s="22"/>
      <c r="AA212" s="22"/>
    </row>
    <row r="213" spans="2:27" ht="15.75" customHeight="1" x14ac:dyDescent="0.2">
      <c r="B213" s="6"/>
      <c r="C213" s="7"/>
      <c r="D213" s="7"/>
      <c r="S213" s="22"/>
      <c r="T213" s="22"/>
      <c r="U213" s="22"/>
      <c r="V213" s="22"/>
      <c r="W213" s="22"/>
      <c r="X213" s="22"/>
      <c r="Y213" s="22"/>
      <c r="Z213" s="22"/>
      <c r="AA213" s="22"/>
    </row>
    <row r="214" spans="2:27" ht="15.75" customHeight="1" x14ac:dyDescent="0.2">
      <c r="B214" s="6"/>
      <c r="C214" s="7"/>
      <c r="D214" s="7"/>
      <c r="S214" s="22"/>
      <c r="T214" s="22"/>
      <c r="U214" s="22"/>
      <c r="V214" s="22"/>
      <c r="W214" s="22"/>
      <c r="X214" s="22"/>
      <c r="Y214" s="22"/>
      <c r="Z214" s="22"/>
      <c r="AA214" s="22"/>
    </row>
    <row r="215" spans="2:27" ht="15.75" customHeight="1" x14ac:dyDescent="0.2">
      <c r="B215" s="6"/>
      <c r="C215" s="7"/>
      <c r="D215" s="7"/>
      <c r="S215" s="22"/>
      <c r="T215" s="22"/>
      <c r="U215" s="22"/>
      <c r="V215" s="22"/>
      <c r="W215" s="22"/>
      <c r="X215" s="22"/>
      <c r="Y215" s="22"/>
      <c r="Z215" s="22"/>
      <c r="AA215" s="22"/>
    </row>
    <row r="216" spans="2:27" ht="15.75" customHeight="1" x14ac:dyDescent="0.2">
      <c r="B216" s="6"/>
      <c r="C216" s="7"/>
      <c r="D216" s="7"/>
      <c r="S216" s="22"/>
      <c r="T216" s="22"/>
      <c r="U216" s="22"/>
      <c r="V216" s="22"/>
      <c r="W216" s="22"/>
      <c r="X216" s="22"/>
      <c r="Y216" s="22"/>
      <c r="Z216" s="22"/>
      <c r="AA216" s="22"/>
    </row>
    <row r="217" spans="2:27" ht="15.75" customHeight="1" x14ac:dyDescent="0.2">
      <c r="B217" s="6"/>
      <c r="C217" s="7"/>
      <c r="D217" s="7"/>
      <c r="S217" s="22"/>
      <c r="T217" s="22"/>
      <c r="U217" s="22"/>
      <c r="V217" s="22"/>
      <c r="W217" s="22"/>
      <c r="X217" s="22"/>
      <c r="Y217" s="22"/>
      <c r="Z217" s="22"/>
      <c r="AA217" s="22"/>
    </row>
    <row r="218" spans="2:27" ht="15.75" customHeight="1" x14ac:dyDescent="0.2">
      <c r="B218" s="6"/>
      <c r="C218" s="7"/>
      <c r="D218" s="7"/>
      <c r="S218" s="22"/>
      <c r="T218" s="22"/>
      <c r="U218" s="22"/>
      <c r="V218" s="22"/>
      <c r="W218" s="22"/>
      <c r="X218" s="22"/>
      <c r="Y218" s="22"/>
      <c r="Z218" s="22"/>
      <c r="AA218" s="22"/>
    </row>
    <row r="219" spans="2:27" ht="15.75" customHeight="1" x14ac:dyDescent="0.2">
      <c r="B219" s="6"/>
      <c r="C219" s="7"/>
      <c r="D219" s="7"/>
      <c r="S219" s="22"/>
      <c r="T219" s="22"/>
      <c r="U219" s="22"/>
      <c r="V219" s="22"/>
      <c r="W219" s="22"/>
      <c r="X219" s="22"/>
      <c r="Y219" s="22"/>
      <c r="Z219" s="22"/>
      <c r="AA219" s="22"/>
    </row>
    <row r="220" spans="2:27" ht="15.75" customHeight="1" x14ac:dyDescent="0.2">
      <c r="B220" s="6"/>
      <c r="C220" s="7"/>
      <c r="D220" s="7"/>
      <c r="S220" s="22"/>
      <c r="T220" s="22"/>
      <c r="U220" s="22"/>
      <c r="V220" s="22"/>
      <c r="W220" s="22"/>
      <c r="X220" s="22"/>
      <c r="Y220" s="22"/>
      <c r="Z220" s="22"/>
      <c r="AA220" s="22"/>
    </row>
    <row r="221" spans="2:27" ht="15.75" customHeight="1" x14ac:dyDescent="0.2">
      <c r="B221" s="6"/>
      <c r="C221" s="7"/>
      <c r="D221" s="7"/>
      <c r="S221" s="22"/>
      <c r="T221" s="22"/>
      <c r="U221" s="22"/>
      <c r="V221" s="22"/>
      <c r="W221" s="22"/>
      <c r="X221" s="22"/>
      <c r="Y221" s="22"/>
      <c r="Z221" s="22"/>
      <c r="AA221" s="22"/>
    </row>
    <row r="222" spans="2:27" ht="15.75" customHeight="1" x14ac:dyDescent="0.2">
      <c r="B222" s="6"/>
      <c r="C222" s="7"/>
      <c r="D222" s="7"/>
      <c r="S222" s="22"/>
      <c r="T222" s="22"/>
      <c r="U222" s="22"/>
      <c r="V222" s="22"/>
      <c r="W222" s="22"/>
      <c r="X222" s="22"/>
      <c r="Y222" s="22"/>
      <c r="Z222" s="22"/>
      <c r="AA222" s="22"/>
    </row>
    <row r="223" spans="2:27" ht="15.75" customHeight="1" x14ac:dyDescent="0.2">
      <c r="B223" s="6"/>
      <c r="C223" s="7"/>
      <c r="D223" s="7"/>
      <c r="S223" s="22"/>
      <c r="T223" s="22"/>
      <c r="U223" s="22"/>
      <c r="V223" s="22"/>
      <c r="W223" s="22"/>
      <c r="X223" s="22"/>
      <c r="Y223" s="22"/>
      <c r="Z223" s="22"/>
      <c r="AA223" s="22"/>
    </row>
    <row r="224" spans="2:27" ht="15.75" customHeight="1" x14ac:dyDescent="0.2">
      <c r="B224" s="6"/>
      <c r="C224" s="7"/>
      <c r="D224" s="7"/>
      <c r="S224" s="22"/>
      <c r="T224" s="22"/>
      <c r="U224" s="22"/>
      <c r="V224" s="22"/>
      <c r="W224" s="22"/>
      <c r="X224" s="22"/>
      <c r="Y224" s="22"/>
      <c r="Z224" s="22"/>
      <c r="AA224" s="22"/>
    </row>
    <row r="225" spans="2:27" ht="15.75" customHeight="1" x14ac:dyDescent="0.2">
      <c r="B225" s="6"/>
      <c r="C225" s="7"/>
      <c r="D225" s="7"/>
      <c r="S225" s="22"/>
      <c r="T225" s="22"/>
      <c r="U225" s="22"/>
      <c r="V225" s="22"/>
      <c r="W225" s="22"/>
      <c r="X225" s="22"/>
      <c r="Y225" s="22"/>
      <c r="Z225" s="22"/>
      <c r="AA225" s="22"/>
    </row>
    <row r="226" spans="2:27" ht="15.75" customHeight="1" x14ac:dyDescent="0.2">
      <c r="B226" s="6"/>
      <c r="C226" s="7"/>
      <c r="D226" s="7"/>
      <c r="S226" s="22"/>
      <c r="T226" s="22"/>
      <c r="U226" s="22"/>
      <c r="V226" s="22"/>
      <c r="W226" s="22"/>
      <c r="X226" s="22"/>
      <c r="Y226" s="22"/>
      <c r="Z226" s="22"/>
      <c r="AA226" s="22"/>
    </row>
    <row r="227" spans="2:27" ht="15.75" customHeight="1" x14ac:dyDescent="0.2">
      <c r="B227" s="6"/>
      <c r="C227" s="7"/>
      <c r="D227" s="7"/>
      <c r="S227" s="22"/>
      <c r="T227" s="22"/>
      <c r="U227" s="22"/>
      <c r="V227" s="22"/>
      <c r="W227" s="22"/>
      <c r="X227" s="22"/>
      <c r="Y227" s="22"/>
      <c r="Z227" s="22"/>
      <c r="AA227" s="22"/>
    </row>
    <row r="228" spans="2:27" ht="15.75" customHeight="1" x14ac:dyDescent="0.2">
      <c r="B228" s="6"/>
      <c r="C228" s="7"/>
      <c r="D228" s="7"/>
      <c r="S228" s="22"/>
      <c r="T228" s="22"/>
      <c r="U228" s="22"/>
      <c r="V228" s="22"/>
      <c r="W228" s="22"/>
      <c r="X228" s="22"/>
      <c r="Y228" s="22"/>
      <c r="Z228" s="22"/>
      <c r="AA228" s="22"/>
    </row>
    <row r="229" spans="2:27" ht="15.75" customHeight="1" x14ac:dyDescent="0.2">
      <c r="B229" s="6"/>
      <c r="C229" s="7"/>
      <c r="D229" s="7"/>
      <c r="S229" s="22"/>
      <c r="T229" s="22"/>
      <c r="U229" s="22"/>
      <c r="V229" s="22"/>
      <c r="W229" s="22"/>
      <c r="X229" s="22"/>
      <c r="Y229" s="22"/>
      <c r="Z229" s="22"/>
      <c r="AA229" s="22"/>
    </row>
    <row r="230" spans="2:27" ht="15.75" customHeight="1" x14ac:dyDescent="0.2">
      <c r="B230" s="6"/>
      <c r="C230" s="7"/>
      <c r="D230" s="7"/>
      <c r="S230" s="22"/>
      <c r="T230" s="22"/>
      <c r="U230" s="22"/>
      <c r="V230" s="22"/>
      <c r="W230" s="22"/>
      <c r="X230" s="22"/>
      <c r="Y230" s="22"/>
      <c r="Z230" s="22"/>
      <c r="AA230" s="22"/>
    </row>
    <row r="231" spans="2:27" ht="15.75" customHeight="1" x14ac:dyDescent="0.2">
      <c r="B231" s="6"/>
      <c r="C231" s="7"/>
      <c r="D231" s="7"/>
      <c r="S231" s="22"/>
      <c r="T231" s="22"/>
      <c r="U231" s="22"/>
      <c r="V231" s="22"/>
      <c r="W231" s="22"/>
      <c r="X231" s="22"/>
      <c r="Y231" s="22"/>
      <c r="Z231" s="22"/>
      <c r="AA231" s="22"/>
    </row>
    <row r="232" spans="2:27" ht="15.75" customHeight="1" x14ac:dyDescent="0.2">
      <c r="B232" s="6"/>
      <c r="C232" s="7"/>
      <c r="D232" s="7"/>
      <c r="S232" s="22"/>
      <c r="T232" s="22"/>
      <c r="U232" s="22"/>
      <c r="V232" s="22"/>
      <c r="W232" s="22"/>
      <c r="X232" s="22"/>
      <c r="Y232" s="22"/>
      <c r="Z232" s="22"/>
      <c r="AA232" s="22"/>
    </row>
    <row r="233" spans="2:27" ht="15.75" customHeight="1" x14ac:dyDescent="0.2">
      <c r="B233" s="6"/>
      <c r="C233" s="7"/>
      <c r="D233" s="7"/>
      <c r="S233" s="22"/>
      <c r="T233" s="22"/>
      <c r="U233" s="22"/>
      <c r="V233" s="22"/>
      <c r="W233" s="22"/>
      <c r="X233" s="22"/>
      <c r="Y233" s="22"/>
      <c r="Z233" s="22"/>
      <c r="AA233" s="22"/>
    </row>
    <row r="234" spans="2:27" ht="15.75" customHeight="1" x14ac:dyDescent="0.2">
      <c r="B234" s="6"/>
      <c r="C234" s="7"/>
      <c r="D234" s="7"/>
      <c r="S234" s="22"/>
      <c r="T234" s="22"/>
      <c r="U234" s="22"/>
      <c r="V234" s="22"/>
      <c r="W234" s="22"/>
      <c r="X234" s="22"/>
      <c r="Y234" s="22"/>
      <c r="Z234" s="22"/>
      <c r="AA234" s="22"/>
    </row>
    <row r="235" spans="2:27" ht="15.75" customHeight="1" x14ac:dyDescent="0.2">
      <c r="B235" s="6"/>
      <c r="C235" s="7"/>
      <c r="D235" s="7"/>
      <c r="S235" s="22"/>
      <c r="T235" s="22"/>
      <c r="U235" s="22"/>
      <c r="V235" s="22"/>
      <c r="W235" s="22"/>
      <c r="X235" s="22"/>
      <c r="Y235" s="22"/>
      <c r="Z235" s="22"/>
      <c r="AA235" s="22"/>
    </row>
    <row r="236" spans="2:27" ht="15.75" customHeight="1" x14ac:dyDescent="0.2">
      <c r="B236" s="6"/>
      <c r="C236" s="7"/>
      <c r="D236" s="7"/>
      <c r="S236" s="22"/>
      <c r="T236" s="22"/>
      <c r="U236" s="22"/>
      <c r="V236" s="22"/>
      <c r="W236" s="22"/>
      <c r="X236" s="22"/>
      <c r="Y236" s="22"/>
      <c r="Z236" s="22"/>
      <c r="AA236" s="22"/>
    </row>
    <row r="237" spans="2:27" ht="15.75" customHeight="1" x14ac:dyDescent="0.2">
      <c r="B237" s="6"/>
      <c r="C237" s="7"/>
      <c r="D237" s="7"/>
      <c r="S237" s="22"/>
      <c r="T237" s="22"/>
      <c r="U237" s="22"/>
      <c r="V237" s="22"/>
      <c r="W237" s="22"/>
      <c r="X237" s="22"/>
      <c r="Y237" s="22"/>
      <c r="Z237" s="22"/>
      <c r="AA237" s="22"/>
    </row>
    <row r="238" spans="2:27" ht="15.75" customHeight="1" x14ac:dyDescent="0.2">
      <c r="B238" s="6"/>
      <c r="C238" s="7"/>
      <c r="D238" s="7"/>
      <c r="S238" s="22"/>
      <c r="T238" s="22"/>
      <c r="U238" s="22"/>
      <c r="V238" s="22"/>
      <c r="W238" s="22"/>
      <c r="X238" s="22"/>
      <c r="Y238" s="22"/>
      <c r="Z238" s="22"/>
      <c r="AA238" s="22"/>
    </row>
    <row r="239" spans="2:27" ht="15.75" customHeight="1" x14ac:dyDescent="0.2">
      <c r="B239" s="6"/>
      <c r="C239" s="7"/>
      <c r="D239" s="7"/>
      <c r="S239" s="22"/>
      <c r="T239" s="22"/>
      <c r="U239" s="22"/>
      <c r="V239" s="22"/>
      <c r="W239" s="22"/>
      <c r="X239" s="22"/>
      <c r="Y239" s="22"/>
      <c r="Z239" s="22"/>
      <c r="AA239" s="22"/>
    </row>
    <row r="240" spans="2:27" ht="15.75" customHeight="1" x14ac:dyDescent="0.2">
      <c r="B240" s="6"/>
      <c r="C240" s="7"/>
      <c r="D240" s="7"/>
      <c r="S240" s="22"/>
      <c r="T240" s="22"/>
      <c r="U240" s="22"/>
      <c r="V240" s="22"/>
      <c r="W240" s="22"/>
      <c r="X240" s="22"/>
      <c r="Y240" s="22"/>
      <c r="Z240" s="22"/>
      <c r="AA240" s="22"/>
    </row>
    <row r="241" spans="2:27" ht="15.75" customHeight="1" x14ac:dyDescent="0.2">
      <c r="B241" s="6"/>
      <c r="C241" s="7"/>
      <c r="D241" s="7"/>
      <c r="S241" s="22"/>
      <c r="T241" s="22"/>
      <c r="U241" s="22"/>
      <c r="V241" s="22"/>
      <c r="W241" s="22"/>
      <c r="X241" s="22"/>
      <c r="Y241" s="22"/>
      <c r="Z241" s="22"/>
      <c r="AA241" s="22"/>
    </row>
    <row r="242" spans="2:27" ht="15.75" customHeight="1" x14ac:dyDescent="0.2">
      <c r="B242" s="6"/>
      <c r="C242" s="7"/>
      <c r="D242" s="7"/>
      <c r="S242" s="22"/>
      <c r="T242" s="22"/>
      <c r="U242" s="22"/>
      <c r="V242" s="22"/>
      <c r="W242" s="22"/>
      <c r="X242" s="22"/>
      <c r="Y242" s="22"/>
      <c r="Z242" s="22"/>
      <c r="AA242" s="22"/>
    </row>
    <row r="243" spans="2:27" ht="15.75" customHeight="1" x14ac:dyDescent="0.2">
      <c r="B243" s="6"/>
      <c r="C243" s="7"/>
      <c r="D243" s="7"/>
      <c r="S243" s="22"/>
      <c r="T243" s="22"/>
      <c r="U243" s="22"/>
      <c r="V243" s="22"/>
      <c r="W243" s="22"/>
      <c r="X243" s="22"/>
      <c r="Y243" s="22"/>
      <c r="Z243" s="22"/>
      <c r="AA243" s="22"/>
    </row>
    <row r="244" spans="2:27" ht="15.75" customHeight="1" x14ac:dyDescent="0.2">
      <c r="B244" s="6"/>
      <c r="C244" s="7"/>
      <c r="D244" s="7"/>
      <c r="S244" s="22"/>
      <c r="T244" s="22"/>
      <c r="U244" s="22"/>
      <c r="V244" s="22"/>
      <c r="W244" s="22"/>
      <c r="X244" s="22"/>
      <c r="Y244" s="22"/>
      <c r="Z244" s="22"/>
      <c r="AA244" s="22"/>
    </row>
    <row r="245" spans="2:27" ht="15.75" customHeight="1" x14ac:dyDescent="0.2">
      <c r="B245" s="6"/>
      <c r="C245" s="7"/>
      <c r="D245" s="7"/>
      <c r="S245" s="22"/>
      <c r="T245" s="22"/>
      <c r="U245" s="22"/>
      <c r="V245" s="22"/>
      <c r="W245" s="22"/>
      <c r="X245" s="22"/>
      <c r="Y245" s="22"/>
      <c r="Z245" s="22"/>
      <c r="AA245" s="22"/>
    </row>
    <row r="246" spans="2:27" ht="15.75" customHeight="1" x14ac:dyDescent="0.2">
      <c r="B246" s="6"/>
      <c r="C246" s="7"/>
      <c r="D246" s="7"/>
      <c r="S246" s="22"/>
      <c r="T246" s="22"/>
      <c r="U246" s="22"/>
      <c r="V246" s="22"/>
      <c r="W246" s="22"/>
      <c r="X246" s="22"/>
      <c r="Y246" s="22"/>
      <c r="Z246" s="22"/>
      <c r="AA246" s="22"/>
    </row>
    <row r="247" spans="2:27" ht="15.75" customHeight="1" x14ac:dyDescent="0.2">
      <c r="B247" s="6"/>
      <c r="C247" s="7"/>
      <c r="D247" s="7"/>
      <c r="S247" s="22"/>
      <c r="T247" s="22"/>
      <c r="U247" s="22"/>
      <c r="V247" s="22"/>
      <c r="W247" s="22"/>
      <c r="X247" s="22"/>
      <c r="Y247" s="22"/>
      <c r="Z247" s="22"/>
      <c r="AA247" s="22"/>
    </row>
    <row r="248" spans="2:27" ht="15.75" customHeight="1" x14ac:dyDescent="0.2">
      <c r="B248" s="6"/>
      <c r="C248" s="7"/>
      <c r="D248" s="7"/>
      <c r="S248" s="22"/>
      <c r="T248" s="22"/>
      <c r="U248" s="22"/>
      <c r="V248" s="22"/>
      <c r="W248" s="22"/>
      <c r="X248" s="22"/>
      <c r="Y248" s="22"/>
      <c r="Z248" s="22"/>
      <c r="AA248" s="22"/>
    </row>
    <row r="249" spans="2:27" ht="15.75" customHeight="1" x14ac:dyDescent="0.2">
      <c r="B249" s="6"/>
      <c r="C249" s="7"/>
      <c r="D249" s="7"/>
      <c r="S249" s="22"/>
      <c r="T249" s="22"/>
      <c r="U249" s="22"/>
      <c r="V249" s="22"/>
      <c r="W249" s="22"/>
      <c r="X249" s="22"/>
      <c r="Y249" s="22"/>
      <c r="Z249" s="22"/>
      <c r="AA249" s="22"/>
    </row>
    <row r="250" spans="2:27" ht="15.75" customHeight="1" x14ac:dyDescent="0.2">
      <c r="B250" s="6"/>
      <c r="C250" s="7"/>
      <c r="D250" s="7"/>
      <c r="S250" s="22"/>
      <c r="T250" s="22"/>
      <c r="U250" s="22"/>
      <c r="V250" s="22"/>
      <c r="W250" s="22"/>
      <c r="X250" s="22"/>
      <c r="Y250" s="22"/>
      <c r="Z250" s="22"/>
      <c r="AA250" s="22"/>
    </row>
    <row r="251" spans="2:27" ht="15.75" customHeight="1" x14ac:dyDescent="0.2">
      <c r="B251" s="6"/>
      <c r="C251" s="7"/>
      <c r="D251" s="7"/>
      <c r="S251" s="22"/>
      <c r="T251" s="22"/>
      <c r="U251" s="22"/>
      <c r="V251" s="22"/>
      <c r="W251" s="22"/>
      <c r="X251" s="22"/>
      <c r="Y251" s="22"/>
      <c r="Z251" s="22"/>
      <c r="AA251" s="22"/>
    </row>
    <row r="252" spans="2:27" ht="15.75" customHeight="1" x14ac:dyDescent="0.2">
      <c r="B252" s="6"/>
      <c r="C252" s="7"/>
      <c r="D252" s="7"/>
      <c r="S252" s="22"/>
      <c r="T252" s="22"/>
      <c r="U252" s="22"/>
      <c r="V252" s="22"/>
      <c r="W252" s="22"/>
      <c r="X252" s="22"/>
      <c r="Y252" s="22"/>
      <c r="Z252" s="22"/>
      <c r="AA252" s="22"/>
    </row>
    <row r="253" spans="2:27" ht="15.75" customHeight="1" x14ac:dyDescent="0.2">
      <c r="B253" s="6"/>
      <c r="C253" s="7"/>
      <c r="D253" s="7"/>
      <c r="S253" s="22"/>
      <c r="T253" s="22"/>
      <c r="U253" s="22"/>
      <c r="V253" s="22"/>
      <c r="W253" s="22"/>
      <c r="X253" s="22"/>
      <c r="Y253" s="22"/>
      <c r="Z253" s="22"/>
      <c r="AA253" s="22"/>
    </row>
    <row r="254" spans="2:27" ht="15.75" customHeight="1" x14ac:dyDescent="0.2">
      <c r="B254" s="6"/>
      <c r="C254" s="7"/>
      <c r="D254" s="7"/>
      <c r="S254" s="22"/>
      <c r="T254" s="22"/>
      <c r="U254" s="22"/>
      <c r="V254" s="22"/>
      <c r="W254" s="22"/>
      <c r="X254" s="22"/>
      <c r="Y254" s="22"/>
      <c r="Z254" s="22"/>
      <c r="AA254" s="22"/>
    </row>
    <row r="255" spans="2:27" ht="15.75" customHeight="1" x14ac:dyDescent="0.2">
      <c r="B255" s="6"/>
      <c r="C255" s="7"/>
      <c r="D255" s="7"/>
      <c r="S255" s="22"/>
      <c r="T255" s="22"/>
      <c r="U255" s="22"/>
      <c r="V255" s="22"/>
      <c r="W255" s="22"/>
      <c r="X255" s="22"/>
      <c r="Y255" s="22"/>
      <c r="Z255" s="22"/>
      <c r="AA255" s="22"/>
    </row>
    <row r="256" spans="2:27" ht="15.75" customHeight="1" x14ac:dyDescent="0.2">
      <c r="B256" s="6"/>
      <c r="C256" s="7"/>
      <c r="D256" s="7"/>
      <c r="S256" s="22"/>
      <c r="T256" s="22"/>
      <c r="U256" s="22"/>
      <c r="V256" s="22"/>
      <c r="W256" s="22"/>
      <c r="X256" s="22"/>
      <c r="Y256" s="22"/>
      <c r="Z256" s="22"/>
      <c r="AA256" s="22"/>
    </row>
    <row r="257" spans="2:27" ht="15.75" customHeight="1" x14ac:dyDescent="0.2">
      <c r="B257" s="6"/>
      <c r="C257" s="7"/>
      <c r="D257" s="7"/>
      <c r="S257" s="22"/>
      <c r="T257" s="22"/>
      <c r="U257" s="22"/>
      <c r="V257" s="22"/>
      <c r="W257" s="22"/>
      <c r="X257" s="22"/>
      <c r="Y257" s="22"/>
      <c r="Z257" s="22"/>
      <c r="AA257" s="22"/>
    </row>
    <row r="258" spans="2:27" ht="15.75" customHeight="1" x14ac:dyDescent="0.2">
      <c r="B258" s="6"/>
      <c r="C258" s="7"/>
      <c r="D258" s="7"/>
      <c r="S258" s="22"/>
      <c r="T258" s="22"/>
      <c r="U258" s="22"/>
      <c r="V258" s="22"/>
      <c r="W258" s="22"/>
      <c r="X258" s="22"/>
      <c r="Y258" s="22"/>
      <c r="Z258" s="22"/>
      <c r="AA258" s="22"/>
    </row>
    <row r="259" spans="2:27" ht="15.75" customHeight="1" x14ac:dyDescent="0.2">
      <c r="B259" s="6"/>
      <c r="C259" s="7"/>
      <c r="D259" s="7"/>
      <c r="S259" s="22"/>
      <c r="T259" s="22"/>
      <c r="U259" s="22"/>
      <c r="V259" s="22"/>
      <c r="W259" s="22"/>
      <c r="X259" s="22"/>
      <c r="Y259" s="22"/>
      <c r="Z259" s="22"/>
      <c r="AA259" s="22"/>
    </row>
    <row r="260" spans="2:27" ht="15.75" customHeight="1" x14ac:dyDescent="0.2">
      <c r="B260" s="6"/>
      <c r="C260" s="7"/>
      <c r="D260" s="7"/>
      <c r="S260" s="22"/>
      <c r="T260" s="22"/>
      <c r="U260" s="22"/>
      <c r="V260" s="22"/>
      <c r="W260" s="22"/>
      <c r="X260" s="22"/>
      <c r="Y260" s="22"/>
      <c r="Z260" s="22"/>
      <c r="AA260" s="22"/>
    </row>
    <row r="261" spans="2:27" ht="15.75" customHeight="1" x14ac:dyDescent="0.2">
      <c r="B261" s="6"/>
      <c r="C261" s="7"/>
      <c r="D261" s="7"/>
      <c r="S261" s="22"/>
      <c r="T261" s="22"/>
      <c r="U261" s="22"/>
      <c r="V261" s="22"/>
      <c r="W261" s="22"/>
      <c r="X261" s="22"/>
      <c r="Y261" s="22"/>
      <c r="Z261" s="22"/>
      <c r="AA261" s="22"/>
    </row>
    <row r="262" spans="2:27" ht="15.75" customHeight="1" x14ac:dyDescent="0.2">
      <c r="B262" s="6"/>
      <c r="C262" s="7"/>
      <c r="D262" s="7"/>
      <c r="S262" s="22"/>
      <c r="T262" s="22"/>
      <c r="U262" s="22"/>
      <c r="V262" s="22"/>
      <c r="W262" s="22"/>
      <c r="X262" s="22"/>
      <c r="Y262" s="22"/>
      <c r="Z262" s="22"/>
      <c r="AA262" s="22"/>
    </row>
    <row r="263" spans="2:27" ht="15.75" customHeight="1" x14ac:dyDescent="0.2">
      <c r="B263" s="6"/>
      <c r="C263" s="7"/>
      <c r="D263" s="7"/>
      <c r="S263" s="22"/>
      <c r="T263" s="22"/>
      <c r="U263" s="22"/>
      <c r="V263" s="22"/>
      <c r="W263" s="22"/>
      <c r="X263" s="22"/>
      <c r="Y263" s="22"/>
      <c r="Z263" s="22"/>
      <c r="AA263" s="22"/>
    </row>
    <row r="264" spans="2:27" ht="15.75" customHeight="1" x14ac:dyDescent="0.2">
      <c r="B264" s="6"/>
      <c r="C264" s="7"/>
      <c r="D264" s="7"/>
      <c r="S264" s="22"/>
      <c r="T264" s="22"/>
      <c r="U264" s="22"/>
      <c r="V264" s="22"/>
      <c r="W264" s="22"/>
      <c r="X264" s="22"/>
      <c r="Y264" s="22"/>
      <c r="Z264" s="22"/>
      <c r="AA264" s="22"/>
    </row>
    <row r="265" spans="2:27" ht="15.75" customHeight="1" x14ac:dyDescent="0.2">
      <c r="B265" s="6"/>
      <c r="C265" s="7"/>
      <c r="D265" s="7"/>
      <c r="S265" s="22"/>
      <c r="T265" s="22"/>
      <c r="U265" s="22"/>
      <c r="V265" s="22"/>
      <c r="W265" s="22"/>
      <c r="X265" s="22"/>
      <c r="Y265" s="22"/>
      <c r="Z265" s="22"/>
      <c r="AA265" s="22"/>
    </row>
    <row r="266" spans="2:27" ht="15.75" customHeight="1" x14ac:dyDescent="0.2">
      <c r="B266" s="6"/>
      <c r="C266" s="7"/>
      <c r="D266" s="7"/>
      <c r="S266" s="22"/>
      <c r="T266" s="22"/>
      <c r="U266" s="22"/>
      <c r="V266" s="22"/>
      <c r="W266" s="22"/>
      <c r="X266" s="22"/>
      <c r="Y266" s="22"/>
      <c r="Z266" s="22"/>
      <c r="AA266" s="22"/>
    </row>
    <row r="267" spans="2:27" ht="15.75" customHeight="1" x14ac:dyDescent="0.2">
      <c r="B267" s="6"/>
      <c r="C267" s="7"/>
      <c r="D267" s="7"/>
      <c r="S267" s="22"/>
      <c r="T267" s="22"/>
      <c r="U267" s="22"/>
      <c r="V267" s="22"/>
      <c r="W267" s="22"/>
      <c r="X267" s="22"/>
      <c r="Y267" s="22"/>
      <c r="Z267" s="22"/>
      <c r="AA267" s="22"/>
    </row>
    <row r="268" spans="2:27" ht="15.75" customHeight="1" x14ac:dyDescent="0.2">
      <c r="B268" s="6"/>
      <c r="C268" s="7"/>
      <c r="D268" s="7"/>
      <c r="S268" s="22"/>
      <c r="T268" s="22"/>
      <c r="U268" s="22"/>
      <c r="V268" s="22"/>
      <c r="W268" s="22"/>
      <c r="X268" s="22"/>
      <c r="Y268" s="22"/>
      <c r="Z268" s="22"/>
      <c r="AA268" s="22"/>
    </row>
    <row r="269" spans="2:27" ht="15.75" customHeight="1" x14ac:dyDescent="0.2">
      <c r="B269" s="6"/>
      <c r="C269" s="7"/>
      <c r="D269" s="7"/>
      <c r="S269" s="22"/>
      <c r="T269" s="22"/>
      <c r="U269" s="22"/>
      <c r="V269" s="22"/>
      <c r="W269" s="22"/>
      <c r="X269" s="22"/>
      <c r="Y269" s="22"/>
      <c r="Z269" s="22"/>
      <c r="AA269" s="22"/>
    </row>
    <row r="270" spans="2:27" ht="15.75" customHeight="1" x14ac:dyDescent="0.2">
      <c r="B270" s="6"/>
      <c r="C270" s="7"/>
      <c r="D270" s="7"/>
      <c r="S270" s="22"/>
      <c r="T270" s="22"/>
      <c r="U270" s="22"/>
      <c r="V270" s="22"/>
      <c r="W270" s="22"/>
      <c r="X270" s="22"/>
      <c r="Y270" s="22"/>
      <c r="Z270" s="22"/>
      <c r="AA270" s="22"/>
    </row>
    <row r="271" spans="2:27" ht="15.75" customHeight="1" x14ac:dyDescent="0.2">
      <c r="B271" s="6"/>
      <c r="C271" s="7"/>
      <c r="D271" s="7"/>
      <c r="S271" s="22"/>
      <c r="T271" s="22"/>
      <c r="U271" s="22"/>
      <c r="V271" s="22"/>
      <c r="W271" s="22"/>
      <c r="X271" s="22"/>
      <c r="Y271" s="22"/>
      <c r="Z271" s="22"/>
      <c r="AA271" s="22"/>
    </row>
    <row r="272" spans="2:27" ht="15.75" customHeight="1" x14ac:dyDescent="0.2">
      <c r="B272" s="6"/>
      <c r="C272" s="7"/>
      <c r="D272" s="7"/>
      <c r="S272" s="22"/>
      <c r="T272" s="22"/>
      <c r="U272" s="22"/>
      <c r="V272" s="22"/>
      <c r="W272" s="22"/>
      <c r="X272" s="22"/>
      <c r="Y272" s="22"/>
      <c r="Z272" s="22"/>
      <c r="AA272" s="22"/>
    </row>
    <row r="273" spans="2:27" ht="15.75" customHeight="1" x14ac:dyDescent="0.2">
      <c r="B273" s="6"/>
      <c r="C273" s="7"/>
      <c r="D273" s="7"/>
      <c r="S273" s="22"/>
      <c r="T273" s="22"/>
      <c r="U273" s="22"/>
      <c r="V273" s="22"/>
      <c r="W273" s="22"/>
      <c r="X273" s="22"/>
      <c r="Y273" s="22"/>
      <c r="Z273" s="22"/>
      <c r="AA273" s="22"/>
    </row>
    <row r="274" spans="2:27" ht="15.75" customHeight="1" x14ac:dyDescent="0.2">
      <c r="B274" s="6"/>
      <c r="C274" s="7"/>
      <c r="D274" s="7"/>
      <c r="S274" s="22"/>
      <c r="T274" s="22"/>
      <c r="U274" s="22"/>
      <c r="V274" s="22"/>
      <c r="W274" s="22"/>
      <c r="X274" s="22"/>
      <c r="Y274" s="22"/>
      <c r="Z274" s="22"/>
      <c r="AA274" s="22"/>
    </row>
    <row r="275" spans="2:27" ht="15.75" customHeight="1" x14ac:dyDescent="0.2">
      <c r="B275" s="6"/>
      <c r="C275" s="7"/>
      <c r="D275" s="7"/>
      <c r="S275" s="22"/>
      <c r="T275" s="22"/>
      <c r="U275" s="22"/>
      <c r="V275" s="22"/>
      <c r="W275" s="22"/>
      <c r="X275" s="22"/>
      <c r="Y275" s="22"/>
      <c r="Z275" s="22"/>
      <c r="AA275" s="22"/>
    </row>
    <row r="276" spans="2:27" ht="15.75" customHeight="1" x14ac:dyDescent="0.2">
      <c r="B276" s="6"/>
      <c r="C276" s="7"/>
      <c r="D276" s="7"/>
      <c r="S276" s="22"/>
      <c r="T276" s="22"/>
      <c r="U276" s="22"/>
      <c r="V276" s="22"/>
      <c r="W276" s="22"/>
      <c r="X276" s="22"/>
      <c r="Y276" s="22"/>
      <c r="Z276" s="22"/>
      <c r="AA276" s="22"/>
    </row>
    <row r="277" spans="2:27" ht="15.75" customHeight="1" x14ac:dyDescent="0.2">
      <c r="B277" s="6"/>
      <c r="C277" s="7"/>
      <c r="D277" s="7"/>
      <c r="S277" s="22"/>
      <c r="T277" s="22"/>
      <c r="U277" s="22"/>
      <c r="V277" s="22"/>
      <c r="W277" s="22"/>
      <c r="X277" s="22"/>
      <c r="Y277" s="22"/>
      <c r="Z277" s="22"/>
      <c r="AA277" s="22"/>
    </row>
    <row r="278" spans="2:27" ht="15.75" customHeight="1" x14ac:dyDescent="0.2">
      <c r="B278" s="6"/>
      <c r="C278" s="7"/>
      <c r="D278" s="7"/>
      <c r="S278" s="22"/>
      <c r="T278" s="22"/>
      <c r="U278" s="22"/>
      <c r="V278" s="22"/>
      <c r="W278" s="22"/>
      <c r="X278" s="22"/>
      <c r="Y278" s="22"/>
      <c r="Z278" s="22"/>
      <c r="AA278" s="22"/>
    </row>
    <row r="279" spans="2:27" ht="15.75" customHeight="1" x14ac:dyDescent="0.2">
      <c r="B279" s="6"/>
      <c r="C279" s="7"/>
      <c r="D279" s="7"/>
      <c r="S279" s="22"/>
      <c r="T279" s="22"/>
      <c r="U279" s="22"/>
      <c r="V279" s="22"/>
      <c r="W279" s="22"/>
      <c r="X279" s="22"/>
      <c r="Y279" s="22"/>
      <c r="Z279" s="22"/>
      <c r="AA279" s="22"/>
    </row>
    <row r="280" spans="2:27" ht="15.75" customHeight="1" x14ac:dyDescent="0.2">
      <c r="B280" s="6"/>
      <c r="C280" s="7"/>
      <c r="D280" s="7"/>
      <c r="S280" s="22"/>
      <c r="T280" s="22"/>
      <c r="U280" s="22"/>
      <c r="V280" s="22"/>
      <c r="W280" s="22"/>
      <c r="X280" s="22"/>
      <c r="Y280" s="22"/>
      <c r="Z280" s="22"/>
      <c r="AA280" s="22"/>
    </row>
    <row r="281" spans="2:27" ht="15.75" customHeight="1" x14ac:dyDescent="0.2">
      <c r="B281" s="6"/>
      <c r="C281" s="7"/>
      <c r="D281" s="7"/>
      <c r="S281" s="22"/>
      <c r="T281" s="22"/>
      <c r="U281" s="22"/>
      <c r="V281" s="22"/>
      <c r="W281" s="22"/>
      <c r="X281" s="22"/>
      <c r="Y281" s="22"/>
      <c r="Z281" s="22"/>
      <c r="AA281" s="22"/>
    </row>
    <row r="282" spans="2:27" ht="15.75" customHeight="1" x14ac:dyDescent="0.2">
      <c r="B282" s="6"/>
      <c r="C282" s="7"/>
      <c r="D282" s="7"/>
      <c r="S282" s="22"/>
      <c r="T282" s="22"/>
      <c r="U282" s="22"/>
      <c r="V282" s="22"/>
      <c r="W282" s="22"/>
      <c r="X282" s="22"/>
      <c r="Y282" s="22"/>
      <c r="Z282" s="22"/>
      <c r="AA282" s="22"/>
    </row>
    <row r="283" spans="2:27" ht="15.75" customHeight="1" x14ac:dyDescent="0.2">
      <c r="B283" s="6"/>
      <c r="C283" s="7"/>
      <c r="D283" s="7"/>
      <c r="S283" s="22"/>
      <c r="T283" s="22"/>
      <c r="U283" s="22"/>
      <c r="V283" s="22"/>
      <c r="W283" s="22"/>
      <c r="X283" s="22"/>
      <c r="Y283" s="22"/>
      <c r="Z283" s="22"/>
      <c r="AA283" s="22"/>
    </row>
    <row r="284" spans="2:27" ht="15.75" customHeight="1" x14ac:dyDescent="0.2">
      <c r="B284" s="6"/>
      <c r="C284" s="7"/>
      <c r="D284" s="7"/>
      <c r="S284" s="22"/>
      <c r="T284" s="22"/>
      <c r="U284" s="22"/>
      <c r="V284" s="22"/>
      <c r="W284" s="22"/>
      <c r="X284" s="22"/>
      <c r="Y284" s="22"/>
      <c r="Z284" s="22"/>
      <c r="AA284" s="22"/>
    </row>
    <row r="285" spans="2:27" ht="15.75" customHeight="1" x14ac:dyDescent="0.2">
      <c r="B285" s="6"/>
      <c r="C285" s="7"/>
      <c r="D285" s="7"/>
      <c r="S285" s="22"/>
      <c r="T285" s="22"/>
      <c r="U285" s="22"/>
      <c r="V285" s="22"/>
      <c r="W285" s="22"/>
      <c r="X285" s="22"/>
      <c r="Y285" s="22"/>
      <c r="Z285" s="22"/>
      <c r="AA285" s="22"/>
    </row>
    <row r="286" spans="2:27" ht="15.75" customHeight="1" x14ac:dyDescent="0.2">
      <c r="B286" s="6"/>
      <c r="C286" s="7"/>
      <c r="D286" s="7"/>
      <c r="S286" s="22"/>
      <c r="T286" s="22"/>
      <c r="U286" s="22"/>
      <c r="V286" s="22"/>
      <c r="W286" s="22"/>
      <c r="X286" s="22"/>
      <c r="Y286" s="22"/>
      <c r="Z286" s="22"/>
      <c r="AA286" s="22"/>
    </row>
    <row r="287" spans="2:27" ht="15.75" customHeight="1" x14ac:dyDescent="0.2">
      <c r="B287" s="6"/>
      <c r="C287" s="7"/>
      <c r="D287" s="7"/>
      <c r="S287" s="22"/>
      <c r="T287" s="22"/>
      <c r="U287" s="22"/>
      <c r="V287" s="22"/>
      <c r="W287" s="22"/>
      <c r="X287" s="22"/>
      <c r="Y287" s="22"/>
      <c r="Z287" s="22"/>
      <c r="AA287" s="22"/>
    </row>
    <row r="288" spans="2:27" ht="15.75" customHeight="1" x14ac:dyDescent="0.2">
      <c r="B288" s="6"/>
      <c r="C288" s="7"/>
      <c r="D288" s="7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2:27" ht="15.75" customHeight="1" x14ac:dyDescent="0.2">
      <c r="B289" s="6"/>
      <c r="C289" s="7"/>
      <c r="D289" s="7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2:27" ht="15.75" customHeight="1" x14ac:dyDescent="0.2">
      <c r="B290" s="6"/>
      <c r="C290" s="7"/>
      <c r="D290" s="7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2:27" ht="15.75" customHeight="1" x14ac:dyDescent="0.2">
      <c r="B291" s="6"/>
      <c r="C291" s="7"/>
      <c r="D291" s="7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2:27" ht="15.75" customHeight="1" x14ac:dyDescent="0.2">
      <c r="B292" s="6"/>
      <c r="C292" s="7"/>
      <c r="D292" s="7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2:27" ht="15.75" customHeight="1" x14ac:dyDescent="0.2">
      <c r="B293" s="6"/>
      <c r="C293" s="7"/>
      <c r="D293" s="7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2:27" ht="15.75" customHeight="1" x14ac:dyDescent="0.2">
      <c r="B294" s="6"/>
      <c r="C294" s="7"/>
      <c r="D294" s="7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2:27" ht="15.75" customHeight="1" x14ac:dyDescent="0.2">
      <c r="B295" s="6"/>
      <c r="C295" s="7"/>
      <c r="D295" s="7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2:27" ht="15.75" customHeight="1" x14ac:dyDescent="0.2">
      <c r="B296" s="6"/>
      <c r="C296" s="7"/>
      <c r="D296" s="7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2:27" ht="15.75" customHeight="1" x14ac:dyDescent="0.2">
      <c r="B297" s="6"/>
      <c r="C297" s="7"/>
      <c r="D297" s="7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2:27" ht="15.75" customHeight="1" x14ac:dyDescent="0.2">
      <c r="B298" s="6"/>
      <c r="C298" s="7"/>
      <c r="D298" s="7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2:27" ht="15.75" customHeight="1" x14ac:dyDescent="0.2">
      <c r="B299" s="6"/>
      <c r="C299" s="7"/>
      <c r="D299" s="7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2:27" ht="15.75" customHeight="1" x14ac:dyDescent="0.2">
      <c r="B300" s="6"/>
      <c r="C300" s="7"/>
      <c r="D300" s="7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2:27" ht="15.75" customHeight="1" x14ac:dyDescent="0.2">
      <c r="B301" s="6"/>
      <c r="C301" s="7"/>
      <c r="D301" s="7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2:27" ht="15.75" customHeight="1" x14ac:dyDescent="0.2">
      <c r="B302" s="6"/>
      <c r="C302" s="7"/>
      <c r="D302" s="7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2:27" ht="15.75" customHeight="1" x14ac:dyDescent="0.2">
      <c r="B303" s="6"/>
      <c r="C303" s="7"/>
      <c r="D303" s="7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2:27" ht="15.75" customHeight="1" x14ac:dyDescent="0.2">
      <c r="B304" s="6"/>
      <c r="C304" s="7"/>
      <c r="D304" s="7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2:27" ht="15.75" customHeight="1" x14ac:dyDescent="0.2">
      <c r="B305" s="6"/>
      <c r="C305" s="7"/>
      <c r="D305" s="7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2:27" ht="15.75" customHeight="1" x14ac:dyDescent="0.2">
      <c r="B306" s="6"/>
      <c r="C306" s="7"/>
      <c r="D306" s="7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2:27" ht="15.75" customHeight="1" x14ac:dyDescent="0.2">
      <c r="B307" s="6"/>
      <c r="C307" s="7"/>
      <c r="D307" s="7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2:27" ht="15.75" customHeight="1" x14ac:dyDescent="0.2">
      <c r="B308" s="6"/>
      <c r="C308" s="7"/>
      <c r="D308" s="7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2:27" ht="15.75" customHeight="1" x14ac:dyDescent="0.2">
      <c r="B309" s="6"/>
      <c r="C309" s="7"/>
      <c r="D309" s="7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2:27" ht="15.75" customHeight="1" x14ac:dyDescent="0.2">
      <c r="B310" s="6"/>
      <c r="C310" s="7"/>
      <c r="D310" s="7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2:27" ht="15.75" customHeight="1" x14ac:dyDescent="0.2">
      <c r="B311" s="6"/>
      <c r="C311" s="7"/>
      <c r="D311" s="7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2:27" ht="15.75" customHeight="1" x14ac:dyDescent="0.2">
      <c r="B312" s="6"/>
      <c r="C312" s="7"/>
      <c r="D312" s="7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2:27" ht="15.75" customHeight="1" x14ac:dyDescent="0.2">
      <c r="B313" s="6"/>
      <c r="C313" s="7"/>
      <c r="D313" s="7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2:27" ht="15.75" customHeight="1" x14ac:dyDescent="0.2">
      <c r="B314" s="6"/>
      <c r="C314" s="7"/>
      <c r="D314" s="7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2:27" ht="15.75" customHeight="1" x14ac:dyDescent="0.2">
      <c r="B315" s="6"/>
      <c r="C315" s="7"/>
      <c r="D315" s="7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2:27" ht="15.75" customHeight="1" x14ac:dyDescent="0.2">
      <c r="B316" s="6"/>
      <c r="C316" s="7"/>
      <c r="D316" s="7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2:27" ht="15.75" customHeight="1" x14ac:dyDescent="0.2">
      <c r="B317" s="6"/>
      <c r="C317" s="7"/>
      <c r="D317" s="7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2:27" ht="15.75" customHeight="1" x14ac:dyDescent="0.2">
      <c r="B318" s="6"/>
      <c r="C318" s="7"/>
      <c r="D318" s="7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2:27" ht="15.75" customHeight="1" x14ac:dyDescent="0.2">
      <c r="B319" s="6"/>
      <c r="C319" s="7"/>
      <c r="D319" s="7"/>
      <c r="S319" s="22"/>
      <c r="T319" s="22"/>
      <c r="U319" s="22"/>
      <c r="V319" s="22"/>
      <c r="W319" s="22"/>
      <c r="X319" s="22"/>
      <c r="Y319" s="22"/>
      <c r="Z319" s="22"/>
      <c r="AA319" s="22"/>
    </row>
    <row r="320" spans="2:27" ht="15.75" customHeight="1" x14ac:dyDescent="0.2">
      <c r="B320" s="6"/>
      <c r="C320" s="7"/>
      <c r="D320" s="7"/>
      <c r="S320" s="22"/>
      <c r="T320" s="22"/>
      <c r="U320" s="22"/>
      <c r="V320" s="22"/>
      <c r="W320" s="22"/>
      <c r="X320" s="22"/>
      <c r="Y320" s="22"/>
      <c r="Z320" s="22"/>
      <c r="AA320" s="22"/>
    </row>
    <row r="321" spans="2:27" ht="15.75" customHeight="1" x14ac:dyDescent="0.2">
      <c r="B321" s="6"/>
      <c r="C321" s="7"/>
      <c r="D321" s="7"/>
      <c r="S321" s="22"/>
      <c r="T321" s="22"/>
      <c r="U321" s="22"/>
      <c r="V321" s="22"/>
      <c r="W321" s="22"/>
      <c r="X321" s="22"/>
      <c r="Y321" s="22"/>
      <c r="Z321" s="22"/>
      <c r="AA321" s="22"/>
    </row>
    <row r="322" spans="2:27" ht="15.75" customHeight="1" x14ac:dyDescent="0.2">
      <c r="B322" s="6"/>
      <c r="C322" s="7"/>
      <c r="D322" s="7"/>
      <c r="S322" s="22"/>
      <c r="T322" s="22"/>
      <c r="U322" s="22"/>
      <c r="V322" s="22"/>
      <c r="W322" s="22"/>
      <c r="X322" s="22"/>
      <c r="Y322" s="22"/>
      <c r="Z322" s="22"/>
      <c r="AA322" s="22"/>
    </row>
    <row r="323" spans="2:27" ht="15.75" customHeight="1" x14ac:dyDescent="0.2">
      <c r="B323" s="6"/>
      <c r="C323" s="7"/>
      <c r="D323" s="7"/>
      <c r="S323" s="22"/>
      <c r="T323" s="22"/>
      <c r="U323" s="22"/>
      <c r="V323" s="22"/>
      <c r="W323" s="22"/>
      <c r="X323" s="22"/>
      <c r="Y323" s="22"/>
      <c r="Z323" s="22"/>
      <c r="AA323" s="22"/>
    </row>
    <row r="324" spans="2:27" ht="15.75" customHeight="1" x14ac:dyDescent="0.2">
      <c r="B324" s="6"/>
      <c r="C324" s="7"/>
      <c r="D324" s="7"/>
      <c r="S324" s="22"/>
      <c r="T324" s="22"/>
      <c r="U324" s="22"/>
      <c r="V324" s="22"/>
      <c r="W324" s="22"/>
      <c r="X324" s="22"/>
      <c r="Y324" s="22"/>
      <c r="Z324" s="22"/>
      <c r="AA324" s="22"/>
    </row>
    <row r="325" spans="2:27" ht="15.75" customHeight="1" x14ac:dyDescent="0.2">
      <c r="B325" s="6"/>
      <c r="C325" s="7"/>
      <c r="D325" s="7"/>
      <c r="S325" s="22"/>
      <c r="T325" s="22"/>
      <c r="U325" s="22"/>
      <c r="V325" s="22"/>
      <c r="W325" s="22"/>
      <c r="X325" s="22"/>
      <c r="Y325" s="22"/>
      <c r="Z325" s="22"/>
      <c r="AA325" s="22"/>
    </row>
    <row r="326" spans="2:27" ht="15.75" customHeight="1" x14ac:dyDescent="0.2">
      <c r="B326" s="6"/>
      <c r="C326" s="7"/>
      <c r="D326" s="7"/>
      <c r="S326" s="22"/>
      <c r="T326" s="22"/>
      <c r="U326" s="22"/>
      <c r="V326" s="22"/>
      <c r="W326" s="22"/>
      <c r="X326" s="22"/>
      <c r="Y326" s="22"/>
      <c r="Z326" s="22"/>
      <c r="AA326" s="22"/>
    </row>
    <row r="327" spans="2:27" ht="15.75" customHeight="1" x14ac:dyDescent="0.2">
      <c r="B327" s="6"/>
      <c r="C327" s="7"/>
      <c r="D327" s="7"/>
      <c r="S327" s="22"/>
      <c r="T327" s="22"/>
      <c r="U327" s="22"/>
      <c r="V327" s="22"/>
      <c r="W327" s="22"/>
      <c r="X327" s="22"/>
      <c r="Y327" s="22"/>
      <c r="Z327" s="22"/>
      <c r="AA327" s="22"/>
    </row>
    <row r="328" spans="2:27" ht="15.75" customHeight="1" x14ac:dyDescent="0.2">
      <c r="B328" s="6"/>
      <c r="C328" s="7"/>
      <c r="D328" s="7"/>
      <c r="S328" s="22"/>
      <c r="T328" s="22"/>
      <c r="U328" s="22"/>
      <c r="V328" s="22"/>
      <c r="W328" s="22"/>
      <c r="X328" s="22"/>
      <c r="Y328" s="22"/>
      <c r="Z328" s="22"/>
      <c r="AA328" s="22"/>
    </row>
    <row r="329" spans="2:27" ht="15.75" customHeight="1" x14ac:dyDescent="0.2">
      <c r="B329" s="6"/>
      <c r="C329" s="7"/>
      <c r="D329" s="7"/>
      <c r="S329" s="22"/>
      <c r="T329" s="22"/>
      <c r="U329" s="22"/>
      <c r="V329" s="22"/>
      <c r="W329" s="22"/>
      <c r="X329" s="22"/>
      <c r="Y329" s="22"/>
      <c r="Z329" s="22"/>
      <c r="AA329" s="22"/>
    </row>
    <row r="330" spans="2:27" ht="15.75" customHeight="1" x14ac:dyDescent="0.2">
      <c r="B330" s="6"/>
      <c r="C330" s="7"/>
      <c r="D330" s="7"/>
      <c r="S330" s="22"/>
      <c r="T330" s="22"/>
      <c r="U330" s="22"/>
      <c r="V330" s="22"/>
      <c r="W330" s="22"/>
      <c r="X330" s="22"/>
      <c r="Y330" s="22"/>
      <c r="Z330" s="22"/>
      <c r="AA330" s="22"/>
    </row>
    <row r="331" spans="2:27" ht="15.75" customHeight="1" x14ac:dyDescent="0.2">
      <c r="B331" s="6"/>
      <c r="C331" s="7"/>
      <c r="D331" s="7"/>
      <c r="S331" s="22"/>
      <c r="T331" s="22"/>
      <c r="U331" s="22"/>
      <c r="V331" s="22"/>
      <c r="W331" s="22"/>
      <c r="X331" s="22"/>
      <c r="Y331" s="22"/>
      <c r="Z331" s="22"/>
      <c r="AA331" s="22"/>
    </row>
    <row r="332" spans="2:27" ht="15.75" customHeight="1" x14ac:dyDescent="0.2">
      <c r="B332" s="6"/>
      <c r="C332" s="7"/>
      <c r="D332" s="7"/>
      <c r="S332" s="22"/>
      <c r="T332" s="22"/>
      <c r="U332" s="22"/>
      <c r="V332" s="22"/>
      <c r="W332" s="22"/>
      <c r="X332" s="22"/>
      <c r="Y332" s="22"/>
      <c r="Z332" s="22"/>
      <c r="AA332" s="22"/>
    </row>
    <row r="333" spans="2:27" ht="15.75" customHeight="1" x14ac:dyDescent="0.2">
      <c r="B333" s="6"/>
      <c r="C333" s="7"/>
      <c r="D333" s="7"/>
      <c r="S333" s="22"/>
      <c r="T333" s="22"/>
      <c r="U333" s="22"/>
      <c r="V333" s="22"/>
      <c r="W333" s="22"/>
      <c r="X333" s="22"/>
      <c r="Y333" s="22"/>
      <c r="Z333" s="22"/>
      <c r="AA333" s="22"/>
    </row>
    <row r="334" spans="2:27" ht="15.75" customHeight="1" x14ac:dyDescent="0.2">
      <c r="B334" s="6"/>
      <c r="C334" s="7"/>
      <c r="D334" s="7"/>
      <c r="S334" s="22"/>
      <c r="T334" s="22"/>
      <c r="U334" s="22"/>
      <c r="V334" s="22"/>
      <c r="W334" s="22"/>
      <c r="X334" s="22"/>
      <c r="Y334" s="22"/>
      <c r="Z334" s="22"/>
      <c r="AA334" s="22"/>
    </row>
    <row r="335" spans="2:27" ht="15.75" customHeight="1" x14ac:dyDescent="0.2">
      <c r="B335" s="6"/>
      <c r="C335" s="7"/>
      <c r="D335" s="7"/>
      <c r="S335" s="22"/>
      <c r="T335" s="22"/>
      <c r="U335" s="22"/>
      <c r="V335" s="22"/>
      <c r="W335" s="22"/>
      <c r="X335" s="22"/>
      <c r="Y335" s="22"/>
      <c r="Z335" s="22"/>
      <c r="AA335" s="22"/>
    </row>
    <row r="336" spans="2:27" ht="15.75" customHeight="1" x14ac:dyDescent="0.2">
      <c r="B336" s="6"/>
      <c r="C336" s="7"/>
      <c r="D336" s="7"/>
      <c r="S336" s="22"/>
      <c r="T336" s="22"/>
      <c r="U336" s="22"/>
      <c r="V336" s="22"/>
      <c r="W336" s="22"/>
      <c r="X336" s="22"/>
      <c r="Y336" s="22"/>
      <c r="Z336" s="22"/>
      <c r="AA336" s="22"/>
    </row>
    <row r="337" spans="2:27" ht="15.75" customHeight="1" x14ac:dyDescent="0.2">
      <c r="B337" s="6"/>
      <c r="C337" s="7"/>
      <c r="D337" s="7"/>
      <c r="S337" s="22"/>
      <c r="T337" s="22"/>
      <c r="U337" s="22"/>
      <c r="V337" s="22"/>
      <c r="W337" s="22"/>
      <c r="X337" s="22"/>
      <c r="Y337" s="22"/>
      <c r="Z337" s="22"/>
      <c r="AA337" s="22"/>
    </row>
    <row r="338" spans="2:27" ht="15.75" customHeight="1" x14ac:dyDescent="0.2">
      <c r="B338" s="6"/>
      <c r="C338" s="7"/>
      <c r="D338" s="7"/>
      <c r="S338" s="22"/>
      <c r="T338" s="22"/>
      <c r="U338" s="22"/>
      <c r="V338" s="22"/>
      <c r="W338" s="22"/>
      <c r="X338" s="22"/>
      <c r="Y338" s="22"/>
      <c r="Z338" s="22"/>
      <c r="AA338" s="22"/>
    </row>
    <row r="339" spans="2:27" ht="15.75" customHeight="1" x14ac:dyDescent="0.2">
      <c r="B339" s="6"/>
      <c r="C339" s="7"/>
      <c r="D339" s="7"/>
      <c r="S339" s="22"/>
      <c r="T339" s="22"/>
      <c r="U339" s="22"/>
      <c r="V339" s="22"/>
      <c r="W339" s="22"/>
      <c r="X339" s="22"/>
      <c r="Y339" s="22"/>
      <c r="Z339" s="22"/>
      <c r="AA339" s="22"/>
    </row>
    <row r="340" spans="2:27" ht="15.75" customHeight="1" x14ac:dyDescent="0.2">
      <c r="B340" s="6"/>
      <c r="C340" s="7"/>
      <c r="D340" s="7"/>
      <c r="S340" s="22"/>
      <c r="T340" s="22"/>
      <c r="U340" s="22"/>
      <c r="V340" s="22"/>
      <c r="W340" s="22"/>
      <c r="X340" s="22"/>
      <c r="Y340" s="22"/>
      <c r="Z340" s="22"/>
      <c r="AA340" s="22"/>
    </row>
    <row r="341" spans="2:27" ht="15.75" customHeight="1" x14ac:dyDescent="0.2">
      <c r="B341" s="6"/>
      <c r="C341" s="7"/>
      <c r="D341" s="7"/>
      <c r="S341" s="22"/>
      <c r="T341" s="22"/>
      <c r="U341" s="22"/>
      <c r="V341" s="22"/>
      <c r="W341" s="22"/>
      <c r="X341" s="22"/>
      <c r="Y341" s="22"/>
      <c r="Z341" s="22"/>
      <c r="AA341" s="22"/>
    </row>
    <row r="342" spans="2:27" ht="15.75" customHeight="1" x14ac:dyDescent="0.2">
      <c r="B342" s="6"/>
      <c r="C342" s="7"/>
      <c r="D342" s="7"/>
      <c r="S342" s="22"/>
      <c r="T342" s="22"/>
      <c r="U342" s="22"/>
      <c r="V342" s="22"/>
      <c r="W342" s="22"/>
      <c r="X342" s="22"/>
      <c r="Y342" s="22"/>
      <c r="Z342" s="22"/>
      <c r="AA342" s="22"/>
    </row>
    <row r="343" spans="2:27" ht="15.75" customHeight="1" x14ac:dyDescent="0.2">
      <c r="B343" s="6"/>
      <c r="C343" s="7"/>
      <c r="D343" s="7"/>
      <c r="S343" s="22"/>
      <c r="T343" s="22"/>
      <c r="U343" s="22"/>
      <c r="V343" s="22"/>
      <c r="W343" s="22"/>
      <c r="X343" s="22"/>
      <c r="Y343" s="22"/>
      <c r="Z343" s="22"/>
      <c r="AA343" s="22"/>
    </row>
    <row r="344" spans="2:27" ht="15.75" customHeight="1" x14ac:dyDescent="0.2">
      <c r="B344" s="6"/>
      <c r="C344" s="7"/>
      <c r="D344" s="7"/>
      <c r="S344" s="22"/>
      <c r="T344" s="22"/>
      <c r="U344" s="22"/>
      <c r="V344" s="22"/>
      <c r="W344" s="22"/>
      <c r="X344" s="22"/>
      <c r="Y344" s="22"/>
      <c r="Z344" s="22"/>
      <c r="AA344" s="22"/>
    </row>
    <row r="345" spans="2:27" ht="15.75" customHeight="1" x14ac:dyDescent="0.2">
      <c r="B345" s="6"/>
      <c r="C345" s="7"/>
      <c r="D345" s="7"/>
      <c r="S345" s="22"/>
      <c r="T345" s="22"/>
      <c r="U345" s="22"/>
      <c r="V345" s="22"/>
      <c r="W345" s="22"/>
      <c r="X345" s="22"/>
      <c r="Y345" s="22"/>
      <c r="Z345" s="22"/>
      <c r="AA345" s="22"/>
    </row>
    <row r="346" spans="2:27" ht="15.75" customHeight="1" x14ac:dyDescent="0.2">
      <c r="B346" s="6"/>
      <c r="C346" s="7"/>
      <c r="D346" s="7"/>
      <c r="S346" s="22"/>
      <c r="T346" s="22"/>
      <c r="U346" s="22"/>
      <c r="V346" s="22"/>
      <c r="W346" s="22"/>
      <c r="X346" s="22"/>
      <c r="Y346" s="22"/>
      <c r="Z346" s="22"/>
      <c r="AA346" s="22"/>
    </row>
    <row r="347" spans="2:27" ht="15.75" customHeight="1" x14ac:dyDescent="0.2">
      <c r="B347" s="6"/>
      <c r="C347" s="7"/>
      <c r="D347" s="7"/>
      <c r="S347" s="22"/>
      <c r="T347" s="22"/>
      <c r="U347" s="22"/>
      <c r="V347" s="22"/>
      <c r="W347" s="22"/>
      <c r="X347" s="22"/>
      <c r="Y347" s="22"/>
      <c r="Z347" s="22"/>
      <c r="AA347" s="22"/>
    </row>
    <row r="348" spans="2:27" ht="15.75" customHeight="1" x14ac:dyDescent="0.2">
      <c r="B348" s="6"/>
      <c r="C348" s="7"/>
      <c r="D348" s="7"/>
      <c r="S348" s="22"/>
      <c r="T348" s="22"/>
      <c r="U348" s="22"/>
      <c r="V348" s="22"/>
      <c r="W348" s="22"/>
      <c r="X348" s="22"/>
      <c r="Y348" s="22"/>
      <c r="Z348" s="22"/>
      <c r="AA348" s="22"/>
    </row>
    <row r="349" spans="2:27" ht="15.75" customHeight="1" x14ac:dyDescent="0.2">
      <c r="B349" s="6"/>
      <c r="C349" s="7"/>
      <c r="D349" s="7"/>
      <c r="S349" s="22"/>
      <c r="T349" s="22"/>
      <c r="U349" s="22"/>
      <c r="V349" s="22"/>
      <c r="W349" s="22"/>
      <c r="X349" s="22"/>
      <c r="Y349" s="22"/>
      <c r="Z349" s="22"/>
      <c r="AA349" s="22"/>
    </row>
    <row r="350" spans="2:27" ht="15.75" customHeight="1" x14ac:dyDescent="0.2">
      <c r="B350" s="6"/>
      <c r="C350" s="7"/>
      <c r="D350" s="7"/>
      <c r="S350" s="22"/>
      <c r="T350" s="22"/>
      <c r="U350" s="22"/>
      <c r="V350" s="22"/>
      <c r="W350" s="22"/>
      <c r="X350" s="22"/>
      <c r="Y350" s="22"/>
      <c r="Z350" s="22"/>
      <c r="AA350" s="22"/>
    </row>
    <row r="351" spans="2:27" ht="15.75" customHeight="1" x14ac:dyDescent="0.2">
      <c r="B351" s="6"/>
      <c r="C351" s="7"/>
      <c r="D351" s="7"/>
      <c r="S351" s="22"/>
      <c r="T351" s="22"/>
      <c r="U351" s="22"/>
      <c r="V351" s="22"/>
      <c r="W351" s="22"/>
      <c r="X351" s="22"/>
      <c r="Y351" s="22"/>
      <c r="Z351" s="22"/>
      <c r="AA351" s="22"/>
    </row>
    <row r="352" spans="2:27" ht="15.75" customHeight="1" x14ac:dyDescent="0.2">
      <c r="B352" s="6"/>
      <c r="C352" s="7"/>
      <c r="D352" s="7"/>
      <c r="S352" s="22"/>
      <c r="T352" s="22"/>
      <c r="U352" s="22"/>
      <c r="V352" s="22"/>
      <c r="W352" s="22"/>
      <c r="X352" s="22"/>
      <c r="Y352" s="22"/>
      <c r="Z352" s="22"/>
      <c r="AA352" s="22"/>
    </row>
    <row r="353" spans="2:27" ht="15.75" customHeight="1" x14ac:dyDescent="0.2">
      <c r="B353" s="6"/>
      <c r="C353" s="7"/>
      <c r="D353" s="7"/>
      <c r="S353" s="22"/>
      <c r="T353" s="22"/>
      <c r="U353" s="22"/>
      <c r="V353" s="22"/>
      <c r="W353" s="22"/>
      <c r="X353" s="22"/>
      <c r="Y353" s="22"/>
      <c r="Z353" s="22"/>
      <c r="AA353" s="22"/>
    </row>
    <row r="354" spans="2:27" ht="15.75" customHeight="1" x14ac:dyDescent="0.2">
      <c r="B354" s="6"/>
      <c r="C354" s="7"/>
      <c r="D354" s="7"/>
      <c r="S354" s="22"/>
      <c r="T354" s="22"/>
      <c r="U354" s="22"/>
      <c r="V354" s="22"/>
      <c r="W354" s="22"/>
      <c r="X354" s="22"/>
      <c r="Y354" s="22"/>
      <c r="Z354" s="22"/>
      <c r="AA354" s="22"/>
    </row>
    <row r="355" spans="2:27" ht="15.75" customHeight="1" x14ac:dyDescent="0.2">
      <c r="B355" s="6"/>
      <c r="C355" s="7"/>
      <c r="D355" s="7"/>
      <c r="S355" s="22"/>
      <c r="T355" s="22"/>
      <c r="U355" s="22"/>
      <c r="V355" s="22"/>
      <c r="W355" s="22"/>
      <c r="X355" s="22"/>
      <c r="Y355" s="22"/>
      <c r="Z355" s="22"/>
      <c r="AA355" s="22"/>
    </row>
    <row r="356" spans="2:27" ht="15.75" customHeight="1" x14ac:dyDescent="0.2">
      <c r="B356" s="6"/>
      <c r="C356" s="7"/>
      <c r="D356" s="7"/>
      <c r="S356" s="22"/>
      <c r="T356" s="22"/>
      <c r="U356" s="22"/>
      <c r="V356" s="22"/>
      <c r="W356" s="22"/>
      <c r="X356" s="22"/>
      <c r="Y356" s="22"/>
      <c r="Z356" s="22"/>
      <c r="AA356" s="22"/>
    </row>
    <row r="357" spans="2:27" ht="15.75" customHeight="1" x14ac:dyDescent="0.2">
      <c r="B357" s="6"/>
      <c r="C357" s="7"/>
      <c r="D357" s="7"/>
      <c r="S357" s="22"/>
      <c r="T357" s="22"/>
      <c r="U357" s="22"/>
      <c r="V357" s="22"/>
      <c r="W357" s="22"/>
      <c r="X357" s="22"/>
      <c r="Y357" s="22"/>
      <c r="Z357" s="22"/>
      <c r="AA357" s="22"/>
    </row>
    <row r="358" spans="2:27" ht="15.75" customHeight="1" x14ac:dyDescent="0.2">
      <c r="B358" s="6"/>
      <c r="C358" s="7"/>
      <c r="D358" s="7"/>
      <c r="S358" s="22"/>
      <c r="T358" s="22"/>
      <c r="U358" s="22"/>
      <c r="V358" s="22"/>
      <c r="W358" s="22"/>
      <c r="X358" s="22"/>
      <c r="Y358" s="22"/>
      <c r="Z358" s="22"/>
      <c r="AA358" s="22"/>
    </row>
    <row r="359" spans="2:27" ht="15.75" customHeight="1" x14ac:dyDescent="0.2">
      <c r="B359" s="6"/>
      <c r="C359" s="7"/>
      <c r="D359" s="7"/>
      <c r="S359" s="22"/>
      <c r="T359" s="22"/>
      <c r="U359" s="22"/>
      <c r="V359" s="22"/>
      <c r="W359" s="22"/>
      <c r="X359" s="22"/>
      <c r="Y359" s="22"/>
      <c r="Z359" s="22"/>
      <c r="AA359" s="22"/>
    </row>
    <row r="360" spans="2:27" ht="15.75" customHeight="1" x14ac:dyDescent="0.2">
      <c r="B360" s="6"/>
      <c r="C360" s="7"/>
      <c r="D360" s="7"/>
      <c r="S360" s="22"/>
      <c r="T360" s="22"/>
      <c r="U360" s="22"/>
      <c r="V360" s="22"/>
      <c r="W360" s="22"/>
      <c r="X360" s="22"/>
      <c r="Y360" s="22"/>
      <c r="Z360" s="22"/>
      <c r="AA360" s="22"/>
    </row>
    <row r="361" spans="2:27" ht="15.75" customHeight="1" x14ac:dyDescent="0.2">
      <c r="B361" s="6"/>
      <c r="C361" s="7"/>
      <c r="D361" s="7"/>
      <c r="S361" s="22"/>
      <c r="T361" s="22"/>
      <c r="U361" s="22"/>
      <c r="V361" s="22"/>
      <c r="W361" s="22"/>
      <c r="X361" s="22"/>
      <c r="Y361" s="22"/>
      <c r="Z361" s="22"/>
      <c r="AA361" s="22"/>
    </row>
    <row r="362" spans="2:27" ht="15.75" customHeight="1" x14ac:dyDescent="0.2">
      <c r="B362" s="6"/>
      <c r="C362" s="7"/>
      <c r="D362" s="7"/>
      <c r="S362" s="22"/>
      <c r="T362" s="22"/>
      <c r="U362" s="22"/>
      <c r="V362" s="22"/>
      <c r="W362" s="22"/>
      <c r="X362" s="22"/>
      <c r="Y362" s="22"/>
      <c r="Z362" s="22"/>
      <c r="AA362" s="22"/>
    </row>
    <row r="363" spans="2:27" ht="15.75" customHeight="1" x14ac:dyDescent="0.2">
      <c r="B363" s="6"/>
      <c r="C363" s="7"/>
      <c r="D363" s="7"/>
      <c r="S363" s="22"/>
      <c r="T363" s="22"/>
      <c r="U363" s="22"/>
      <c r="V363" s="22"/>
      <c r="W363" s="22"/>
      <c r="X363" s="22"/>
      <c r="Y363" s="22"/>
      <c r="Z363" s="22"/>
      <c r="AA363" s="22"/>
    </row>
    <row r="364" spans="2:27" ht="15.75" customHeight="1" x14ac:dyDescent="0.2">
      <c r="B364" s="6"/>
      <c r="C364" s="7"/>
      <c r="D364" s="7"/>
      <c r="S364" s="22"/>
      <c r="T364" s="22"/>
      <c r="U364" s="22"/>
      <c r="V364" s="22"/>
      <c r="W364" s="22"/>
      <c r="X364" s="22"/>
      <c r="Y364" s="22"/>
      <c r="Z364" s="22"/>
      <c r="AA364" s="22"/>
    </row>
    <row r="365" spans="2:27" ht="15.75" customHeight="1" x14ac:dyDescent="0.2">
      <c r="B365" s="6"/>
      <c r="C365" s="7"/>
      <c r="D365" s="7"/>
      <c r="S365" s="22"/>
      <c r="T365" s="22"/>
      <c r="U365" s="22"/>
      <c r="V365" s="22"/>
      <c r="W365" s="22"/>
      <c r="X365" s="22"/>
      <c r="Y365" s="22"/>
      <c r="Z365" s="22"/>
      <c r="AA365" s="22"/>
    </row>
    <row r="366" spans="2:27" ht="15.75" customHeight="1" x14ac:dyDescent="0.2">
      <c r="B366" s="6"/>
      <c r="C366" s="7"/>
      <c r="D366" s="7"/>
      <c r="S366" s="22"/>
      <c r="T366" s="22"/>
      <c r="U366" s="22"/>
      <c r="V366" s="22"/>
      <c r="W366" s="22"/>
      <c r="X366" s="22"/>
      <c r="Y366" s="22"/>
      <c r="Z366" s="22"/>
      <c r="AA366" s="22"/>
    </row>
    <row r="367" spans="2:27" ht="15.75" customHeight="1" x14ac:dyDescent="0.2">
      <c r="B367" s="6"/>
      <c r="C367" s="7"/>
      <c r="D367" s="7"/>
      <c r="S367" s="22"/>
      <c r="T367" s="22"/>
      <c r="U367" s="22"/>
      <c r="V367" s="22"/>
      <c r="W367" s="22"/>
      <c r="X367" s="22"/>
      <c r="Y367" s="22"/>
      <c r="Z367" s="22"/>
      <c r="AA367" s="22"/>
    </row>
    <row r="368" spans="2:27" ht="15.75" customHeight="1" x14ac:dyDescent="0.2">
      <c r="B368" s="6"/>
      <c r="C368" s="7"/>
      <c r="D368" s="7"/>
      <c r="S368" s="22"/>
      <c r="T368" s="22"/>
      <c r="U368" s="22"/>
      <c r="V368" s="22"/>
      <c r="W368" s="22"/>
      <c r="X368" s="22"/>
      <c r="Y368" s="22"/>
      <c r="Z368" s="22"/>
      <c r="AA368" s="22"/>
    </row>
    <row r="369" spans="2:27" ht="15.75" customHeight="1" x14ac:dyDescent="0.2">
      <c r="B369" s="6"/>
      <c r="C369" s="7"/>
      <c r="D369" s="7"/>
      <c r="S369" s="22"/>
      <c r="T369" s="22"/>
      <c r="U369" s="22"/>
      <c r="V369" s="22"/>
      <c r="W369" s="22"/>
      <c r="X369" s="22"/>
      <c r="Y369" s="22"/>
      <c r="Z369" s="22"/>
      <c r="AA369" s="22"/>
    </row>
    <row r="370" spans="2:27" ht="15.75" customHeight="1" x14ac:dyDescent="0.2">
      <c r="B370" s="6"/>
      <c r="C370" s="7"/>
      <c r="D370" s="7"/>
      <c r="S370" s="22"/>
      <c r="T370" s="22"/>
      <c r="U370" s="22"/>
      <c r="V370" s="22"/>
      <c r="W370" s="22"/>
      <c r="X370" s="22"/>
      <c r="Y370" s="22"/>
      <c r="Z370" s="22"/>
      <c r="AA370" s="22"/>
    </row>
    <row r="371" spans="2:27" ht="15.75" customHeight="1" x14ac:dyDescent="0.2">
      <c r="B371" s="6"/>
      <c r="C371" s="7"/>
      <c r="D371" s="7"/>
      <c r="S371" s="22"/>
      <c r="T371" s="22"/>
      <c r="U371" s="22"/>
      <c r="V371" s="22"/>
      <c r="W371" s="22"/>
      <c r="X371" s="22"/>
      <c r="Y371" s="22"/>
      <c r="Z371" s="22"/>
      <c r="AA371" s="22"/>
    </row>
    <row r="372" spans="2:27" ht="15.75" customHeight="1" x14ac:dyDescent="0.2">
      <c r="B372" s="6"/>
      <c r="C372" s="7"/>
      <c r="D372" s="7"/>
      <c r="S372" s="22"/>
      <c r="T372" s="22"/>
      <c r="U372" s="22"/>
      <c r="V372" s="22"/>
      <c r="W372" s="22"/>
      <c r="X372" s="22"/>
      <c r="Y372" s="22"/>
      <c r="Z372" s="22"/>
      <c r="AA372" s="22"/>
    </row>
    <row r="373" spans="2:27" ht="15.75" customHeight="1" x14ac:dyDescent="0.2">
      <c r="B373" s="6"/>
      <c r="C373" s="7"/>
      <c r="D373" s="7"/>
      <c r="S373" s="22"/>
      <c r="T373" s="22"/>
      <c r="U373" s="22"/>
      <c r="V373" s="22"/>
      <c r="W373" s="22"/>
      <c r="X373" s="22"/>
      <c r="Y373" s="22"/>
      <c r="Z373" s="22"/>
      <c r="AA373" s="22"/>
    </row>
    <row r="374" spans="2:27" ht="15.75" customHeight="1" x14ac:dyDescent="0.2">
      <c r="B374" s="6"/>
      <c r="C374" s="7"/>
      <c r="D374" s="7"/>
      <c r="S374" s="22"/>
      <c r="T374" s="22"/>
      <c r="U374" s="22"/>
      <c r="V374" s="22"/>
      <c r="W374" s="22"/>
      <c r="X374" s="22"/>
      <c r="Y374" s="22"/>
      <c r="Z374" s="22"/>
      <c r="AA374" s="22"/>
    </row>
    <row r="375" spans="2:27" ht="15.75" customHeight="1" x14ac:dyDescent="0.2">
      <c r="B375" s="6"/>
      <c r="C375" s="7"/>
      <c r="D375" s="7"/>
      <c r="S375" s="22"/>
      <c r="T375" s="22"/>
      <c r="U375" s="22"/>
      <c r="V375" s="22"/>
      <c r="W375" s="22"/>
      <c r="X375" s="22"/>
      <c r="Y375" s="22"/>
      <c r="Z375" s="22"/>
      <c r="AA375" s="22"/>
    </row>
    <row r="376" spans="2:27" ht="15.75" customHeight="1" x14ac:dyDescent="0.2">
      <c r="B376" s="6"/>
      <c r="C376" s="7"/>
      <c r="D376" s="7"/>
      <c r="S376" s="22"/>
      <c r="T376" s="22"/>
      <c r="U376" s="22"/>
      <c r="V376" s="22"/>
      <c r="W376" s="22"/>
      <c r="X376" s="22"/>
      <c r="Y376" s="22"/>
      <c r="Z376" s="22"/>
      <c r="AA376" s="22"/>
    </row>
    <row r="377" spans="2:27" ht="15.75" customHeight="1" x14ac:dyDescent="0.2">
      <c r="B377" s="6"/>
      <c r="C377" s="7"/>
      <c r="D377" s="7"/>
      <c r="S377" s="22"/>
      <c r="T377" s="22"/>
      <c r="U377" s="22"/>
      <c r="V377" s="22"/>
      <c r="W377" s="22"/>
      <c r="X377" s="22"/>
      <c r="Y377" s="22"/>
      <c r="Z377" s="22"/>
      <c r="AA377" s="22"/>
    </row>
    <row r="378" spans="2:27" ht="15.75" customHeight="1" x14ac:dyDescent="0.2">
      <c r="B378" s="6"/>
      <c r="C378" s="7"/>
      <c r="D378" s="7"/>
      <c r="S378" s="22"/>
      <c r="T378" s="22"/>
      <c r="U378" s="22"/>
      <c r="V378" s="22"/>
      <c r="W378" s="22"/>
      <c r="X378" s="22"/>
      <c r="Y378" s="22"/>
      <c r="Z378" s="22"/>
      <c r="AA378" s="22"/>
    </row>
    <row r="379" spans="2:27" ht="15.75" customHeight="1" x14ac:dyDescent="0.2">
      <c r="B379" s="6"/>
      <c r="C379" s="7"/>
      <c r="D379" s="7"/>
      <c r="S379" s="22"/>
      <c r="T379" s="22"/>
      <c r="U379" s="22"/>
      <c r="V379" s="22"/>
      <c r="W379" s="22"/>
      <c r="X379" s="22"/>
      <c r="Y379" s="22"/>
      <c r="Z379" s="22"/>
      <c r="AA379" s="22"/>
    </row>
    <row r="380" spans="2:27" ht="15.75" customHeight="1" x14ac:dyDescent="0.2">
      <c r="B380" s="6"/>
      <c r="C380" s="7"/>
      <c r="D380" s="7"/>
      <c r="S380" s="22"/>
      <c r="T380" s="22"/>
      <c r="U380" s="22"/>
      <c r="V380" s="22"/>
      <c r="W380" s="22"/>
      <c r="X380" s="22"/>
      <c r="Y380" s="22"/>
      <c r="Z380" s="22"/>
      <c r="AA380" s="22"/>
    </row>
    <row r="381" spans="2:27" ht="15.75" customHeight="1" x14ac:dyDescent="0.2">
      <c r="B381" s="6"/>
      <c r="C381" s="7"/>
      <c r="D381" s="7"/>
      <c r="S381" s="22"/>
      <c r="T381" s="22"/>
      <c r="U381" s="22"/>
      <c r="V381" s="22"/>
      <c r="W381" s="22"/>
      <c r="X381" s="22"/>
      <c r="Y381" s="22"/>
      <c r="Z381" s="22"/>
      <c r="AA381" s="22"/>
    </row>
    <row r="382" spans="2:27" ht="15.75" customHeight="1" x14ac:dyDescent="0.2">
      <c r="B382" s="6"/>
      <c r="C382" s="7"/>
      <c r="D382" s="7"/>
      <c r="S382" s="22"/>
      <c r="T382" s="22"/>
      <c r="U382" s="22"/>
      <c r="V382" s="22"/>
      <c r="W382" s="22"/>
      <c r="X382" s="22"/>
      <c r="Y382" s="22"/>
      <c r="Z382" s="22"/>
      <c r="AA382" s="22"/>
    </row>
    <row r="383" spans="2:27" ht="15.75" customHeight="1" x14ac:dyDescent="0.2">
      <c r="B383" s="6"/>
      <c r="C383" s="7"/>
      <c r="D383" s="7"/>
      <c r="S383" s="22"/>
      <c r="T383" s="22"/>
      <c r="U383" s="22"/>
      <c r="V383" s="22"/>
      <c r="W383" s="22"/>
      <c r="X383" s="22"/>
      <c r="Y383" s="22"/>
      <c r="Z383" s="22"/>
      <c r="AA383" s="22"/>
    </row>
    <row r="384" spans="2:27" ht="15.75" customHeight="1" x14ac:dyDescent="0.2">
      <c r="B384" s="6"/>
      <c r="C384" s="7"/>
      <c r="D384" s="7"/>
      <c r="S384" s="22"/>
      <c r="T384" s="22"/>
      <c r="U384" s="22"/>
      <c r="V384" s="22"/>
      <c r="W384" s="22"/>
      <c r="X384" s="22"/>
      <c r="Y384" s="22"/>
      <c r="Z384" s="22"/>
      <c r="AA384" s="22"/>
    </row>
    <row r="385" spans="2:27" ht="15.75" customHeight="1" x14ac:dyDescent="0.2">
      <c r="B385" s="6"/>
      <c r="C385" s="7"/>
      <c r="D385" s="7"/>
      <c r="S385" s="22"/>
      <c r="T385" s="22"/>
      <c r="U385" s="22"/>
      <c r="V385" s="22"/>
      <c r="W385" s="22"/>
      <c r="X385" s="22"/>
      <c r="Y385" s="22"/>
      <c r="Z385" s="22"/>
      <c r="AA385" s="22"/>
    </row>
    <row r="386" spans="2:27" ht="15.75" customHeight="1" x14ac:dyDescent="0.2">
      <c r="B386" s="6"/>
      <c r="C386" s="7"/>
      <c r="D386" s="7"/>
      <c r="S386" s="22"/>
      <c r="T386" s="22"/>
      <c r="U386" s="22"/>
      <c r="V386" s="22"/>
      <c r="W386" s="22"/>
      <c r="X386" s="22"/>
      <c r="Y386" s="22"/>
      <c r="Z386" s="22"/>
      <c r="AA386" s="22"/>
    </row>
    <row r="387" spans="2:27" ht="15.75" customHeight="1" x14ac:dyDescent="0.2">
      <c r="B387" s="6"/>
      <c r="C387" s="7"/>
      <c r="D387" s="7"/>
      <c r="S387" s="22"/>
      <c r="T387" s="22"/>
      <c r="U387" s="22"/>
      <c r="V387" s="22"/>
      <c r="W387" s="22"/>
      <c r="X387" s="22"/>
      <c r="Y387" s="22"/>
      <c r="Z387" s="22"/>
      <c r="AA387" s="22"/>
    </row>
    <row r="388" spans="2:27" ht="15.75" customHeight="1" x14ac:dyDescent="0.2">
      <c r="B388" s="6"/>
      <c r="C388" s="7"/>
      <c r="D388" s="7"/>
      <c r="S388" s="22"/>
      <c r="T388" s="22"/>
      <c r="U388" s="22"/>
      <c r="V388" s="22"/>
      <c r="W388" s="22"/>
      <c r="X388" s="22"/>
      <c r="Y388" s="22"/>
      <c r="Z388" s="22"/>
      <c r="AA388" s="22"/>
    </row>
    <row r="389" spans="2:27" ht="15.75" customHeight="1" x14ac:dyDescent="0.2">
      <c r="B389" s="6"/>
      <c r="C389" s="7"/>
      <c r="D389" s="7"/>
      <c r="S389" s="22"/>
      <c r="T389" s="22"/>
      <c r="U389" s="22"/>
      <c r="V389" s="22"/>
      <c r="W389" s="22"/>
      <c r="X389" s="22"/>
      <c r="Y389" s="22"/>
      <c r="Z389" s="22"/>
      <c r="AA389" s="22"/>
    </row>
    <row r="390" spans="2:27" ht="15.75" customHeight="1" x14ac:dyDescent="0.2">
      <c r="B390" s="6"/>
      <c r="C390" s="7"/>
      <c r="D390" s="7"/>
      <c r="S390" s="22"/>
      <c r="T390" s="22"/>
      <c r="U390" s="22"/>
      <c r="V390" s="22"/>
      <c r="W390" s="22"/>
      <c r="X390" s="22"/>
      <c r="Y390" s="22"/>
      <c r="Z390" s="22"/>
      <c r="AA390" s="22"/>
    </row>
    <row r="391" spans="2:27" ht="15.75" customHeight="1" x14ac:dyDescent="0.2">
      <c r="B391" s="6"/>
      <c r="C391" s="7"/>
      <c r="D391" s="7"/>
      <c r="S391" s="22"/>
      <c r="T391" s="22"/>
      <c r="U391" s="22"/>
      <c r="V391" s="22"/>
      <c r="W391" s="22"/>
      <c r="X391" s="22"/>
      <c r="Y391" s="22"/>
      <c r="Z391" s="22"/>
      <c r="AA391" s="22"/>
    </row>
    <row r="392" spans="2:27" ht="15.75" customHeight="1" x14ac:dyDescent="0.2">
      <c r="B392" s="6"/>
      <c r="C392" s="7"/>
      <c r="D392" s="7"/>
      <c r="S392" s="22"/>
      <c r="T392" s="22"/>
      <c r="U392" s="22"/>
      <c r="V392" s="22"/>
      <c r="W392" s="22"/>
      <c r="X392" s="22"/>
      <c r="Y392" s="22"/>
      <c r="Z392" s="22"/>
      <c r="AA392" s="22"/>
    </row>
    <row r="393" spans="2:27" ht="15.75" customHeight="1" x14ac:dyDescent="0.2">
      <c r="B393" s="6"/>
      <c r="C393" s="7"/>
      <c r="D393" s="7"/>
      <c r="S393" s="22"/>
      <c r="T393" s="22"/>
      <c r="U393" s="22"/>
      <c r="V393" s="22"/>
      <c r="W393" s="22"/>
      <c r="X393" s="22"/>
      <c r="Y393" s="22"/>
      <c r="Z393" s="22"/>
      <c r="AA393" s="22"/>
    </row>
    <row r="394" spans="2:27" ht="15.75" customHeight="1" x14ac:dyDescent="0.2">
      <c r="B394" s="6"/>
      <c r="C394" s="7"/>
      <c r="D394" s="7"/>
      <c r="S394" s="22"/>
      <c r="T394" s="22"/>
      <c r="U394" s="22"/>
      <c r="V394" s="22"/>
      <c r="W394" s="22"/>
      <c r="X394" s="22"/>
      <c r="Y394" s="22"/>
      <c r="Z394" s="22"/>
      <c r="AA394" s="22"/>
    </row>
    <row r="395" spans="2:27" ht="15.75" customHeight="1" x14ac:dyDescent="0.2">
      <c r="B395" s="6"/>
      <c r="C395" s="7"/>
      <c r="D395" s="7"/>
      <c r="S395" s="22"/>
      <c r="T395" s="22"/>
      <c r="U395" s="22"/>
      <c r="V395" s="22"/>
      <c r="W395" s="22"/>
      <c r="X395" s="22"/>
      <c r="Y395" s="22"/>
      <c r="Z395" s="22"/>
      <c r="AA395" s="22"/>
    </row>
    <row r="396" spans="2:27" ht="15.75" customHeight="1" x14ac:dyDescent="0.2">
      <c r="B396" s="6"/>
      <c r="C396" s="7"/>
      <c r="D396" s="7"/>
      <c r="S396" s="22"/>
      <c r="T396" s="22"/>
      <c r="U396" s="22"/>
      <c r="V396" s="22"/>
      <c r="W396" s="22"/>
      <c r="X396" s="22"/>
      <c r="Y396" s="22"/>
      <c r="Z396" s="22"/>
      <c r="AA396" s="22"/>
    </row>
    <row r="397" spans="2:27" ht="15.75" customHeight="1" x14ac:dyDescent="0.2">
      <c r="B397" s="6"/>
      <c r="C397" s="7"/>
      <c r="D397" s="7"/>
      <c r="S397" s="22"/>
      <c r="T397" s="22"/>
      <c r="U397" s="22"/>
      <c r="V397" s="22"/>
      <c r="W397" s="22"/>
      <c r="X397" s="22"/>
      <c r="Y397" s="22"/>
      <c r="Z397" s="22"/>
      <c r="AA397" s="22"/>
    </row>
    <row r="398" spans="2:27" ht="15.75" customHeight="1" x14ac:dyDescent="0.2">
      <c r="B398" s="6"/>
      <c r="C398" s="7"/>
      <c r="D398" s="7"/>
      <c r="S398" s="22"/>
      <c r="T398" s="22"/>
      <c r="U398" s="22"/>
      <c r="V398" s="22"/>
      <c r="W398" s="22"/>
      <c r="X398" s="22"/>
      <c r="Y398" s="22"/>
      <c r="Z398" s="22"/>
      <c r="AA398" s="22"/>
    </row>
    <row r="399" spans="2:27" ht="15.75" customHeight="1" x14ac:dyDescent="0.2">
      <c r="B399" s="6"/>
      <c r="C399" s="7"/>
      <c r="D399" s="7"/>
      <c r="S399" s="22"/>
      <c r="T399" s="22"/>
      <c r="U399" s="22"/>
      <c r="V399" s="22"/>
      <c r="W399" s="22"/>
      <c r="X399" s="22"/>
      <c r="Y399" s="22"/>
      <c r="Z399" s="22"/>
      <c r="AA399" s="22"/>
    </row>
    <row r="400" spans="2:27" ht="15.75" customHeight="1" x14ac:dyDescent="0.2">
      <c r="B400" s="6"/>
      <c r="C400" s="7"/>
      <c r="D400" s="7"/>
      <c r="S400" s="22"/>
      <c r="T400" s="22"/>
      <c r="U400" s="22"/>
      <c r="V400" s="22"/>
      <c r="W400" s="22"/>
      <c r="X400" s="22"/>
      <c r="Y400" s="22"/>
      <c r="Z400" s="22"/>
      <c r="AA400" s="22"/>
    </row>
    <row r="401" spans="2:27" ht="15.75" customHeight="1" x14ac:dyDescent="0.2">
      <c r="B401" s="6"/>
      <c r="C401" s="7"/>
      <c r="D401" s="7"/>
      <c r="S401" s="22"/>
      <c r="T401" s="22"/>
      <c r="U401" s="22"/>
      <c r="V401" s="22"/>
      <c r="W401" s="22"/>
      <c r="X401" s="22"/>
      <c r="Y401" s="22"/>
      <c r="Z401" s="22"/>
      <c r="AA401" s="22"/>
    </row>
    <row r="402" spans="2:27" ht="15.75" customHeight="1" x14ac:dyDescent="0.2">
      <c r="B402" s="6"/>
      <c r="C402" s="7"/>
      <c r="D402" s="7"/>
      <c r="S402" s="22"/>
      <c r="T402" s="22"/>
      <c r="U402" s="22"/>
      <c r="V402" s="22"/>
      <c r="W402" s="22"/>
      <c r="X402" s="22"/>
      <c r="Y402" s="22"/>
      <c r="Z402" s="22"/>
      <c r="AA402" s="22"/>
    </row>
    <row r="403" spans="2:27" ht="15.75" customHeight="1" x14ac:dyDescent="0.2">
      <c r="B403" s="6"/>
      <c r="C403" s="7"/>
      <c r="D403" s="7"/>
      <c r="S403" s="22"/>
      <c r="T403" s="22"/>
      <c r="U403" s="22"/>
      <c r="V403" s="22"/>
      <c r="W403" s="22"/>
      <c r="X403" s="22"/>
      <c r="Y403" s="22"/>
      <c r="Z403" s="22"/>
      <c r="AA403" s="22"/>
    </row>
    <row r="404" spans="2:27" ht="15.75" customHeight="1" x14ac:dyDescent="0.2">
      <c r="B404" s="6"/>
      <c r="C404" s="7"/>
      <c r="D404" s="7"/>
      <c r="S404" s="22"/>
      <c r="T404" s="22"/>
      <c r="U404" s="22"/>
      <c r="V404" s="22"/>
      <c r="W404" s="22"/>
      <c r="X404" s="22"/>
      <c r="Y404" s="22"/>
      <c r="Z404" s="22"/>
      <c r="AA404" s="22"/>
    </row>
    <row r="405" spans="2:27" ht="15.75" customHeight="1" x14ac:dyDescent="0.2">
      <c r="B405" s="6"/>
      <c r="C405" s="7"/>
      <c r="D405" s="7"/>
      <c r="S405" s="22"/>
      <c r="T405" s="22"/>
      <c r="U405" s="22"/>
      <c r="V405" s="22"/>
      <c r="W405" s="22"/>
      <c r="X405" s="22"/>
      <c r="Y405" s="22"/>
      <c r="Z405" s="22"/>
      <c r="AA405" s="22"/>
    </row>
    <row r="406" spans="2:27" ht="15.75" customHeight="1" x14ac:dyDescent="0.2">
      <c r="B406" s="6"/>
      <c r="C406" s="7"/>
      <c r="D406" s="7"/>
      <c r="S406" s="22"/>
      <c r="T406" s="22"/>
      <c r="U406" s="22"/>
      <c r="V406" s="22"/>
      <c r="W406" s="22"/>
      <c r="X406" s="22"/>
      <c r="Y406" s="22"/>
      <c r="Z406" s="22"/>
      <c r="AA406" s="22"/>
    </row>
    <row r="407" spans="2:27" ht="15.75" customHeight="1" x14ac:dyDescent="0.2">
      <c r="B407" s="6"/>
      <c r="C407" s="7"/>
      <c r="D407" s="7"/>
      <c r="S407" s="22"/>
      <c r="T407" s="22"/>
      <c r="U407" s="22"/>
      <c r="V407" s="22"/>
      <c r="W407" s="22"/>
      <c r="X407" s="22"/>
      <c r="Y407" s="22"/>
      <c r="Z407" s="22"/>
      <c r="AA407" s="22"/>
    </row>
    <row r="408" spans="2:27" ht="15.75" customHeight="1" x14ac:dyDescent="0.2">
      <c r="B408" s="6"/>
      <c r="C408" s="7"/>
      <c r="D408" s="7"/>
      <c r="S408" s="22"/>
      <c r="T408" s="22"/>
      <c r="U408" s="22"/>
      <c r="V408" s="22"/>
      <c r="W408" s="22"/>
      <c r="X408" s="22"/>
      <c r="Y408" s="22"/>
      <c r="Z408" s="22"/>
      <c r="AA408" s="22"/>
    </row>
    <row r="409" spans="2:27" ht="15.75" customHeight="1" x14ac:dyDescent="0.2">
      <c r="B409" s="6"/>
      <c r="C409" s="7"/>
      <c r="D409" s="7"/>
      <c r="S409" s="22"/>
      <c r="T409" s="22"/>
      <c r="U409" s="22"/>
      <c r="V409" s="22"/>
      <c r="W409" s="22"/>
      <c r="X409" s="22"/>
      <c r="Y409" s="22"/>
      <c r="Z409" s="22"/>
      <c r="AA409" s="22"/>
    </row>
    <row r="410" spans="2:27" ht="15.75" customHeight="1" x14ac:dyDescent="0.2">
      <c r="B410" s="6"/>
      <c r="C410" s="7"/>
      <c r="D410" s="7"/>
      <c r="S410" s="22"/>
      <c r="T410" s="22"/>
      <c r="U410" s="22"/>
      <c r="V410" s="22"/>
      <c r="W410" s="22"/>
      <c r="X410" s="22"/>
      <c r="Y410" s="22"/>
      <c r="Z410" s="22"/>
      <c r="AA410" s="22"/>
    </row>
    <row r="411" spans="2:27" ht="15.75" customHeight="1" x14ac:dyDescent="0.2">
      <c r="B411" s="6"/>
      <c r="C411" s="7"/>
      <c r="D411" s="7"/>
      <c r="S411" s="22"/>
      <c r="T411" s="22"/>
      <c r="U411" s="22"/>
      <c r="V411" s="22"/>
      <c r="W411" s="22"/>
      <c r="X411" s="22"/>
      <c r="Y411" s="22"/>
      <c r="Z411" s="22"/>
      <c r="AA411" s="22"/>
    </row>
    <row r="412" spans="2:27" ht="15.75" customHeight="1" x14ac:dyDescent="0.2">
      <c r="B412" s="6"/>
      <c r="C412" s="7"/>
      <c r="D412" s="7"/>
      <c r="S412" s="22"/>
      <c r="T412" s="22"/>
      <c r="U412" s="22"/>
      <c r="V412" s="22"/>
      <c r="W412" s="22"/>
      <c r="X412" s="22"/>
      <c r="Y412" s="22"/>
      <c r="Z412" s="22"/>
      <c r="AA412" s="22"/>
    </row>
    <row r="413" spans="2:27" ht="15.75" customHeight="1" x14ac:dyDescent="0.2">
      <c r="B413" s="6"/>
      <c r="C413" s="7"/>
      <c r="D413" s="7"/>
      <c r="S413" s="22"/>
      <c r="T413" s="22"/>
      <c r="U413" s="22"/>
      <c r="V413" s="22"/>
      <c r="W413" s="22"/>
      <c r="X413" s="22"/>
      <c r="Y413" s="22"/>
      <c r="Z413" s="22"/>
      <c r="AA413" s="22"/>
    </row>
    <row r="414" spans="2:27" ht="15.75" customHeight="1" x14ac:dyDescent="0.2">
      <c r="B414" s="6"/>
      <c r="C414" s="7"/>
      <c r="D414" s="7"/>
      <c r="S414" s="22"/>
      <c r="T414" s="22"/>
      <c r="U414" s="22"/>
      <c r="V414" s="22"/>
      <c r="W414" s="22"/>
      <c r="X414" s="22"/>
      <c r="Y414" s="22"/>
      <c r="Z414" s="22"/>
      <c r="AA414" s="22"/>
    </row>
    <row r="415" spans="2:27" ht="15.75" customHeight="1" x14ac:dyDescent="0.2">
      <c r="B415" s="6"/>
      <c r="C415" s="7"/>
      <c r="D415" s="7"/>
      <c r="S415" s="22"/>
      <c r="T415" s="22"/>
      <c r="U415" s="22"/>
      <c r="V415" s="22"/>
      <c r="W415" s="22"/>
      <c r="X415" s="22"/>
      <c r="Y415" s="22"/>
      <c r="Z415" s="22"/>
      <c r="AA415" s="22"/>
    </row>
    <row r="416" spans="2:27" ht="15.75" customHeight="1" x14ac:dyDescent="0.2">
      <c r="B416" s="6"/>
      <c r="C416" s="7"/>
      <c r="D416" s="7"/>
      <c r="S416" s="22"/>
      <c r="T416" s="22"/>
      <c r="U416" s="22"/>
      <c r="V416" s="22"/>
      <c r="W416" s="22"/>
      <c r="X416" s="22"/>
      <c r="Y416" s="22"/>
      <c r="Z416" s="22"/>
      <c r="AA416" s="22"/>
    </row>
    <row r="417" spans="2:27" ht="15.75" customHeight="1" x14ac:dyDescent="0.2">
      <c r="B417" s="6"/>
      <c r="C417" s="7"/>
      <c r="D417" s="7"/>
      <c r="S417" s="22"/>
      <c r="T417" s="22"/>
      <c r="U417" s="22"/>
      <c r="V417" s="22"/>
      <c r="W417" s="22"/>
      <c r="X417" s="22"/>
      <c r="Y417" s="22"/>
      <c r="Z417" s="22"/>
      <c r="AA417" s="22"/>
    </row>
    <row r="418" spans="2:27" ht="15.75" customHeight="1" x14ac:dyDescent="0.2">
      <c r="B418" s="6"/>
      <c r="C418" s="7"/>
      <c r="D418" s="7"/>
      <c r="S418" s="22"/>
      <c r="T418" s="22"/>
      <c r="U418" s="22"/>
      <c r="V418" s="22"/>
      <c r="W418" s="22"/>
      <c r="X418" s="22"/>
      <c r="Y418" s="22"/>
      <c r="Z418" s="22"/>
      <c r="AA418" s="22"/>
    </row>
    <row r="419" spans="2:27" ht="15.75" customHeight="1" x14ac:dyDescent="0.2">
      <c r="B419" s="6"/>
      <c r="C419" s="7"/>
      <c r="D419" s="7"/>
      <c r="S419" s="22"/>
      <c r="T419" s="22"/>
      <c r="U419" s="22"/>
      <c r="V419" s="22"/>
      <c r="W419" s="22"/>
      <c r="X419" s="22"/>
      <c r="Y419" s="22"/>
      <c r="Z419" s="22"/>
      <c r="AA419" s="22"/>
    </row>
    <row r="420" spans="2:27" ht="15.75" customHeight="1" x14ac:dyDescent="0.2">
      <c r="B420" s="6"/>
      <c r="C420" s="7"/>
      <c r="D420" s="7"/>
      <c r="S420" s="22"/>
      <c r="T420" s="22"/>
      <c r="U420" s="22"/>
      <c r="V420" s="22"/>
      <c r="W420" s="22"/>
      <c r="X420" s="22"/>
      <c r="Y420" s="22"/>
      <c r="Z420" s="22"/>
      <c r="AA420" s="22"/>
    </row>
    <row r="421" spans="2:27" ht="15.75" customHeight="1" x14ac:dyDescent="0.2">
      <c r="B421" s="6"/>
      <c r="C421" s="7"/>
      <c r="D421" s="7"/>
      <c r="S421" s="22"/>
      <c r="T421" s="22"/>
      <c r="U421" s="22"/>
      <c r="V421" s="22"/>
      <c r="W421" s="22"/>
      <c r="X421" s="22"/>
      <c r="Y421" s="22"/>
      <c r="Z421" s="22"/>
      <c r="AA421" s="22"/>
    </row>
    <row r="422" spans="2:27" ht="15.75" customHeight="1" x14ac:dyDescent="0.2">
      <c r="B422" s="6"/>
      <c r="C422" s="7"/>
      <c r="D422" s="7"/>
      <c r="S422" s="22"/>
      <c r="T422" s="22"/>
      <c r="U422" s="22"/>
      <c r="V422" s="22"/>
      <c r="W422" s="22"/>
      <c r="X422" s="22"/>
      <c r="Y422" s="22"/>
      <c r="Z422" s="22"/>
      <c r="AA422" s="22"/>
    </row>
    <row r="423" spans="2:27" ht="15.75" customHeight="1" x14ac:dyDescent="0.2">
      <c r="B423" s="6"/>
      <c r="C423" s="7"/>
      <c r="D423" s="7"/>
      <c r="S423" s="22"/>
      <c r="T423" s="22"/>
      <c r="U423" s="22"/>
      <c r="V423" s="22"/>
      <c r="W423" s="22"/>
      <c r="X423" s="22"/>
      <c r="Y423" s="22"/>
      <c r="Z423" s="22"/>
      <c r="AA423" s="22"/>
    </row>
    <row r="424" spans="2:27" ht="15.75" customHeight="1" x14ac:dyDescent="0.2">
      <c r="B424" s="6"/>
      <c r="C424" s="7"/>
      <c r="D424" s="7"/>
      <c r="S424" s="22"/>
      <c r="T424" s="22"/>
      <c r="U424" s="22"/>
      <c r="V424" s="22"/>
      <c r="W424" s="22"/>
      <c r="X424" s="22"/>
      <c r="Y424" s="22"/>
      <c r="Z424" s="22"/>
      <c r="AA424" s="22"/>
    </row>
    <row r="425" spans="2:27" ht="15.75" customHeight="1" x14ac:dyDescent="0.2">
      <c r="B425" s="6"/>
      <c r="C425" s="7"/>
      <c r="D425" s="7"/>
      <c r="S425" s="22"/>
      <c r="T425" s="22"/>
      <c r="U425" s="22"/>
      <c r="V425" s="22"/>
      <c r="W425" s="22"/>
      <c r="X425" s="22"/>
      <c r="Y425" s="22"/>
      <c r="Z425" s="22"/>
      <c r="AA425" s="22"/>
    </row>
    <row r="426" spans="2:27" ht="15.75" customHeight="1" x14ac:dyDescent="0.2">
      <c r="B426" s="6"/>
      <c r="C426" s="7"/>
      <c r="D426" s="7"/>
      <c r="S426" s="22"/>
      <c r="T426" s="22"/>
      <c r="U426" s="22"/>
      <c r="V426" s="22"/>
      <c r="W426" s="22"/>
      <c r="X426" s="22"/>
      <c r="Y426" s="22"/>
      <c r="Z426" s="22"/>
      <c r="AA426" s="22"/>
    </row>
    <row r="427" spans="2:27" ht="15.75" customHeight="1" x14ac:dyDescent="0.2">
      <c r="B427" s="6"/>
      <c r="C427" s="7"/>
      <c r="D427" s="7"/>
      <c r="S427" s="22"/>
      <c r="T427" s="22"/>
      <c r="U427" s="22"/>
      <c r="V427" s="22"/>
      <c r="W427" s="22"/>
      <c r="X427" s="22"/>
      <c r="Y427" s="22"/>
      <c r="Z427" s="22"/>
      <c r="AA427" s="22"/>
    </row>
    <row r="428" spans="2:27" ht="15.75" customHeight="1" x14ac:dyDescent="0.2">
      <c r="B428" s="6"/>
      <c r="C428" s="7"/>
      <c r="D428" s="7"/>
      <c r="S428" s="22"/>
      <c r="T428" s="22"/>
      <c r="U428" s="22"/>
      <c r="V428" s="22"/>
      <c r="W428" s="22"/>
      <c r="X428" s="22"/>
      <c r="Y428" s="22"/>
      <c r="Z428" s="22"/>
      <c r="AA428" s="22"/>
    </row>
    <row r="429" spans="2:27" ht="15.75" customHeight="1" x14ac:dyDescent="0.2">
      <c r="B429" s="6"/>
      <c r="C429" s="7"/>
      <c r="D429" s="7"/>
      <c r="S429" s="22"/>
      <c r="T429" s="22"/>
      <c r="U429" s="22"/>
      <c r="V429" s="22"/>
      <c r="W429" s="22"/>
      <c r="X429" s="22"/>
      <c r="Y429" s="22"/>
      <c r="Z429" s="22"/>
      <c r="AA429" s="22"/>
    </row>
    <row r="430" spans="2:27" ht="15.75" customHeight="1" x14ac:dyDescent="0.2">
      <c r="B430" s="6"/>
      <c r="C430" s="7"/>
      <c r="D430" s="7"/>
      <c r="S430" s="22"/>
      <c r="T430" s="22"/>
      <c r="U430" s="22"/>
      <c r="V430" s="22"/>
      <c r="W430" s="22"/>
      <c r="X430" s="22"/>
      <c r="Y430" s="22"/>
      <c r="Z430" s="22"/>
      <c r="AA430" s="22"/>
    </row>
    <row r="431" spans="2:27" ht="15.75" customHeight="1" x14ac:dyDescent="0.2">
      <c r="B431" s="6"/>
      <c r="C431" s="7"/>
      <c r="D431" s="7"/>
      <c r="S431" s="22"/>
      <c r="T431" s="22"/>
      <c r="U431" s="22"/>
      <c r="V431" s="22"/>
      <c r="W431" s="22"/>
      <c r="X431" s="22"/>
      <c r="Y431" s="22"/>
      <c r="Z431" s="22"/>
      <c r="AA431" s="22"/>
    </row>
    <row r="432" spans="2:27" ht="15.75" customHeight="1" x14ac:dyDescent="0.2">
      <c r="B432" s="6"/>
      <c r="C432" s="7"/>
      <c r="D432" s="7"/>
      <c r="S432" s="22"/>
      <c r="T432" s="22"/>
      <c r="U432" s="22"/>
      <c r="V432" s="22"/>
      <c r="W432" s="22"/>
      <c r="X432" s="22"/>
      <c r="Y432" s="22"/>
      <c r="Z432" s="22"/>
      <c r="AA432" s="22"/>
    </row>
    <row r="433" spans="2:27" ht="15.75" customHeight="1" x14ac:dyDescent="0.2">
      <c r="B433" s="6"/>
      <c r="C433" s="7"/>
      <c r="D433" s="7"/>
      <c r="S433" s="22"/>
      <c r="T433" s="22"/>
      <c r="U433" s="22"/>
      <c r="V433" s="22"/>
      <c r="W433" s="22"/>
      <c r="X433" s="22"/>
      <c r="Y433" s="22"/>
      <c r="Z433" s="22"/>
      <c r="AA433" s="22"/>
    </row>
    <row r="434" spans="2:27" ht="15.75" customHeight="1" x14ac:dyDescent="0.2">
      <c r="B434" s="6"/>
      <c r="C434" s="7"/>
      <c r="D434" s="7"/>
      <c r="S434" s="22"/>
      <c r="T434" s="22"/>
      <c r="U434" s="22"/>
      <c r="V434" s="22"/>
      <c r="W434" s="22"/>
      <c r="X434" s="22"/>
      <c r="Y434" s="22"/>
      <c r="Z434" s="22"/>
      <c r="AA434" s="22"/>
    </row>
    <row r="435" spans="2:27" ht="15.75" customHeight="1" x14ac:dyDescent="0.2">
      <c r="B435" s="6"/>
      <c r="C435" s="7"/>
      <c r="D435" s="7"/>
      <c r="S435" s="22"/>
      <c r="T435" s="22"/>
      <c r="U435" s="22"/>
      <c r="V435" s="22"/>
      <c r="W435" s="22"/>
      <c r="X435" s="22"/>
      <c r="Y435" s="22"/>
      <c r="Z435" s="22"/>
      <c r="AA435" s="22"/>
    </row>
    <row r="436" spans="2:27" ht="15.75" customHeight="1" x14ac:dyDescent="0.2">
      <c r="B436" s="6"/>
      <c r="C436" s="7"/>
      <c r="D436" s="7"/>
      <c r="S436" s="22"/>
      <c r="T436" s="22"/>
      <c r="U436" s="22"/>
      <c r="V436" s="22"/>
      <c r="W436" s="22"/>
      <c r="X436" s="22"/>
      <c r="Y436" s="22"/>
      <c r="Z436" s="22"/>
      <c r="AA436" s="22"/>
    </row>
    <row r="437" spans="2:27" ht="15.75" customHeight="1" x14ac:dyDescent="0.2">
      <c r="B437" s="6"/>
      <c r="C437" s="7"/>
      <c r="D437" s="7"/>
      <c r="S437" s="22"/>
      <c r="T437" s="22"/>
      <c r="U437" s="22"/>
      <c r="V437" s="22"/>
      <c r="W437" s="22"/>
      <c r="X437" s="22"/>
      <c r="Y437" s="22"/>
      <c r="Z437" s="22"/>
      <c r="AA437" s="22"/>
    </row>
    <row r="438" spans="2:27" ht="15.75" customHeight="1" x14ac:dyDescent="0.2">
      <c r="B438" s="6"/>
      <c r="C438" s="7"/>
      <c r="D438" s="7"/>
      <c r="S438" s="22"/>
      <c r="T438" s="22"/>
      <c r="U438" s="22"/>
      <c r="V438" s="22"/>
      <c r="W438" s="22"/>
      <c r="X438" s="22"/>
      <c r="Y438" s="22"/>
      <c r="Z438" s="22"/>
      <c r="AA438" s="22"/>
    </row>
    <row r="439" spans="2:27" ht="15.75" customHeight="1" x14ac:dyDescent="0.2">
      <c r="B439" s="6"/>
      <c r="C439" s="7"/>
      <c r="D439" s="7"/>
      <c r="S439" s="22"/>
      <c r="T439" s="22"/>
      <c r="U439" s="22"/>
      <c r="V439" s="22"/>
      <c r="W439" s="22"/>
      <c r="X439" s="22"/>
      <c r="Y439" s="22"/>
      <c r="Z439" s="22"/>
      <c r="AA439" s="22"/>
    </row>
    <row r="440" spans="2:27" ht="15.75" customHeight="1" x14ac:dyDescent="0.2">
      <c r="B440" s="6"/>
      <c r="C440" s="7"/>
      <c r="D440" s="7"/>
      <c r="S440" s="22"/>
      <c r="T440" s="22"/>
      <c r="U440" s="22"/>
      <c r="V440" s="22"/>
      <c r="W440" s="22"/>
      <c r="X440" s="22"/>
      <c r="Y440" s="22"/>
      <c r="Z440" s="22"/>
      <c r="AA440" s="22"/>
    </row>
    <row r="441" spans="2:27" ht="15.75" customHeight="1" x14ac:dyDescent="0.2">
      <c r="B441" s="6"/>
      <c r="C441" s="7"/>
      <c r="D441" s="7"/>
      <c r="S441" s="22"/>
      <c r="T441" s="22"/>
      <c r="U441" s="22"/>
      <c r="V441" s="22"/>
      <c r="W441" s="22"/>
      <c r="X441" s="22"/>
      <c r="Y441" s="22"/>
      <c r="Z441" s="22"/>
      <c r="AA441" s="22"/>
    </row>
    <row r="442" spans="2:27" ht="15.75" customHeight="1" x14ac:dyDescent="0.2">
      <c r="B442" s="6"/>
      <c r="C442" s="7"/>
      <c r="D442" s="7"/>
      <c r="S442" s="22"/>
      <c r="T442" s="22"/>
      <c r="U442" s="22"/>
      <c r="V442" s="22"/>
      <c r="W442" s="22"/>
      <c r="X442" s="22"/>
      <c r="Y442" s="22"/>
      <c r="Z442" s="22"/>
      <c r="AA442" s="22"/>
    </row>
    <row r="443" spans="2:27" ht="15.75" customHeight="1" x14ac:dyDescent="0.2">
      <c r="B443" s="6"/>
      <c r="C443" s="7"/>
      <c r="D443" s="7"/>
      <c r="S443" s="22"/>
      <c r="T443" s="22"/>
      <c r="U443" s="22"/>
      <c r="V443" s="22"/>
      <c r="W443" s="22"/>
      <c r="X443" s="22"/>
      <c r="Y443" s="22"/>
      <c r="Z443" s="22"/>
      <c r="AA443" s="22"/>
    </row>
    <row r="444" spans="2:27" ht="15.75" customHeight="1" x14ac:dyDescent="0.2">
      <c r="B444" s="6"/>
      <c r="C444" s="7"/>
      <c r="D444" s="7"/>
      <c r="S444" s="22"/>
      <c r="T444" s="22"/>
      <c r="U444" s="22"/>
      <c r="V444" s="22"/>
      <c r="W444" s="22"/>
      <c r="X444" s="22"/>
      <c r="Y444" s="22"/>
      <c r="Z444" s="22"/>
      <c r="AA444" s="22"/>
    </row>
    <row r="445" spans="2:27" ht="15.75" customHeight="1" x14ac:dyDescent="0.2">
      <c r="B445" s="6"/>
      <c r="C445" s="7"/>
      <c r="D445" s="7"/>
      <c r="S445" s="22"/>
      <c r="T445" s="22"/>
      <c r="U445" s="22"/>
      <c r="V445" s="22"/>
      <c r="W445" s="22"/>
      <c r="X445" s="22"/>
      <c r="Y445" s="22"/>
      <c r="Z445" s="22"/>
      <c r="AA445" s="22"/>
    </row>
    <row r="446" spans="2:27" ht="15.75" customHeight="1" x14ac:dyDescent="0.2">
      <c r="B446" s="6"/>
      <c r="C446" s="7"/>
      <c r="D446" s="7"/>
      <c r="S446" s="22"/>
      <c r="T446" s="22"/>
      <c r="U446" s="22"/>
      <c r="V446" s="22"/>
      <c r="W446" s="22"/>
      <c r="X446" s="22"/>
      <c r="Y446" s="22"/>
      <c r="Z446" s="22"/>
      <c r="AA446" s="22"/>
    </row>
    <row r="447" spans="2:27" ht="15.75" customHeight="1" x14ac:dyDescent="0.2">
      <c r="B447" s="6"/>
      <c r="C447" s="7"/>
      <c r="D447" s="7"/>
      <c r="S447" s="22"/>
      <c r="T447" s="22"/>
      <c r="U447" s="22"/>
      <c r="V447" s="22"/>
      <c r="W447" s="22"/>
      <c r="X447" s="22"/>
      <c r="Y447" s="22"/>
      <c r="Z447" s="22"/>
      <c r="AA447" s="22"/>
    </row>
    <row r="448" spans="2:27" ht="15.75" customHeight="1" x14ac:dyDescent="0.2">
      <c r="B448" s="6"/>
      <c r="C448" s="7"/>
      <c r="D448" s="7"/>
      <c r="S448" s="22"/>
      <c r="T448" s="22"/>
      <c r="U448" s="22"/>
      <c r="V448" s="22"/>
      <c r="W448" s="22"/>
      <c r="X448" s="22"/>
      <c r="Y448" s="22"/>
      <c r="Z448" s="22"/>
      <c r="AA448" s="22"/>
    </row>
    <row r="449" spans="2:27" ht="15.75" customHeight="1" x14ac:dyDescent="0.2">
      <c r="B449" s="6"/>
      <c r="C449" s="7"/>
      <c r="D449" s="7"/>
      <c r="S449" s="22"/>
      <c r="T449" s="22"/>
      <c r="U449" s="22"/>
      <c r="V449" s="22"/>
      <c r="W449" s="22"/>
      <c r="X449" s="22"/>
      <c r="Y449" s="22"/>
      <c r="Z449" s="22"/>
      <c r="AA449" s="22"/>
    </row>
    <row r="450" spans="2:27" ht="15.75" customHeight="1" x14ac:dyDescent="0.2">
      <c r="B450" s="6"/>
      <c r="C450" s="7"/>
      <c r="D450" s="7"/>
      <c r="S450" s="22"/>
      <c r="T450" s="22"/>
      <c r="U450" s="22"/>
      <c r="V450" s="22"/>
      <c r="W450" s="22"/>
      <c r="X450" s="22"/>
      <c r="Y450" s="22"/>
      <c r="Z450" s="22"/>
      <c r="AA450" s="22"/>
    </row>
    <row r="451" spans="2:27" ht="15.75" customHeight="1" x14ac:dyDescent="0.2">
      <c r="B451" s="6"/>
      <c r="C451" s="7"/>
      <c r="D451" s="7"/>
      <c r="S451" s="22"/>
      <c r="T451" s="22"/>
      <c r="U451" s="22"/>
      <c r="V451" s="22"/>
      <c r="W451" s="22"/>
      <c r="X451" s="22"/>
      <c r="Y451" s="22"/>
      <c r="Z451" s="22"/>
      <c r="AA451" s="22"/>
    </row>
    <row r="452" spans="2:27" ht="15.75" customHeight="1" x14ac:dyDescent="0.2">
      <c r="B452" s="6"/>
      <c r="C452" s="7"/>
      <c r="D452" s="7"/>
      <c r="S452" s="22"/>
      <c r="T452" s="22"/>
      <c r="U452" s="22"/>
      <c r="V452" s="22"/>
      <c r="W452" s="22"/>
      <c r="X452" s="22"/>
      <c r="Y452" s="22"/>
      <c r="Z452" s="22"/>
      <c r="AA452" s="22"/>
    </row>
    <row r="453" spans="2:27" ht="15.75" customHeight="1" x14ac:dyDescent="0.2">
      <c r="B453" s="6"/>
      <c r="C453" s="7"/>
      <c r="D453" s="7"/>
      <c r="S453" s="22"/>
      <c r="T453" s="22"/>
      <c r="U453" s="22"/>
      <c r="V453" s="22"/>
      <c r="W453" s="22"/>
      <c r="X453" s="22"/>
      <c r="Y453" s="22"/>
      <c r="Z453" s="22"/>
      <c r="AA453" s="22"/>
    </row>
    <row r="454" spans="2:27" ht="15.75" customHeight="1" x14ac:dyDescent="0.2">
      <c r="B454" s="6"/>
      <c r="C454" s="7"/>
      <c r="D454" s="7"/>
      <c r="S454" s="22"/>
      <c r="T454" s="22"/>
      <c r="U454" s="22"/>
      <c r="V454" s="22"/>
      <c r="W454" s="22"/>
      <c r="X454" s="22"/>
      <c r="Y454" s="22"/>
      <c r="Z454" s="22"/>
      <c r="AA454" s="22"/>
    </row>
    <row r="455" spans="2:27" ht="15.75" customHeight="1" x14ac:dyDescent="0.2">
      <c r="B455" s="6"/>
      <c r="C455" s="7"/>
      <c r="D455" s="7"/>
      <c r="S455" s="22"/>
      <c r="T455" s="22"/>
      <c r="U455" s="22"/>
      <c r="V455" s="22"/>
      <c r="W455" s="22"/>
      <c r="X455" s="22"/>
      <c r="Y455" s="22"/>
      <c r="Z455" s="22"/>
      <c r="AA455" s="22"/>
    </row>
    <row r="456" spans="2:27" ht="15.75" customHeight="1" x14ac:dyDescent="0.2">
      <c r="B456" s="6"/>
      <c r="C456" s="7"/>
      <c r="D456" s="7"/>
      <c r="S456" s="22"/>
      <c r="T456" s="22"/>
      <c r="U456" s="22"/>
      <c r="V456" s="22"/>
      <c r="W456" s="22"/>
      <c r="X456" s="22"/>
      <c r="Y456" s="22"/>
      <c r="Z456" s="22"/>
      <c r="AA456" s="22"/>
    </row>
    <row r="457" spans="2:27" ht="15.75" customHeight="1" x14ac:dyDescent="0.2">
      <c r="B457" s="6"/>
      <c r="C457" s="7"/>
      <c r="D457" s="7"/>
      <c r="S457" s="22"/>
      <c r="T457" s="22"/>
      <c r="U457" s="22"/>
      <c r="V457" s="22"/>
      <c r="W457" s="22"/>
      <c r="X457" s="22"/>
      <c r="Y457" s="22"/>
      <c r="Z457" s="22"/>
      <c r="AA457" s="22"/>
    </row>
    <row r="458" spans="2:27" ht="15.75" customHeight="1" x14ac:dyDescent="0.2">
      <c r="B458" s="6"/>
      <c r="C458" s="7"/>
      <c r="D458" s="7"/>
      <c r="S458" s="22"/>
      <c r="T458" s="22"/>
      <c r="U458" s="22"/>
      <c r="V458" s="22"/>
      <c r="W458" s="22"/>
      <c r="X458" s="22"/>
      <c r="Y458" s="22"/>
      <c r="Z458" s="22"/>
      <c r="AA458" s="22"/>
    </row>
    <row r="459" spans="2:27" ht="15.75" customHeight="1" x14ac:dyDescent="0.2">
      <c r="B459" s="6"/>
      <c r="C459" s="7"/>
      <c r="D459" s="7"/>
      <c r="S459" s="22"/>
      <c r="T459" s="22"/>
      <c r="U459" s="22"/>
      <c r="V459" s="22"/>
      <c r="W459" s="22"/>
      <c r="X459" s="22"/>
      <c r="Y459" s="22"/>
      <c r="Z459" s="22"/>
      <c r="AA459" s="22"/>
    </row>
    <row r="460" spans="2:27" ht="15.75" customHeight="1" x14ac:dyDescent="0.2">
      <c r="B460" s="6"/>
      <c r="C460" s="7"/>
      <c r="D460" s="7"/>
      <c r="S460" s="22"/>
      <c r="T460" s="22"/>
      <c r="U460" s="22"/>
      <c r="V460" s="22"/>
      <c r="W460" s="22"/>
      <c r="X460" s="22"/>
      <c r="Y460" s="22"/>
      <c r="Z460" s="22"/>
      <c r="AA460" s="22"/>
    </row>
    <row r="461" spans="2:27" ht="15.75" customHeight="1" x14ac:dyDescent="0.2">
      <c r="B461" s="6"/>
      <c r="C461" s="7"/>
      <c r="D461" s="7"/>
      <c r="S461" s="22"/>
      <c r="T461" s="22"/>
      <c r="U461" s="22"/>
      <c r="V461" s="22"/>
      <c r="W461" s="22"/>
      <c r="X461" s="22"/>
      <c r="Y461" s="22"/>
      <c r="Z461" s="22"/>
      <c r="AA461" s="22"/>
    </row>
    <row r="462" spans="2:27" ht="15.75" customHeight="1" x14ac:dyDescent="0.2">
      <c r="B462" s="6"/>
      <c r="C462" s="7"/>
      <c r="D462" s="7"/>
      <c r="S462" s="22"/>
      <c r="T462" s="22"/>
      <c r="U462" s="22"/>
      <c r="V462" s="22"/>
      <c r="W462" s="22"/>
      <c r="X462" s="22"/>
      <c r="Y462" s="22"/>
      <c r="Z462" s="22"/>
      <c r="AA462" s="22"/>
    </row>
    <row r="463" spans="2:27" ht="15.75" customHeight="1" x14ac:dyDescent="0.2">
      <c r="B463" s="6"/>
      <c r="C463" s="7"/>
      <c r="D463" s="7"/>
      <c r="S463" s="22"/>
      <c r="T463" s="22"/>
      <c r="U463" s="22"/>
      <c r="V463" s="22"/>
      <c r="W463" s="22"/>
      <c r="X463" s="22"/>
      <c r="Y463" s="22"/>
      <c r="Z463" s="22"/>
      <c r="AA463" s="22"/>
    </row>
    <row r="464" spans="2:27" ht="15.75" customHeight="1" x14ac:dyDescent="0.2">
      <c r="B464" s="6"/>
      <c r="C464" s="7"/>
      <c r="D464" s="7"/>
      <c r="S464" s="22"/>
      <c r="T464" s="22"/>
      <c r="U464" s="22"/>
      <c r="V464" s="22"/>
      <c r="W464" s="22"/>
      <c r="X464" s="22"/>
      <c r="Y464" s="22"/>
      <c r="Z464" s="22"/>
      <c r="AA464" s="22"/>
    </row>
    <row r="465" spans="2:27" ht="15.75" customHeight="1" x14ac:dyDescent="0.2">
      <c r="B465" s="6"/>
      <c r="C465" s="7"/>
      <c r="D465" s="7"/>
      <c r="S465" s="22"/>
      <c r="T465" s="22"/>
      <c r="U465" s="22"/>
      <c r="V465" s="22"/>
      <c r="W465" s="22"/>
      <c r="X465" s="22"/>
      <c r="Y465" s="22"/>
      <c r="Z465" s="22"/>
      <c r="AA465" s="22"/>
    </row>
    <row r="466" spans="2:27" ht="15.75" customHeight="1" x14ac:dyDescent="0.2">
      <c r="B466" s="6"/>
      <c r="C466" s="7"/>
      <c r="D466" s="7"/>
      <c r="S466" s="22"/>
      <c r="T466" s="22"/>
      <c r="U466" s="22"/>
      <c r="V466" s="22"/>
      <c r="W466" s="22"/>
      <c r="X466" s="22"/>
      <c r="Y466" s="22"/>
      <c r="Z466" s="22"/>
      <c r="AA466" s="22"/>
    </row>
    <row r="467" spans="2:27" ht="15.75" customHeight="1" x14ac:dyDescent="0.2">
      <c r="B467" s="6"/>
      <c r="C467" s="7"/>
      <c r="D467" s="7"/>
      <c r="S467" s="22"/>
      <c r="T467" s="22"/>
      <c r="U467" s="22"/>
      <c r="V467" s="22"/>
      <c r="W467" s="22"/>
      <c r="X467" s="22"/>
      <c r="Y467" s="22"/>
      <c r="Z467" s="22"/>
      <c r="AA467" s="22"/>
    </row>
    <row r="468" spans="2:27" ht="15.75" customHeight="1" x14ac:dyDescent="0.2">
      <c r="B468" s="6"/>
      <c r="C468" s="7"/>
      <c r="D468" s="7"/>
      <c r="S468" s="22"/>
      <c r="T468" s="22"/>
      <c r="U468" s="22"/>
      <c r="V468" s="22"/>
      <c r="W468" s="22"/>
      <c r="X468" s="22"/>
      <c r="Y468" s="22"/>
      <c r="Z468" s="22"/>
      <c r="AA468" s="22"/>
    </row>
    <row r="469" spans="2:27" ht="15.75" customHeight="1" x14ac:dyDescent="0.2">
      <c r="B469" s="6"/>
      <c r="C469" s="7"/>
      <c r="D469" s="7"/>
      <c r="S469" s="22"/>
      <c r="T469" s="22"/>
      <c r="U469" s="22"/>
      <c r="V469" s="22"/>
      <c r="W469" s="22"/>
      <c r="X469" s="22"/>
      <c r="Y469" s="22"/>
      <c r="Z469" s="22"/>
      <c r="AA469" s="22"/>
    </row>
    <row r="470" spans="2:27" ht="15.75" customHeight="1" x14ac:dyDescent="0.2">
      <c r="B470" s="6"/>
      <c r="C470" s="7"/>
      <c r="D470" s="7"/>
      <c r="S470" s="22"/>
      <c r="T470" s="22"/>
      <c r="U470" s="22"/>
      <c r="V470" s="22"/>
      <c r="W470" s="22"/>
      <c r="X470" s="22"/>
      <c r="Y470" s="22"/>
      <c r="Z470" s="22"/>
      <c r="AA470" s="22"/>
    </row>
    <row r="471" spans="2:27" ht="15.75" customHeight="1" x14ac:dyDescent="0.2">
      <c r="B471" s="6"/>
      <c r="C471" s="7"/>
      <c r="D471" s="7"/>
      <c r="S471" s="22"/>
      <c r="T471" s="22"/>
      <c r="U471" s="22"/>
      <c r="V471" s="22"/>
      <c r="W471" s="22"/>
      <c r="X471" s="22"/>
      <c r="Y471" s="22"/>
      <c r="Z471" s="22"/>
      <c r="AA471" s="22"/>
    </row>
    <row r="472" spans="2:27" ht="15.75" customHeight="1" x14ac:dyDescent="0.2">
      <c r="B472" s="6"/>
      <c r="C472" s="7"/>
      <c r="D472" s="7"/>
      <c r="S472" s="22"/>
      <c r="T472" s="22"/>
      <c r="U472" s="22"/>
      <c r="V472" s="22"/>
      <c r="W472" s="22"/>
      <c r="X472" s="22"/>
      <c r="Y472" s="22"/>
      <c r="Z472" s="22"/>
      <c r="AA472" s="22"/>
    </row>
    <row r="473" spans="2:27" ht="15.75" customHeight="1" x14ac:dyDescent="0.2">
      <c r="B473" s="6"/>
      <c r="C473" s="7"/>
      <c r="D473" s="7"/>
      <c r="S473" s="22"/>
      <c r="T473" s="22"/>
      <c r="U473" s="22"/>
      <c r="V473" s="22"/>
      <c r="W473" s="22"/>
      <c r="X473" s="22"/>
      <c r="Y473" s="22"/>
      <c r="Z473" s="22"/>
      <c r="AA473" s="22"/>
    </row>
    <row r="474" spans="2:27" ht="15.75" customHeight="1" x14ac:dyDescent="0.2">
      <c r="B474" s="6"/>
      <c r="C474" s="7"/>
      <c r="D474" s="7"/>
      <c r="S474" s="22"/>
      <c r="T474" s="22"/>
      <c r="U474" s="22"/>
      <c r="V474" s="22"/>
      <c r="W474" s="22"/>
      <c r="X474" s="22"/>
      <c r="Y474" s="22"/>
      <c r="Z474" s="22"/>
      <c r="AA474" s="22"/>
    </row>
    <row r="475" spans="2:27" ht="15.75" customHeight="1" x14ac:dyDescent="0.2">
      <c r="B475" s="6"/>
      <c r="C475" s="7"/>
      <c r="D475" s="7"/>
      <c r="S475" s="22"/>
      <c r="T475" s="22"/>
      <c r="U475" s="22"/>
      <c r="V475" s="22"/>
      <c r="W475" s="22"/>
      <c r="X475" s="22"/>
      <c r="Y475" s="22"/>
      <c r="Z475" s="22"/>
      <c r="AA475" s="22"/>
    </row>
    <row r="476" spans="2:27" ht="15.75" customHeight="1" x14ac:dyDescent="0.2">
      <c r="B476" s="6"/>
      <c r="C476" s="7"/>
      <c r="D476" s="7"/>
      <c r="S476" s="22"/>
      <c r="T476" s="22"/>
      <c r="U476" s="22"/>
      <c r="V476" s="22"/>
      <c r="W476" s="22"/>
      <c r="X476" s="22"/>
      <c r="Y476" s="22"/>
      <c r="Z476" s="22"/>
      <c r="AA476" s="22"/>
    </row>
    <row r="477" spans="2:27" ht="15.75" customHeight="1" x14ac:dyDescent="0.2">
      <c r="B477" s="6"/>
      <c r="C477" s="7"/>
      <c r="D477" s="7"/>
      <c r="S477" s="22"/>
      <c r="T477" s="22"/>
      <c r="U477" s="22"/>
      <c r="V477" s="22"/>
      <c r="W477" s="22"/>
      <c r="X477" s="22"/>
      <c r="Y477" s="22"/>
      <c r="Z477" s="22"/>
      <c r="AA477" s="22"/>
    </row>
    <row r="478" spans="2:27" ht="15.75" customHeight="1" x14ac:dyDescent="0.2">
      <c r="B478" s="6"/>
      <c r="C478" s="7"/>
      <c r="D478" s="7"/>
      <c r="S478" s="22"/>
      <c r="T478" s="22"/>
      <c r="U478" s="22"/>
      <c r="V478" s="22"/>
      <c r="W478" s="22"/>
      <c r="X478" s="22"/>
      <c r="Y478" s="22"/>
      <c r="Z478" s="22"/>
      <c r="AA478" s="22"/>
    </row>
    <row r="479" spans="2:27" ht="15.75" customHeight="1" x14ac:dyDescent="0.2">
      <c r="B479" s="6"/>
      <c r="C479" s="7"/>
      <c r="D479" s="7"/>
      <c r="S479" s="22"/>
      <c r="T479" s="22"/>
      <c r="U479" s="22"/>
      <c r="V479" s="22"/>
      <c r="W479" s="22"/>
      <c r="X479" s="22"/>
      <c r="Y479" s="22"/>
      <c r="Z479" s="22"/>
      <c r="AA479" s="22"/>
    </row>
    <row r="480" spans="2:27" ht="15.75" customHeight="1" x14ac:dyDescent="0.2">
      <c r="B480" s="6"/>
      <c r="C480" s="7"/>
      <c r="D480" s="7"/>
      <c r="S480" s="22"/>
      <c r="T480" s="22"/>
      <c r="U480" s="22"/>
      <c r="V480" s="22"/>
      <c r="W480" s="22"/>
      <c r="X480" s="22"/>
      <c r="Y480" s="22"/>
      <c r="Z480" s="22"/>
      <c r="AA480" s="22"/>
    </row>
    <row r="481" spans="2:27" ht="15.75" customHeight="1" x14ac:dyDescent="0.2">
      <c r="B481" s="6"/>
      <c r="C481" s="7"/>
      <c r="D481" s="7"/>
      <c r="S481" s="22"/>
      <c r="T481" s="22"/>
      <c r="U481" s="22"/>
      <c r="V481" s="22"/>
      <c r="W481" s="22"/>
      <c r="X481" s="22"/>
      <c r="Y481" s="22"/>
      <c r="Z481" s="22"/>
      <c r="AA481" s="22"/>
    </row>
    <row r="482" spans="2:27" ht="15.75" customHeight="1" x14ac:dyDescent="0.2">
      <c r="B482" s="6"/>
      <c r="C482" s="7"/>
      <c r="D482" s="7"/>
      <c r="S482" s="22"/>
      <c r="T482" s="22"/>
      <c r="U482" s="22"/>
      <c r="V482" s="22"/>
      <c r="W482" s="22"/>
      <c r="X482" s="22"/>
      <c r="Y482" s="22"/>
      <c r="Z482" s="22"/>
      <c r="AA482" s="22"/>
    </row>
    <row r="483" spans="2:27" ht="15.75" customHeight="1" x14ac:dyDescent="0.2">
      <c r="B483" s="6"/>
      <c r="C483" s="7"/>
      <c r="D483" s="7"/>
      <c r="S483" s="22"/>
      <c r="T483" s="22"/>
      <c r="U483" s="22"/>
      <c r="V483" s="22"/>
      <c r="W483" s="22"/>
      <c r="X483" s="22"/>
      <c r="Y483" s="22"/>
      <c r="Z483" s="22"/>
      <c r="AA483" s="22"/>
    </row>
    <row r="484" spans="2:27" ht="15.75" customHeight="1" x14ac:dyDescent="0.2">
      <c r="B484" s="6"/>
      <c r="C484" s="7"/>
      <c r="D484" s="7"/>
      <c r="S484" s="22"/>
      <c r="T484" s="22"/>
      <c r="U484" s="22"/>
      <c r="V484" s="22"/>
      <c r="W484" s="22"/>
      <c r="X484" s="22"/>
      <c r="Y484" s="22"/>
      <c r="Z484" s="22"/>
      <c r="AA484" s="22"/>
    </row>
    <row r="485" spans="2:27" ht="15.75" customHeight="1" x14ac:dyDescent="0.2">
      <c r="B485" s="6"/>
      <c r="C485" s="7"/>
      <c r="D485" s="7"/>
      <c r="S485" s="22"/>
      <c r="T485" s="22"/>
      <c r="U485" s="22"/>
      <c r="V485" s="22"/>
      <c r="W485" s="22"/>
      <c r="X485" s="22"/>
      <c r="Y485" s="22"/>
      <c r="Z485" s="22"/>
      <c r="AA485" s="22"/>
    </row>
    <row r="486" spans="2:27" ht="15.75" customHeight="1" x14ac:dyDescent="0.2">
      <c r="B486" s="6"/>
      <c r="C486" s="7"/>
      <c r="D486" s="7"/>
      <c r="S486" s="22"/>
      <c r="T486" s="22"/>
      <c r="U486" s="22"/>
      <c r="V486" s="22"/>
      <c r="W486" s="22"/>
      <c r="X486" s="22"/>
      <c r="Y486" s="22"/>
      <c r="Z486" s="22"/>
      <c r="AA486" s="22"/>
    </row>
    <row r="487" spans="2:27" ht="15.75" customHeight="1" x14ac:dyDescent="0.2">
      <c r="B487" s="6"/>
      <c r="C487" s="7"/>
      <c r="D487" s="7"/>
      <c r="S487" s="22"/>
      <c r="T487" s="22"/>
      <c r="U487" s="22"/>
      <c r="V487" s="22"/>
      <c r="W487" s="22"/>
      <c r="X487" s="22"/>
      <c r="Y487" s="22"/>
      <c r="Z487" s="22"/>
      <c r="AA487" s="22"/>
    </row>
    <row r="488" spans="2:27" ht="15.75" customHeight="1" x14ac:dyDescent="0.2">
      <c r="B488" s="6"/>
      <c r="C488" s="7"/>
      <c r="D488" s="7"/>
      <c r="S488" s="22"/>
      <c r="T488" s="22"/>
      <c r="U488" s="22"/>
      <c r="V488" s="22"/>
      <c r="W488" s="22"/>
      <c r="X488" s="22"/>
      <c r="Y488" s="22"/>
      <c r="Z488" s="22"/>
      <c r="AA488" s="22"/>
    </row>
    <row r="489" spans="2:27" ht="15.75" customHeight="1" x14ac:dyDescent="0.2">
      <c r="B489" s="6"/>
      <c r="C489" s="7"/>
      <c r="D489" s="7"/>
      <c r="S489" s="22"/>
      <c r="T489" s="22"/>
      <c r="U489" s="22"/>
      <c r="V489" s="22"/>
      <c r="W489" s="22"/>
      <c r="X489" s="22"/>
      <c r="Y489" s="22"/>
      <c r="Z489" s="22"/>
      <c r="AA489" s="22"/>
    </row>
    <row r="490" spans="2:27" ht="15.75" customHeight="1" x14ac:dyDescent="0.2">
      <c r="B490" s="6"/>
      <c r="C490" s="7"/>
      <c r="D490" s="7"/>
      <c r="S490" s="22"/>
      <c r="T490" s="22"/>
      <c r="U490" s="22"/>
      <c r="V490" s="22"/>
      <c r="W490" s="22"/>
      <c r="X490" s="22"/>
      <c r="Y490" s="22"/>
      <c r="Z490" s="22"/>
      <c r="AA490" s="22"/>
    </row>
    <row r="491" spans="2:27" ht="15.75" customHeight="1" x14ac:dyDescent="0.2">
      <c r="B491" s="6"/>
      <c r="C491" s="7"/>
      <c r="D491" s="7"/>
      <c r="S491" s="22"/>
      <c r="T491" s="22"/>
      <c r="U491" s="22"/>
      <c r="V491" s="22"/>
      <c r="W491" s="22"/>
      <c r="X491" s="22"/>
      <c r="Y491" s="22"/>
      <c r="Z491" s="22"/>
      <c r="AA491" s="22"/>
    </row>
    <row r="492" spans="2:27" ht="15.75" customHeight="1" x14ac:dyDescent="0.2">
      <c r="B492" s="6"/>
      <c r="C492" s="7"/>
      <c r="D492" s="7"/>
      <c r="S492" s="22"/>
      <c r="T492" s="22"/>
      <c r="U492" s="22"/>
      <c r="V492" s="22"/>
      <c r="W492" s="22"/>
      <c r="X492" s="22"/>
      <c r="Y492" s="22"/>
      <c r="Z492" s="22"/>
      <c r="AA492" s="22"/>
    </row>
    <row r="493" spans="2:27" ht="15.75" customHeight="1" x14ac:dyDescent="0.2">
      <c r="B493" s="6"/>
      <c r="C493" s="7"/>
      <c r="D493" s="7"/>
      <c r="S493" s="22"/>
      <c r="T493" s="22"/>
      <c r="U493" s="22"/>
      <c r="V493" s="22"/>
      <c r="W493" s="22"/>
      <c r="X493" s="22"/>
      <c r="Y493" s="22"/>
      <c r="Z493" s="22"/>
      <c r="AA493" s="22"/>
    </row>
    <row r="494" spans="2:27" ht="15.75" customHeight="1" x14ac:dyDescent="0.2">
      <c r="B494" s="6"/>
      <c r="C494" s="7"/>
      <c r="D494" s="7"/>
      <c r="S494" s="22"/>
      <c r="T494" s="22"/>
      <c r="U494" s="22"/>
      <c r="V494" s="22"/>
      <c r="W494" s="22"/>
      <c r="X494" s="22"/>
      <c r="Y494" s="22"/>
      <c r="Z494" s="22"/>
      <c r="AA494" s="22"/>
    </row>
    <row r="495" spans="2:27" ht="15.75" customHeight="1" x14ac:dyDescent="0.2">
      <c r="B495" s="6"/>
      <c r="C495" s="7"/>
      <c r="D495" s="7"/>
      <c r="S495" s="22"/>
      <c r="T495" s="22"/>
      <c r="U495" s="22"/>
      <c r="V495" s="22"/>
      <c r="W495" s="22"/>
      <c r="X495" s="22"/>
      <c r="Y495" s="22"/>
      <c r="Z495" s="22"/>
      <c r="AA495" s="22"/>
    </row>
    <row r="496" spans="2:27" ht="15.75" customHeight="1" x14ac:dyDescent="0.2">
      <c r="B496" s="6"/>
      <c r="C496" s="7"/>
      <c r="D496" s="7"/>
      <c r="S496" s="22"/>
      <c r="T496" s="22"/>
      <c r="U496" s="22"/>
      <c r="V496" s="22"/>
      <c r="W496" s="22"/>
      <c r="X496" s="22"/>
      <c r="Y496" s="22"/>
      <c r="Z496" s="22"/>
      <c r="AA496" s="22"/>
    </row>
    <row r="497" spans="2:27" ht="15.75" customHeight="1" x14ac:dyDescent="0.2">
      <c r="B497" s="6"/>
      <c r="C497" s="7"/>
      <c r="D497" s="7"/>
      <c r="S497" s="22"/>
      <c r="T497" s="22"/>
      <c r="U497" s="22"/>
      <c r="V497" s="22"/>
      <c r="W497" s="22"/>
      <c r="X497" s="22"/>
      <c r="Y497" s="22"/>
      <c r="Z497" s="22"/>
      <c r="AA497" s="22"/>
    </row>
    <row r="498" spans="2:27" ht="15.75" customHeight="1" x14ac:dyDescent="0.2">
      <c r="B498" s="6"/>
      <c r="C498" s="7"/>
      <c r="D498" s="7"/>
      <c r="S498" s="22"/>
      <c r="T498" s="22"/>
      <c r="U498" s="22"/>
      <c r="V498" s="22"/>
      <c r="W498" s="22"/>
      <c r="X498" s="22"/>
      <c r="Y498" s="22"/>
      <c r="Z498" s="22"/>
      <c r="AA498" s="22"/>
    </row>
    <row r="499" spans="2:27" ht="15.75" customHeight="1" x14ac:dyDescent="0.2">
      <c r="B499" s="6"/>
      <c r="C499" s="7"/>
      <c r="D499" s="7"/>
      <c r="S499" s="22"/>
      <c r="T499" s="22"/>
      <c r="U499" s="22"/>
      <c r="V499" s="22"/>
      <c r="W499" s="22"/>
      <c r="X499" s="22"/>
      <c r="Y499" s="22"/>
      <c r="Z499" s="22"/>
      <c r="AA499" s="22"/>
    </row>
    <row r="500" spans="2:27" ht="15.75" customHeight="1" x14ac:dyDescent="0.2">
      <c r="B500" s="6"/>
      <c r="C500" s="7"/>
      <c r="D500" s="7"/>
      <c r="S500" s="22"/>
      <c r="T500" s="22"/>
      <c r="U500" s="22"/>
      <c r="V500" s="22"/>
      <c r="W500" s="22"/>
      <c r="X500" s="22"/>
      <c r="Y500" s="22"/>
      <c r="Z500" s="22"/>
      <c r="AA500" s="22"/>
    </row>
    <row r="501" spans="2:27" ht="15.75" customHeight="1" x14ac:dyDescent="0.2">
      <c r="B501" s="6"/>
      <c r="C501" s="7"/>
      <c r="D501" s="7"/>
      <c r="S501" s="22"/>
      <c r="T501" s="22"/>
      <c r="U501" s="22"/>
      <c r="V501" s="22"/>
      <c r="W501" s="22"/>
      <c r="X501" s="22"/>
      <c r="Y501" s="22"/>
      <c r="Z501" s="22"/>
      <c r="AA501" s="22"/>
    </row>
    <row r="502" spans="2:27" ht="15.75" customHeight="1" x14ac:dyDescent="0.2">
      <c r="B502" s="6"/>
      <c r="C502" s="7"/>
      <c r="D502" s="7"/>
      <c r="S502" s="22"/>
      <c r="T502" s="22"/>
      <c r="U502" s="22"/>
      <c r="V502" s="22"/>
      <c r="W502" s="22"/>
      <c r="X502" s="22"/>
      <c r="Y502" s="22"/>
      <c r="Z502" s="22"/>
      <c r="AA502" s="22"/>
    </row>
    <row r="503" spans="2:27" ht="15.75" customHeight="1" x14ac:dyDescent="0.2">
      <c r="B503" s="6"/>
      <c r="C503" s="7"/>
      <c r="D503" s="7"/>
      <c r="S503" s="22"/>
      <c r="T503" s="22"/>
      <c r="U503" s="22"/>
      <c r="V503" s="22"/>
      <c r="W503" s="22"/>
      <c r="X503" s="22"/>
      <c r="Y503" s="22"/>
      <c r="Z503" s="22"/>
      <c r="AA503" s="22"/>
    </row>
    <row r="504" spans="2:27" ht="15.75" customHeight="1" x14ac:dyDescent="0.2">
      <c r="B504" s="6"/>
      <c r="C504" s="7"/>
      <c r="D504" s="7"/>
      <c r="S504" s="22"/>
      <c r="T504" s="22"/>
      <c r="U504" s="22"/>
      <c r="V504" s="22"/>
      <c r="W504" s="22"/>
      <c r="X504" s="22"/>
      <c r="Y504" s="22"/>
      <c r="Z504" s="22"/>
      <c r="AA504" s="22"/>
    </row>
    <row r="505" spans="2:27" ht="15.75" customHeight="1" x14ac:dyDescent="0.2">
      <c r="B505" s="6"/>
      <c r="C505" s="7"/>
      <c r="D505" s="7"/>
      <c r="S505" s="22"/>
      <c r="T505" s="22"/>
      <c r="U505" s="22"/>
      <c r="V505" s="22"/>
      <c r="W505" s="22"/>
      <c r="X505" s="22"/>
      <c r="Y505" s="22"/>
      <c r="Z505" s="22"/>
      <c r="AA505" s="22"/>
    </row>
    <row r="506" spans="2:27" ht="15.75" customHeight="1" x14ac:dyDescent="0.2">
      <c r="B506" s="6"/>
      <c r="C506" s="7"/>
      <c r="D506" s="7"/>
      <c r="S506" s="22"/>
      <c r="T506" s="22"/>
      <c r="U506" s="22"/>
      <c r="V506" s="22"/>
      <c r="W506" s="22"/>
      <c r="X506" s="22"/>
      <c r="Y506" s="22"/>
      <c r="Z506" s="22"/>
      <c r="AA506" s="22"/>
    </row>
    <row r="507" spans="2:27" ht="15.75" customHeight="1" x14ac:dyDescent="0.2">
      <c r="B507" s="6"/>
      <c r="C507" s="7"/>
      <c r="D507" s="7"/>
      <c r="S507" s="22"/>
      <c r="T507" s="22"/>
      <c r="U507" s="22"/>
      <c r="V507" s="22"/>
      <c r="W507" s="22"/>
      <c r="X507" s="22"/>
      <c r="Y507" s="22"/>
      <c r="Z507" s="22"/>
      <c r="AA507" s="22"/>
    </row>
    <row r="508" spans="2:27" ht="15.75" customHeight="1" x14ac:dyDescent="0.2">
      <c r="B508" s="6"/>
      <c r="C508" s="7"/>
      <c r="D508" s="7"/>
      <c r="S508" s="22"/>
      <c r="T508" s="22"/>
      <c r="U508" s="22"/>
      <c r="V508" s="22"/>
      <c r="W508" s="22"/>
      <c r="X508" s="22"/>
      <c r="Y508" s="22"/>
      <c r="Z508" s="22"/>
      <c r="AA508" s="22"/>
    </row>
    <row r="509" spans="2:27" ht="15.75" customHeight="1" x14ac:dyDescent="0.2">
      <c r="B509" s="6"/>
      <c r="C509" s="7"/>
      <c r="D509" s="7"/>
      <c r="S509" s="22"/>
      <c r="T509" s="22"/>
      <c r="U509" s="22"/>
      <c r="V509" s="22"/>
      <c r="W509" s="22"/>
      <c r="X509" s="22"/>
      <c r="Y509" s="22"/>
      <c r="Z509" s="22"/>
      <c r="AA509" s="22"/>
    </row>
    <row r="510" spans="2:27" ht="15.75" customHeight="1" x14ac:dyDescent="0.2">
      <c r="B510" s="6"/>
      <c r="C510" s="7"/>
      <c r="D510" s="7"/>
      <c r="S510" s="22"/>
      <c r="T510" s="22"/>
      <c r="U510" s="22"/>
      <c r="V510" s="22"/>
      <c r="W510" s="22"/>
      <c r="X510" s="22"/>
      <c r="Y510" s="22"/>
      <c r="Z510" s="22"/>
      <c r="AA510" s="22"/>
    </row>
    <row r="511" spans="2:27" ht="15.75" customHeight="1" x14ac:dyDescent="0.2">
      <c r="B511" s="6"/>
      <c r="C511" s="7"/>
      <c r="D511" s="7"/>
      <c r="S511" s="22"/>
      <c r="T511" s="22"/>
      <c r="U511" s="22"/>
      <c r="V511" s="22"/>
      <c r="W511" s="22"/>
      <c r="X511" s="22"/>
      <c r="Y511" s="22"/>
      <c r="Z511" s="22"/>
      <c r="AA511" s="22"/>
    </row>
    <row r="512" spans="2:27" ht="15.75" customHeight="1" x14ac:dyDescent="0.2">
      <c r="B512" s="6"/>
      <c r="C512" s="7"/>
      <c r="D512" s="7"/>
      <c r="S512" s="22"/>
      <c r="T512" s="22"/>
      <c r="U512" s="22"/>
      <c r="V512" s="22"/>
      <c r="W512" s="22"/>
      <c r="X512" s="22"/>
      <c r="Y512" s="22"/>
      <c r="Z512" s="22"/>
      <c r="AA512" s="22"/>
    </row>
    <row r="513" spans="2:27" ht="15.75" customHeight="1" x14ac:dyDescent="0.2">
      <c r="B513" s="6"/>
      <c r="C513" s="7"/>
      <c r="D513" s="7"/>
      <c r="S513" s="22"/>
      <c r="T513" s="22"/>
      <c r="U513" s="22"/>
      <c r="V513" s="22"/>
      <c r="W513" s="22"/>
      <c r="X513" s="22"/>
      <c r="Y513" s="22"/>
      <c r="Z513" s="22"/>
      <c r="AA513" s="22"/>
    </row>
    <row r="514" spans="2:27" ht="15.75" customHeight="1" x14ac:dyDescent="0.2">
      <c r="B514" s="6"/>
      <c r="C514" s="7"/>
      <c r="D514" s="7"/>
      <c r="S514" s="22"/>
      <c r="T514" s="22"/>
      <c r="U514" s="22"/>
      <c r="V514" s="22"/>
      <c r="W514" s="22"/>
      <c r="X514" s="22"/>
      <c r="Y514" s="22"/>
      <c r="Z514" s="22"/>
      <c r="AA514" s="22"/>
    </row>
    <row r="515" spans="2:27" ht="15.75" customHeight="1" x14ac:dyDescent="0.2">
      <c r="B515" s="6"/>
      <c r="C515" s="7"/>
      <c r="D515" s="7"/>
      <c r="S515" s="22"/>
      <c r="T515" s="22"/>
      <c r="U515" s="22"/>
      <c r="V515" s="22"/>
      <c r="W515" s="22"/>
      <c r="X515" s="22"/>
      <c r="Y515" s="22"/>
      <c r="Z515" s="22"/>
      <c r="AA515" s="22"/>
    </row>
    <row r="516" spans="2:27" ht="15.75" customHeight="1" x14ac:dyDescent="0.2">
      <c r="B516" s="6"/>
      <c r="C516" s="7"/>
      <c r="D516" s="7"/>
      <c r="S516" s="22"/>
      <c r="T516" s="22"/>
      <c r="U516" s="22"/>
      <c r="V516" s="22"/>
      <c r="W516" s="22"/>
      <c r="X516" s="22"/>
      <c r="Y516" s="22"/>
      <c r="Z516" s="22"/>
      <c r="AA516" s="22"/>
    </row>
    <row r="517" spans="2:27" ht="15.75" customHeight="1" x14ac:dyDescent="0.2">
      <c r="B517" s="6"/>
      <c r="C517" s="7"/>
      <c r="D517" s="7"/>
      <c r="S517" s="22"/>
      <c r="T517" s="22"/>
      <c r="U517" s="22"/>
      <c r="V517" s="22"/>
      <c r="W517" s="22"/>
      <c r="X517" s="22"/>
      <c r="Y517" s="22"/>
      <c r="Z517" s="22"/>
      <c r="AA517" s="22"/>
    </row>
    <row r="518" spans="2:27" ht="15.75" customHeight="1" x14ac:dyDescent="0.2">
      <c r="B518" s="6"/>
      <c r="C518" s="7"/>
      <c r="D518" s="7"/>
      <c r="S518" s="22"/>
      <c r="T518" s="22"/>
      <c r="U518" s="22"/>
      <c r="V518" s="22"/>
      <c r="W518" s="22"/>
      <c r="X518" s="22"/>
      <c r="Y518" s="22"/>
      <c r="Z518" s="22"/>
      <c r="AA518" s="22"/>
    </row>
    <row r="519" spans="2:27" ht="15.75" customHeight="1" x14ac:dyDescent="0.2">
      <c r="B519" s="6"/>
      <c r="C519" s="7"/>
      <c r="D519" s="7"/>
      <c r="S519" s="22"/>
      <c r="T519" s="22"/>
      <c r="U519" s="22"/>
      <c r="V519" s="22"/>
      <c r="W519" s="22"/>
      <c r="X519" s="22"/>
      <c r="Y519" s="22"/>
      <c r="Z519" s="22"/>
      <c r="AA519" s="22"/>
    </row>
    <row r="520" spans="2:27" ht="15.75" customHeight="1" x14ac:dyDescent="0.2">
      <c r="B520" s="6"/>
      <c r="C520" s="7"/>
      <c r="D520" s="7"/>
      <c r="S520" s="22"/>
      <c r="T520" s="22"/>
      <c r="U520" s="22"/>
      <c r="V520" s="22"/>
      <c r="W520" s="22"/>
      <c r="X520" s="22"/>
      <c r="Y520" s="22"/>
      <c r="Z520" s="22"/>
      <c r="AA520" s="22"/>
    </row>
    <row r="521" spans="2:27" ht="15.75" customHeight="1" x14ac:dyDescent="0.2">
      <c r="B521" s="6"/>
      <c r="C521" s="7"/>
      <c r="D521" s="7"/>
      <c r="S521" s="22"/>
      <c r="T521" s="22"/>
      <c r="U521" s="22"/>
      <c r="V521" s="22"/>
      <c r="W521" s="22"/>
      <c r="X521" s="22"/>
      <c r="Y521" s="22"/>
      <c r="Z521" s="22"/>
      <c r="AA521" s="22"/>
    </row>
    <row r="522" spans="2:27" ht="15.75" customHeight="1" x14ac:dyDescent="0.2">
      <c r="B522" s="6"/>
      <c r="C522" s="7"/>
      <c r="D522" s="7"/>
      <c r="S522" s="22"/>
      <c r="T522" s="22"/>
      <c r="U522" s="22"/>
      <c r="V522" s="22"/>
      <c r="W522" s="22"/>
      <c r="X522" s="22"/>
      <c r="Y522" s="22"/>
      <c r="Z522" s="22"/>
      <c r="AA522" s="22"/>
    </row>
    <row r="523" spans="2:27" ht="15.75" customHeight="1" x14ac:dyDescent="0.2">
      <c r="B523" s="6"/>
      <c r="C523" s="7"/>
      <c r="D523" s="7"/>
      <c r="S523" s="22"/>
      <c r="T523" s="22"/>
      <c r="U523" s="22"/>
      <c r="V523" s="22"/>
      <c r="W523" s="22"/>
      <c r="X523" s="22"/>
      <c r="Y523" s="22"/>
      <c r="Z523" s="22"/>
      <c r="AA523" s="22"/>
    </row>
    <row r="524" spans="2:27" ht="15.75" customHeight="1" x14ac:dyDescent="0.2">
      <c r="B524" s="6"/>
      <c r="C524" s="7"/>
      <c r="D524" s="7"/>
      <c r="S524" s="22"/>
      <c r="T524" s="22"/>
      <c r="U524" s="22"/>
      <c r="V524" s="22"/>
      <c r="W524" s="22"/>
      <c r="X524" s="22"/>
      <c r="Y524" s="22"/>
      <c r="Z524" s="22"/>
      <c r="AA524" s="22"/>
    </row>
    <row r="525" spans="2:27" ht="15.75" customHeight="1" x14ac:dyDescent="0.2">
      <c r="B525" s="6"/>
      <c r="C525" s="7"/>
      <c r="D525" s="7"/>
      <c r="S525" s="22"/>
      <c r="T525" s="22"/>
      <c r="U525" s="22"/>
      <c r="V525" s="22"/>
      <c r="W525" s="22"/>
      <c r="X525" s="22"/>
      <c r="Y525" s="22"/>
      <c r="Z525" s="22"/>
      <c r="AA525" s="22"/>
    </row>
    <row r="526" spans="2:27" ht="15.75" customHeight="1" x14ac:dyDescent="0.2">
      <c r="B526" s="6"/>
      <c r="C526" s="7"/>
      <c r="D526" s="7"/>
      <c r="S526" s="22"/>
      <c r="T526" s="22"/>
      <c r="U526" s="22"/>
      <c r="V526" s="22"/>
      <c r="W526" s="22"/>
      <c r="X526" s="22"/>
      <c r="Y526" s="22"/>
      <c r="Z526" s="22"/>
      <c r="AA526" s="22"/>
    </row>
    <row r="527" spans="2:27" ht="15.75" customHeight="1" x14ac:dyDescent="0.2">
      <c r="B527" s="6"/>
      <c r="C527" s="7"/>
      <c r="D527" s="7"/>
      <c r="S527" s="22"/>
      <c r="T527" s="22"/>
      <c r="U527" s="22"/>
      <c r="V527" s="22"/>
      <c r="W527" s="22"/>
      <c r="X527" s="22"/>
      <c r="Y527" s="22"/>
      <c r="Z527" s="22"/>
      <c r="AA527" s="22"/>
    </row>
    <row r="528" spans="2:27" ht="15.75" customHeight="1" x14ac:dyDescent="0.2">
      <c r="B528" s="6"/>
      <c r="C528" s="7"/>
      <c r="D528" s="7"/>
      <c r="S528" s="22"/>
      <c r="T528" s="22"/>
      <c r="U528" s="22"/>
      <c r="V528" s="22"/>
      <c r="W528" s="22"/>
      <c r="X528" s="22"/>
      <c r="Y528" s="22"/>
      <c r="Z528" s="22"/>
      <c r="AA528" s="22"/>
    </row>
    <row r="529" spans="2:27" ht="15.75" customHeight="1" x14ac:dyDescent="0.2">
      <c r="B529" s="6"/>
      <c r="C529" s="7"/>
      <c r="D529" s="7"/>
      <c r="S529" s="22"/>
      <c r="T529" s="22"/>
      <c r="U529" s="22"/>
      <c r="V529" s="22"/>
      <c r="W529" s="22"/>
      <c r="X529" s="22"/>
      <c r="Y529" s="22"/>
      <c r="Z529" s="22"/>
      <c r="AA529" s="22"/>
    </row>
    <row r="530" spans="2:27" ht="15.75" customHeight="1" x14ac:dyDescent="0.2">
      <c r="B530" s="6"/>
      <c r="C530" s="7"/>
      <c r="D530" s="7"/>
      <c r="S530" s="22"/>
      <c r="T530" s="22"/>
      <c r="U530" s="22"/>
      <c r="V530" s="22"/>
      <c r="W530" s="22"/>
      <c r="X530" s="22"/>
      <c r="Y530" s="22"/>
      <c r="Z530" s="22"/>
      <c r="AA530" s="22"/>
    </row>
    <row r="531" spans="2:27" ht="15.75" customHeight="1" x14ac:dyDescent="0.2">
      <c r="B531" s="6"/>
      <c r="C531" s="7"/>
      <c r="D531" s="7"/>
      <c r="S531" s="22"/>
      <c r="T531" s="22"/>
      <c r="U531" s="22"/>
      <c r="V531" s="22"/>
      <c r="W531" s="22"/>
      <c r="X531" s="22"/>
      <c r="Y531" s="22"/>
      <c r="Z531" s="22"/>
      <c r="AA531" s="22"/>
    </row>
    <row r="532" spans="2:27" ht="15.75" customHeight="1" x14ac:dyDescent="0.2">
      <c r="B532" s="6"/>
      <c r="C532" s="7"/>
      <c r="D532" s="7"/>
      <c r="S532" s="22"/>
      <c r="T532" s="22"/>
      <c r="U532" s="22"/>
      <c r="V532" s="22"/>
      <c r="W532" s="22"/>
      <c r="X532" s="22"/>
      <c r="Y532" s="22"/>
      <c r="Z532" s="22"/>
      <c r="AA532" s="22"/>
    </row>
    <row r="533" spans="2:27" ht="15.75" customHeight="1" x14ac:dyDescent="0.2">
      <c r="B533" s="6"/>
      <c r="C533" s="7"/>
      <c r="D533" s="7"/>
      <c r="S533" s="22"/>
      <c r="T533" s="22"/>
      <c r="U533" s="22"/>
      <c r="V533" s="22"/>
      <c r="W533" s="22"/>
      <c r="X533" s="22"/>
      <c r="Y533" s="22"/>
      <c r="Z533" s="22"/>
      <c r="AA533" s="22"/>
    </row>
    <row r="534" spans="2:27" ht="15.75" customHeight="1" x14ac:dyDescent="0.2">
      <c r="B534" s="6"/>
      <c r="C534" s="7"/>
      <c r="D534" s="7"/>
      <c r="S534" s="22"/>
      <c r="T534" s="22"/>
      <c r="U534" s="22"/>
      <c r="V534" s="22"/>
      <c r="W534" s="22"/>
      <c r="X534" s="22"/>
      <c r="Y534" s="22"/>
      <c r="Z534" s="22"/>
      <c r="AA534" s="22"/>
    </row>
    <row r="535" spans="2:27" ht="15.75" customHeight="1" x14ac:dyDescent="0.2">
      <c r="B535" s="6"/>
      <c r="C535" s="7"/>
      <c r="D535" s="7"/>
      <c r="S535" s="22"/>
      <c r="T535" s="22"/>
      <c r="U535" s="22"/>
      <c r="V535" s="22"/>
      <c r="W535" s="22"/>
      <c r="X535" s="22"/>
      <c r="Y535" s="22"/>
      <c r="Z535" s="22"/>
      <c r="AA535" s="22"/>
    </row>
    <row r="536" spans="2:27" ht="15.75" customHeight="1" x14ac:dyDescent="0.2">
      <c r="B536" s="6"/>
      <c r="C536" s="7"/>
      <c r="D536" s="7"/>
      <c r="S536" s="22"/>
      <c r="T536" s="22"/>
      <c r="U536" s="22"/>
      <c r="V536" s="22"/>
      <c r="W536" s="22"/>
      <c r="X536" s="22"/>
      <c r="Y536" s="22"/>
      <c r="Z536" s="22"/>
      <c r="AA536" s="22"/>
    </row>
    <row r="537" spans="2:27" ht="15.75" customHeight="1" x14ac:dyDescent="0.2">
      <c r="B537" s="6"/>
      <c r="C537" s="7"/>
      <c r="D537" s="7"/>
      <c r="S537" s="22"/>
      <c r="T537" s="22"/>
      <c r="U537" s="22"/>
      <c r="V537" s="22"/>
      <c r="W537" s="22"/>
      <c r="X537" s="22"/>
      <c r="Y537" s="22"/>
      <c r="Z537" s="22"/>
      <c r="AA537" s="22"/>
    </row>
    <row r="538" spans="2:27" ht="15.75" customHeight="1" x14ac:dyDescent="0.2">
      <c r="B538" s="6"/>
      <c r="C538" s="7"/>
      <c r="D538" s="7"/>
      <c r="S538" s="22"/>
      <c r="T538" s="22"/>
      <c r="U538" s="22"/>
      <c r="V538" s="22"/>
      <c r="W538" s="22"/>
      <c r="X538" s="22"/>
      <c r="Y538" s="22"/>
      <c r="Z538" s="22"/>
      <c r="AA538" s="22"/>
    </row>
    <row r="539" spans="2:27" ht="15.75" customHeight="1" x14ac:dyDescent="0.2">
      <c r="B539" s="6"/>
      <c r="C539" s="7"/>
      <c r="D539" s="7"/>
      <c r="S539" s="22"/>
      <c r="T539" s="22"/>
      <c r="U539" s="22"/>
      <c r="V539" s="22"/>
      <c r="W539" s="22"/>
      <c r="X539" s="22"/>
      <c r="Y539" s="22"/>
      <c r="Z539" s="22"/>
      <c r="AA539" s="22"/>
    </row>
    <row r="540" spans="2:27" ht="15.75" customHeight="1" x14ac:dyDescent="0.2">
      <c r="B540" s="6"/>
      <c r="C540" s="7"/>
      <c r="D540" s="7"/>
      <c r="S540" s="22"/>
      <c r="T540" s="22"/>
      <c r="U540" s="22"/>
      <c r="V540" s="22"/>
      <c r="W540" s="22"/>
      <c r="X540" s="22"/>
      <c r="Y540" s="22"/>
      <c r="Z540" s="22"/>
      <c r="AA540" s="22"/>
    </row>
    <row r="541" spans="2:27" ht="15.75" customHeight="1" x14ac:dyDescent="0.2">
      <c r="B541" s="6"/>
      <c r="C541" s="7"/>
      <c r="D541" s="7"/>
      <c r="S541" s="22"/>
      <c r="T541" s="22"/>
      <c r="U541" s="22"/>
      <c r="V541" s="22"/>
      <c r="W541" s="22"/>
      <c r="X541" s="22"/>
      <c r="Y541" s="22"/>
      <c r="Z541" s="22"/>
      <c r="AA541" s="22"/>
    </row>
    <row r="542" spans="2:27" ht="15.75" customHeight="1" x14ac:dyDescent="0.2">
      <c r="B542" s="6"/>
      <c r="C542" s="7"/>
      <c r="D542" s="7"/>
      <c r="S542" s="22"/>
      <c r="T542" s="22"/>
      <c r="U542" s="22"/>
      <c r="V542" s="22"/>
      <c r="W542" s="22"/>
      <c r="X542" s="22"/>
      <c r="Y542" s="22"/>
      <c r="Z542" s="22"/>
      <c r="AA542" s="22"/>
    </row>
    <row r="543" spans="2:27" ht="15.75" customHeight="1" x14ac:dyDescent="0.2">
      <c r="B543" s="6"/>
      <c r="C543" s="7"/>
      <c r="D543" s="7"/>
      <c r="S543" s="22"/>
      <c r="T543" s="22"/>
      <c r="U543" s="22"/>
      <c r="V543" s="22"/>
      <c r="W543" s="22"/>
      <c r="X543" s="22"/>
      <c r="Y543" s="22"/>
      <c r="Z543" s="22"/>
      <c r="AA543" s="22"/>
    </row>
    <row r="544" spans="2:27" ht="15.75" customHeight="1" x14ac:dyDescent="0.2">
      <c r="B544" s="6"/>
      <c r="C544" s="7"/>
      <c r="D544" s="7"/>
      <c r="S544" s="22"/>
      <c r="T544" s="22"/>
      <c r="U544" s="22"/>
      <c r="V544" s="22"/>
      <c r="W544" s="22"/>
      <c r="X544" s="22"/>
      <c r="Y544" s="22"/>
      <c r="Z544" s="22"/>
      <c r="AA544" s="22"/>
    </row>
    <row r="545" spans="2:27" ht="15.75" customHeight="1" x14ac:dyDescent="0.2">
      <c r="B545" s="6"/>
      <c r="C545" s="7"/>
      <c r="D545" s="7"/>
      <c r="S545" s="22"/>
      <c r="T545" s="22"/>
      <c r="U545" s="22"/>
      <c r="V545" s="22"/>
      <c r="W545" s="22"/>
      <c r="X545" s="22"/>
      <c r="Y545" s="22"/>
      <c r="Z545" s="22"/>
      <c r="AA545" s="22"/>
    </row>
    <row r="546" spans="2:27" ht="15.75" customHeight="1" x14ac:dyDescent="0.2">
      <c r="B546" s="6"/>
      <c r="C546" s="7"/>
      <c r="D546" s="7"/>
      <c r="S546" s="22"/>
      <c r="T546" s="22"/>
      <c r="U546" s="22"/>
      <c r="V546" s="22"/>
      <c r="W546" s="22"/>
      <c r="X546" s="22"/>
      <c r="Y546" s="22"/>
      <c r="Z546" s="22"/>
      <c r="AA546" s="22"/>
    </row>
    <row r="547" spans="2:27" ht="15.75" customHeight="1" x14ac:dyDescent="0.2">
      <c r="B547" s="6"/>
      <c r="C547" s="7"/>
      <c r="D547" s="7"/>
      <c r="S547" s="22"/>
      <c r="T547" s="22"/>
      <c r="U547" s="22"/>
      <c r="V547" s="22"/>
      <c r="W547" s="22"/>
      <c r="X547" s="22"/>
      <c r="Y547" s="22"/>
      <c r="Z547" s="22"/>
      <c r="AA547" s="22"/>
    </row>
    <row r="548" spans="2:27" ht="15.75" customHeight="1" x14ac:dyDescent="0.2">
      <c r="B548" s="6"/>
      <c r="C548" s="7"/>
      <c r="D548" s="7"/>
      <c r="S548" s="22"/>
      <c r="T548" s="22"/>
      <c r="U548" s="22"/>
      <c r="V548" s="22"/>
      <c r="W548" s="22"/>
      <c r="X548" s="22"/>
      <c r="Y548" s="22"/>
      <c r="Z548" s="22"/>
      <c r="AA548" s="22"/>
    </row>
    <row r="549" spans="2:27" ht="15.75" customHeight="1" x14ac:dyDescent="0.2">
      <c r="B549" s="6"/>
      <c r="C549" s="7"/>
      <c r="D549" s="7"/>
      <c r="S549" s="22"/>
      <c r="T549" s="22"/>
      <c r="U549" s="22"/>
      <c r="V549" s="22"/>
      <c r="W549" s="22"/>
      <c r="X549" s="22"/>
      <c r="Y549" s="22"/>
      <c r="Z549" s="22"/>
      <c r="AA549" s="22"/>
    </row>
    <row r="550" spans="2:27" ht="15.75" customHeight="1" x14ac:dyDescent="0.2">
      <c r="B550" s="6"/>
      <c r="C550" s="7"/>
      <c r="D550" s="7"/>
      <c r="S550" s="22"/>
      <c r="T550" s="22"/>
      <c r="U550" s="22"/>
      <c r="V550" s="22"/>
      <c r="W550" s="22"/>
      <c r="X550" s="22"/>
      <c r="Y550" s="22"/>
      <c r="Z550" s="22"/>
      <c r="AA550" s="22"/>
    </row>
    <row r="551" spans="2:27" ht="15.75" customHeight="1" x14ac:dyDescent="0.2">
      <c r="B551" s="6"/>
      <c r="C551" s="7"/>
      <c r="D551" s="7"/>
      <c r="S551" s="22"/>
      <c r="T551" s="22"/>
      <c r="U551" s="22"/>
      <c r="V551" s="22"/>
      <c r="W551" s="22"/>
      <c r="X551" s="22"/>
      <c r="Y551" s="22"/>
      <c r="Z551" s="22"/>
      <c r="AA551" s="22"/>
    </row>
    <row r="552" spans="2:27" ht="15.75" customHeight="1" x14ac:dyDescent="0.2">
      <c r="B552" s="6"/>
      <c r="C552" s="7"/>
      <c r="D552" s="7"/>
      <c r="S552" s="22"/>
      <c r="T552" s="22"/>
      <c r="U552" s="22"/>
      <c r="V552" s="22"/>
      <c r="W552" s="22"/>
      <c r="X552" s="22"/>
      <c r="Y552" s="22"/>
      <c r="Z552" s="22"/>
      <c r="AA552" s="22"/>
    </row>
    <row r="553" spans="2:27" ht="15.75" customHeight="1" x14ac:dyDescent="0.2">
      <c r="B553" s="6"/>
      <c r="C553" s="7"/>
      <c r="D553" s="7"/>
      <c r="S553" s="22"/>
      <c r="T553" s="22"/>
      <c r="U553" s="22"/>
      <c r="V553" s="22"/>
      <c r="W553" s="22"/>
      <c r="X553" s="22"/>
      <c r="Y553" s="22"/>
      <c r="Z553" s="22"/>
      <c r="AA553" s="22"/>
    </row>
    <row r="554" spans="2:27" ht="15.75" customHeight="1" x14ac:dyDescent="0.2">
      <c r="B554" s="6"/>
      <c r="C554" s="7"/>
      <c r="D554" s="7"/>
      <c r="S554" s="22"/>
      <c r="T554" s="22"/>
      <c r="U554" s="22"/>
      <c r="V554" s="22"/>
      <c r="W554" s="22"/>
      <c r="X554" s="22"/>
      <c r="Y554" s="22"/>
      <c r="Z554" s="22"/>
      <c r="AA554" s="22"/>
    </row>
    <row r="555" spans="2:27" ht="15.75" customHeight="1" x14ac:dyDescent="0.2">
      <c r="B555" s="6"/>
      <c r="C555" s="7"/>
      <c r="D555" s="7"/>
      <c r="S555" s="22"/>
      <c r="T555" s="22"/>
      <c r="U555" s="22"/>
      <c r="V555" s="22"/>
      <c r="W555" s="22"/>
      <c r="X555" s="22"/>
      <c r="Y555" s="22"/>
      <c r="Z555" s="22"/>
      <c r="AA555" s="22"/>
    </row>
    <row r="556" spans="2:27" ht="15.75" customHeight="1" x14ac:dyDescent="0.2">
      <c r="B556" s="6"/>
      <c r="C556" s="7"/>
      <c r="D556" s="7"/>
      <c r="S556" s="22"/>
      <c r="T556" s="22"/>
      <c r="U556" s="22"/>
      <c r="V556" s="22"/>
      <c r="W556" s="22"/>
      <c r="X556" s="22"/>
      <c r="Y556" s="22"/>
      <c r="Z556" s="22"/>
      <c r="AA556" s="22"/>
    </row>
    <row r="557" spans="2:27" ht="15.75" customHeight="1" x14ac:dyDescent="0.2">
      <c r="B557" s="6"/>
      <c r="C557" s="7"/>
      <c r="D557" s="7"/>
      <c r="S557" s="22"/>
      <c r="T557" s="22"/>
      <c r="U557" s="22"/>
      <c r="V557" s="22"/>
      <c r="W557" s="22"/>
      <c r="X557" s="22"/>
      <c r="Y557" s="22"/>
      <c r="Z557" s="22"/>
      <c r="AA557" s="22"/>
    </row>
    <row r="558" spans="2:27" ht="15.75" customHeight="1" x14ac:dyDescent="0.2">
      <c r="B558" s="6"/>
      <c r="C558" s="7"/>
      <c r="D558" s="7"/>
      <c r="S558" s="22"/>
      <c r="T558" s="22"/>
      <c r="U558" s="22"/>
      <c r="V558" s="22"/>
      <c r="W558" s="22"/>
      <c r="X558" s="22"/>
      <c r="Y558" s="22"/>
      <c r="Z558" s="22"/>
      <c r="AA558" s="22"/>
    </row>
    <row r="559" spans="2:27" ht="15.75" customHeight="1" x14ac:dyDescent="0.2">
      <c r="B559" s="6"/>
      <c r="C559" s="7"/>
      <c r="D559" s="7"/>
      <c r="S559" s="22"/>
      <c r="T559" s="22"/>
      <c r="U559" s="22"/>
      <c r="V559" s="22"/>
      <c r="W559" s="22"/>
      <c r="X559" s="22"/>
      <c r="Y559" s="22"/>
      <c r="Z559" s="22"/>
      <c r="AA559" s="22"/>
    </row>
    <row r="560" spans="2:27" ht="15.75" customHeight="1" x14ac:dyDescent="0.2">
      <c r="B560" s="6"/>
      <c r="C560" s="7"/>
      <c r="D560" s="7"/>
      <c r="S560" s="22"/>
      <c r="T560" s="22"/>
      <c r="U560" s="22"/>
      <c r="V560" s="22"/>
      <c r="W560" s="22"/>
      <c r="X560" s="22"/>
      <c r="Y560" s="22"/>
      <c r="Z560" s="22"/>
      <c r="AA560" s="22"/>
    </row>
    <row r="561" spans="2:27" ht="15.75" customHeight="1" x14ac:dyDescent="0.2">
      <c r="B561" s="6"/>
      <c r="C561" s="7"/>
      <c r="D561" s="7"/>
      <c r="S561" s="22"/>
      <c r="T561" s="22"/>
      <c r="U561" s="22"/>
      <c r="V561" s="22"/>
      <c r="W561" s="22"/>
      <c r="X561" s="22"/>
      <c r="Y561" s="22"/>
      <c r="Z561" s="22"/>
      <c r="AA561" s="22"/>
    </row>
    <row r="562" spans="2:27" ht="15.75" customHeight="1" x14ac:dyDescent="0.2">
      <c r="B562" s="6"/>
      <c r="C562" s="7"/>
      <c r="D562" s="7"/>
      <c r="S562" s="22"/>
      <c r="T562" s="22"/>
      <c r="U562" s="22"/>
      <c r="V562" s="22"/>
      <c r="W562" s="22"/>
      <c r="X562" s="22"/>
      <c r="Y562" s="22"/>
      <c r="Z562" s="22"/>
      <c r="AA562" s="22"/>
    </row>
    <row r="563" spans="2:27" ht="15.75" customHeight="1" x14ac:dyDescent="0.2">
      <c r="B563" s="6"/>
      <c r="C563" s="7"/>
      <c r="D563" s="7"/>
      <c r="S563" s="22"/>
      <c r="T563" s="22"/>
      <c r="U563" s="22"/>
      <c r="V563" s="22"/>
      <c r="W563" s="22"/>
      <c r="X563" s="22"/>
      <c r="Y563" s="22"/>
      <c r="Z563" s="22"/>
      <c r="AA563" s="22"/>
    </row>
    <row r="564" spans="2:27" ht="15.75" customHeight="1" x14ac:dyDescent="0.2">
      <c r="B564" s="6"/>
      <c r="C564" s="7"/>
      <c r="D564" s="7"/>
      <c r="S564" s="22"/>
      <c r="T564" s="22"/>
      <c r="U564" s="22"/>
      <c r="V564" s="22"/>
      <c r="W564" s="22"/>
      <c r="X564" s="22"/>
      <c r="Y564" s="22"/>
      <c r="Z564" s="22"/>
      <c r="AA564" s="22"/>
    </row>
    <row r="565" spans="2:27" ht="15.75" customHeight="1" x14ac:dyDescent="0.2">
      <c r="B565" s="6"/>
      <c r="C565" s="7"/>
      <c r="D565" s="7"/>
      <c r="S565" s="22"/>
      <c r="T565" s="22"/>
      <c r="U565" s="22"/>
      <c r="V565" s="22"/>
      <c r="W565" s="22"/>
      <c r="X565" s="22"/>
      <c r="Y565" s="22"/>
      <c r="Z565" s="22"/>
      <c r="AA565" s="22"/>
    </row>
    <row r="566" spans="2:27" ht="15.75" customHeight="1" x14ac:dyDescent="0.2">
      <c r="B566" s="6"/>
      <c r="C566" s="7"/>
      <c r="D566" s="7"/>
      <c r="S566" s="22"/>
      <c r="T566" s="22"/>
      <c r="U566" s="22"/>
      <c r="V566" s="22"/>
      <c r="W566" s="22"/>
      <c r="X566" s="22"/>
      <c r="Y566" s="22"/>
      <c r="Z566" s="22"/>
      <c r="AA566" s="22"/>
    </row>
    <row r="567" spans="2:27" ht="15.75" customHeight="1" x14ac:dyDescent="0.2">
      <c r="B567" s="6"/>
      <c r="C567" s="7"/>
      <c r="D567" s="7"/>
      <c r="S567" s="22"/>
      <c r="T567" s="22"/>
      <c r="U567" s="22"/>
      <c r="V567" s="22"/>
      <c r="W567" s="22"/>
      <c r="X567" s="22"/>
      <c r="Y567" s="22"/>
      <c r="Z567" s="22"/>
      <c r="AA567" s="22"/>
    </row>
    <row r="568" spans="2:27" ht="15.75" customHeight="1" x14ac:dyDescent="0.2">
      <c r="B568" s="6"/>
      <c r="C568" s="7"/>
      <c r="D568" s="7"/>
      <c r="S568" s="22"/>
      <c r="T568" s="22"/>
      <c r="U568" s="22"/>
      <c r="V568" s="22"/>
      <c r="W568" s="22"/>
      <c r="X568" s="22"/>
      <c r="Y568" s="22"/>
      <c r="Z568" s="22"/>
      <c r="AA568" s="22"/>
    </row>
    <row r="569" spans="2:27" ht="15.75" customHeight="1" x14ac:dyDescent="0.2">
      <c r="B569" s="6"/>
      <c r="C569" s="7"/>
      <c r="D569" s="7"/>
      <c r="S569" s="22"/>
      <c r="T569" s="22"/>
      <c r="U569" s="22"/>
      <c r="V569" s="22"/>
      <c r="W569" s="22"/>
      <c r="X569" s="22"/>
      <c r="Y569" s="22"/>
      <c r="Z569" s="22"/>
      <c r="AA569" s="22"/>
    </row>
    <row r="570" spans="2:27" ht="15.75" customHeight="1" x14ac:dyDescent="0.2">
      <c r="B570" s="6"/>
      <c r="C570" s="7"/>
      <c r="D570" s="7"/>
      <c r="S570" s="22"/>
      <c r="T570" s="22"/>
      <c r="U570" s="22"/>
      <c r="V570" s="22"/>
      <c r="W570" s="22"/>
      <c r="X570" s="22"/>
      <c r="Y570" s="22"/>
      <c r="Z570" s="22"/>
      <c r="AA570" s="22"/>
    </row>
    <row r="571" spans="2:27" ht="15.75" customHeight="1" x14ac:dyDescent="0.2">
      <c r="B571" s="6"/>
      <c r="C571" s="7"/>
      <c r="D571" s="7"/>
      <c r="S571" s="22"/>
      <c r="T571" s="22"/>
      <c r="U571" s="22"/>
      <c r="V571" s="22"/>
      <c r="W571" s="22"/>
      <c r="X571" s="22"/>
      <c r="Y571" s="22"/>
      <c r="Z571" s="22"/>
      <c r="AA571" s="22"/>
    </row>
    <row r="572" spans="2:27" ht="15.75" customHeight="1" x14ac:dyDescent="0.2">
      <c r="B572" s="6"/>
      <c r="C572" s="7"/>
      <c r="D572" s="7"/>
      <c r="S572" s="22"/>
      <c r="T572" s="22"/>
      <c r="U572" s="22"/>
      <c r="V572" s="22"/>
      <c r="W572" s="22"/>
      <c r="X572" s="22"/>
      <c r="Y572" s="22"/>
      <c r="Z572" s="22"/>
      <c r="AA572" s="22"/>
    </row>
    <row r="573" spans="2:27" ht="15.75" customHeight="1" x14ac:dyDescent="0.2">
      <c r="B573" s="6"/>
      <c r="C573" s="7"/>
      <c r="D573" s="7"/>
      <c r="S573" s="22"/>
      <c r="T573" s="22"/>
      <c r="U573" s="22"/>
      <c r="V573" s="22"/>
      <c r="W573" s="22"/>
      <c r="X573" s="22"/>
      <c r="Y573" s="22"/>
      <c r="Z573" s="22"/>
      <c r="AA573" s="22"/>
    </row>
    <row r="574" spans="2:27" ht="15.75" customHeight="1" x14ac:dyDescent="0.2">
      <c r="B574" s="6"/>
      <c r="C574" s="7"/>
      <c r="D574" s="7"/>
      <c r="S574" s="22"/>
      <c r="T574" s="22"/>
      <c r="U574" s="22"/>
      <c r="V574" s="22"/>
      <c r="W574" s="22"/>
      <c r="X574" s="22"/>
      <c r="Y574" s="22"/>
      <c r="Z574" s="22"/>
      <c r="AA574" s="22"/>
    </row>
    <row r="575" spans="2:27" ht="15.75" customHeight="1" x14ac:dyDescent="0.2">
      <c r="B575" s="6"/>
      <c r="C575" s="7"/>
      <c r="D575" s="7"/>
      <c r="S575" s="22"/>
      <c r="T575" s="22"/>
      <c r="U575" s="22"/>
      <c r="V575" s="22"/>
      <c r="W575" s="22"/>
      <c r="X575" s="22"/>
      <c r="Y575" s="22"/>
      <c r="Z575" s="22"/>
      <c r="AA575" s="22"/>
    </row>
    <row r="576" spans="2:27" ht="15.75" customHeight="1" x14ac:dyDescent="0.2">
      <c r="B576" s="6"/>
      <c r="C576" s="7"/>
      <c r="D576" s="7"/>
      <c r="S576" s="22"/>
      <c r="T576" s="22"/>
      <c r="U576" s="22"/>
      <c r="V576" s="22"/>
      <c r="W576" s="22"/>
      <c r="X576" s="22"/>
      <c r="Y576" s="22"/>
      <c r="Z576" s="22"/>
      <c r="AA576" s="22"/>
    </row>
    <row r="577" spans="2:27" ht="15.75" customHeight="1" x14ac:dyDescent="0.2">
      <c r="B577" s="6"/>
      <c r="C577" s="7"/>
      <c r="D577" s="7"/>
      <c r="S577" s="22"/>
      <c r="T577" s="22"/>
      <c r="U577" s="22"/>
      <c r="V577" s="22"/>
      <c r="W577" s="22"/>
      <c r="X577" s="22"/>
      <c r="Y577" s="22"/>
      <c r="Z577" s="22"/>
      <c r="AA577" s="22"/>
    </row>
    <row r="578" spans="2:27" ht="15.75" customHeight="1" x14ac:dyDescent="0.2">
      <c r="B578" s="6"/>
      <c r="C578" s="7"/>
      <c r="D578" s="7"/>
      <c r="S578" s="22"/>
      <c r="T578" s="22"/>
      <c r="U578" s="22"/>
      <c r="V578" s="22"/>
      <c r="W578" s="22"/>
      <c r="X578" s="22"/>
      <c r="Y578" s="22"/>
      <c r="Z578" s="22"/>
      <c r="AA578" s="22"/>
    </row>
    <row r="579" spans="2:27" ht="15.75" customHeight="1" x14ac:dyDescent="0.2">
      <c r="B579" s="6"/>
      <c r="C579" s="7"/>
      <c r="D579" s="7"/>
      <c r="S579" s="22"/>
      <c r="T579" s="22"/>
      <c r="U579" s="22"/>
      <c r="V579" s="22"/>
      <c r="W579" s="22"/>
      <c r="X579" s="22"/>
      <c r="Y579" s="22"/>
      <c r="Z579" s="22"/>
      <c r="AA579" s="22"/>
    </row>
    <row r="580" spans="2:27" ht="15.75" customHeight="1" x14ac:dyDescent="0.2">
      <c r="B580" s="6"/>
      <c r="C580" s="7"/>
      <c r="D580" s="7"/>
      <c r="S580" s="22"/>
      <c r="T580" s="22"/>
      <c r="U580" s="22"/>
      <c r="V580" s="22"/>
      <c r="W580" s="22"/>
      <c r="X580" s="22"/>
      <c r="Y580" s="22"/>
      <c r="Z580" s="22"/>
      <c r="AA580" s="22"/>
    </row>
    <row r="581" spans="2:27" ht="15.75" customHeight="1" x14ac:dyDescent="0.2">
      <c r="B581" s="6"/>
      <c r="C581" s="7"/>
      <c r="D581" s="7"/>
      <c r="S581" s="22"/>
      <c r="T581" s="22"/>
      <c r="U581" s="22"/>
      <c r="V581" s="22"/>
      <c r="W581" s="22"/>
      <c r="X581" s="22"/>
      <c r="Y581" s="22"/>
      <c r="Z581" s="22"/>
      <c r="AA581" s="22"/>
    </row>
    <row r="582" spans="2:27" ht="15.75" customHeight="1" x14ac:dyDescent="0.2">
      <c r="B582" s="6"/>
      <c r="C582" s="7"/>
      <c r="D582" s="7"/>
      <c r="S582" s="22"/>
      <c r="T582" s="22"/>
      <c r="U582" s="22"/>
      <c r="V582" s="22"/>
      <c r="W582" s="22"/>
      <c r="X582" s="22"/>
      <c r="Y582" s="22"/>
      <c r="Z582" s="22"/>
      <c r="AA582" s="22"/>
    </row>
    <row r="583" spans="2:27" ht="15.75" customHeight="1" x14ac:dyDescent="0.2">
      <c r="B583" s="6"/>
      <c r="C583" s="7"/>
      <c r="D583" s="7"/>
      <c r="S583" s="22"/>
      <c r="T583" s="22"/>
      <c r="U583" s="22"/>
      <c r="V583" s="22"/>
      <c r="W583" s="22"/>
      <c r="X583" s="22"/>
      <c r="Y583" s="22"/>
      <c r="Z583" s="22"/>
      <c r="AA583" s="22"/>
    </row>
    <row r="584" spans="2:27" ht="15.75" customHeight="1" x14ac:dyDescent="0.2">
      <c r="B584" s="6"/>
      <c r="C584" s="7"/>
      <c r="D584" s="7"/>
      <c r="S584" s="22"/>
      <c r="T584" s="22"/>
      <c r="U584" s="22"/>
      <c r="V584" s="22"/>
      <c r="W584" s="22"/>
      <c r="X584" s="22"/>
      <c r="Y584" s="22"/>
      <c r="Z584" s="22"/>
      <c r="AA584" s="22"/>
    </row>
    <row r="585" spans="2:27" ht="15.75" customHeight="1" x14ac:dyDescent="0.2">
      <c r="B585" s="6"/>
      <c r="C585" s="7"/>
      <c r="D585" s="7"/>
      <c r="S585" s="22"/>
      <c r="T585" s="22"/>
      <c r="U585" s="22"/>
      <c r="V585" s="22"/>
      <c r="W585" s="22"/>
      <c r="X585" s="22"/>
      <c r="Y585" s="22"/>
      <c r="Z585" s="22"/>
      <c r="AA585" s="22"/>
    </row>
    <row r="586" spans="2:27" ht="15.75" customHeight="1" x14ac:dyDescent="0.2">
      <c r="B586" s="6"/>
      <c r="C586" s="7"/>
      <c r="D586" s="7"/>
      <c r="S586" s="22"/>
      <c r="T586" s="22"/>
      <c r="U586" s="22"/>
      <c r="V586" s="22"/>
      <c r="W586" s="22"/>
      <c r="X586" s="22"/>
      <c r="Y586" s="22"/>
      <c r="Z586" s="22"/>
      <c r="AA586" s="22"/>
    </row>
    <row r="587" spans="2:27" ht="15.75" customHeight="1" x14ac:dyDescent="0.2">
      <c r="B587" s="6"/>
      <c r="C587" s="7"/>
      <c r="D587" s="7"/>
      <c r="S587" s="22"/>
      <c r="T587" s="22"/>
      <c r="U587" s="22"/>
      <c r="V587" s="22"/>
      <c r="W587" s="22"/>
      <c r="X587" s="22"/>
      <c r="Y587" s="22"/>
      <c r="Z587" s="22"/>
      <c r="AA587" s="22"/>
    </row>
    <row r="588" spans="2:27" ht="15.75" customHeight="1" x14ac:dyDescent="0.2">
      <c r="B588" s="6"/>
      <c r="C588" s="7"/>
      <c r="D588" s="7"/>
      <c r="S588" s="22"/>
      <c r="T588" s="22"/>
      <c r="U588" s="22"/>
      <c r="V588" s="22"/>
      <c r="W588" s="22"/>
      <c r="X588" s="22"/>
      <c r="Y588" s="22"/>
      <c r="Z588" s="22"/>
      <c r="AA588" s="22"/>
    </row>
    <row r="589" spans="2:27" ht="15.75" customHeight="1" x14ac:dyDescent="0.2">
      <c r="B589" s="6"/>
      <c r="C589" s="7"/>
      <c r="D589" s="7"/>
      <c r="S589" s="22"/>
      <c r="T589" s="22"/>
      <c r="U589" s="22"/>
      <c r="V589" s="22"/>
      <c r="W589" s="22"/>
      <c r="X589" s="22"/>
      <c r="Y589" s="22"/>
      <c r="Z589" s="22"/>
      <c r="AA589" s="22"/>
    </row>
    <row r="590" spans="2:27" ht="15.75" customHeight="1" x14ac:dyDescent="0.2">
      <c r="B590" s="6"/>
      <c r="C590" s="7"/>
      <c r="D590" s="7"/>
      <c r="S590" s="22"/>
      <c r="T590" s="22"/>
      <c r="U590" s="22"/>
      <c r="V590" s="22"/>
      <c r="W590" s="22"/>
      <c r="X590" s="22"/>
      <c r="Y590" s="22"/>
      <c r="Z590" s="22"/>
      <c r="AA590" s="22"/>
    </row>
    <row r="591" spans="2:27" ht="15.75" customHeight="1" x14ac:dyDescent="0.2">
      <c r="B591" s="6"/>
      <c r="C591" s="7"/>
      <c r="D591" s="7"/>
      <c r="S591" s="22"/>
      <c r="T591" s="22"/>
      <c r="U591" s="22"/>
      <c r="V591" s="22"/>
      <c r="W591" s="22"/>
      <c r="X591" s="22"/>
      <c r="Y591" s="22"/>
      <c r="Z591" s="22"/>
      <c r="AA591" s="22"/>
    </row>
    <row r="592" spans="2:27" ht="15.75" customHeight="1" x14ac:dyDescent="0.2">
      <c r="B592" s="6"/>
      <c r="C592" s="7"/>
      <c r="D592" s="7"/>
      <c r="S592" s="22"/>
      <c r="T592" s="22"/>
      <c r="U592" s="22"/>
      <c r="V592" s="22"/>
      <c r="W592" s="22"/>
      <c r="X592" s="22"/>
      <c r="Y592" s="22"/>
      <c r="Z592" s="22"/>
      <c r="AA592" s="22"/>
    </row>
    <row r="593" spans="2:27" ht="15.75" customHeight="1" x14ac:dyDescent="0.2">
      <c r="B593" s="6"/>
      <c r="C593" s="7"/>
      <c r="D593" s="7"/>
      <c r="S593" s="22"/>
      <c r="T593" s="22"/>
      <c r="U593" s="22"/>
      <c r="V593" s="22"/>
      <c r="W593" s="22"/>
      <c r="X593" s="22"/>
      <c r="Y593" s="22"/>
      <c r="Z593" s="22"/>
      <c r="AA593" s="22"/>
    </row>
    <row r="594" spans="2:27" ht="15.75" customHeight="1" x14ac:dyDescent="0.2">
      <c r="B594" s="6"/>
      <c r="C594" s="7"/>
      <c r="D594" s="7"/>
      <c r="S594" s="22"/>
      <c r="T594" s="22"/>
      <c r="U594" s="22"/>
      <c r="V594" s="22"/>
      <c r="W594" s="22"/>
      <c r="X594" s="22"/>
      <c r="Y594" s="22"/>
      <c r="Z594" s="22"/>
      <c r="AA594" s="22"/>
    </row>
    <row r="595" spans="2:27" ht="15.75" customHeight="1" x14ac:dyDescent="0.2">
      <c r="B595" s="6"/>
      <c r="C595" s="7"/>
      <c r="D595" s="7"/>
      <c r="S595" s="22"/>
      <c r="T595" s="22"/>
      <c r="U595" s="22"/>
      <c r="V595" s="22"/>
      <c r="W595" s="22"/>
      <c r="X595" s="22"/>
      <c r="Y595" s="22"/>
      <c r="Z595" s="22"/>
      <c r="AA595" s="22"/>
    </row>
    <row r="596" spans="2:27" ht="15.75" customHeight="1" x14ac:dyDescent="0.2">
      <c r="B596" s="6"/>
      <c r="C596" s="7"/>
      <c r="D596" s="7"/>
      <c r="S596" s="22"/>
      <c r="T596" s="22"/>
      <c r="U596" s="22"/>
      <c r="V596" s="22"/>
      <c r="W596" s="22"/>
      <c r="X596" s="22"/>
      <c r="Y596" s="22"/>
      <c r="Z596" s="22"/>
      <c r="AA596" s="22"/>
    </row>
    <row r="597" spans="2:27" ht="15.75" customHeight="1" x14ac:dyDescent="0.2">
      <c r="B597" s="6"/>
      <c r="C597" s="7"/>
      <c r="D597" s="7"/>
      <c r="S597" s="22"/>
      <c r="T597" s="22"/>
      <c r="U597" s="22"/>
      <c r="V597" s="22"/>
      <c r="W597" s="22"/>
      <c r="X597" s="22"/>
      <c r="Y597" s="22"/>
      <c r="Z597" s="22"/>
      <c r="AA597" s="22"/>
    </row>
    <row r="598" spans="2:27" ht="15.75" customHeight="1" x14ac:dyDescent="0.2">
      <c r="B598" s="6"/>
      <c r="C598" s="7"/>
      <c r="D598" s="7"/>
      <c r="S598" s="22"/>
      <c r="T598" s="22"/>
      <c r="U598" s="22"/>
      <c r="V598" s="22"/>
      <c r="W598" s="22"/>
      <c r="X598" s="22"/>
      <c r="Y598" s="22"/>
      <c r="Z598" s="22"/>
      <c r="AA598" s="22"/>
    </row>
    <row r="599" spans="2:27" ht="15.75" customHeight="1" x14ac:dyDescent="0.2">
      <c r="B599" s="6"/>
      <c r="C599" s="7"/>
      <c r="D599" s="7"/>
      <c r="S599" s="22"/>
      <c r="T599" s="22"/>
      <c r="U599" s="22"/>
      <c r="V599" s="22"/>
      <c r="W599" s="22"/>
      <c r="X599" s="22"/>
      <c r="Y599" s="22"/>
      <c r="Z599" s="22"/>
      <c r="AA599" s="22"/>
    </row>
    <row r="600" spans="2:27" ht="15.75" customHeight="1" x14ac:dyDescent="0.2">
      <c r="B600" s="6"/>
      <c r="C600" s="7"/>
      <c r="D600" s="7"/>
      <c r="S600" s="22"/>
      <c r="T600" s="22"/>
      <c r="U600" s="22"/>
      <c r="V600" s="22"/>
      <c r="W600" s="22"/>
      <c r="X600" s="22"/>
      <c r="Y600" s="22"/>
      <c r="Z600" s="22"/>
      <c r="AA600" s="22"/>
    </row>
    <row r="601" spans="2:27" ht="15.75" customHeight="1" x14ac:dyDescent="0.2">
      <c r="B601" s="6"/>
      <c r="C601" s="7"/>
      <c r="D601" s="7"/>
      <c r="S601" s="22"/>
      <c r="T601" s="22"/>
      <c r="U601" s="22"/>
      <c r="V601" s="22"/>
      <c r="W601" s="22"/>
      <c r="X601" s="22"/>
      <c r="Y601" s="22"/>
      <c r="Z601" s="22"/>
      <c r="AA601" s="22"/>
    </row>
    <row r="602" spans="2:27" ht="15.75" customHeight="1" x14ac:dyDescent="0.2">
      <c r="B602" s="6"/>
      <c r="C602" s="7"/>
      <c r="D602" s="7"/>
      <c r="S602" s="22"/>
      <c r="T602" s="22"/>
      <c r="U602" s="22"/>
      <c r="V602" s="22"/>
      <c r="W602" s="22"/>
      <c r="X602" s="22"/>
      <c r="Y602" s="22"/>
      <c r="Z602" s="22"/>
      <c r="AA602" s="22"/>
    </row>
    <row r="603" spans="2:27" ht="15.75" customHeight="1" x14ac:dyDescent="0.2">
      <c r="B603" s="6"/>
      <c r="C603" s="7"/>
      <c r="D603" s="7"/>
      <c r="S603" s="22"/>
      <c r="T603" s="22"/>
      <c r="U603" s="22"/>
      <c r="V603" s="22"/>
      <c r="W603" s="22"/>
      <c r="X603" s="22"/>
      <c r="Y603" s="22"/>
      <c r="Z603" s="22"/>
      <c r="AA603" s="22"/>
    </row>
    <row r="604" spans="2:27" ht="15.75" customHeight="1" x14ac:dyDescent="0.2">
      <c r="B604" s="6"/>
      <c r="C604" s="7"/>
      <c r="D604" s="7"/>
      <c r="S604" s="22"/>
      <c r="T604" s="22"/>
      <c r="U604" s="22"/>
      <c r="V604" s="22"/>
      <c r="W604" s="22"/>
      <c r="X604" s="22"/>
      <c r="Y604" s="22"/>
      <c r="Z604" s="22"/>
      <c r="AA604" s="22"/>
    </row>
    <row r="605" spans="2:27" ht="15.75" customHeight="1" x14ac:dyDescent="0.2">
      <c r="B605" s="6"/>
      <c r="C605" s="7"/>
      <c r="D605" s="7"/>
      <c r="S605" s="22"/>
      <c r="T605" s="22"/>
      <c r="U605" s="22"/>
      <c r="V605" s="22"/>
      <c r="W605" s="22"/>
      <c r="X605" s="22"/>
      <c r="Y605" s="22"/>
      <c r="Z605" s="22"/>
      <c r="AA605" s="22"/>
    </row>
    <row r="606" spans="2:27" ht="15.75" customHeight="1" x14ac:dyDescent="0.2">
      <c r="B606" s="6"/>
      <c r="C606" s="7"/>
      <c r="D606" s="7"/>
      <c r="S606" s="22"/>
      <c r="T606" s="22"/>
      <c r="U606" s="22"/>
      <c r="V606" s="22"/>
      <c r="W606" s="22"/>
      <c r="X606" s="22"/>
      <c r="Y606" s="22"/>
      <c r="Z606" s="22"/>
      <c r="AA606" s="22"/>
    </row>
    <row r="607" spans="2:27" ht="15.75" customHeight="1" x14ac:dyDescent="0.2">
      <c r="B607" s="6"/>
      <c r="C607" s="7"/>
      <c r="D607" s="7"/>
      <c r="S607" s="22"/>
      <c r="T607" s="22"/>
      <c r="U607" s="22"/>
      <c r="V607" s="22"/>
      <c r="W607" s="22"/>
      <c r="X607" s="22"/>
      <c r="Y607" s="22"/>
      <c r="Z607" s="22"/>
      <c r="AA607" s="22"/>
    </row>
    <row r="608" spans="2:27" ht="15.75" customHeight="1" x14ac:dyDescent="0.2">
      <c r="B608" s="6"/>
      <c r="C608" s="7"/>
      <c r="D608" s="7"/>
      <c r="S608" s="22"/>
      <c r="T608" s="22"/>
      <c r="U608" s="22"/>
      <c r="V608" s="22"/>
      <c r="W608" s="22"/>
      <c r="X608" s="22"/>
      <c r="Y608" s="22"/>
      <c r="Z608" s="22"/>
      <c r="AA608" s="22"/>
    </row>
    <row r="609" spans="2:27" ht="15.75" customHeight="1" x14ac:dyDescent="0.2">
      <c r="B609" s="6"/>
      <c r="C609" s="7"/>
      <c r="D609" s="7"/>
      <c r="S609" s="22"/>
      <c r="T609" s="22"/>
      <c r="U609" s="22"/>
      <c r="V609" s="22"/>
      <c r="W609" s="22"/>
      <c r="X609" s="22"/>
      <c r="Y609" s="22"/>
      <c r="Z609" s="22"/>
      <c r="AA609" s="22"/>
    </row>
    <row r="610" spans="2:27" ht="15.75" customHeight="1" x14ac:dyDescent="0.2">
      <c r="B610" s="6"/>
      <c r="C610" s="7"/>
      <c r="D610" s="7"/>
      <c r="S610" s="22"/>
      <c r="T610" s="22"/>
      <c r="U610" s="22"/>
      <c r="V610" s="22"/>
      <c r="W610" s="22"/>
      <c r="X610" s="22"/>
      <c r="Y610" s="22"/>
      <c r="Z610" s="22"/>
      <c r="AA610" s="22"/>
    </row>
    <row r="611" spans="2:27" ht="15.75" customHeight="1" x14ac:dyDescent="0.2">
      <c r="B611" s="6"/>
      <c r="C611" s="7"/>
      <c r="D611" s="7"/>
      <c r="S611" s="22"/>
      <c r="T611" s="22"/>
      <c r="U611" s="22"/>
      <c r="V611" s="22"/>
      <c r="W611" s="22"/>
      <c r="X611" s="22"/>
      <c r="Y611" s="22"/>
      <c r="Z611" s="22"/>
      <c r="AA611" s="22"/>
    </row>
    <row r="612" spans="2:27" ht="15.75" customHeight="1" x14ac:dyDescent="0.2">
      <c r="B612" s="6"/>
      <c r="C612" s="7"/>
      <c r="D612" s="7"/>
      <c r="S612" s="22"/>
      <c r="T612" s="22"/>
      <c r="U612" s="22"/>
      <c r="V612" s="22"/>
      <c r="W612" s="22"/>
      <c r="X612" s="22"/>
      <c r="Y612" s="22"/>
      <c r="Z612" s="22"/>
      <c r="AA612" s="22"/>
    </row>
    <row r="613" spans="2:27" ht="15.75" customHeight="1" x14ac:dyDescent="0.2">
      <c r="B613" s="6"/>
      <c r="C613" s="7"/>
      <c r="D613" s="7"/>
      <c r="S613" s="22"/>
      <c r="T613" s="22"/>
      <c r="U613" s="22"/>
      <c r="V613" s="22"/>
      <c r="W613" s="22"/>
      <c r="X613" s="22"/>
      <c r="Y613" s="22"/>
      <c r="Z613" s="22"/>
      <c r="AA613" s="22"/>
    </row>
    <row r="614" spans="2:27" ht="15.75" customHeight="1" x14ac:dyDescent="0.2">
      <c r="B614" s="6"/>
      <c r="C614" s="7"/>
      <c r="D614" s="7"/>
      <c r="S614" s="22"/>
      <c r="T614" s="22"/>
      <c r="U614" s="22"/>
      <c r="V614" s="22"/>
      <c r="W614" s="22"/>
      <c r="X614" s="22"/>
      <c r="Y614" s="22"/>
      <c r="Z614" s="22"/>
      <c r="AA614" s="22"/>
    </row>
    <row r="615" spans="2:27" ht="15.75" customHeight="1" x14ac:dyDescent="0.2">
      <c r="B615" s="6"/>
      <c r="C615" s="7"/>
      <c r="D615" s="7"/>
      <c r="S615" s="22"/>
      <c r="T615" s="22"/>
      <c r="U615" s="22"/>
      <c r="V615" s="22"/>
      <c r="W615" s="22"/>
      <c r="X615" s="22"/>
      <c r="Y615" s="22"/>
      <c r="Z615" s="22"/>
      <c r="AA615" s="22"/>
    </row>
    <row r="616" spans="2:27" ht="15.75" customHeight="1" x14ac:dyDescent="0.2">
      <c r="B616" s="6"/>
      <c r="C616" s="7"/>
      <c r="D616" s="7"/>
      <c r="S616" s="22"/>
      <c r="T616" s="22"/>
      <c r="U616" s="22"/>
      <c r="V616" s="22"/>
      <c r="W616" s="22"/>
      <c r="X616" s="22"/>
      <c r="Y616" s="22"/>
      <c r="Z616" s="22"/>
      <c r="AA616" s="22"/>
    </row>
    <row r="617" spans="2:27" ht="15.75" customHeight="1" x14ac:dyDescent="0.2">
      <c r="B617" s="6"/>
      <c r="C617" s="7"/>
      <c r="D617" s="7"/>
      <c r="S617" s="22"/>
      <c r="T617" s="22"/>
      <c r="U617" s="22"/>
      <c r="V617" s="22"/>
      <c r="W617" s="22"/>
      <c r="X617" s="22"/>
      <c r="Y617" s="22"/>
      <c r="Z617" s="22"/>
      <c r="AA617" s="22"/>
    </row>
    <row r="618" spans="2:27" ht="15.75" customHeight="1" x14ac:dyDescent="0.2">
      <c r="B618" s="6"/>
      <c r="C618" s="7"/>
      <c r="D618" s="7"/>
      <c r="S618" s="22"/>
      <c r="T618" s="22"/>
      <c r="U618" s="22"/>
      <c r="V618" s="22"/>
      <c r="W618" s="22"/>
      <c r="X618" s="22"/>
      <c r="Y618" s="22"/>
      <c r="Z618" s="22"/>
      <c r="AA618" s="22"/>
    </row>
    <row r="619" spans="2:27" ht="15.75" customHeight="1" x14ac:dyDescent="0.2">
      <c r="B619" s="6"/>
      <c r="C619" s="7"/>
      <c r="D619" s="7"/>
      <c r="S619" s="22"/>
      <c r="T619" s="22"/>
      <c r="U619" s="22"/>
      <c r="V619" s="22"/>
      <c r="W619" s="22"/>
      <c r="X619" s="22"/>
      <c r="Y619" s="22"/>
      <c r="Z619" s="22"/>
      <c r="AA619" s="22"/>
    </row>
    <row r="620" spans="2:27" ht="15.75" customHeight="1" x14ac:dyDescent="0.2">
      <c r="B620" s="6"/>
      <c r="C620" s="7"/>
      <c r="D620" s="7"/>
      <c r="S620" s="22"/>
      <c r="T620" s="22"/>
      <c r="U620" s="22"/>
      <c r="V620" s="22"/>
      <c r="W620" s="22"/>
      <c r="X620" s="22"/>
      <c r="Y620" s="22"/>
      <c r="Z620" s="22"/>
      <c r="AA620" s="22"/>
    </row>
    <row r="621" spans="2:27" ht="15.75" customHeight="1" x14ac:dyDescent="0.2">
      <c r="B621" s="6"/>
      <c r="C621" s="7"/>
      <c r="D621" s="7"/>
      <c r="S621" s="22"/>
      <c r="T621" s="22"/>
      <c r="U621" s="22"/>
      <c r="V621" s="22"/>
      <c r="W621" s="22"/>
      <c r="X621" s="22"/>
      <c r="Y621" s="22"/>
      <c r="Z621" s="22"/>
      <c r="AA621" s="22"/>
    </row>
    <row r="622" spans="2:27" ht="15.75" customHeight="1" x14ac:dyDescent="0.2">
      <c r="B622" s="6"/>
      <c r="C622" s="7"/>
      <c r="D622" s="7"/>
      <c r="S622" s="22"/>
      <c r="T622" s="22"/>
      <c r="U622" s="22"/>
      <c r="V622" s="22"/>
      <c r="W622" s="22"/>
      <c r="X622" s="22"/>
      <c r="Y622" s="22"/>
      <c r="Z622" s="22"/>
      <c r="AA622" s="22"/>
    </row>
    <row r="623" spans="2:27" ht="15.75" customHeight="1" x14ac:dyDescent="0.2">
      <c r="B623" s="6"/>
      <c r="C623" s="7"/>
      <c r="D623" s="7"/>
      <c r="S623" s="22"/>
      <c r="T623" s="22"/>
      <c r="U623" s="22"/>
      <c r="V623" s="22"/>
      <c r="W623" s="22"/>
      <c r="X623" s="22"/>
      <c r="Y623" s="22"/>
      <c r="Z623" s="22"/>
      <c r="AA623" s="22"/>
    </row>
    <row r="624" spans="2:27" ht="15.75" customHeight="1" x14ac:dyDescent="0.2">
      <c r="B624" s="6"/>
      <c r="C624" s="7"/>
      <c r="D624" s="7"/>
      <c r="S624" s="22"/>
      <c r="T624" s="22"/>
      <c r="U624" s="22"/>
      <c r="V624" s="22"/>
      <c r="W624" s="22"/>
      <c r="X624" s="22"/>
      <c r="Y624" s="22"/>
      <c r="Z624" s="22"/>
      <c r="AA624" s="22"/>
    </row>
    <row r="625" spans="2:27" ht="15.75" customHeight="1" x14ac:dyDescent="0.2">
      <c r="B625" s="6"/>
      <c r="C625" s="7"/>
      <c r="D625" s="7"/>
      <c r="S625" s="22"/>
      <c r="T625" s="22"/>
      <c r="U625" s="22"/>
      <c r="V625" s="22"/>
      <c r="W625" s="22"/>
      <c r="X625" s="22"/>
      <c r="Y625" s="22"/>
      <c r="Z625" s="22"/>
      <c r="AA625" s="22"/>
    </row>
    <row r="626" spans="2:27" ht="15.75" customHeight="1" x14ac:dyDescent="0.2">
      <c r="B626" s="6"/>
      <c r="C626" s="7"/>
      <c r="D626" s="7"/>
      <c r="S626" s="22"/>
      <c r="T626" s="22"/>
      <c r="U626" s="22"/>
      <c r="V626" s="22"/>
      <c r="W626" s="22"/>
      <c r="X626" s="22"/>
      <c r="Y626" s="22"/>
      <c r="Z626" s="22"/>
      <c r="AA626" s="22"/>
    </row>
    <row r="627" spans="2:27" ht="15.75" customHeight="1" x14ac:dyDescent="0.2">
      <c r="B627" s="6"/>
      <c r="C627" s="7"/>
      <c r="D627" s="7"/>
      <c r="S627" s="22"/>
      <c r="T627" s="22"/>
      <c r="U627" s="22"/>
      <c r="V627" s="22"/>
      <c r="W627" s="22"/>
      <c r="X627" s="22"/>
      <c r="Y627" s="22"/>
      <c r="Z627" s="22"/>
      <c r="AA627" s="22"/>
    </row>
    <row r="628" spans="2:27" ht="15.75" customHeight="1" x14ac:dyDescent="0.2">
      <c r="B628" s="6"/>
      <c r="C628" s="7"/>
      <c r="D628" s="7"/>
      <c r="S628" s="22"/>
      <c r="T628" s="22"/>
      <c r="U628" s="22"/>
      <c r="V628" s="22"/>
      <c r="W628" s="22"/>
      <c r="X628" s="22"/>
      <c r="Y628" s="22"/>
      <c r="Z628" s="22"/>
      <c r="AA628" s="22"/>
    </row>
    <row r="629" spans="2:27" ht="15.75" customHeight="1" x14ac:dyDescent="0.2">
      <c r="B629" s="6"/>
      <c r="C629" s="7"/>
      <c r="D629" s="7"/>
      <c r="S629" s="22"/>
      <c r="T629" s="22"/>
      <c r="U629" s="22"/>
      <c r="V629" s="22"/>
      <c r="W629" s="22"/>
      <c r="X629" s="22"/>
      <c r="Y629" s="22"/>
      <c r="Z629" s="22"/>
      <c r="AA629" s="22"/>
    </row>
    <row r="630" spans="2:27" ht="15.75" customHeight="1" x14ac:dyDescent="0.2">
      <c r="B630" s="6"/>
      <c r="C630" s="7"/>
      <c r="D630" s="7"/>
      <c r="S630" s="22"/>
      <c r="T630" s="22"/>
      <c r="U630" s="22"/>
      <c r="V630" s="22"/>
      <c r="W630" s="22"/>
      <c r="X630" s="22"/>
      <c r="Y630" s="22"/>
      <c r="Z630" s="22"/>
      <c r="AA630" s="22"/>
    </row>
    <row r="631" spans="2:27" ht="15.75" customHeight="1" x14ac:dyDescent="0.2">
      <c r="B631" s="6"/>
      <c r="C631" s="7"/>
      <c r="D631" s="7"/>
      <c r="S631" s="22"/>
      <c r="T631" s="22"/>
      <c r="U631" s="22"/>
      <c r="V631" s="22"/>
      <c r="W631" s="22"/>
      <c r="X631" s="22"/>
      <c r="Y631" s="22"/>
      <c r="Z631" s="22"/>
      <c r="AA631" s="22"/>
    </row>
    <row r="632" spans="2:27" ht="15.75" customHeight="1" x14ac:dyDescent="0.2">
      <c r="B632" s="6"/>
      <c r="C632" s="7"/>
      <c r="D632" s="7"/>
      <c r="S632" s="22"/>
      <c r="T632" s="22"/>
      <c r="U632" s="22"/>
      <c r="V632" s="22"/>
      <c r="W632" s="22"/>
      <c r="X632" s="22"/>
      <c r="Y632" s="22"/>
      <c r="Z632" s="22"/>
      <c r="AA632" s="22"/>
    </row>
    <row r="633" spans="2:27" ht="15.75" customHeight="1" x14ac:dyDescent="0.2">
      <c r="B633" s="6"/>
      <c r="C633" s="7"/>
      <c r="D633" s="7"/>
      <c r="S633" s="22"/>
      <c r="T633" s="22"/>
      <c r="U633" s="22"/>
      <c r="V633" s="22"/>
      <c r="W633" s="22"/>
      <c r="X633" s="22"/>
      <c r="Y633" s="22"/>
      <c r="Z633" s="22"/>
      <c r="AA633" s="22"/>
    </row>
    <row r="634" spans="2:27" ht="15.75" customHeight="1" x14ac:dyDescent="0.2">
      <c r="B634" s="6"/>
      <c r="C634" s="7"/>
      <c r="D634" s="7"/>
      <c r="S634" s="22"/>
      <c r="T634" s="22"/>
      <c r="U634" s="22"/>
      <c r="V634" s="22"/>
      <c r="W634" s="22"/>
      <c r="X634" s="22"/>
      <c r="Y634" s="22"/>
      <c r="Z634" s="22"/>
      <c r="AA634" s="22"/>
    </row>
    <row r="635" spans="2:27" ht="15.75" customHeight="1" x14ac:dyDescent="0.2">
      <c r="B635" s="6"/>
      <c r="C635" s="7"/>
      <c r="D635" s="7"/>
      <c r="S635" s="22"/>
      <c r="T635" s="22"/>
      <c r="U635" s="22"/>
      <c r="V635" s="22"/>
      <c r="W635" s="22"/>
      <c r="X635" s="22"/>
      <c r="Y635" s="22"/>
      <c r="Z635" s="22"/>
      <c r="AA635" s="22"/>
    </row>
    <row r="636" spans="2:27" ht="15.75" customHeight="1" x14ac:dyDescent="0.2">
      <c r="B636" s="6"/>
      <c r="C636" s="7"/>
      <c r="D636" s="7"/>
      <c r="S636" s="22"/>
      <c r="T636" s="22"/>
      <c r="U636" s="22"/>
      <c r="V636" s="22"/>
      <c r="W636" s="22"/>
      <c r="X636" s="22"/>
      <c r="Y636" s="22"/>
      <c r="Z636" s="22"/>
      <c r="AA636" s="22"/>
    </row>
    <row r="637" spans="2:27" ht="15.75" customHeight="1" x14ac:dyDescent="0.2">
      <c r="B637" s="6"/>
      <c r="C637" s="7"/>
      <c r="D637" s="7"/>
      <c r="S637" s="22"/>
      <c r="T637" s="22"/>
      <c r="U637" s="22"/>
      <c r="V637" s="22"/>
      <c r="W637" s="22"/>
      <c r="X637" s="22"/>
      <c r="Y637" s="22"/>
      <c r="Z637" s="22"/>
      <c r="AA637" s="22"/>
    </row>
    <row r="638" spans="2:27" ht="15.75" customHeight="1" x14ac:dyDescent="0.2">
      <c r="B638" s="6"/>
      <c r="C638" s="7"/>
      <c r="D638" s="7"/>
      <c r="S638" s="22"/>
      <c r="T638" s="22"/>
      <c r="U638" s="22"/>
      <c r="V638" s="22"/>
      <c r="W638" s="22"/>
      <c r="X638" s="22"/>
      <c r="Y638" s="22"/>
      <c r="Z638" s="22"/>
      <c r="AA638" s="22"/>
    </row>
    <row r="639" spans="2:27" ht="15.75" customHeight="1" x14ac:dyDescent="0.2">
      <c r="B639" s="6"/>
      <c r="C639" s="7"/>
      <c r="D639" s="7"/>
      <c r="S639" s="22"/>
      <c r="T639" s="22"/>
      <c r="U639" s="22"/>
      <c r="V639" s="22"/>
      <c r="W639" s="22"/>
      <c r="X639" s="22"/>
      <c r="Y639" s="22"/>
      <c r="Z639" s="22"/>
      <c r="AA639" s="22"/>
    </row>
    <row r="640" spans="2:27" ht="15.75" customHeight="1" x14ac:dyDescent="0.2">
      <c r="B640" s="6"/>
      <c r="C640" s="7"/>
      <c r="D640" s="7"/>
      <c r="S640" s="22"/>
      <c r="T640" s="22"/>
      <c r="U640" s="22"/>
      <c r="V640" s="22"/>
      <c r="W640" s="22"/>
      <c r="X640" s="22"/>
      <c r="Y640" s="22"/>
      <c r="Z640" s="22"/>
      <c r="AA640" s="22"/>
    </row>
    <row r="641" spans="2:27" ht="15.75" customHeight="1" x14ac:dyDescent="0.2">
      <c r="B641" s="6"/>
      <c r="C641" s="7"/>
      <c r="D641" s="7"/>
      <c r="S641" s="22"/>
      <c r="T641" s="22"/>
      <c r="U641" s="22"/>
      <c r="V641" s="22"/>
      <c r="W641" s="22"/>
      <c r="X641" s="22"/>
      <c r="Y641" s="22"/>
      <c r="Z641" s="22"/>
      <c r="AA641" s="22"/>
    </row>
    <row r="642" spans="2:27" ht="15.75" customHeight="1" x14ac:dyDescent="0.2">
      <c r="B642" s="6"/>
      <c r="C642" s="7"/>
      <c r="D642" s="7"/>
      <c r="S642" s="22"/>
      <c r="T642" s="22"/>
      <c r="U642" s="22"/>
      <c r="V642" s="22"/>
      <c r="W642" s="22"/>
      <c r="X642" s="22"/>
      <c r="Y642" s="22"/>
      <c r="Z642" s="22"/>
      <c r="AA642" s="22"/>
    </row>
    <row r="643" spans="2:27" ht="15.75" customHeight="1" x14ac:dyDescent="0.2">
      <c r="B643" s="6"/>
      <c r="C643" s="7"/>
      <c r="D643" s="7"/>
      <c r="S643" s="22"/>
      <c r="T643" s="22"/>
      <c r="U643" s="22"/>
      <c r="V643" s="22"/>
      <c r="W643" s="22"/>
      <c r="X643" s="22"/>
      <c r="Y643" s="22"/>
      <c r="Z643" s="22"/>
      <c r="AA643" s="22"/>
    </row>
    <row r="644" spans="2:27" ht="15.75" customHeight="1" x14ac:dyDescent="0.2">
      <c r="B644" s="6"/>
      <c r="C644" s="7"/>
      <c r="D644" s="7"/>
      <c r="S644" s="22"/>
      <c r="T644" s="22"/>
      <c r="U644" s="22"/>
      <c r="V644" s="22"/>
      <c r="W644" s="22"/>
      <c r="X644" s="22"/>
      <c r="Y644" s="22"/>
      <c r="Z644" s="22"/>
      <c r="AA644" s="22"/>
    </row>
    <row r="645" spans="2:27" ht="15.75" customHeight="1" x14ac:dyDescent="0.2">
      <c r="B645" s="6"/>
      <c r="C645" s="7"/>
      <c r="D645" s="7"/>
      <c r="S645" s="22"/>
      <c r="T645" s="22"/>
      <c r="U645" s="22"/>
      <c r="V645" s="22"/>
      <c r="W645" s="22"/>
      <c r="X645" s="22"/>
      <c r="Y645" s="22"/>
      <c r="Z645" s="22"/>
      <c r="AA645" s="22"/>
    </row>
    <row r="646" spans="2:27" ht="15.75" customHeight="1" x14ac:dyDescent="0.2">
      <c r="B646" s="6"/>
      <c r="C646" s="7"/>
      <c r="D646" s="7"/>
      <c r="S646" s="22"/>
      <c r="T646" s="22"/>
      <c r="U646" s="22"/>
      <c r="V646" s="22"/>
      <c r="W646" s="22"/>
      <c r="X646" s="22"/>
      <c r="Y646" s="22"/>
      <c r="Z646" s="22"/>
      <c r="AA646" s="22"/>
    </row>
    <row r="647" spans="2:27" ht="15.75" customHeight="1" x14ac:dyDescent="0.2">
      <c r="B647" s="6"/>
      <c r="C647" s="7"/>
      <c r="D647" s="7"/>
      <c r="S647" s="22"/>
      <c r="T647" s="22"/>
      <c r="U647" s="22"/>
      <c r="V647" s="22"/>
      <c r="W647" s="22"/>
      <c r="X647" s="22"/>
      <c r="Y647" s="22"/>
      <c r="Z647" s="22"/>
      <c r="AA647" s="22"/>
    </row>
    <row r="648" spans="2:27" ht="15.75" customHeight="1" x14ac:dyDescent="0.2">
      <c r="B648" s="6"/>
      <c r="C648" s="7"/>
      <c r="D648" s="7"/>
      <c r="S648" s="22"/>
      <c r="T648" s="22"/>
      <c r="U648" s="22"/>
      <c r="V648" s="22"/>
      <c r="W648" s="22"/>
      <c r="X648" s="22"/>
      <c r="Y648" s="22"/>
      <c r="Z648" s="22"/>
      <c r="AA648" s="22"/>
    </row>
    <row r="649" spans="2:27" ht="15.75" customHeight="1" x14ac:dyDescent="0.2">
      <c r="B649" s="6"/>
      <c r="C649" s="7"/>
      <c r="D649" s="7"/>
      <c r="S649" s="22"/>
      <c r="T649" s="22"/>
      <c r="U649" s="22"/>
      <c r="V649" s="22"/>
      <c r="W649" s="22"/>
      <c r="X649" s="22"/>
      <c r="Y649" s="22"/>
      <c r="Z649" s="22"/>
      <c r="AA649" s="22"/>
    </row>
    <row r="650" spans="2:27" ht="15.75" customHeight="1" x14ac:dyDescent="0.2">
      <c r="B650" s="6"/>
      <c r="C650" s="7"/>
      <c r="D650" s="7"/>
      <c r="S650" s="22"/>
      <c r="T650" s="22"/>
      <c r="U650" s="22"/>
      <c r="V650" s="22"/>
      <c r="W650" s="22"/>
      <c r="X650" s="22"/>
      <c r="Y650" s="22"/>
      <c r="Z650" s="22"/>
      <c r="AA650" s="22"/>
    </row>
    <row r="651" spans="2:27" ht="15.75" customHeight="1" x14ac:dyDescent="0.2">
      <c r="B651" s="6"/>
      <c r="C651" s="7"/>
      <c r="D651" s="7"/>
      <c r="S651" s="22"/>
      <c r="T651" s="22"/>
      <c r="U651" s="22"/>
      <c r="V651" s="22"/>
      <c r="W651" s="22"/>
      <c r="X651" s="22"/>
      <c r="Y651" s="22"/>
      <c r="Z651" s="22"/>
      <c r="AA651" s="22"/>
    </row>
    <row r="652" spans="2:27" ht="15.75" customHeight="1" x14ac:dyDescent="0.2">
      <c r="B652" s="6"/>
      <c r="C652" s="7"/>
      <c r="D652" s="7"/>
      <c r="S652" s="22"/>
      <c r="T652" s="22"/>
      <c r="U652" s="22"/>
      <c r="V652" s="22"/>
      <c r="W652" s="22"/>
      <c r="X652" s="22"/>
      <c r="Y652" s="22"/>
      <c r="Z652" s="22"/>
      <c r="AA652" s="22"/>
    </row>
    <row r="653" spans="2:27" ht="15.75" customHeight="1" x14ac:dyDescent="0.2">
      <c r="B653" s="6"/>
      <c r="C653" s="7"/>
      <c r="D653" s="7"/>
      <c r="S653" s="22"/>
      <c r="T653" s="22"/>
      <c r="U653" s="22"/>
      <c r="V653" s="22"/>
      <c r="W653" s="22"/>
      <c r="X653" s="22"/>
      <c r="Y653" s="22"/>
      <c r="Z653" s="22"/>
      <c r="AA653" s="22"/>
    </row>
    <row r="654" spans="2:27" ht="15.75" customHeight="1" x14ac:dyDescent="0.2">
      <c r="B654" s="6"/>
      <c r="C654" s="7"/>
      <c r="D654" s="7"/>
      <c r="S654" s="22"/>
      <c r="T654" s="22"/>
      <c r="U654" s="22"/>
      <c r="V654" s="22"/>
      <c r="W654" s="22"/>
      <c r="X654" s="22"/>
      <c r="Y654" s="22"/>
      <c r="Z654" s="22"/>
      <c r="AA654" s="22"/>
    </row>
    <row r="655" spans="2:27" ht="15.75" customHeight="1" x14ac:dyDescent="0.2">
      <c r="B655" s="6"/>
      <c r="C655" s="7"/>
      <c r="D655" s="7"/>
      <c r="S655" s="22"/>
      <c r="T655" s="22"/>
      <c r="U655" s="22"/>
      <c r="V655" s="22"/>
      <c r="W655" s="22"/>
      <c r="X655" s="22"/>
      <c r="Y655" s="22"/>
      <c r="Z655" s="22"/>
      <c r="AA655" s="22"/>
    </row>
    <row r="656" spans="2:27" ht="15.75" customHeight="1" x14ac:dyDescent="0.2">
      <c r="B656" s="6"/>
      <c r="C656" s="7"/>
      <c r="D656" s="7"/>
      <c r="S656" s="22"/>
      <c r="T656" s="22"/>
      <c r="U656" s="22"/>
      <c r="V656" s="22"/>
      <c r="W656" s="22"/>
      <c r="X656" s="22"/>
      <c r="Y656" s="22"/>
      <c r="Z656" s="22"/>
      <c r="AA656" s="22"/>
    </row>
    <row r="657" spans="2:27" ht="15.75" customHeight="1" x14ac:dyDescent="0.2">
      <c r="B657" s="6"/>
      <c r="C657" s="7"/>
      <c r="D657" s="7"/>
      <c r="S657" s="22"/>
      <c r="T657" s="22"/>
      <c r="U657" s="22"/>
      <c r="V657" s="22"/>
      <c r="W657" s="22"/>
      <c r="X657" s="22"/>
      <c r="Y657" s="22"/>
      <c r="Z657" s="22"/>
      <c r="AA657" s="22"/>
    </row>
    <row r="658" spans="2:27" ht="15.75" customHeight="1" x14ac:dyDescent="0.2">
      <c r="B658" s="6"/>
      <c r="C658" s="7"/>
      <c r="D658" s="7"/>
      <c r="S658" s="22"/>
      <c r="T658" s="22"/>
      <c r="U658" s="22"/>
      <c r="V658" s="22"/>
      <c r="W658" s="22"/>
      <c r="X658" s="22"/>
      <c r="Y658" s="22"/>
      <c r="Z658" s="22"/>
      <c r="AA658" s="22"/>
    </row>
    <row r="659" spans="2:27" ht="15.75" customHeight="1" x14ac:dyDescent="0.2">
      <c r="B659" s="6"/>
      <c r="C659" s="7"/>
      <c r="D659" s="7"/>
      <c r="S659" s="22"/>
      <c r="T659" s="22"/>
      <c r="U659" s="22"/>
      <c r="V659" s="22"/>
      <c r="W659" s="22"/>
      <c r="X659" s="22"/>
      <c r="Y659" s="22"/>
      <c r="Z659" s="22"/>
      <c r="AA659" s="22"/>
    </row>
    <row r="660" spans="2:27" ht="15.75" customHeight="1" x14ac:dyDescent="0.2">
      <c r="B660" s="6"/>
      <c r="C660" s="7"/>
      <c r="D660" s="7"/>
      <c r="S660" s="22"/>
      <c r="T660" s="22"/>
      <c r="U660" s="22"/>
      <c r="V660" s="22"/>
      <c r="W660" s="22"/>
      <c r="X660" s="22"/>
      <c r="Y660" s="22"/>
      <c r="Z660" s="22"/>
      <c r="AA660" s="22"/>
    </row>
    <row r="661" spans="2:27" ht="15.75" customHeight="1" x14ac:dyDescent="0.2">
      <c r="B661" s="6"/>
      <c r="C661" s="7"/>
      <c r="D661" s="7"/>
      <c r="S661" s="22"/>
      <c r="T661" s="22"/>
      <c r="U661" s="22"/>
      <c r="V661" s="22"/>
      <c r="W661" s="22"/>
      <c r="X661" s="22"/>
      <c r="Y661" s="22"/>
      <c r="Z661" s="22"/>
      <c r="AA661" s="22"/>
    </row>
    <row r="662" spans="2:27" ht="15.75" customHeight="1" x14ac:dyDescent="0.2">
      <c r="B662" s="6"/>
      <c r="C662" s="7"/>
      <c r="D662" s="7"/>
      <c r="S662" s="22"/>
      <c r="T662" s="22"/>
      <c r="U662" s="22"/>
      <c r="V662" s="22"/>
      <c r="W662" s="22"/>
      <c r="X662" s="22"/>
      <c r="Y662" s="22"/>
      <c r="Z662" s="22"/>
      <c r="AA662" s="22"/>
    </row>
    <row r="663" spans="2:27" ht="15.75" customHeight="1" x14ac:dyDescent="0.2">
      <c r="B663" s="6"/>
      <c r="C663" s="7"/>
      <c r="D663" s="7"/>
      <c r="S663" s="22"/>
      <c r="T663" s="22"/>
      <c r="U663" s="22"/>
      <c r="V663" s="22"/>
      <c r="W663" s="22"/>
      <c r="X663" s="22"/>
      <c r="Y663" s="22"/>
      <c r="Z663" s="22"/>
      <c r="AA663" s="22"/>
    </row>
    <row r="664" spans="2:27" ht="15.75" customHeight="1" x14ac:dyDescent="0.2">
      <c r="B664" s="6"/>
      <c r="C664" s="7"/>
      <c r="D664" s="7"/>
      <c r="S664" s="22"/>
      <c r="T664" s="22"/>
      <c r="U664" s="22"/>
      <c r="V664" s="22"/>
      <c r="W664" s="22"/>
      <c r="X664" s="22"/>
      <c r="Y664" s="22"/>
      <c r="Z664" s="22"/>
      <c r="AA664" s="22"/>
    </row>
    <row r="665" spans="2:27" ht="15.75" customHeight="1" x14ac:dyDescent="0.2">
      <c r="B665" s="6"/>
      <c r="C665" s="7"/>
      <c r="D665" s="7"/>
      <c r="S665" s="22"/>
      <c r="T665" s="22"/>
      <c r="U665" s="22"/>
      <c r="V665" s="22"/>
      <c r="W665" s="22"/>
      <c r="X665" s="22"/>
      <c r="Y665" s="22"/>
      <c r="Z665" s="22"/>
      <c r="AA665" s="22"/>
    </row>
    <row r="666" spans="2:27" ht="15.75" customHeight="1" x14ac:dyDescent="0.2">
      <c r="B666" s="6"/>
      <c r="C666" s="7"/>
      <c r="D666" s="7"/>
      <c r="S666" s="22"/>
      <c r="T666" s="22"/>
      <c r="U666" s="22"/>
      <c r="V666" s="22"/>
      <c r="W666" s="22"/>
      <c r="X666" s="22"/>
      <c r="Y666" s="22"/>
      <c r="Z666" s="22"/>
      <c r="AA666" s="22"/>
    </row>
    <row r="667" spans="2:27" ht="15.75" customHeight="1" x14ac:dyDescent="0.2">
      <c r="B667" s="6"/>
      <c r="C667" s="7"/>
      <c r="D667" s="7"/>
      <c r="S667" s="22"/>
      <c r="T667" s="22"/>
      <c r="U667" s="22"/>
      <c r="V667" s="22"/>
      <c r="W667" s="22"/>
      <c r="X667" s="22"/>
      <c r="Y667" s="22"/>
      <c r="Z667" s="22"/>
      <c r="AA667" s="22"/>
    </row>
    <row r="668" spans="2:27" ht="15.75" customHeight="1" x14ac:dyDescent="0.2">
      <c r="B668" s="6"/>
      <c r="C668" s="7"/>
      <c r="D668" s="7"/>
      <c r="S668" s="22"/>
      <c r="T668" s="22"/>
      <c r="U668" s="22"/>
      <c r="V668" s="22"/>
      <c r="W668" s="22"/>
      <c r="X668" s="22"/>
      <c r="Y668" s="22"/>
      <c r="Z668" s="22"/>
      <c r="AA668" s="22"/>
    </row>
    <row r="669" spans="2:27" ht="15.75" customHeight="1" x14ac:dyDescent="0.2">
      <c r="B669" s="6"/>
      <c r="C669" s="7"/>
      <c r="D669" s="7"/>
      <c r="S669" s="22"/>
      <c r="T669" s="22"/>
      <c r="U669" s="22"/>
      <c r="V669" s="22"/>
      <c r="W669" s="22"/>
      <c r="X669" s="22"/>
      <c r="Y669" s="22"/>
      <c r="Z669" s="22"/>
      <c r="AA669" s="22"/>
    </row>
    <row r="670" spans="2:27" ht="15.75" customHeight="1" x14ac:dyDescent="0.2">
      <c r="B670" s="6"/>
      <c r="C670" s="7"/>
      <c r="D670" s="7"/>
      <c r="S670" s="22"/>
      <c r="T670" s="22"/>
      <c r="U670" s="22"/>
      <c r="V670" s="22"/>
      <c r="W670" s="22"/>
      <c r="X670" s="22"/>
      <c r="Y670" s="22"/>
      <c r="Z670" s="22"/>
      <c r="AA670" s="22"/>
    </row>
    <row r="671" spans="2:27" ht="15.75" customHeight="1" x14ac:dyDescent="0.2">
      <c r="B671" s="6"/>
      <c r="C671" s="7"/>
      <c r="D671" s="7"/>
      <c r="S671" s="22"/>
      <c r="T671" s="22"/>
      <c r="U671" s="22"/>
      <c r="V671" s="22"/>
      <c r="W671" s="22"/>
      <c r="X671" s="22"/>
      <c r="Y671" s="22"/>
      <c r="Z671" s="22"/>
      <c r="AA671" s="22"/>
    </row>
    <row r="672" spans="2:27" ht="15.75" customHeight="1" x14ac:dyDescent="0.2">
      <c r="B672" s="6"/>
      <c r="C672" s="7"/>
      <c r="D672" s="7"/>
      <c r="S672" s="22"/>
      <c r="T672" s="22"/>
      <c r="U672" s="22"/>
      <c r="V672" s="22"/>
      <c r="W672" s="22"/>
      <c r="X672" s="22"/>
      <c r="Y672" s="22"/>
      <c r="Z672" s="22"/>
      <c r="AA672" s="22"/>
    </row>
    <row r="673" spans="2:27" ht="15.75" customHeight="1" x14ac:dyDescent="0.2">
      <c r="B673" s="6"/>
      <c r="C673" s="7"/>
      <c r="D673" s="7"/>
      <c r="S673" s="22"/>
      <c r="T673" s="22"/>
      <c r="U673" s="22"/>
      <c r="V673" s="22"/>
      <c r="W673" s="22"/>
      <c r="X673" s="22"/>
      <c r="Y673" s="22"/>
      <c r="Z673" s="22"/>
      <c r="AA673" s="22"/>
    </row>
    <row r="674" spans="2:27" ht="15.75" customHeight="1" x14ac:dyDescent="0.2">
      <c r="B674" s="6"/>
      <c r="C674" s="7"/>
      <c r="D674" s="7"/>
      <c r="S674" s="22"/>
      <c r="T674" s="22"/>
      <c r="U674" s="22"/>
      <c r="V674" s="22"/>
      <c r="W674" s="22"/>
      <c r="X674" s="22"/>
      <c r="Y674" s="22"/>
      <c r="Z674" s="22"/>
      <c r="AA674" s="22"/>
    </row>
    <row r="675" spans="2:27" ht="15.75" customHeight="1" x14ac:dyDescent="0.2">
      <c r="B675" s="6"/>
      <c r="C675" s="7"/>
      <c r="D675" s="7"/>
      <c r="S675" s="22"/>
      <c r="T675" s="22"/>
      <c r="U675" s="22"/>
      <c r="V675" s="22"/>
      <c r="W675" s="22"/>
      <c r="X675" s="22"/>
      <c r="Y675" s="22"/>
      <c r="Z675" s="22"/>
      <c r="AA675" s="22"/>
    </row>
    <row r="676" spans="2:27" ht="15.75" customHeight="1" x14ac:dyDescent="0.2">
      <c r="B676" s="6"/>
      <c r="C676" s="7"/>
      <c r="D676" s="7"/>
      <c r="S676" s="22"/>
      <c r="T676" s="22"/>
      <c r="U676" s="22"/>
      <c r="V676" s="22"/>
      <c r="W676" s="22"/>
      <c r="X676" s="22"/>
      <c r="Y676" s="22"/>
      <c r="Z676" s="22"/>
      <c r="AA676" s="22"/>
    </row>
    <row r="677" spans="2:27" ht="15.75" customHeight="1" x14ac:dyDescent="0.2">
      <c r="B677" s="6"/>
      <c r="C677" s="7"/>
      <c r="D677" s="7"/>
      <c r="S677" s="22"/>
      <c r="T677" s="22"/>
      <c r="U677" s="22"/>
      <c r="V677" s="22"/>
      <c r="W677" s="22"/>
      <c r="X677" s="22"/>
      <c r="Y677" s="22"/>
      <c r="Z677" s="22"/>
      <c r="AA677" s="22"/>
    </row>
    <row r="678" spans="2:27" ht="15.75" customHeight="1" x14ac:dyDescent="0.2">
      <c r="B678" s="6"/>
      <c r="C678" s="7"/>
      <c r="D678" s="7"/>
      <c r="S678" s="22"/>
      <c r="T678" s="22"/>
      <c r="U678" s="22"/>
      <c r="V678" s="22"/>
      <c r="W678" s="22"/>
      <c r="X678" s="22"/>
      <c r="Y678" s="22"/>
      <c r="Z678" s="22"/>
      <c r="AA678" s="22"/>
    </row>
    <row r="679" spans="2:27" ht="15.75" customHeight="1" x14ac:dyDescent="0.2">
      <c r="B679" s="6"/>
      <c r="C679" s="7"/>
      <c r="D679" s="7"/>
      <c r="S679" s="22"/>
      <c r="T679" s="22"/>
      <c r="U679" s="22"/>
      <c r="V679" s="22"/>
      <c r="W679" s="22"/>
      <c r="X679" s="22"/>
      <c r="Y679" s="22"/>
      <c r="Z679" s="22"/>
      <c r="AA679" s="22"/>
    </row>
    <row r="680" spans="2:27" ht="15.75" customHeight="1" x14ac:dyDescent="0.2">
      <c r="B680" s="6"/>
      <c r="C680" s="7"/>
      <c r="D680" s="7"/>
      <c r="S680" s="22"/>
      <c r="T680" s="22"/>
      <c r="U680" s="22"/>
      <c r="V680" s="22"/>
      <c r="W680" s="22"/>
      <c r="X680" s="22"/>
      <c r="Y680" s="22"/>
      <c r="Z680" s="22"/>
      <c r="AA680" s="22"/>
    </row>
    <row r="681" spans="2:27" ht="15.75" customHeight="1" x14ac:dyDescent="0.2">
      <c r="B681" s="6"/>
      <c r="C681" s="7"/>
      <c r="D681" s="7"/>
      <c r="S681" s="22"/>
      <c r="T681" s="22"/>
      <c r="U681" s="22"/>
      <c r="V681" s="22"/>
      <c r="W681" s="22"/>
      <c r="X681" s="22"/>
      <c r="Y681" s="22"/>
      <c r="Z681" s="22"/>
      <c r="AA681" s="22"/>
    </row>
    <row r="682" spans="2:27" ht="15.75" customHeight="1" x14ac:dyDescent="0.2">
      <c r="B682" s="6"/>
      <c r="C682" s="7"/>
      <c r="D682" s="7"/>
      <c r="S682" s="22"/>
      <c r="T682" s="22"/>
      <c r="U682" s="22"/>
      <c r="V682" s="22"/>
      <c r="W682" s="22"/>
      <c r="X682" s="22"/>
      <c r="Y682" s="22"/>
      <c r="Z682" s="22"/>
      <c r="AA682" s="22"/>
    </row>
    <row r="683" spans="2:27" ht="15.75" customHeight="1" x14ac:dyDescent="0.2">
      <c r="B683" s="6"/>
      <c r="C683" s="7"/>
      <c r="D683" s="7"/>
      <c r="S683" s="22"/>
      <c r="T683" s="22"/>
      <c r="U683" s="22"/>
      <c r="V683" s="22"/>
      <c r="W683" s="22"/>
      <c r="X683" s="22"/>
      <c r="Y683" s="22"/>
      <c r="Z683" s="22"/>
      <c r="AA683" s="22"/>
    </row>
    <row r="684" spans="2:27" ht="15.75" customHeight="1" x14ac:dyDescent="0.2">
      <c r="B684" s="6"/>
      <c r="C684" s="7"/>
      <c r="D684" s="7"/>
      <c r="S684" s="22"/>
      <c r="T684" s="22"/>
      <c r="U684" s="22"/>
      <c r="V684" s="22"/>
      <c r="W684" s="22"/>
      <c r="X684" s="22"/>
      <c r="Y684" s="22"/>
      <c r="Z684" s="22"/>
      <c r="AA684" s="22"/>
    </row>
    <row r="685" spans="2:27" ht="15.75" customHeight="1" x14ac:dyDescent="0.2">
      <c r="B685" s="6"/>
      <c r="C685" s="7"/>
      <c r="D685" s="7"/>
      <c r="S685" s="22"/>
      <c r="T685" s="22"/>
      <c r="U685" s="22"/>
      <c r="V685" s="22"/>
      <c r="W685" s="22"/>
      <c r="X685" s="22"/>
      <c r="Y685" s="22"/>
      <c r="Z685" s="22"/>
      <c r="AA685" s="22"/>
    </row>
    <row r="686" spans="2:27" ht="15.75" customHeight="1" x14ac:dyDescent="0.2">
      <c r="B686" s="6"/>
      <c r="C686" s="7"/>
      <c r="D686" s="7"/>
      <c r="S686" s="22"/>
      <c r="T686" s="22"/>
      <c r="U686" s="22"/>
      <c r="V686" s="22"/>
      <c r="W686" s="22"/>
      <c r="X686" s="22"/>
      <c r="Y686" s="22"/>
      <c r="Z686" s="22"/>
      <c r="AA686" s="22"/>
    </row>
    <row r="687" spans="2:27" ht="15.75" customHeight="1" x14ac:dyDescent="0.2">
      <c r="B687" s="6"/>
      <c r="C687" s="7"/>
      <c r="D687" s="7"/>
      <c r="S687" s="22"/>
      <c r="T687" s="22"/>
      <c r="U687" s="22"/>
      <c r="V687" s="22"/>
      <c r="W687" s="22"/>
      <c r="X687" s="22"/>
      <c r="Y687" s="22"/>
      <c r="Z687" s="22"/>
      <c r="AA687" s="22"/>
    </row>
    <row r="688" spans="2:27" ht="15.75" customHeight="1" x14ac:dyDescent="0.2">
      <c r="B688" s="6"/>
      <c r="C688" s="7"/>
      <c r="D688" s="7"/>
      <c r="S688" s="22"/>
      <c r="T688" s="22"/>
      <c r="U688" s="22"/>
      <c r="V688" s="22"/>
      <c r="W688" s="22"/>
      <c r="X688" s="22"/>
      <c r="Y688" s="22"/>
      <c r="Z688" s="22"/>
      <c r="AA688" s="22"/>
    </row>
    <row r="689" spans="2:27" ht="15.75" customHeight="1" x14ac:dyDescent="0.2">
      <c r="B689" s="6"/>
      <c r="C689" s="7"/>
      <c r="D689" s="7"/>
      <c r="S689" s="22"/>
      <c r="T689" s="22"/>
      <c r="U689" s="22"/>
      <c r="V689" s="22"/>
      <c r="W689" s="22"/>
      <c r="X689" s="22"/>
      <c r="Y689" s="22"/>
      <c r="Z689" s="22"/>
      <c r="AA689" s="22"/>
    </row>
    <row r="690" spans="2:27" ht="15.75" customHeight="1" x14ac:dyDescent="0.2">
      <c r="B690" s="6"/>
      <c r="C690" s="7"/>
      <c r="D690" s="7"/>
      <c r="S690" s="22"/>
      <c r="T690" s="22"/>
      <c r="U690" s="22"/>
      <c r="V690" s="22"/>
      <c r="W690" s="22"/>
      <c r="X690" s="22"/>
      <c r="Y690" s="22"/>
      <c r="Z690" s="22"/>
      <c r="AA690" s="22"/>
    </row>
    <row r="691" spans="2:27" ht="15.75" customHeight="1" x14ac:dyDescent="0.2">
      <c r="B691" s="6"/>
      <c r="C691" s="7"/>
      <c r="D691" s="7"/>
      <c r="S691" s="22"/>
      <c r="T691" s="22"/>
      <c r="U691" s="22"/>
      <c r="V691" s="22"/>
      <c r="W691" s="22"/>
      <c r="X691" s="22"/>
      <c r="Y691" s="22"/>
      <c r="Z691" s="22"/>
      <c r="AA691" s="22"/>
    </row>
    <row r="692" spans="2:27" ht="15.75" customHeight="1" x14ac:dyDescent="0.2">
      <c r="B692" s="6"/>
      <c r="C692" s="7"/>
      <c r="D692" s="7"/>
      <c r="S692" s="22"/>
      <c r="T692" s="22"/>
      <c r="U692" s="22"/>
      <c r="V692" s="22"/>
      <c r="W692" s="22"/>
      <c r="X692" s="22"/>
      <c r="Y692" s="22"/>
      <c r="Z692" s="22"/>
      <c r="AA692" s="22"/>
    </row>
    <row r="693" spans="2:27" ht="15.75" customHeight="1" x14ac:dyDescent="0.2">
      <c r="B693" s="6"/>
      <c r="C693" s="7"/>
      <c r="D693" s="7"/>
      <c r="S693" s="22"/>
      <c r="T693" s="22"/>
      <c r="U693" s="22"/>
      <c r="V693" s="22"/>
      <c r="W693" s="22"/>
      <c r="X693" s="22"/>
      <c r="Y693" s="22"/>
      <c r="Z693" s="22"/>
      <c r="AA693" s="22"/>
    </row>
    <row r="694" spans="2:27" ht="15.75" customHeight="1" x14ac:dyDescent="0.2">
      <c r="B694" s="6"/>
      <c r="C694" s="7"/>
      <c r="D694" s="7"/>
      <c r="S694" s="22"/>
      <c r="T694" s="22"/>
      <c r="U694" s="22"/>
      <c r="V694" s="22"/>
      <c r="W694" s="22"/>
      <c r="X694" s="22"/>
      <c r="Y694" s="22"/>
      <c r="Z694" s="22"/>
      <c r="AA694" s="22"/>
    </row>
    <row r="695" spans="2:27" ht="15.75" customHeight="1" x14ac:dyDescent="0.2">
      <c r="B695" s="6"/>
      <c r="C695" s="7"/>
      <c r="D695" s="7"/>
      <c r="S695" s="22"/>
      <c r="T695" s="22"/>
      <c r="U695" s="22"/>
      <c r="V695" s="22"/>
      <c r="W695" s="22"/>
      <c r="X695" s="22"/>
      <c r="Y695" s="22"/>
      <c r="Z695" s="22"/>
      <c r="AA695" s="22"/>
    </row>
    <row r="696" spans="2:27" ht="15.75" customHeight="1" x14ac:dyDescent="0.2">
      <c r="B696" s="6"/>
      <c r="C696" s="7"/>
      <c r="D696" s="7"/>
      <c r="S696" s="22"/>
      <c r="T696" s="22"/>
      <c r="U696" s="22"/>
      <c r="V696" s="22"/>
      <c r="W696" s="22"/>
      <c r="X696" s="22"/>
      <c r="Y696" s="22"/>
      <c r="Z696" s="22"/>
      <c r="AA696" s="22"/>
    </row>
    <row r="697" spans="2:27" ht="15.75" customHeight="1" x14ac:dyDescent="0.2">
      <c r="B697" s="6"/>
      <c r="C697" s="7"/>
      <c r="D697" s="7"/>
      <c r="S697" s="22"/>
      <c r="T697" s="22"/>
      <c r="U697" s="22"/>
      <c r="V697" s="22"/>
      <c r="W697" s="22"/>
      <c r="X697" s="22"/>
      <c r="Y697" s="22"/>
      <c r="Z697" s="22"/>
      <c r="AA697" s="22"/>
    </row>
    <row r="698" spans="2:27" ht="15.75" customHeight="1" x14ac:dyDescent="0.2">
      <c r="B698" s="6"/>
      <c r="C698" s="7"/>
      <c r="D698" s="7"/>
      <c r="S698" s="22"/>
      <c r="T698" s="22"/>
      <c r="U698" s="22"/>
      <c r="V698" s="22"/>
      <c r="W698" s="22"/>
      <c r="X698" s="22"/>
      <c r="Y698" s="22"/>
      <c r="Z698" s="22"/>
      <c r="AA698" s="22"/>
    </row>
    <row r="699" spans="2:27" ht="15.75" customHeight="1" x14ac:dyDescent="0.2">
      <c r="B699" s="6"/>
      <c r="C699" s="7"/>
      <c r="D699" s="7"/>
      <c r="S699" s="22"/>
      <c r="T699" s="22"/>
      <c r="U699" s="22"/>
      <c r="V699" s="22"/>
      <c r="W699" s="22"/>
      <c r="X699" s="22"/>
      <c r="Y699" s="22"/>
      <c r="Z699" s="22"/>
      <c r="AA699" s="22"/>
    </row>
    <row r="700" spans="2:27" ht="15.75" customHeight="1" x14ac:dyDescent="0.2">
      <c r="B700" s="6"/>
      <c r="C700" s="7"/>
      <c r="D700" s="7"/>
      <c r="S700" s="22"/>
      <c r="T700" s="22"/>
      <c r="U700" s="22"/>
      <c r="V700" s="22"/>
      <c r="W700" s="22"/>
      <c r="X700" s="22"/>
      <c r="Y700" s="22"/>
      <c r="Z700" s="22"/>
      <c r="AA700" s="22"/>
    </row>
    <row r="701" spans="2:27" ht="15.75" customHeight="1" x14ac:dyDescent="0.2">
      <c r="B701" s="6"/>
      <c r="C701" s="7"/>
      <c r="D701" s="7"/>
      <c r="S701" s="22"/>
      <c r="T701" s="22"/>
      <c r="U701" s="22"/>
      <c r="V701" s="22"/>
      <c r="W701" s="22"/>
      <c r="X701" s="22"/>
      <c r="Y701" s="22"/>
      <c r="Z701" s="22"/>
      <c r="AA701" s="22"/>
    </row>
    <row r="702" spans="2:27" ht="15.75" customHeight="1" x14ac:dyDescent="0.2">
      <c r="B702" s="6"/>
      <c r="C702" s="7"/>
      <c r="D702" s="7"/>
      <c r="S702" s="22"/>
      <c r="T702" s="22"/>
      <c r="U702" s="22"/>
      <c r="V702" s="22"/>
      <c r="W702" s="22"/>
      <c r="X702" s="22"/>
      <c r="Y702" s="22"/>
      <c r="Z702" s="22"/>
      <c r="AA702" s="22"/>
    </row>
    <row r="703" spans="2:27" ht="15.75" customHeight="1" x14ac:dyDescent="0.2">
      <c r="B703" s="6"/>
      <c r="C703" s="7"/>
      <c r="D703" s="7"/>
      <c r="S703" s="22"/>
      <c r="T703" s="22"/>
      <c r="U703" s="22"/>
      <c r="V703" s="22"/>
      <c r="W703" s="22"/>
      <c r="X703" s="22"/>
      <c r="Y703" s="22"/>
      <c r="Z703" s="22"/>
      <c r="AA703" s="22"/>
    </row>
    <row r="704" spans="2:27" ht="15.75" customHeight="1" x14ac:dyDescent="0.2">
      <c r="B704" s="6"/>
      <c r="C704" s="7"/>
      <c r="D704" s="7"/>
      <c r="S704" s="22"/>
      <c r="T704" s="22"/>
      <c r="U704" s="22"/>
      <c r="V704" s="22"/>
      <c r="W704" s="22"/>
      <c r="X704" s="22"/>
      <c r="Y704" s="22"/>
      <c r="Z704" s="22"/>
      <c r="AA704" s="22"/>
    </row>
    <row r="705" spans="2:27" ht="15.75" customHeight="1" x14ac:dyDescent="0.2">
      <c r="B705" s="6"/>
      <c r="C705" s="7"/>
      <c r="D705" s="7"/>
      <c r="S705" s="22"/>
      <c r="T705" s="22"/>
      <c r="U705" s="22"/>
      <c r="V705" s="22"/>
      <c r="W705" s="22"/>
      <c r="X705" s="22"/>
      <c r="Y705" s="22"/>
      <c r="Z705" s="22"/>
      <c r="AA705" s="22"/>
    </row>
    <row r="706" spans="2:27" ht="15.75" customHeight="1" x14ac:dyDescent="0.2">
      <c r="B706" s="6"/>
      <c r="C706" s="7"/>
      <c r="D706" s="7"/>
      <c r="S706" s="22"/>
      <c r="T706" s="22"/>
      <c r="U706" s="22"/>
      <c r="V706" s="22"/>
      <c r="W706" s="22"/>
      <c r="X706" s="22"/>
      <c r="Y706" s="22"/>
      <c r="Z706" s="22"/>
      <c r="AA706" s="22"/>
    </row>
    <row r="707" spans="2:27" ht="15.75" customHeight="1" x14ac:dyDescent="0.2">
      <c r="B707" s="6"/>
      <c r="C707" s="7"/>
      <c r="D707" s="7"/>
      <c r="S707" s="22"/>
      <c r="T707" s="22"/>
      <c r="U707" s="22"/>
      <c r="V707" s="22"/>
      <c r="W707" s="22"/>
      <c r="X707" s="22"/>
      <c r="Y707" s="22"/>
      <c r="Z707" s="22"/>
      <c r="AA707" s="22"/>
    </row>
    <row r="708" spans="2:27" ht="15.75" customHeight="1" x14ac:dyDescent="0.2">
      <c r="B708" s="6"/>
      <c r="C708" s="7"/>
      <c r="D708" s="7"/>
      <c r="S708" s="22"/>
      <c r="T708" s="22"/>
      <c r="U708" s="22"/>
      <c r="V708" s="22"/>
      <c r="W708" s="22"/>
      <c r="X708" s="22"/>
      <c r="Y708" s="22"/>
      <c r="Z708" s="22"/>
      <c r="AA708" s="22"/>
    </row>
    <row r="709" spans="2:27" ht="15.75" customHeight="1" x14ac:dyDescent="0.2">
      <c r="B709" s="6"/>
      <c r="C709" s="7"/>
      <c r="D709" s="7"/>
      <c r="S709" s="22"/>
      <c r="T709" s="22"/>
      <c r="U709" s="22"/>
      <c r="V709" s="22"/>
      <c r="W709" s="22"/>
      <c r="X709" s="22"/>
      <c r="Y709" s="22"/>
      <c r="Z709" s="22"/>
      <c r="AA709" s="22"/>
    </row>
    <row r="710" spans="2:27" ht="15.75" customHeight="1" x14ac:dyDescent="0.2">
      <c r="B710" s="6"/>
      <c r="C710" s="7"/>
      <c r="D710" s="7"/>
      <c r="S710" s="22"/>
      <c r="T710" s="22"/>
      <c r="U710" s="22"/>
      <c r="V710" s="22"/>
      <c r="W710" s="22"/>
      <c r="X710" s="22"/>
      <c r="Y710" s="22"/>
      <c r="Z710" s="22"/>
      <c r="AA710" s="22"/>
    </row>
    <row r="711" spans="2:27" ht="15.75" customHeight="1" x14ac:dyDescent="0.2">
      <c r="B711" s="6"/>
      <c r="C711" s="7"/>
      <c r="D711" s="7"/>
      <c r="S711" s="22"/>
      <c r="T711" s="22"/>
      <c r="U711" s="22"/>
      <c r="V711" s="22"/>
      <c r="W711" s="22"/>
      <c r="X711" s="22"/>
      <c r="Y711" s="22"/>
      <c r="Z711" s="22"/>
      <c r="AA711" s="22"/>
    </row>
    <row r="712" spans="2:27" ht="15.75" customHeight="1" x14ac:dyDescent="0.2">
      <c r="B712" s="6"/>
      <c r="C712" s="7"/>
      <c r="D712" s="7"/>
      <c r="S712" s="22"/>
      <c r="T712" s="22"/>
      <c r="U712" s="22"/>
      <c r="V712" s="22"/>
      <c r="W712" s="22"/>
      <c r="X712" s="22"/>
      <c r="Y712" s="22"/>
      <c r="Z712" s="22"/>
      <c r="AA712" s="22"/>
    </row>
    <row r="713" spans="2:27" ht="15.75" customHeight="1" x14ac:dyDescent="0.2">
      <c r="B713" s="6"/>
      <c r="C713" s="7"/>
      <c r="D713" s="7"/>
      <c r="S713" s="22"/>
      <c r="T713" s="22"/>
      <c r="U713" s="22"/>
      <c r="V713" s="22"/>
      <c r="W713" s="22"/>
      <c r="X713" s="22"/>
      <c r="Y713" s="22"/>
      <c r="Z713" s="22"/>
      <c r="AA713" s="22"/>
    </row>
    <row r="714" spans="2:27" ht="15.75" customHeight="1" x14ac:dyDescent="0.2">
      <c r="B714" s="6"/>
      <c r="C714" s="7"/>
      <c r="D714" s="7"/>
      <c r="S714" s="22"/>
      <c r="T714" s="22"/>
      <c r="U714" s="22"/>
      <c r="V714" s="22"/>
      <c r="W714" s="22"/>
      <c r="X714" s="22"/>
      <c r="Y714" s="22"/>
      <c r="Z714" s="22"/>
      <c r="AA714" s="22"/>
    </row>
    <row r="715" spans="2:27" ht="15.75" customHeight="1" x14ac:dyDescent="0.2">
      <c r="B715" s="6"/>
      <c r="C715" s="7"/>
      <c r="D715" s="7"/>
      <c r="S715" s="22"/>
      <c r="T715" s="22"/>
      <c r="U715" s="22"/>
      <c r="V715" s="22"/>
      <c r="W715" s="22"/>
      <c r="X715" s="22"/>
      <c r="Y715" s="22"/>
      <c r="Z715" s="22"/>
      <c r="AA715" s="22"/>
    </row>
    <row r="716" spans="2:27" ht="15.75" customHeight="1" x14ac:dyDescent="0.2">
      <c r="B716" s="6"/>
      <c r="C716" s="7"/>
      <c r="D716" s="7"/>
      <c r="S716" s="22"/>
      <c r="T716" s="22"/>
      <c r="U716" s="22"/>
      <c r="V716" s="22"/>
      <c r="W716" s="22"/>
      <c r="X716" s="22"/>
      <c r="Y716" s="22"/>
      <c r="Z716" s="22"/>
      <c r="AA716" s="22"/>
    </row>
    <row r="717" spans="2:27" ht="15.75" customHeight="1" x14ac:dyDescent="0.2">
      <c r="B717" s="6"/>
      <c r="C717" s="7"/>
      <c r="D717" s="7"/>
      <c r="S717" s="22"/>
      <c r="T717" s="22"/>
      <c r="U717" s="22"/>
      <c r="V717" s="22"/>
      <c r="W717" s="22"/>
      <c r="X717" s="22"/>
      <c r="Y717" s="22"/>
      <c r="Z717" s="22"/>
      <c r="AA717" s="22"/>
    </row>
    <row r="718" spans="2:27" ht="15.75" customHeight="1" x14ac:dyDescent="0.2">
      <c r="B718" s="6"/>
      <c r="C718" s="7"/>
      <c r="D718" s="7"/>
      <c r="S718" s="22"/>
      <c r="T718" s="22"/>
      <c r="U718" s="22"/>
      <c r="V718" s="22"/>
      <c r="W718" s="22"/>
      <c r="X718" s="22"/>
      <c r="Y718" s="22"/>
      <c r="Z718" s="22"/>
      <c r="AA718" s="22"/>
    </row>
    <row r="719" spans="2:27" ht="15.75" customHeight="1" x14ac:dyDescent="0.2">
      <c r="B719" s="6"/>
      <c r="C719" s="7"/>
      <c r="D719" s="7"/>
      <c r="S719" s="22"/>
      <c r="T719" s="22"/>
      <c r="U719" s="22"/>
      <c r="V719" s="22"/>
      <c r="W719" s="22"/>
      <c r="X719" s="22"/>
      <c r="Y719" s="22"/>
      <c r="Z719" s="22"/>
      <c r="AA719" s="22"/>
    </row>
    <row r="720" spans="2:27" ht="15.75" customHeight="1" x14ac:dyDescent="0.2">
      <c r="B720" s="6"/>
      <c r="C720" s="7"/>
      <c r="D720" s="7"/>
      <c r="S720" s="22"/>
      <c r="T720" s="22"/>
      <c r="U720" s="22"/>
      <c r="V720" s="22"/>
      <c r="W720" s="22"/>
      <c r="X720" s="22"/>
      <c r="Y720" s="22"/>
      <c r="Z720" s="22"/>
      <c r="AA720" s="22"/>
    </row>
    <row r="721" spans="2:27" ht="15.75" customHeight="1" x14ac:dyDescent="0.2">
      <c r="B721" s="6"/>
      <c r="C721" s="7"/>
      <c r="D721" s="7"/>
      <c r="S721" s="22"/>
      <c r="T721" s="22"/>
      <c r="U721" s="22"/>
      <c r="V721" s="22"/>
      <c r="W721" s="22"/>
      <c r="X721" s="22"/>
      <c r="Y721" s="22"/>
      <c r="Z721" s="22"/>
      <c r="AA721" s="22"/>
    </row>
    <row r="722" spans="2:27" ht="15.75" customHeight="1" x14ac:dyDescent="0.2">
      <c r="B722" s="6"/>
      <c r="C722" s="7"/>
      <c r="D722" s="7"/>
      <c r="S722" s="22"/>
      <c r="T722" s="22"/>
      <c r="U722" s="22"/>
      <c r="V722" s="22"/>
      <c r="W722" s="22"/>
      <c r="X722" s="22"/>
      <c r="Y722" s="22"/>
      <c r="Z722" s="22"/>
      <c r="AA722" s="22"/>
    </row>
    <row r="723" spans="2:27" ht="15.75" customHeight="1" x14ac:dyDescent="0.2">
      <c r="B723" s="6"/>
      <c r="C723" s="7"/>
      <c r="D723" s="7"/>
      <c r="S723" s="22"/>
      <c r="T723" s="22"/>
      <c r="U723" s="22"/>
      <c r="V723" s="22"/>
      <c r="W723" s="22"/>
      <c r="X723" s="22"/>
      <c r="Y723" s="22"/>
      <c r="Z723" s="22"/>
      <c r="AA723" s="22"/>
    </row>
    <row r="724" spans="2:27" ht="15.75" customHeight="1" x14ac:dyDescent="0.2">
      <c r="B724" s="6"/>
      <c r="C724" s="7"/>
      <c r="D724" s="7"/>
      <c r="S724" s="22"/>
      <c r="T724" s="22"/>
      <c r="U724" s="22"/>
      <c r="V724" s="22"/>
      <c r="W724" s="22"/>
      <c r="X724" s="22"/>
      <c r="Y724" s="22"/>
      <c r="Z724" s="22"/>
      <c r="AA724" s="22"/>
    </row>
    <row r="725" spans="2:27" ht="15.75" customHeight="1" x14ac:dyDescent="0.2">
      <c r="B725" s="6"/>
      <c r="C725" s="7"/>
      <c r="D725" s="7"/>
      <c r="S725" s="22"/>
      <c r="T725" s="22"/>
      <c r="U725" s="22"/>
      <c r="V725" s="22"/>
      <c r="W725" s="22"/>
      <c r="X725" s="22"/>
      <c r="Y725" s="22"/>
      <c r="Z725" s="22"/>
      <c r="AA725" s="22"/>
    </row>
    <row r="726" spans="2:27" ht="15.75" customHeight="1" x14ac:dyDescent="0.2">
      <c r="B726" s="6"/>
      <c r="C726" s="7"/>
      <c r="D726" s="7"/>
      <c r="S726" s="22"/>
      <c r="T726" s="22"/>
      <c r="U726" s="22"/>
      <c r="V726" s="22"/>
      <c r="W726" s="22"/>
      <c r="X726" s="22"/>
      <c r="Y726" s="22"/>
      <c r="Z726" s="22"/>
      <c r="AA726" s="22"/>
    </row>
    <row r="727" spans="2:27" ht="15.75" customHeight="1" x14ac:dyDescent="0.2">
      <c r="B727" s="6"/>
      <c r="C727" s="7"/>
      <c r="D727" s="7"/>
      <c r="S727" s="22"/>
      <c r="T727" s="22"/>
      <c r="U727" s="22"/>
      <c r="V727" s="22"/>
      <c r="W727" s="22"/>
      <c r="X727" s="22"/>
      <c r="Y727" s="22"/>
      <c r="Z727" s="22"/>
      <c r="AA727" s="22"/>
    </row>
    <row r="728" spans="2:27" ht="15.75" customHeight="1" x14ac:dyDescent="0.2">
      <c r="B728" s="6"/>
      <c r="C728" s="7"/>
      <c r="D728" s="7"/>
      <c r="S728" s="22"/>
      <c r="T728" s="22"/>
      <c r="U728" s="22"/>
      <c r="V728" s="22"/>
      <c r="W728" s="22"/>
      <c r="X728" s="22"/>
      <c r="Y728" s="22"/>
      <c r="Z728" s="22"/>
      <c r="AA728" s="22"/>
    </row>
    <row r="729" spans="2:27" ht="15.75" customHeight="1" x14ac:dyDescent="0.2">
      <c r="B729" s="6"/>
      <c r="C729" s="7"/>
      <c r="D729" s="7"/>
      <c r="S729" s="22"/>
      <c r="T729" s="22"/>
      <c r="U729" s="22"/>
      <c r="V729" s="22"/>
      <c r="W729" s="22"/>
      <c r="X729" s="22"/>
      <c r="Y729" s="22"/>
      <c r="Z729" s="22"/>
      <c r="AA729" s="22"/>
    </row>
    <row r="730" spans="2:27" ht="15.75" customHeight="1" x14ac:dyDescent="0.2">
      <c r="B730" s="6"/>
      <c r="C730" s="7"/>
      <c r="D730" s="7"/>
      <c r="S730" s="22"/>
      <c r="T730" s="22"/>
      <c r="U730" s="22"/>
      <c r="V730" s="22"/>
      <c r="W730" s="22"/>
      <c r="X730" s="22"/>
      <c r="Y730" s="22"/>
      <c r="Z730" s="22"/>
      <c r="AA730" s="22"/>
    </row>
    <row r="731" spans="2:27" ht="15.75" customHeight="1" x14ac:dyDescent="0.2">
      <c r="B731" s="6"/>
      <c r="C731" s="7"/>
      <c r="D731" s="7"/>
      <c r="S731" s="22"/>
      <c r="T731" s="22"/>
      <c r="U731" s="22"/>
      <c r="V731" s="22"/>
      <c r="W731" s="22"/>
      <c r="X731" s="22"/>
      <c r="Y731" s="22"/>
      <c r="Z731" s="22"/>
      <c r="AA731" s="22"/>
    </row>
    <row r="732" spans="2:27" ht="15.75" customHeight="1" x14ac:dyDescent="0.2">
      <c r="B732" s="6"/>
      <c r="C732" s="7"/>
      <c r="D732" s="7"/>
      <c r="S732" s="22"/>
      <c r="T732" s="22"/>
      <c r="U732" s="22"/>
      <c r="V732" s="22"/>
      <c r="W732" s="22"/>
      <c r="X732" s="22"/>
      <c r="Y732" s="22"/>
      <c r="Z732" s="22"/>
      <c r="AA732" s="22"/>
    </row>
    <row r="733" spans="2:27" ht="15.75" customHeight="1" x14ac:dyDescent="0.2">
      <c r="B733" s="6"/>
      <c r="C733" s="7"/>
      <c r="D733" s="7"/>
      <c r="S733" s="22"/>
      <c r="T733" s="22"/>
      <c r="U733" s="22"/>
      <c r="V733" s="22"/>
      <c r="W733" s="22"/>
      <c r="X733" s="22"/>
      <c r="Y733" s="22"/>
      <c r="Z733" s="22"/>
      <c r="AA733" s="22"/>
    </row>
    <row r="734" spans="2:27" ht="15.75" customHeight="1" x14ac:dyDescent="0.2">
      <c r="B734" s="6"/>
      <c r="C734" s="7"/>
      <c r="D734" s="7"/>
      <c r="S734" s="22"/>
      <c r="T734" s="22"/>
      <c r="U734" s="22"/>
      <c r="V734" s="22"/>
      <c r="W734" s="22"/>
      <c r="X734" s="22"/>
      <c r="Y734" s="22"/>
      <c r="Z734" s="22"/>
      <c r="AA734" s="22"/>
    </row>
    <row r="735" spans="2:27" ht="15.75" customHeight="1" x14ac:dyDescent="0.2">
      <c r="B735" s="6"/>
      <c r="C735" s="7"/>
      <c r="D735" s="7"/>
      <c r="S735" s="22"/>
      <c r="T735" s="22"/>
      <c r="U735" s="22"/>
      <c r="V735" s="22"/>
      <c r="W735" s="22"/>
      <c r="X735" s="22"/>
      <c r="Y735" s="22"/>
      <c r="Z735" s="22"/>
      <c r="AA735" s="22"/>
    </row>
    <row r="736" spans="2:27" ht="15.75" customHeight="1" x14ac:dyDescent="0.2">
      <c r="B736" s="6"/>
      <c r="C736" s="7"/>
      <c r="D736" s="7"/>
      <c r="S736" s="22"/>
      <c r="T736" s="22"/>
      <c r="U736" s="22"/>
      <c r="V736" s="22"/>
      <c r="W736" s="22"/>
      <c r="X736" s="22"/>
      <c r="Y736" s="22"/>
      <c r="Z736" s="22"/>
      <c r="AA736" s="22"/>
    </row>
    <row r="737" spans="2:27" ht="15.75" customHeight="1" x14ac:dyDescent="0.2">
      <c r="B737" s="6"/>
      <c r="C737" s="7"/>
      <c r="D737" s="7"/>
      <c r="S737" s="22"/>
      <c r="T737" s="22"/>
      <c r="U737" s="22"/>
      <c r="V737" s="22"/>
      <c r="W737" s="22"/>
      <c r="X737" s="22"/>
      <c r="Y737" s="22"/>
      <c r="Z737" s="22"/>
      <c r="AA737" s="22"/>
    </row>
    <row r="738" spans="2:27" ht="15.75" customHeight="1" x14ac:dyDescent="0.2">
      <c r="B738" s="6"/>
      <c r="C738" s="7"/>
      <c r="D738" s="7"/>
      <c r="S738" s="22"/>
      <c r="T738" s="22"/>
      <c r="U738" s="22"/>
      <c r="V738" s="22"/>
      <c r="W738" s="22"/>
      <c r="X738" s="22"/>
      <c r="Y738" s="22"/>
      <c r="Z738" s="22"/>
      <c r="AA738" s="22"/>
    </row>
    <row r="739" spans="2:27" ht="15.75" customHeight="1" x14ac:dyDescent="0.2">
      <c r="B739" s="6"/>
      <c r="C739" s="7"/>
      <c r="D739" s="7"/>
      <c r="S739" s="22"/>
      <c r="T739" s="22"/>
      <c r="U739" s="22"/>
      <c r="V739" s="22"/>
      <c r="W739" s="22"/>
      <c r="X739" s="22"/>
      <c r="Y739" s="22"/>
      <c r="Z739" s="22"/>
      <c r="AA739" s="22"/>
    </row>
    <row r="740" spans="2:27" ht="15.75" customHeight="1" x14ac:dyDescent="0.2">
      <c r="B740" s="6"/>
      <c r="C740" s="7"/>
      <c r="D740" s="7"/>
      <c r="S740" s="22"/>
      <c r="T740" s="22"/>
      <c r="U740" s="22"/>
      <c r="V740" s="22"/>
      <c r="W740" s="22"/>
      <c r="X740" s="22"/>
      <c r="Y740" s="22"/>
      <c r="Z740" s="22"/>
      <c r="AA740" s="22"/>
    </row>
    <row r="741" spans="2:27" ht="15.75" customHeight="1" x14ac:dyDescent="0.2">
      <c r="B741" s="6"/>
      <c r="C741" s="7"/>
      <c r="D741" s="7"/>
      <c r="S741" s="22"/>
      <c r="T741" s="22"/>
      <c r="U741" s="22"/>
      <c r="V741" s="22"/>
      <c r="W741" s="22"/>
      <c r="X741" s="22"/>
      <c r="Y741" s="22"/>
      <c r="Z741" s="22"/>
      <c r="AA741" s="22"/>
    </row>
    <row r="742" spans="2:27" ht="15.75" customHeight="1" x14ac:dyDescent="0.2">
      <c r="B742" s="6"/>
      <c r="C742" s="7"/>
      <c r="D742" s="7"/>
      <c r="S742" s="22"/>
      <c r="T742" s="22"/>
      <c r="U742" s="22"/>
      <c r="V742" s="22"/>
      <c r="W742" s="22"/>
      <c r="X742" s="22"/>
      <c r="Y742" s="22"/>
      <c r="Z742" s="22"/>
      <c r="AA742" s="22"/>
    </row>
    <row r="743" spans="2:27" ht="15.75" customHeight="1" x14ac:dyDescent="0.2">
      <c r="B743" s="6"/>
      <c r="C743" s="7"/>
      <c r="D743" s="7"/>
      <c r="S743" s="22"/>
      <c r="T743" s="22"/>
      <c r="U743" s="22"/>
      <c r="V743" s="22"/>
      <c r="W743" s="22"/>
      <c r="X743" s="22"/>
      <c r="Y743" s="22"/>
      <c r="Z743" s="22"/>
      <c r="AA743" s="22"/>
    </row>
    <row r="744" spans="2:27" ht="15.75" customHeight="1" x14ac:dyDescent="0.2">
      <c r="B744" s="6"/>
      <c r="C744" s="7"/>
      <c r="D744" s="7"/>
      <c r="S744" s="22"/>
      <c r="T744" s="22"/>
      <c r="U744" s="22"/>
      <c r="V744" s="22"/>
      <c r="W744" s="22"/>
      <c r="X744" s="22"/>
      <c r="Y744" s="22"/>
      <c r="Z744" s="22"/>
      <c r="AA744" s="22"/>
    </row>
    <row r="745" spans="2:27" ht="15.75" customHeight="1" x14ac:dyDescent="0.2">
      <c r="B745" s="6"/>
      <c r="C745" s="7"/>
      <c r="D745" s="7"/>
      <c r="S745" s="22"/>
      <c r="T745" s="22"/>
      <c r="U745" s="22"/>
      <c r="V745" s="22"/>
      <c r="W745" s="22"/>
      <c r="X745" s="22"/>
      <c r="Y745" s="22"/>
      <c r="Z745" s="22"/>
      <c r="AA745" s="22"/>
    </row>
    <row r="746" spans="2:27" ht="15.75" customHeight="1" x14ac:dyDescent="0.2">
      <c r="B746" s="6"/>
      <c r="C746" s="7"/>
      <c r="D746" s="7"/>
      <c r="S746" s="22"/>
      <c r="T746" s="22"/>
      <c r="U746" s="22"/>
      <c r="V746" s="22"/>
      <c r="W746" s="22"/>
      <c r="X746" s="22"/>
      <c r="Y746" s="22"/>
      <c r="Z746" s="22"/>
      <c r="AA746" s="22"/>
    </row>
    <row r="747" spans="2:27" ht="15.75" customHeight="1" x14ac:dyDescent="0.2">
      <c r="B747" s="6"/>
      <c r="C747" s="7"/>
      <c r="D747" s="7"/>
      <c r="S747" s="22"/>
      <c r="T747" s="22"/>
      <c r="U747" s="22"/>
      <c r="V747" s="22"/>
      <c r="W747" s="22"/>
      <c r="X747" s="22"/>
      <c r="Y747" s="22"/>
      <c r="Z747" s="22"/>
      <c r="AA747" s="22"/>
    </row>
    <row r="748" spans="2:27" ht="15.75" customHeight="1" x14ac:dyDescent="0.2">
      <c r="B748" s="6"/>
      <c r="C748" s="7"/>
      <c r="D748" s="7"/>
      <c r="S748" s="22"/>
      <c r="T748" s="22"/>
      <c r="U748" s="22"/>
      <c r="V748" s="22"/>
      <c r="W748" s="22"/>
      <c r="X748" s="22"/>
      <c r="Y748" s="22"/>
      <c r="Z748" s="22"/>
      <c r="AA748" s="22"/>
    </row>
    <row r="749" spans="2:27" ht="15.75" customHeight="1" x14ac:dyDescent="0.2">
      <c r="B749" s="6"/>
      <c r="C749" s="7"/>
      <c r="D749" s="7"/>
      <c r="S749" s="22"/>
      <c r="T749" s="22"/>
      <c r="U749" s="22"/>
      <c r="V749" s="22"/>
      <c r="W749" s="22"/>
      <c r="X749" s="22"/>
      <c r="Y749" s="22"/>
      <c r="Z749" s="22"/>
      <c r="AA749" s="22"/>
    </row>
    <row r="750" spans="2:27" ht="15.75" customHeight="1" x14ac:dyDescent="0.2">
      <c r="B750" s="6"/>
      <c r="C750" s="7"/>
      <c r="D750" s="7"/>
      <c r="S750" s="22"/>
      <c r="T750" s="22"/>
      <c r="U750" s="22"/>
      <c r="V750" s="22"/>
      <c r="W750" s="22"/>
      <c r="X750" s="22"/>
      <c r="Y750" s="22"/>
      <c r="Z750" s="22"/>
      <c r="AA750" s="22"/>
    </row>
    <row r="751" spans="2:27" ht="15.75" customHeight="1" x14ac:dyDescent="0.2">
      <c r="B751" s="6"/>
      <c r="C751" s="7"/>
      <c r="D751" s="7"/>
      <c r="S751" s="22"/>
      <c r="T751" s="22"/>
      <c r="U751" s="22"/>
      <c r="V751" s="22"/>
      <c r="W751" s="22"/>
      <c r="X751" s="22"/>
      <c r="Y751" s="22"/>
      <c r="Z751" s="22"/>
      <c r="AA751" s="22"/>
    </row>
    <row r="752" spans="2:27" ht="15.75" customHeight="1" x14ac:dyDescent="0.2">
      <c r="B752" s="6"/>
      <c r="C752" s="7"/>
      <c r="D752" s="7"/>
      <c r="S752" s="22"/>
      <c r="T752" s="22"/>
      <c r="U752" s="22"/>
      <c r="V752" s="22"/>
      <c r="W752" s="22"/>
      <c r="X752" s="22"/>
      <c r="Y752" s="22"/>
      <c r="Z752" s="22"/>
      <c r="AA752" s="22"/>
    </row>
    <row r="753" spans="2:27" ht="15.75" customHeight="1" x14ac:dyDescent="0.2">
      <c r="B753" s="6"/>
      <c r="C753" s="7"/>
      <c r="D753" s="7"/>
      <c r="S753" s="22"/>
      <c r="T753" s="22"/>
      <c r="U753" s="22"/>
      <c r="V753" s="22"/>
      <c r="W753" s="22"/>
      <c r="X753" s="22"/>
      <c r="Y753" s="22"/>
      <c r="Z753" s="22"/>
      <c r="AA753" s="22"/>
    </row>
    <row r="754" spans="2:27" ht="15.75" customHeight="1" x14ac:dyDescent="0.2">
      <c r="B754" s="6"/>
      <c r="C754" s="7"/>
      <c r="D754" s="7"/>
      <c r="S754" s="22"/>
      <c r="T754" s="22"/>
      <c r="U754" s="22"/>
      <c r="V754" s="22"/>
      <c r="W754" s="22"/>
      <c r="X754" s="22"/>
      <c r="Y754" s="22"/>
      <c r="Z754" s="22"/>
      <c r="AA754" s="22"/>
    </row>
    <row r="755" spans="2:27" ht="15.75" customHeight="1" x14ac:dyDescent="0.2">
      <c r="B755" s="6"/>
      <c r="C755" s="7"/>
      <c r="D755" s="7"/>
      <c r="S755" s="22"/>
      <c r="T755" s="22"/>
      <c r="U755" s="22"/>
      <c r="V755" s="22"/>
      <c r="W755" s="22"/>
      <c r="X755" s="22"/>
      <c r="Y755" s="22"/>
      <c r="Z755" s="22"/>
      <c r="AA755" s="22"/>
    </row>
    <row r="756" spans="2:27" ht="15.75" customHeight="1" x14ac:dyDescent="0.2">
      <c r="B756" s="6"/>
      <c r="C756" s="7"/>
      <c r="D756" s="7"/>
      <c r="S756" s="22"/>
      <c r="T756" s="22"/>
      <c r="U756" s="22"/>
      <c r="V756" s="22"/>
      <c r="W756" s="22"/>
      <c r="X756" s="22"/>
      <c r="Y756" s="22"/>
      <c r="Z756" s="22"/>
      <c r="AA756" s="22"/>
    </row>
    <row r="757" spans="2:27" ht="15.75" customHeight="1" x14ac:dyDescent="0.2">
      <c r="B757" s="6"/>
      <c r="C757" s="7"/>
      <c r="D757" s="7"/>
      <c r="S757" s="22"/>
      <c r="T757" s="22"/>
      <c r="U757" s="22"/>
      <c r="V757" s="22"/>
      <c r="W757" s="22"/>
      <c r="X757" s="22"/>
      <c r="Y757" s="22"/>
      <c r="Z757" s="22"/>
      <c r="AA757" s="22"/>
    </row>
    <row r="758" spans="2:27" ht="15.75" customHeight="1" x14ac:dyDescent="0.2">
      <c r="B758" s="6"/>
      <c r="C758" s="7"/>
      <c r="D758" s="7"/>
      <c r="S758" s="22"/>
      <c r="T758" s="22"/>
      <c r="U758" s="22"/>
      <c r="V758" s="22"/>
      <c r="W758" s="22"/>
      <c r="X758" s="22"/>
      <c r="Y758" s="22"/>
      <c r="Z758" s="22"/>
      <c r="AA758" s="22"/>
    </row>
    <row r="759" spans="2:27" ht="15.75" customHeight="1" x14ac:dyDescent="0.2">
      <c r="B759" s="6"/>
      <c r="C759" s="7"/>
      <c r="D759" s="7"/>
      <c r="S759" s="22"/>
      <c r="T759" s="22"/>
      <c r="U759" s="22"/>
      <c r="V759" s="22"/>
      <c r="W759" s="22"/>
      <c r="X759" s="22"/>
      <c r="Y759" s="22"/>
      <c r="Z759" s="22"/>
      <c r="AA759" s="22"/>
    </row>
    <row r="760" spans="2:27" ht="15.75" customHeight="1" x14ac:dyDescent="0.2">
      <c r="B760" s="6"/>
      <c r="C760" s="7"/>
      <c r="D760" s="7"/>
      <c r="S760" s="22"/>
      <c r="T760" s="22"/>
      <c r="U760" s="22"/>
      <c r="V760" s="22"/>
      <c r="W760" s="22"/>
      <c r="X760" s="22"/>
      <c r="Y760" s="22"/>
      <c r="Z760" s="22"/>
      <c r="AA760" s="22"/>
    </row>
    <row r="761" spans="2:27" ht="15.75" customHeight="1" x14ac:dyDescent="0.2">
      <c r="B761" s="6"/>
      <c r="C761" s="7"/>
      <c r="D761" s="7"/>
      <c r="S761" s="22"/>
      <c r="T761" s="22"/>
      <c r="U761" s="22"/>
      <c r="V761" s="22"/>
      <c r="W761" s="22"/>
      <c r="X761" s="22"/>
      <c r="Y761" s="22"/>
      <c r="Z761" s="22"/>
      <c r="AA761" s="22"/>
    </row>
    <row r="762" spans="2:27" ht="15.75" customHeight="1" x14ac:dyDescent="0.2">
      <c r="B762" s="6"/>
      <c r="C762" s="7"/>
      <c r="D762" s="7"/>
      <c r="S762" s="22"/>
      <c r="T762" s="22"/>
      <c r="U762" s="22"/>
      <c r="V762" s="22"/>
      <c r="W762" s="22"/>
      <c r="X762" s="22"/>
      <c r="Y762" s="22"/>
      <c r="Z762" s="22"/>
      <c r="AA762" s="22"/>
    </row>
    <row r="763" spans="2:27" ht="15.75" customHeight="1" x14ac:dyDescent="0.2">
      <c r="B763" s="6"/>
      <c r="C763" s="7"/>
      <c r="D763" s="7"/>
      <c r="S763" s="22"/>
      <c r="T763" s="22"/>
      <c r="U763" s="22"/>
      <c r="V763" s="22"/>
      <c r="W763" s="22"/>
      <c r="X763" s="22"/>
      <c r="Y763" s="22"/>
      <c r="Z763" s="22"/>
      <c r="AA763" s="22"/>
    </row>
    <row r="764" spans="2:27" ht="15.75" customHeight="1" x14ac:dyDescent="0.2">
      <c r="B764" s="6"/>
      <c r="C764" s="7"/>
      <c r="D764" s="7"/>
      <c r="S764" s="22"/>
      <c r="T764" s="22"/>
      <c r="U764" s="22"/>
      <c r="V764" s="22"/>
      <c r="W764" s="22"/>
      <c r="X764" s="22"/>
      <c r="Y764" s="22"/>
      <c r="Z764" s="22"/>
      <c r="AA764" s="22"/>
    </row>
    <row r="765" spans="2:27" ht="15.75" customHeight="1" x14ac:dyDescent="0.2">
      <c r="B765" s="6"/>
      <c r="C765" s="7"/>
      <c r="D765" s="7"/>
      <c r="S765" s="22"/>
      <c r="T765" s="22"/>
      <c r="U765" s="22"/>
      <c r="V765" s="22"/>
      <c r="W765" s="22"/>
      <c r="X765" s="22"/>
      <c r="Y765" s="22"/>
      <c r="Z765" s="22"/>
      <c r="AA765" s="22"/>
    </row>
    <row r="766" spans="2:27" ht="15.75" customHeight="1" x14ac:dyDescent="0.2">
      <c r="B766" s="6"/>
      <c r="C766" s="7"/>
      <c r="D766" s="7"/>
      <c r="S766" s="22"/>
      <c r="T766" s="22"/>
      <c r="U766" s="22"/>
      <c r="V766" s="22"/>
      <c r="W766" s="22"/>
      <c r="X766" s="22"/>
      <c r="Y766" s="22"/>
      <c r="Z766" s="22"/>
      <c r="AA766" s="22"/>
    </row>
    <row r="767" spans="2:27" ht="15.75" customHeight="1" x14ac:dyDescent="0.2">
      <c r="B767" s="6"/>
      <c r="C767" s="7"/>
      <c r="D767" s="7"/>
      <c r="S767" s="22"/>
      <c r="T767" s="22"/>
      <c r="U767" s="22"/>
      <c r="V767" s="22"/>
      <c r="W767" s="22"/>
      <c r="X767" s="22"/>
      <c r="Y767" s="22"/>
      <c r="Z767" s="22"/>
      <c r="AA767" s="22"/>
    </row>
    <row r="768" spans="2:27" ht="15.75" customHeight="1" x14ac:dyDescent="0.2">
      <c r="B768" s="6"/>
      <c r="C768" s="7"/>
      <c r="D768" s="7"/>
      <c r="S768" s="22"/>
      <c r="T768" s="22"/>
      <c r="U768" s="22"/>
      <c r="V768" s="22"/>
      <c r="W768" s="22"/>
      <c r="X768" s="22"/>
      <c r="Y768" s="22"/>
      <c r="Z768" s="22"/>
      <c r="AA768" s="22"/>
    </row>
    <row r="769" spans="2:27" ht="15.75" customHeight="1" x14ac:dyDescent="0.2">
      <c r="B769" s="6"/>
      <c r="C769" s="7"/>
      <c r="D769" s="7"/>
      <c r="S769" s="22"/>
      <c r="T769" s="22"/>
      <c r="U769" s="22"/>
      <c r="V769" s="22"/>
      <c r="W769" s="22"/>
      <c r="X769" s="22"/>
      <c r="Y769" s="22"/>
      <c r="Z769" s="22"/>
      <c r="AA769" s="22"/>
    </row>
    <row r="770" spans="2:27" ht="15.75" customHeight="1" x14ac:dyDescent="0.2">
      <c r="B770" s="6"/>
      <c r="C770" s="7"/>
      <c r="D770" s="7"/>
      <c r="S770" s="22"/>
      <c r="T770" s="22"/>
      <c r="U770" s="22"/>
      <c r="V770" s="22"/>
      <c r="W770" s="22"/>
      <c r="X770" s="22"/>
      <c r="Y770" s="22"/>
      <c r="Z770" s="22"/>
      <c r="AA770" s="22"/>
    </row>
    <row r="771" spans="2:27" ht="15.75" customHeight="1" x14ac:dyDescent="0.2">
      <c r="B771" s="6"/>
      <c r="C771" s="7"/>
      <c r="D771" s="7"/>
      <c r="S771" s="22"/>
      <c r="T771" s="22"/>
      <c r="U771" s="22"/>
      <c r="V771" s="22"/>
      <c r="W771" s="22"/>
      <c r="X771" s="22"/>
      <c r="Y771" s="22"/>
      <c r="Z771" s="22"/>
      <c r="AA771" s="22"/>
    </row>
    <row r="772" spans="2:27" ht="15.75" customHeight="1" x14ac:dyDescent="0.2">
      <c r="B772" s="6"/>
      <c r="C772" s="7"/>
      <c r="D772" s="7"/>
      <c r="S772" s="22"/>
      <c r="T772" s="22"/>
      <c r="U772" s="22"/>
      <c r="V772" s="22"/>
      <c r="W772" s="22"/>
      <c r="X772" s="22"/>
      <c r="Y772" s="22"/>
      <c r="Z772" s="22"/>
      <c r="AA772" s="22"/>
    </row>
    <row r="773" spans="2:27" ht="15.75" customHeight="1" x14ac:dyDescent="0.2">
      <c r="B773" s="6"/>
      <c r="C773" s="7"/>
      <c r="D773" s="7"/>
      <c r="S773" s="22"/>
      <c r="T773" s="22"/>
      <c r="U773" s="22"/>
      <c r="V773" s="22"/>
      <c r="W773" s="22"/>
      <c r="X773" s="22"/>
      <c r="Y773" s="22"/>
      <c r="Z773" s="22"/>
      <c r="AA773" s="22"/>
    </row>
    <row r="774" spans="2:27" ht="15.75" customHeight="1" x14ac:dyDescent="0.2">
      <c r="B774" s="6"/>
      <c r="C774" s="7"/>
      <c r="D774" s="7"/>
      <c r="S774" s="22"/>
      <c r="T774" s="22"/>
      <c r="U774" s="22"/>
      <c r="V774" s="22"/>
      <c r="W774" s="22"/>
      <c r="X774" s="22"/>
      <c r="Y774" s="22"/>
      <c r="Z774" s="22"/>
      <c r="AA774" s="22"/>
    </row>
    <row r="775" spans="2:27" ht="15.75" customHeight="1" x14ac:dyDescent="0.2">
      <c r="B775" s="6"/>
      <c r="C775" s="7"/>
      <c r="D775" s="7"/>
      <c r="S775" s="22"/>
      <c r="T775" s="22"/>
      <c r="U775" s="22"/>
      <c r="V775" s="22"/>
      <c r="W775" s="22"/>
      <c r="X775" s="22"/>
      <c r="Y775" s="22"/>
      <c r="Z775" s="22"/>
      <c r="AA775" s="22"/>
    </row>
    <row r="776" spans="2:27" ht="15.75" customHeight="1" x14ac:dyDescent="0.2">
      <c r="B776" s="6"/>
      <c r="C776" s="7"/>
      <c r="D776" s="7"/>
      <c r="S776" s="22"/>
      <c r="T776" s="22"/>
      <c r="U776" s="22"/>
      <c r="V776" s="22"/>
      <c r="W776" s="22"/>
      <c r="X776" s="22"/>
      <c r="Y776" s="22"/>
      <c r="Z776" s="22"/>
      <c r="AA776" s="22"/>
    </row>
    <row r="777" spans="2:27" ht="15.75" customHeight="1" x14ac:dyDescent="0.2">
      <c r="B777" s="6"/>
      <c r="C777" s="7"/>
      <c r="D777" s="7"/>
      <c r="S777" s="22"/>
      <c r="T777" s="22"/>
      <c r="U777" s="22"/>
      <c r="V777" s="22"/>
      <c r="W777" s="22"/>
      <c r="X777" s="22"/>
      <c r="Y777" s="22"/>
      <c r="Z777" s="22"/>
      <c r="AA777" s="22"/>
    </row>
    <row r="778" spans="2:27" ht="15.75" customHeight="1" x14ac:dyDescent="0.2">
      <c r="B778" s="6"/>
      <c r="C778" s="7"/>
      <c r="D778" s="7"/>
      <c r="S778" s="22"/>
      <c r="T778" s="22"/>
      <c r="U778" s="22"/>
      <c r="V778" s="22"/>
      <c r="W778" s="22"/>
      <c r="X778" s="22"/>
      <c r="Y778" s="22"/>
      <c r="Z778" s="22"/>
      <c r="AA778" s="22"/>
    </row>
    <row r="779" spans="2:27" ht="15.75" customHeight="1" x14ac:dyDescent="0.2">
      <c r="B779" s="6"/>
      <c r="C779" s="7"/>
      <c r="D779" s="7"/>
      <c r="S779" s="22"/>
      <c r="T779" s="22"/>
      <c r="U779" s="22"/>
      <c r="V779" s="22"/>
      <c r="W779" s="22"/>
      <c r="X779" s="22"/>
      <c r="Y779" s="22"/>
      <c r="Z779" s="22"/>
      <c r="AA779" s="22"/>
    </row>
    <row r="780" spans="2:27" ht="15.75" customHeight="1" x14ac:dyDescent="0.2">
      <c r="B780" s="6"/>
      <c r="C780" s="7"/>
      <c r="D780" s="7"/>
      <c r="S780" s="22"/>
      <c r="T780" s="22"/>
      <c r="U780" s="22"/>
      <c r="V780" s="22"/>
      <c r="W780" s="22"/>
      <c r="X780" s="22"/>
      <c r="Y780" s="22"/>
      <c r="Z780" s="22"/>
      <c r="AA780" s="22"/>
    </row>
    <row r="781" spans="2:27" ht="15.75" customHeight="1" x14ac:dyDescent="0.2">
      <c r="B781" s="6"/>
      <c r="C781" s="7"/>
      <c r="D781" s="7"/>
      <c r="S781" s="22"/>
      <c r="T781" s="22"/>
      <c r="U781" s="22"/>
      <c r="V781" s="22"/>
      <c r="W781" s="22"/>
      <c r="X781" s="22"/>
      <c r="Y781" s="22"/>
      <c r="Z781" s="22"/>
      <c r="AA781" s="22"/>
    </row>
    <row r="782" spans="2:27" ht="15.75" customHeight="1" x14ac:dyDescent="0.2">
      <c r="B782" s="6"/>
      <c r="C782" s="7"/>
      <c r="D782" s="7"/>
      <c r="S782" s="22"/>
      <c r="T782" s="22"/>
      <c r="U782" s="22"/>
      <c r="V782" s="22"/>
      <c r="W782" s="22"/>
      <c r="X782" s="22"/>
      <c r="Y782" s="22"/>
      <c r="Z782" s="22"/>
      <c r="AA782" s="22"/>
    </row>
    <row r="783" spans="2:27" ht="15.75" customHeight="1" x14ac:dyDescent="0.2">
      <c r="B783" s="6"/>
      <c r="C783" s="7"/>
      <c r="D783" s="7"/>
      <c r="S783" s="22"/>
      <c r="T783" s="22"/>
      <c r="U783" s="22"/>
      <c r="V783" s="22"/>
      <c r="W783" s="22"/>
      <c r="X783" s="22"/>
      <c r="Y783" s="22"/>
      <c r="Z783" s="22"/>
      <c r="AA783" s="22"/>
    </row>
    <row r="784" spans="2:27" ht="15.75" customHeight="1" x14ac:dyDescent="0.2">
      <c r="B784" s="6"/>
      <c r="C784" s="7"/>
      <c r="D784" s="7"/>
      <c r="S784" s="22"/>
      <c r="T784" s="22"/>
      <c r="U784" s="22"/>
      <c r="V784" s="22"/>
      <c r="W784" s="22"/>
      <c r="X784" s="22"/>
      <c r="Y784" s="22"/>
      <c r="Z784" s="22"/>
      <c r="AA784" s="22"/>
    </row>
    <row r="785" spans="2:27" ht="15.75" customHeight="1" x14ac:dyDescent="0.2">
      <c r="B785" s="6"/>
      <c r="C785" s="7"/>
      <c r="D785" s="7"/>
      <c r="S785" s="22"/>
      <c r="T785" s="22"/>
      <c r="U785" s="22"/>
      <c r="V785" s="22"/>
      <c r="W785" s="22"/>
      <c r="X785" s="22"/>
      <c r="Y785" s="22"/>
      <c r="Z785" s="22"/>
      <c r="AA785" s="22"/>
    </row>
    <row r="786" spans="2:27" ht="15.75" customHeight="1" x14ac:dyDescent="0.2">
      <c r="B786" s="6"/>
      <c r="C786" s="7"/>
      <c r="D786" s="7"/>
      <c r="S786" s="22"/>
      <c r="T786" s="22"/>
      <c r="U786" s="22"/>
      <c r="V786" s="22"/>
      <c r="W786" s="22"/>
      <c r="X786" s="22"/>
      <c r="Y786" s="22"/>
      <c r="Z786" s="22"/>
      <c r="AA786" s="22"/>
    </row>
    <row r="787" spans="2:27" ht="15.75" customHeight="1" x14ac:dyDescent="0.2">
      <c r="B787" s="6"/>
      <c r="C787" s="7"/>
      <c r="D787" s="7"/>
      <c r="S787" s="22"/>
      <c r="T787" s="22"/>
      <c r="U787" s="22"/>
      <c r="V787" s="22"/>
      <c r="W787" s="22"/>
      <c r="X787" s="22"/>
      <c r="Y787" s="22"/>
      <c r="Z787" s="22"/>
      <c r="AA787" s="22"/>
    </row>
    <row r="788" spans="2:27" ht="15.75" customHeight="1" x14ac:dyDescent="0.2">
      <c r="B788" s="6"/>
      <c r="C788" s="7"/>
      <c r="D788" s="7"/>
      <c r="S788" s="22"/>
      <c r="T788" s="22"/>
      <c r="U788" s="22"/>
      <c r="V788" s="22"/>
      <c r="W788" s="22"/>
      <c r="X788" s="22"/>
      <c r="Y788" s="22"/>
      <c r="Z788" s="22"/>
      <c r="AA788" s="22"/>
    </row>
    <row r="789" spans="2:27" ht="15.75" customHeight="1" x14ac:dyDescent="0.2">
      <c r="B789" s="6"/>
      <c r="C789" s="7"/>
      <c r="D789" s="7"/>
      <c r="S789" s="22"/>
      <c r="T789" s="22"/>
      <c r="U789" s="22"/>
      <c r="V789" s="22"/>
      <c r="W789" s="22"/>
      <c r="X789" s="22"/>
      <c r="Y789" s="22"/>
      <c r="Z789" s="22"/>
      <c r="AA789" s="22"/>
    </row>
    <row r="790" spans="2:27" ht="15.75" customHeight="1" x14ac:dyDescent="0.2">
      <c r="B790" s="6"/>
      <c r="C790" s="7"/>
      <c r="D790" s="7"/>
      <c r="S790" s="22"/>
      <c r="T790" s="22"/>
      <c r="U790" s="22"/>
      <c r="V790" s="22"/>
      <c r="W790" s="22"/>
      <c r="X790" s="22"/>
      <c r="Y790" s="22"/>
      <c r="Z790" s="22"/>
      <c r="AA790" s="22"/>
    </row>
    <row r="791" spans="2:27" ht="15.75" customHeight="1" x14ac:dyDescent="0.2">
      <c r="B791" s="6"/>
      <c r="C791" s="7"/>
      <c r="D791" s="7"/>
      <c r="S791" s="22"/>
      <c r="T791" s="22"/>
      <c r="U791" s="22"/>
      <c r="V791" s="22"/>
      <c r="W791" s="22"/>
      <c r="X791" s="22"/>
      <c r="Y791" s="22"/>
      <c r="Z791" s="22"/>
      <c r="AA791" s="22"/>
    </row>
    <row r="792" spans="2:27" ht="15.75" customHeight="1" x14ac:dyDescent="0.2">
      <c r="B792" s="6"/>
      <c r="C792" s="7"/>
      <c r="D792" s="7"/>
      <c r="S792" s="22"/>
      <c r="T792" s="22"/>
      <c r="U792" s="22"/>
      <c r="V792" s="22"/>
      <c r="W792" s="22"/>
      <c r="X792" s="22"/>
      <c r="Y792" s="22"/>
      <c r="Z792" s="22"/>
      <c r="AA792" s="22"/>
    </row>
    <row r="793" spans="2:27" ht="15.75" customHeight="1" x14ac:dyDescent="0.2">
      <c r="B793" s="6"/>
      <c r="C793" s="7"/>
      <c r="D793" s="7"/>
      <c r="S793" s="22"/>
      <c r="T793" s="22"/>
      <c r="U793" s="22"/>
      <c r="V793" s="22"/>
      <c r="W793" s="22"/>
      <c r="X793" s="22"/>
      <c r="Y793" s="22"/>
      <c r="Z793" s="22"/>
      <c r="AA793" s="22"/>
    </row>
    <row r="794" spans="2:27" ht="15.75" customHeight="1" x14ac:dyDescent="0.2">
      <c r="B794" s="6"/>
      <c r="C794" s="7"/>
      <c r="D794" s="7"/>
      <c r="S794" s="22"/>
      <c r="T794" s="22"/>
      <c r="U794" s="22"/>
      <c r="V794" s="22"/>
      <c r="W794" s="22"/>
      <c r="X794" s="22"/>
      <c r="Y794" s="22"/>
      <c r="Z794" s="22"/>
      <c r="AA794" s="22"/>
    </row>
    <row r="795" spans="2:27" ht="15.75" customHeight="1" x14ac:dyDescent="0.2">
      <c r="B795" s="6"/>
      <c r="C795" s="7"/>
      <c r="D795" s="7"/>
      <c r="S795" s="22"/>
      <c r="T795" s="22"/>
      <c r="U795" s="22"/>
      <c r="V795" s="22"/>
      <c r="W795" s="22"/>
      <c r="X795" s="22"/>
      <c r="Y795" s="22"/>
      <c r="Z795" s="22"/>
      <c r="AA795" s="22"/>
    </row>
    <row r="796" spans="2:27" ht="15.75" customHeight="1" x14ac:dyDescent="0.2">
      <c r="B796" s="6"/>
      <c r="C796" s="7"/>
      <c r="D796" s="7"/>
      <c r="S796" s="22"/>
      <c r="T796" s="22"/>
      <c r="U796" s="22"/>
      <c r="V796" s="22"/>
      <c r="W796" s="22"/>
      <c r="X796" s="22"/>
      <c r="Y796" s="22"/>
      <c r="Z796" s="22"/>
      <c r="AA796" s="22"/>
    </row>
    <row r="797" spans="2:27" ht="15.75" customHeight="1" x14ac:dyDescent="0.2">
      <c r="B797" s="6"/>
      <c r="C797" s="7"/>
      <c r="D797" s="7"/>
      <c r="S797" s="22"/>
      <c r="T797" s="22"/>
      <c r="U797" s="22"/>
      <c r="V797" s="22"/>
      <c r="W797" s="22"/>
      <c r="X797" s="22"/>
      <c r="Y797" s="22"/>
      <c r="Z797" s="22"/>
      <c r="AA797" s="22"/>
    </row>
    <row r="798" spans="2:27" ht="15.75" customHeight="1" x14ac:dyDescent="0.2">
      <c r="B798" s="6"/>
      <c r="C798" s="7"/>
      <c r="D798" s="7"/>
      <c r="S798" s="22"/>
      <c r="T798" s="22"/>
      <c r="U798" s="22"/>
      <c r="V798" s="22"/>
      <c r="W798" s="22"/>
      <c r="X798" s="22"/>
      <c r="Y798" s="22"/>
      <c r="Z798" s="22"/>
      <c r="AA798" s="22"/>
    </row>
    <row r="799" spans="2:27" ht="15.75" customHeight="1" x14ac:dyDescent="0.2">
      <c r="B799" s="6"/>
      <c r="C799" s="7"/>
      <c r="D799" s="7"/>
      <c r="S799" s="22"/>
      <c r="T799" s="22"/>
      <c r="U799" s="22"/>
      <c r="V799" s="22"/>
      <c r="W799" s="22"/>
      <c r="X799" s="22"/>
      <c r="Y799" s="22"/>
      <c r="Z799" s="22"/>
      <c r="AA799" s="22"/>
    </row>
    <row r="800" spans="2:27" ht="15.75" customHeight="1" x14ac:dyDescent="0.2">
      <c r="B800" s="6"/>
      <c r="C800" s="7"/>
      <c r="D800" s="7"/>
      <c r="S800" s="22"/>
      <c r="T800" s="22"/>
      <c r="U800" s="22"/>
      <c r="V800" s="22"/>
      <c r="W800" s="22"/>
      <c r="X800" s="22"/>
      <c r="Y800" s="22"/>
      <c r="Z800" s="22"/>
      <c r="AA800" s="22"/>
    </row>
    <row r="801" spans="2:27" ht="15.75" customHeight="1" x14ac:dyDescent="0.2">
      <c r="B801" s="6"/>
      <c r="C801" s="7"/>
      <c r="D801" s="7"/>
      <c r="S801" s="22"/>
      <c r="T801" s="22"/>
      <c r="U801" s="22"/>
      <c r="V801" s="22"/>
      <c r="W801" s="22"/>
      <c r="X801" s="22"/>
      <c r="Y801" s="22"/>
      <c r="Z801" s="22"/>
      <c r="AA801" s="22"/>
    </row>
    <row r="802" spans="2:27" ht="15.75" customHeight="1" x14ac:dyDescent="0.2">
      <c r="B802" s="6"/>
      <c r="C802" s="7"/>
      <c r="D802" s="7"/>
      <c r="S802" s="22"/>
      <c r="T802" s="22"/>
      <c r="U802" s="22"/>
      <c r="V802" s="22"/>
      <c r="W802" s="22"/>
      <c r="X802" s="22"/>
      <c r="Y802" s="22"/>
      <c r="Z802" s="22"/>
      <c r="AA802" s="22"/>
    </row>
    <row r="803" spans="2:27" ht="15.75" customHeight="1" x14ac:dyDescent="0.2">
      <c r="B803" s="6"/>
      <c r="C803" s="7"/>
      <c r="D803" s="7"/>
      <c r="S803" s="22"/>
      <c r="T803" s="22"/>
      <c r="U803" s="22"/>
      <c r="V803" s="22"/>
      <c r="W803" s="22"/>
      <c r="X803" s="22"/>
      <c r="Y803" s="22"/>
      <c r="Z803" s="22"/>
      <c r="AA803" s="22"/>
    </row>
    <row r="804" spans="2:27" ht="15.75" customHeight="1" x14ac:dyDescent="0.2">
      <c r="B804" s="6"/>
      <c r="C804" s="7"/>
      <c r="D804" s="7"/>
      <c r="S804" s="22"/>
      <c r="T804" s="22"/>
      <c r="U804" s="22"/>
      <c r="V804" s="22"/>
      <c r="W804" s="22"/>
      <c r="X804" s="22"/>
      <c r="Y804" s="22"/>
      <c r="Z804" s="22"/>
      <c r="AA804" s="22"/>
    </row>
    <row r="805" spans="2:27" ht="15.75" customHeight="1" x14ac:dyDescent="0.2">
      <c r="B805" s="6"/>
      <c r="C805" s="7"/>
      <c r="D805" s="7"/>
      <c r="S805" s="22"/>
      <c r="T805" s="22"/>
      <c r="U805" s="22"/>
      <c r="V805" s="22"/>
      <c r="W805" s="22"/>
      <c r="X805" s="22"/>
      <c r="Y805" s="22"/>
      <c r="Z805" s="22"/>
      <c r="AA805" s="22"/>
    </row>
    <row r="806" spans="2:27" ht="15.75" customHeight="1" x14ac:dyDescent="0.2">
      <c r="B806" s="6"/>
      <c r="C806" s="7"/>
      <c r="D806" s="7"/>
      <c r="S806" s="22"/>
      <c r="T806" s="22"/>
      <c r="U806" s="22"/>
      <c r="V806" s="22"/>
      <c r="W806" s="22"/>
      <c r="X806" s="22"/>
      <c r="Y806" s="22"/>
      <c r="Z806" s="22"/>
      <c r="AA806" s="22"/>
    </row>
    <row r="807" spans="2:27" ht="15.75" customHeight="1" x14ac:dyDescent="0.2">
      <c r="B807" s="6"/>
      <c r="C807" s="7"/>
      <c r="D807" s="7"/>
      <c r="S807" s="22"/>
      <c r="T807" s="22"/>
      <c r="U807" s="22"/>
      <c r="V807" s="22"/>
      <c r="W807" s="22"/>
      <c r="X807" s="22"/>
      <c r="Y807" s="22"/>
      <c r="Z807" s="22"/>
      <c r="AA807" s="22"/>
    </row>
    <row r="808" spans="2:27" ht="15.75" customHeight="1" x14ac:dyDescent="0.2">
      <c r="B808" s="6"/>
      <c r="C808" s="7"/>
      <c r="D808" s="7"/>
      <c r="S808" s="22"/>
      <c r="T808" s="22"/>
      <c r="U808" s="22"/>
      <c r="V808" s="22"/>
      <c r="W808" s="22"/>
      <c r="X808" s="22"/>
      <c r="Y808" s="22"/>
      <c r="Z808" s="22"/>
      <c r="AA808" s="22"/>
    </row>
    <row r="809" spans="2:27" ht="15.75" customHeight="1" x14ac:dyDescent="0.2">
      <c r="B809" s="6"/>
      <c r="C809" s="7"/>
      <c r="D809" s="7"/>
      <c r="S809" s="22"/>
      <c r="T809" s="22"/>
      <c r="U809" s="22"/>
      <c r="V809" s="22"/>
      <c r="W809" s="22"/>
      <c r="X809" s="22"/>
      <c r="Y809" s="22"/>
      <c r="Z809" s="22"/>
      <c r="AA809" s="22"/>
    </row>
    <row r="810" spans="2:27" ht="15.75" customHeight="1" x14ac:dyDescent="0.2">
      <c r="B810" s="6"/>
      <c r="C810" s="7"/>
      <c r="D810" s="7"/>
      <c r="S810" s="22"/>
      <c r="T810" s="22"/>
      <c r="U810" s="22"/>
      <c r="V810" s="22"/>
      <c r="W810" s="22"/>
      <c r="X810" s="22"/>
      <c r="Y810" s="22"/>
      <c r="Z810" s="22"/>
      <c r="AA810" s="22"/>
    </row>
    <row r="811" spans="2:27" ht="15.75" customHeight="1" x14ac:dyDescent="0.2">
      <c r="B811" s="6"/>
      <c r="C811" s="7"/>
      <c r="D811" s="7"/>
      <c r="S811" s="22"/>
      <c r="T811" s="22"/>
      <c r="U811" s="22"/>
      <c r="V811" s="22"/>
      <c r="W811" s="22"/>
      <c r="X811" s="22"/>
      <c r="Y811" s="22"/>
      <c r="Z811" s="22"/>
      <c r="AA811" s="22"/>
    </row>
    <row r="812" spans="2:27" ht="15.75" customHeight="1" x14ac:dyDescent="0.2">
      <c r="B812" s="6"/>
      <c r="C812" s="7"/>
      <c r="D812" s="7"/>
      <c r="S812" s="22"/>
      <c r="T812" s="22"/>
      <c r="U812" s="22"/>
      <c r="V812" s="22"/>
      <c r="W812" s="22"/>
      <c r="X812" s="22"/>
      <c r="Y812" s="22"/>
      <c r="Z812" s="22"/>
      <c r="AA812" s="22"/>
    </row>
    <row r="813" spans="2:27" ht="15.75" customHeight="1" x14ac:dyDescent="0.2">
      <c r="B813" s="6"/>
      <c r="C813" s="7"/>
      <c r="D813" s="7"/>
      <c r="S813" s="22"/>
      <c r="T813" s="22"/>
      <c r="U813" s="22"/>
      <c r="V813" s="22"/>
      <c r="W813" s="22"/>
      <c r="X813" s="22"/>
      <c r="Y813" s="22"/>
      <c r="Z813" s="22"/>
      <c r="AA813" s="22"/>
    </row>
    <row r="814" spans="2:27" ht="15.75" customHeight="1" x14ac:dyDescent="0.2">
      <c r="B814" s="6"/>
      <c r="C814" s="7"/>
      <c r="D814" s="7"/>
      <c r="S814" s="22"/>
      <c r="T814" s="22"/>
      <c r="U814" s="22"/>
      <c r="V814" s="22"/>
      <c r="W814" s="22"/>
      <c r="X814" s="22"/>
      <c r="Y814" s="22"/>
      <c r="Z814" s="22"/>
      <c r="AA814" s="22"/>
    </row>
    <row r="815" spans="2:27" ht="15.75" customHeight="1" x14ac:dyDescent="0.2">
      <c r="B815" s="6"/>
      <c r="C815" s="7"/>
      <c r="D815" s="7"/>
      <c r="S815" s="22"/>
      <c r="T815" s="22"/>
      <c r="U815" s="22"/>
      <c r="V815" s="22"/>
      <c r="W815" s="22"/>
      <c r="X815" s="22"/>
      <c r="Y815" s="22"/>
      <c r="Z815" s="22"/>
      <c r="AA815" s="22"/>
    </row>
    <row r="816" spans="2:27" ht="15.75" customHeight="1" x14ac:dyDescent="0.2">
      <c r="B816" s="6"/>
      <c r="C816" s="7"/>
      <c r="D816" s="7"/>
      <c r="S816" s="22"/>
      <c r="T816" s="22"/>
      <c r="U816" s="22"/>
      <c r="V816" s="22"/>
      <c r="W816" s="22"/>
      <c r="X816" s="22"/>
      <c r="Y816" s="22"/>
      <c r="Z816" s="22"/>
      <c r="AA816" s="22"/>
    </row>
    <row r="817" spans="2:27" ht="15.75" customHeight="1" x14ac:dyDescent="0.2">
      <c r="B817" s="6"/>
      <c r="C817" s="7"/>
      <c r="D817" s="7"/>
      <c r="S817" s="22"/>
      <c r="T817" s="22"/>
      <c r="U817" s="22"/>
      <c r="V817" s="22"/>
      <c r="W817" s="22"/>
      <c r="X817" s="22"/>
      <c r="Y817" s="22"/>
      <c r="Z817" s="22"/>
      <c r="AA817" s="22"/>
    </row>
    <row r="818" spans="2:27" ht="15.75" customHeight="1" x14ac:dyDescent="0.2">
      <c r="B818" s="6"/>
      <c r="C818" s="7"/>
      <c r="D818" s="7"/>
      <c r="S818" s="22"/>
      <c r="T818" s="22"/>
      <c r="U818" s="22"/>
      <c r="V818" s="22"/>
      <c r="W818" s="22"/>
      <c r="X818" s="22"/>
      <c r="Y818" s="22"/>
      <c r="Z818" s="22"/>
      <c r="AA818" s="22"/>
    </row>
    <row r="819" spans="2:27" ht="15.75" customHeight="1" x14ac:dyDescent="0.2">
      <c r="B819" s="6"/>
      <c r="C819" s="7"/>
      <c r="D819" s="7"/>
      <c r="S819" s="22"/>
      <c r="T819" s="22"/>
      <c r="U819" s="22"/>
      <c r="V819" s="22"/>
      <c r="W819" s="22"/>
      <c r="X819" s="22"/>
      <c r="Y819" s="22"/>
      <c r="Z819" s="22"/>
      <c r="AA819" s="22"/>
    </row>
    <row r="820" spans="2:27" ht="15.75" customHeight="1" x14ac:dyDescent="0.2">
      <c r="B820" s="6"/>
      <c r="C820" s="7"/>
      <c r="D820" s="7"/>
      <c r="S820" s="22"/>
      <c r="T820" s="22"/>
      <c r="U820" s="22"/>
      <c r="V820" s="22"/>
      <c r="W820" s="22"/>
      <c r="X820" s="22"/>
      <c r="Y820" s="22"/>
      <c r="Z820" s="22"/>
      <c r="AA820" s="22"/>
    </row>
    <row r="821" spans="2:27" ht="15.75" customHeight="1" x14ac:dyDescent="0.2">
      <c r="B821" s="6"/>
      <c r="C821" s="7"/>
      <c r="D821" s="7"/>
      <c r="S821" s="22"/>
      <c r="T821" s="22"/>
      <c r="U821" s="22"/>
      <c r="V821" s="22"/>
      <c r="W821" s="22"/>
      <c r="X821" s="22"/>
      <c r="Y821" s="22"/>
      <c r="Z821" s="22"/>
      <c r="AA821" s="22"/>
    </row>
    <row r="822" spans="2:27" ht="15.75" customHeight="1" x14ac:dyDescent="0.2">
      <c r="B822" s="6"/>
      <c r="C822" s="7"/>
      <c r="D822" s="7"/>
      <c r="S822" s="22"/>
      <c r="T822" s="22"/>
      <c r="U822" s="22"/>
      <c r="V822" s="22"/>
      <c r="W822" s="22"/>
      <c r="X822" s="22"/>
      <c r="Y822" s="22"/>
      <c r="Z822" s="22"/>
      <c r="AA822" s="22"/>
    </row>
    <row r="823" spans="2:27" ht="15.75" customHeight="1" x14ac:dyDescent="0.2">
      <c r="B823" s="6"/>
      <c r="C823" s="7"/>
      <c r="D823" s="7"/>
      <c r="S823" s="22"/>
      <c r="T823" s="22"/>
      <c r="U823" s="22"/>
      <c r="V823" s="22"/>
      <c r="W823" s="22"/>
      <c r="X823" s="22"/>
      <c r="Y823" s="22"/>
      <c r="Z823" s="22"/>
      <c r="AA823" s="22"/>
    </row>
    <row r="824" spans="2:27" ht="15.75" customHeight="1" x14ac:dyDescent="0.2">
      <c r="B824" s="6"/>
      <c r="C824" s="7"/>
      <c r="D824" s="7"/>
      <c r="S824" s="22"/>
      <c r="T824" s="22"/>
      <c r="U824" s="22"/>
      <c r="V824" s="22"/>
      <c r="W824" s="22"/>
      <c r="X824" s="22"/>
      <c r="Y824" s="22"/>
      <c r="Z824" s="22"/>
      <c r="AA824" s="22"/>
    </row>
    <row r="825" spans="2:27" ht="15.75" customHeight="1" x14ac:dyDescent="0.2">
      <c r="B825" s="6"/>
      <c r="C825" s="7"/>
      <c r="D825" s="7"/>
      <c r="S825" s="22"/>
      <c r="T825" s="22"/>
      <c r="U825" s="22"/>
      <c r="V825" s="22"/>
      <c r="W825" s="22"/>
      <c r="X825" s="22"/>
      <c r="Y825" s="22"/>
      <c r="Z825" s="22"/>
      <c r="AA825" s="22"/>
    </row>
    <row r="826" spans="2:27" ht="15.75" customHeight="1" x14ac:dyDescent="0.2">
      <c r="B826" s="6"/>
      <c r="C826" s="7"/>
      <c r="D826" s="7"/>
      <c r="S826" s="22"/>
      <c r="T826" s="22"/>
      <c r="U826" s="22"/>
      <c r="V826" s="22"/>
      <c r="W826" s="22"/>
      <c r="X826" s="22"/>
      <c r="Y826" s="22"/>
      <c r="Z826" s="22"/>
      <c r="AA826" s="22"/>
    </row>
    <row r="827" spans="2:27" ht="15.75" customHeight="1" x14ac:dyDescent="0.2">
      <c r="B827" s="6"/>
      <c r="C827" s="7"/>
      <c r="D827" s="7"/>
      <c r="S827" s="22"/>
      <c r="T827" s="22"/>
      <c r="U827" s="22"/>
      <c r="V827" s="22"/>
      <c r="W827" s="22"/>
      <c r="X827" s="22"/>
      <c r="Y827" s="22"/>
      <c r="Z827" s="22"/>
      <c r="AA827" s="22"/>
    </row>
    <row r="828" spans="2:27" ht="15.75" customHeight="1" x14ac:dyDescent="0.2">
      <c r="B828" s="6"/>
      <c r="C828" s="7"/>
      <c r="D828" s="7"/>
      <c r="S828" s="22"/>
      <c r="T828" s="22"/>
      <c r="U828" s="22"/>
      <c r="V828" s="22"/>
      <c r="W828" s="22"/>
      <c r="X828" s="22"/>
      <c r="Y828" s="22"/>
      <c r="Z828" s="22"/>
      <c r="AA828" s="22"/>
    </row>
    <row r="829" spans="2:27" ht="15.75" customHeight="1" x14ac:dyDescent="0.2">
      <c r="B829" s="6"/>
      <c r="C829" s="7"/>
      <c r="D829" s="7"/>
      <c r="S829" s="22"/>
      <c r="T829" s="22"/>
      <c r="U829" s="22"/>
      <c r="V829" s="22"/>
      <c r="W829" s="22"/>
      <c r="X829" s="22"/>
      <c r="Y829" s="22"/>
      <c r="Z829" s="22"/>
      <c r="AA829" s="22"/>
    </row>
    <row r="830" spans="2:27" ht="15.75" customHeight="1" x14ac:dyDescent="0.2">
      <c r="B830" s="6"/>
      <c r="C830" s="7"/>
      <c r="D830" s="7"/>
      <c r="S830" s="22"/>
      <c r="T830" s="22"/>
      <c r="U830" s="22"/>
      <c r="V830" s="22"/>
      <c r="W830" s="22"/>
      <c r="X830" s="22"/>
      <c r="Y830" s="22"/>
      <c r="Z830" s="22"/>
      <c r="AA830" s="22"/>
    </row>
    <row r="831" spans="2:27" ht="15.75" customHeight="1" x14ac:dyDescent="0.2">
      <c r="B831" s="6"/>
      <c r="C831" s="7"/>
      <c r="D831" s="7"/>
      <c r="S831" s="22"/>
      <c r="T831" s="22"/>
      <c r="U831" s="22"/>
      <c r="V831" s="22"/>
      <c r="W831" s="22"/>
      <c r="X831" s="22"/>
      <c r="Y831" s="22"/>
      <c r="Z831" s="22"/>
      <c r="AA831" s="22"/>
    </row>
    <row r="832" spans="2:27" ht="15.75" customHeight="1" x14ac:dyDescent="0.2">
      <c r="B832" s="6"/>
      <c r="C832" s="7"/>
      <c r="D832" s="7"/>
      <c r="S832" s="22"/>
      <c r="T832" s="22"/>
      <c r="U832" s="22"/>
      <c r="V832" s="22"/>
      <c r="W832" s="22"/>
      <c r="X832" s="22"/>
      <c r="Y832" s="22"/>
      <c r="Z832" s="22"/>
      <c r="AA832" s="22"/>
    </row>
    <row r="833" spans="2:27" ht="15.75" customHeight="1" x14ac:dyDescent="0.2">
      <c r="B833" s="6"/>
      <c r="C833" s="7"/>
      <c r="D833" s="7"/>
      <c r="S833" s="22"/>
      <c r="T833" s="22"/>
      <c r="U833" s="22"/>
      <c r="V833" s="22"/>
      <c r="W833" s="22"/>
      <c r="X833" s="22"/>
      <c r="Y833" s="22"/>
      <c r="Z833" s="22"/>
      <c r="AA833" s="22"/>
    </row>
    <row r="834" spans="2:27" ht="15.75" customHeight="1" x14ac:dyDescent="0.2">
      <c r="B834" s="6"/>
      <c r="C834" s="7"/>
      <c r="D834" s="7"/>
      <c r="S834" s="22"/>
      <c r="T834" s="22"/>
      <c r="U834" s="22"/>
      <c r="V834" s="22"/>
      <c r="W834" s="22"/>
      <c r="X834" s="22"/>
      <c r="Y834" s="22"/>
      <c r="Z834" s="22"/>
      <c r="AA834" s="22"/>
    </row>
    <row r="835" spans="2:27" ht="15.75" customHeight="1" x14ac:dyDescent="0.2">
      <c r="B835" s="6"/>
      <c r="C835" s="7"/>
      <c r="D835" s="7"/>
      <c r="S835" s="22"/>
      <c r="T835" s="22"/>
      <c r="U835" s="22"/>
      <c r="V835" s="22"/>
      <c r="W835" s="22"/>
      <c r="X835" s="22"/>
      <c r="Y835" s="22"/>
      <c r="Z835" s="22"/>
      <c r="AA835" s="22"/>
    </row>
    <row r="836" spans="2:27" ht="15.75" customHeight="1" x14ac:dyDescent="0.2">
      <c r="B836" s="6"/>
      <c r="C836" s="7"/>
      <c r="D836" s="7"/>
      <c r="S836" s="22"/>
      <c r="T836" s="22"/>
      <c r="U836" s="22"/>
      <c r="V836" s="22"/>
      <c r="W836" s="22"/>
      <c r="X836" s="22"/>
      <c r="Y836" s="22"/>
      <c r="Z836" s="22"/>
      <c r="AA836" s="22"/>
    </row>
    <row r="837" spans="2:27" ht="15.75" customHeight="1" x14ac:dyDescent="0.2">
      <c r="B837" s="6"/>
      <c r="C837" s="7"/>
      <c r="D837" s="7"/>
      <c r="S837" s="22"/>
      <c r="T837" s="22"/>
      <c r="U837" s="22"/>
      <c r="V837" s="22"/>
      <c r="W837" s="22"/>
      <c r="X837" s="22"/>
      <c r="Y837" s="22"/>
      <c r="Z837" s="22"/>
      <c r="AA837" s="22"/>
    </row>
    <row r="838" spans="2:27" ht="15.75" customHeight="1" x14ac:dyDescent="0.2">
      <c r="B838" s="6"/>
      <c r="C838" s="7"/>
      <c r="D838" s="7"/>
      <c r="S838" s="22"/>
      <c r="T838" s="22"/>
      <c r="U838" s="22"/>
      <c r="V838" s="22"/>
      <c r="W838" s="22"/>
      <c r="X838" s="22"/>
      <c r="Y838" s="22"/>
      <c r="Z838" s="22"/>
      <c r="AA838" s="22"/>
    </row>
    <row r="839" spans="2:27" ht="15.75" customHeight="1" x14ac:dyDescent="0.2">
      <c r="B839" s="6"/>
      <c r="C839" s="7"/>
      <c r="D839" s="7"/>
      <c r="S839" s="22"/>
      <c r="T839" s="22"/>
      <c r="U839" s="22"/>
      <c r="V839" s="22"/>
      <c r="W839" s="22"/>
      <c r="X839" s="22"/>
      <c r="Y839" s="22"/>
      <c r="Z839" s="22"/>
      <c r="AA839" s="22"/>
    </row>
    <row r="840" spans="2:27" ht="15.75" customHeight="1" x14ac:dyDescent="0.2">
      <c r="B840" s="6"/>
      <c r="C840" s="7"/>
      <c r="D840" s="7"/>
      <c r="S840" s="22"/>
      <c r="T840" s="22"/>
      <c r="U840" s="22"/>
      <c r="V840" s="22"/>
      <c r="W840" s="22"/>
      <c r="X840" s="22"/>
      <c r="Y840" s="22"/>
      <c r="Z840" s="22"/>
      <c r="AA840" s="22"/>
    </row>
    <row r="841" spans="2:27" ht="15.75" customHeight="1" x14ac:dyDescent="0.2">
      <c r="B841" s="6"/>
      <c r="C841" s="7"/>
      <c r="D841" s="7"/>
      <c r="S841" s="22"/>
      <c r="T841" s="22"/>
      <c r="U841" s="22"/>
      <c r="V841" s="22"/>
      <c r="W841" s="22"/>
      <c r="X841" s="22"/>
      <c r="Y841" s="22"/>
      <c r="Z841" s="22"/>
      <c r="AA841" s="22"/>
    </row>
    <row r="842" spans="2:27" ht="15.75" customHeight="1" x14ac:dyDescent="0.2">
      <c r="B842" s="6"/>
      <c r="C842" s="7"/>
      <c r="D842" s="7"/>
      <c r="S842" s="22"/>
      <c r="T842" s="22"/>
      <c r="U842" s="22"/>
      <c r="V842" s="22"/>
      <c r="W842" s="22"/>
      <c r="X842" s="22"/>
      <c r="Y842" s="22"/>
      <c r="Z842" s="22"/>
      <c r="AA842" s="22"/>
    </row>
    <row r="843" spans="2:27" ht="15.75" customHeight="1" x14ac:dyDescent="0.2">
      <c r="B843" s="6"/>
      <c r="C843" s="7"/>
      <c r="D843" s="7"/>
      <c r="S843" s="22"/>
      <c r="T843" s="22"/>
      <c r="U843" s="22"/>
      <c r="V843" s="22"/>
      <c r="W843" s="22"/>
      <c r="X843" s="22"/>
      <c r="Y843" s="22"/>
      <c r="Z843" s="22"/>
      <c r="AA843" s="22"/>
    </row>
    <row r="844" spans="2:27" ht="15.75" customHeight="1" x14ac:dyDescent="0.2">
      <c r="B844" s="6"/>
      <c r="C844" s="7"/>
      <c r="D844" s="7"/>
      <c r="S844" s="22"/>
      <c r="T844" s="22"/>
      <c r="U844" s="22"/>
      <c r="V844" s="22"/>
      <c r="W844" s="22"/>
      <c r="X844" s="22"/>
      <c r="Y844" s="22"/>
      <c r="Z844" s="22"/>
      <c r="AA844" s="22"/>
    </row>
    <row r="845" spans="2:27" ht="15.75" customHeight="1" x14ac:dyDescent="0.2">
      <c r="B845" s="6"/>
      <c r="C845" s="7"/>
      <c r="D845" s="7"/>
      <c r="S845" s="22"/>
      <c r="T845" s="22"/>
      <c r="U845" s="22"/>
      <c r="V845" s="22"/>
      <c r="W845" s="22"/>
      <c r="X845" s="22"/>
      <c r="Y845" s="22"/>
      <c r="Z845" s="22"/>
      <c r="AA845" s="22"/>
    </row>
    <row r="846" spans="2:27" ht="15.75" customHeight="1" x14ac:dyDescent="0.2">
      <c r="B846" s="6"/>
      <c r="C846" s="7"/>
      <c r="D846" s="7"/>
      <c r="S846" s="22"/>
      <c r="T846" s="22"/>
      <c r="U846" s="22"/>
      <c r="V846" s="22"/>
      <c r="W846" s="22"/>
      <c r="X846" s="22"/>
      <c r="Y846" s="22"/>
      <c r="Z846" s="22"/>
      <c r="AA846" s="22"/>
    </row>
    <row r="847" spans="2:27" ht="15.75" customHeight="1" x14ac:dyDescent="0.2">
      <c r="B847" s="6"/>
      <c r="C847" s="7"/>
      <c r="D847" s="7"/>
      <c r="S847" s="22"/>
      <c r="T847" s="22"/>
      <c r="U847" s="22"/>
      <c r="V847" s="22"/>
      <c r="W847" s="22"/>
      <c r="X847" s="22"/>
      <c r="Y847" s="22"/>
      <c r="Z847" s="22"/>
      <c r="AA847" s="22"/>
    </row>
    <row r="848" spans="2:27" ht="15.75" customHeight="1" x14ac:dyDescent="0.2">
      <c r="B848" s="6"/>
      <c r="C848" s="7"/>
      <c r="D848" s="7"/>
      <c r="S848" s="22"/>
      <c r="T848" s="22"/>
      <c r="U848" s="22"/>
      <c r="V848" s="22"/>
      <c r="W848" s="22"/>
      <c r="X848" s="22"/>
      <c r="Y848" s="22"/>
      <c r="Z848" s="22"/>
      <c r="AA848" s="22"/>
    </row>
    <row r="849" spans="2:27" ht="15.75" customHeight="1" x14ac:dyDescent="0.2">
      <c r="B849" s="6"/>
      <c r="C849" s="7"/>
      <c r="D849" s="7"/>
      <c r="S849" s="22"/>
      <c r="T849" s="22"/>
      <c r="U849" s="22"/>
      <c r="V849" s="22"/>
      <c r="W849" s="22"/>
      <c r="X849" s="22"/>
      <c r="Y849" s="22"/>
      <c r="Z849" s="22"/>
      <c r="AA849" s="22"/>
    </row>
    <row r="850" spans="2:27" ht="15.75" customHeight="1" x14ac:dyDescent="0.2">
      <c r="B850" s="6"/>
      <c r="C850" s="7"/>
      <c r="D850" s="7"/>
      <c r="S850" s="22"/>
      <c r="T850" s="22"/>
      <c r="U850" s="22"/>
      <c r="V850" s="22"/>
      <c r="W850" s="22"/>
      <c r="X850" s="22"/>
      <c r="Y850" s="22"/>
      <c r="Z850" s="22"/>
      <c r="AA850" s="22"/>
    </row>
    <row r="851" spans="2:27" ht="15.75" customHeight="1" x14ac:dyDescent="0.2">
      <c r="B851" s="6"/>
      <c r="C851" s="7"/>
      <c r="D851" s="7"/>
      <c r="S851" s="22"/>
      <c r="T851" s="22"/>
      <c r="U851" s="22"/>
      <c r="V851" s="22"/>
      <c r="W851" s="22"/>
      <c r="X851" s="22"/>
      <c r="Y851" s="22"/>
      <c r="Z851" s="22"/>
      <c r="AA851" s="22"/>
    </row>
    <row r="852" spans="2:27" ht="15.75" customHeight="1" x14ac:dyDescent="0.2">
      <c r="B852" s="6"/>
      <c r="C852" s="7"/>
      <c r="D852" s="7"/>
      <c r="S852" s="22"/>
      <c r="T852" s="22"/>
      <c r="U852" s="22"/>
      <c r="V852" s="22"/>
      <c r="W852" s="22"/>
      <c r="X852" s="22"/>
      <c r="Y852" s="22"/>
      <c r="Z852" s="22"/>
      <c r="AA852" s="22"/>
    </row>
    <row r="853" spans="2:27" ht="15.75" customHeight="1" x14ac:dyDescent="0.2">
      <c r="B853" s="6"/>
      <c r="C853" s="7"/>
      <c r="D853" s="7"/>
      <c r="S853" s="22"/>
      <c r="T853" s="22"/>
      <c r="U853" s="22"/>
      <c r="V853" s="22"/>
      <c r="W853" s="22"/>
      <c r="X853" s="22"/>
      <c r="Y853" s="22"/>
      <c r="Z853" s="22"/>
      <c r="AA853" s="22"/>
    </row>
    <row r="854" spans="2:27" ht="15.75" customHeight="1" x14ac:dyDescent="0.2">
      <c r="B854" s="6"/>
      <c r="C854" s="7"/>
      <c r="D854" s="7"/>
      <c r="S854" s="22"/>
      <c r="T854" s="22"/>
      <c r="U854" s="22"/>
      <c r="V854" s="22"/>
      <c r="W854" s="22"/>
      <c r="X854" s="22"/>
      <c r="Y854" s="22"/>
      <c r="Z854" s="22"/>
      <c r="AA854" s="22"/>
    </row>
    <row r="855" spans="2:27" ht="15.75" customHeight="1" x14ac:dyDescent="0.2">
      <c r="B855" s="6"/>
      <c r="C855" s="7"/>
      <c r="D855" s="7"/>
      <c r="S855" s="22"/>
      <c r="T855" s="22"/>
      <c r="U855" s="22"/>
      <c r="V855" s="22"/>
      <c r="W855" s="22"/>
      <c r="X855" s="22"/>
      <c r="Y855" s="22"/>
      <c r="Z855" s="22"/>
      <c r="AA855" s="22"/>
    </row>
    <row r="856" spans="2:27" ht="15.75" customHeight="1" x14ac:dyDescent="0.2">
      <c r="B856" s="6"/>
      <c r="C856" s="7"/>
      <c r="D856" s="7"/>
      <c r="S856" s="22"/>
      <c r="T856" s="22"/>
      <c r="U856" s="22"/>
      <c r="V856" s="22"/>
      <c r="W856" s="22"/>
      <c r="X856" s="22"/>
      <c r="Y856" s="22"/>
      <c r="Z856" s="22"/>
      <c r="AA856" s="22"/>
    </row>
    <row r="857" spans="2:27" ht="15.75" customHeight="1" x14ac:dyDescent="0.2">
      <c r="B857" s="6"/>
      <c r="C857" s="7"/>
      <c r="D857" s="7"/>
      <c r="S857" s="22"/>
      <c r="T857" s="22"/>
      <c r="U857" s="22"/>
      <c r="V857" s="22"/>
      <c r="W857" s="22"/>
      <c r="X857" s="22"/>
      <c r="Y857" s="22"/>
      <c r="Z857" s="22"/>
      <c r="AA857" s="22"/>
    </row>
    <row r="858" spans="2:27" ht="15.75" customHeight="1" x14ac:dyDescent="0.2">
      <c r="B858" s="6"/>
      <c r="C858" s="7"/>
      <c r="D858" s="7"/>
      <c r="S858" s="22"/>
      <c r="T858" s="22"/>
      <c r="U858" s="22"/>
      <c r="V858" s="22"/>
      <c r="W858" s="22"/>
      <c r="X858" s="22"/>
      <c r="Y858" s="22"/>
      <c r="Z858" s="22"/>
      <c r="AA858" s="22"/>
    </row>
    <row r="859" spans="2:27" ht="15.75" customHeight="1" x14ac:dyDescent="0.2">
      <c r="B859" s="6"/>
      <c r="C859" s="7"/>
      <c r="D859" s="7"/>
      <c r="S859" s="22"/>
      <c r="T859" s="22"/>
      <c r="U859" s="22"/>
      <c r="V859" s="22"/>
      <c r="W859" s="22"/>
      <c r="X859" s="22"/>
      <c r="Y859" s="22"/>
      <c r="Z859" s="22"/>
      <c r="AA859" s="22"/>
    </row>
    <row r="860" spans="2:27" ht="15.75" customHeight="1" x14ac:dyDescent="0.2">
      <c r="B860" s="6"/>
      <c r="C860" s="7"/>
      <c r="D860" s="7"/>
      <c r="S860" s="22"/>
      <c r="T860" s="22"/>
      <c r="U860" s="22"/>
      <c r="V860" s="22"/>
      <c r="W860" s="22"/>
      <c r="X860" s="22"/>
      <c r="Y860" s="22"/>
      <c r="Z860" s="22"/>
      <c r="AA860" s="22"/>
    </row>
    <row r="861" spans="2:27" ht="15.75" customHeight="1" x14ac:dyDescent="0.2">
      <c r="B861" s="6"/>
      <c r="C861" s="7"/>
      <c r="D861" s="7"/>
      <c r="S861" s="22"/>
      <c r="T861" s="22"/>
      <c r="U861" s="22"/>
      <c r="V861" s="22"/>
      <c r="W861" s="22"/>
      <c r="X861" s="22"/>
      <c r="Y861" s="22"/>
      <c r="Z861" s="22"/>
      <c r="AA861" s="22"/>
    </row>
    <row r="862" spans="2:27" ht="15.75" customHeight="1" x14ac:dyDescent="0.2">
      <c r="B862" s="6"/>
      <c r="C862" s="7"/>
      <c r="D862" s="7"/>
      <c r="S862" s="22"/>
      <c r="T862" s="22"/>
      <c r="U862" s="22"/>
      <c r="V862" s="22"/>
      <c r="W862" s="22"/>
      <c r="X862" s="22"/>
      <c r="Y862" s="22"/>
      <c r="Z862" s="22"/>
      <c r="AA862" s="22"/>
    </row>
    <row r="863" spans="2:27" ht="15.75" customHeight="1" x14ac:dyDescent="0.2">
      <c r="B863" s="6"/>
      <c r="C863" s="7"/>
      <c r="D863" s="7"/>
      <c r="S863" s="22"/>
      <c r="T863" s="22"/>
      <c r="U863" s="22"/>
      <c r="V863" s="22"/>
      <c r="W863" s="22"/>
      <c r="X863" s="22"/>
      <c r="Y863" s="22"/>
      <c r="Z863" s="22"/>
      <c r="AA863" s="22"/>
    </row>
    <row r="864" spans="2:27" ht="15.75" customHeight="1" x14ac:dyDescent="0.2">
      <c r="B864" s="6"/>
      <c r="C864" s="7"/>
      <c r="D864" s="7"/>
      <c r="S864" s="22"/>
      <c r="T864" s="22"/>
      <c r="U864" s="22"/>
      <c r="V864" s="22"/>
      <c r="W864" s="22"/>
      <c r="X864" s="22"/>
      <c r="Y864" s="22"/>
      <c r="Z864" s="22"/>
      <c r="AA864" s="22"/>
    </row>
    <row r="865" spans="2:27" ht="15.75" customHeight="1" x14ac:dyDescent="0.2">
      <c r="B865" s="6"/>
      <c r="C865" s="7"/>
      <c r="D865" s="7"/>
      <c r="S865" s="22"/>
      <c r="T865" s="22"/>
      <c r="U865" s="22"/>
      <c r="V865" s="22"/>
      <c r="W865" s="22"/>
      <c r="X865" s="22"/>
      <c r="Y865" s="22"/>
      <c r="Z865" s="22"/>
      <c r="AA865" s="22"/>
    </row>
    <row r="866" spans="2:27" ht="15.75" customHeight="1" x14ac:dyDescent="0.2">
      <c r="B866" s="6"/>
      <c r="C866" s="7"/>
      <c r="D866" s="7"/>
      <c r="S866" s="22"/>
      <c r="T866" s="22"/>
      <c r="U866" s="22"/>
      <c r="V866" s="22"/>
      <c r="W866" s="22"/>
      <c r="X866" s="22"/>
      <c r="Y866" s="22"/>
      <c r="Z866" s="22"/>
      <c r="AA866" s="22"/>
    </row>
    <row r="867" spans="2:27" ht="15.75" customHeight="1" x14ac:dyDescent="0.2">
      <c r="B867" s="6"/>
      <c r="C867" s="7"/>
      <c r="D867" s="7"/>
      <c r="S867" s="22"/>
      <c r="T867" s="22"/>
      <c r="U867" s="22"/>
      <c r="V867" s="22"/>
      <c r="W867" s="22"/>
      <c r="X867" s="22"/>
      <c r="Y867" s="22"/>
      <c r="Z867" s="22"/>
      <c r="AA867" s="22"/>
    </row>
    <row r="868" spans="2:27" ht="15.75" customHeight="1" x14ac:dyDescent="0.2">
      <c r="B868" s="6"/>
      <c r="C868" s="7"/>
      <c r="D868" s="7"/>
      <c r="S868" s="22"/>
      <c r="T868" s="22"/>
      <c r="U868" s="22"/>
      <c r="V868" s="22"/>
      <c r="W868" s="22"/>
      <c r="X868" s="22"/>
      <c r="Y868" s="22"/>
      <c r="Z868" s="22"/>
      <c r="AA868" s="22"/>
    </row>
    <row r="869" spans="2:27" ht="15.75" customHeight="1" x14ac:dyDescent="0.2">
      <c r="B869" s="6"/>
      <c r="C869" s="7"/>
      <c r="D869" s="7"/>
      <c r="S869" s="22"/>
      <c r="T869" s="22"/>
      <c r="U869" s="22"/>
      <c r="V869" s="22"/>
      <c r="W869" s="22"/>
      <c r="X869" s="22"/>
      <c r="Y869" s="22"/>
      <c r="Z869" s="22"/>
      <c r="AA869" s="22"/>
    </row>
    <row r="870" spans="2:27" ht="15.75" customHeight="1" x14ac:dyDescent="0.2">
      <c r="B870" s="6"/>
      <c r="C870" s="7"/>
      <c r="D870" s="7"/>
      <c r="S870" s="22"/>
      <c r="T870" s="22"/>
      <c r="U870" s="22"/>
      <c r="V870" s="22"/>
      <c r="W870" s="22"/>
      <c r="X870" s="22"/>
      <c r="Y870" s="22"/>
      <c r="Z870" s="22"/>
      <c r="AA870" s="22"/>
    </row>
    <row r="871" spans="2:27" ht="15.75" customHeight="1" x14ac:dyDescent="0.2">
      <c r="B871" s="6"/>
      <c r="C871" s="7"/>
      <c r="D871" s="7"/>
      <c r="S871" s="22"/>
      <c r="T871" s="22"/>
      <c r="U871" s="22"/>
      <c r="V871" s="22"/>
      <c r="W871" s="22"/>
      <c r="X871" s="22"/>
      <c r="Y871" s="22"/>
      <c r="Z871" s="22"/>
      <c r="AA871" s="22"/>
    </row>
    <row r="872" spans="2:27" ht="15.75" customHeight="1" x14ac:dyDescent="0.2">
      <c r="B872" s="6"/>
      <c r="C872" s="7"/>
      <c r="D872" s="7"/>
      <c r="S872" s="22"/>
      <c r="T872" s="22"/>
      <c r="U872" s="22"/>
      <c r="V872" s="22"/>
      <c r="W872" s="22"/>
      <c r="X872" s="22"/>
      <c r="Y872" s="22"/>
      <c r="Z872" s="22"/>
      <c r="AA872" s="22"/>
    </row>
    <row r="873" spans="2:27" ht="15.75" customHeight="1" x14ac:dyDescent="0.2">
      <c r="B873" s="6"/>
      <c r="C873" s="7"/>
      <c r="D873" s="7"/>
      <c r="S873" s="22"/>
      <c r="T873" s="22"/>
      <c r="U873" s="22"/>
      <c r="V873" s="22"/>
      <c r="W873" s="22"/>
      <c r="X873" s="22"/>
      <c r="Y873" s="22"/>
      <c r="Z873" s="22"/>
      <c r="AA873" s="22"/>
    </row>
    <row r="874" spans="2:27" ht="15.75" customHeight="1" x14ac:dyDescent="0.2">
      <c r="B874" s="6"/>
      <c r="C874" s="7"/>
      <c r="D874" s="7"/>
      <c r="S874" s="22"/>
      <c r="T874" s="22"/>
      <c r="U874" s="22"/>
      <c r="V874" s="22"/>
      <c r="W874" s="22"/>
      <c r="X874" s="22"/>
      <c r="Y874" s="22"/>
      <c r="Z874" s="22"/>
      <c r="AA874" s="22"/>
    </row>
    <row r="875" spans="2:27" ht="15.75" customHeight="1" x14ac:dyDescent="0.2">
      <c r="B875" s="6"/>
      <c r="C875" s="7"/>
      <c r="D875" s="7"/>
      <c r="S875" s="22"/>
      <c r="T875" s="22"/>
      <c r="U875" s="22"/>
      <c r="V875" s="22"/>
      <c r="W875" s="22"/>
      <c r="X875" s="22"/>
      <c r="Y875" s="22"/>
      <c r="Z875" s="22"/>
      <c r="AA875" s="22"/>
    </row>
    <row r="876" spans="2:27" ht="15.75" customHeight="1" x14ac:dyDescent="0.2">
      <c r="B876" s="6"/>
      <c r="C876" s="7"/>
      <c r="D876" s="7"/>
      <c r="S876" s="22"/>
      <c r="T876" s="22"/>
      <c r="U876" s="22"/>
      <c r="V876" s="22"/>
      <c r="W876" s="22"/>
      <c r="X876" s="22"/>
      <c r="Y876" s="22"/>
      <c r="Z876" s="22"/>
      <c r="AA876" s="22"/>
    </row>
    <row r="877" spans="2:27" ht="15.75" customHeight="1" x14ac:dyDescent="0.2">
      <c r="B877" s="6"/>
      <c r="C877" s="7"/>
      <c r="D877" s="7"/>
      <c r="S877" s="22"/>
      <c r="T877" s="22"/>
      <c r="U877" s="22"/>
      <c r="V877" s="22"/>
      <c r="W877" s="22"/>
      <c r="X877" s="22"/>
      <c r="Y877" s="22"/>
      <c r="Z877" s="22"/>
      <c r="AA877" s="22"/>
    </row>
    <row r="878" spans="2:27" ht="15.75" customHeight="1" x14ac:dyDescent="0.2">
      <c r="B878" s="6"/>
      <c r="C878" s="7"/>
      <c r="D878" s="7"/>
      <c r="S878" s="22"/>
      <c r="T878" s="22"/>
      <c r="U878" s="22"/>
      <c r="V878" s="22"/>
      <c r="W878" s="22"/>
      <c r="X878" s="22"/>
      <c r="Y878" s="22"/>
      <c r="Z878" s="22"/>
      <c r="AA878" s="22"/>
    </row>
    <row r="879" spans="2:27" ht="15.75" customHeight="1" x14ac:dyDescent="0.2">
      <c r="B879" s="6"/>
      <c r="C879" s="7"/>
      <c r="D879" s="7"/>
      <c r="S879" s="22"/>
      <c r="T879" s="22"/>
      <c r="U879" s="22"/>
      <c r="V879" s="22"/>
      <c r="W879" s="22"/>
      <c r="X879" s="22"/>
      <c r="Y879" s="22"/>
      <c r="Z879" s="22"/>
      <c r="AA879" s="22"/>
    </row>
    <row r="880" spans="2:27" ht="15.75" customHeight="1" x14ac:dyDescent="0.2">
      <c r="B880" s="6"/>
      <c r="C880" s="7"/>
      <c r="D880" s="7"/>
      <c r="S880" s="22"/>
      <c r="T880" s="22"/>
      <c r="U880" s="22"/>
      <c r="V880" s="22"/>
      <c r="W880" s="22"/>
      <c r="X880" s="22"/>
      <c r="Y880" s="22"/>
      <c r="Z880" s="22"/>
      <c r="AA880" s="22"/>
    </row>
    <row r="881" spans="2:27" ht="15.75" customHeight="1" x14ac:dyDescent="0.2">
      <c r="B881" s="6"/>
      <c r="C881" s="7"/>
      <c r="D881" s="7"/>
      <c r="S881" s="22"/>
      <c r="T881" s="22"/>
      <c r="U881" s="22"/>
      <c r="V881" s="22"/>
      <c r="W881" s="22"/>
      <c r="X881" s="22"/>
      <c r="Y881" s="22"/>
      <c r="Z881" s="22"/>
      <c r="AA881" s="22"/>
    </row>
    <row r="882" spans="2:27" ht="15.75" customHeight="1" x14ac:dyDescent="0.2">
      <c r="B882" s="6"/>
      <c r="C882" s="7"/>
      <c r="D882" s="7"/>
      <c r="S882" s="22"/>
      <c r="T882" s="22"/>
      <c r="U882" s="22"/>
      <c r="V882" s="22"/>
      <c r="W882" s="22"/>
      <c r="X882" s="22"/>
      <c r="Y882" s="22"/>
      <c r="Z882" s="22"/>
      <c r="AA882" s="22"/>
    </row>
    <row r="883" spans="2:27" ht="15.75" customHeight="1" x14ac:dyDescent="0.2">
      <c r="B883" s="6"/>
      <c r="C883" s="7"/>
      <c r="D883" s="7"/>
      <c r="S883" s="22"/>
      <c r="T883" s="22"/>
      <c r="U883" s="22"/>
      <c r="V883" s="22"/>
      <c r="W883" s="22"/>
      <c r="X883" s="22"/>
      <c r="Y883" s="22"/>
      <c r="Z883" s="22"/>
      <c r="AA883" s="22"/>
    </row>
    <row r="884" spans="2:27" ht="15.75" customHeight="1" x14ac:dyDescent="0.2">
      <c r="B884" s="6"/>
      <c r="C884" s="7"/>
      <c r="D884" s="7"/>
      <c r="S884" s="22"/>
      <c r="T884" s="22"/>
      <c r="U884" s="22"/>
      <c r="V884" s="22"/>
      <c r="W884" s="22"/>
      <c r="X884" s="22"/>
      <c r="Y884" s="22"/>
      <c r="Z884" s="22"/>
      <c r="AA884" s="22"/>
    </row>
    <row r="885" spans="2:27" ht="15.75" customHeight="1" x14ac:dyDescent="0.2">
      <c r="B885" s="6"/>
      <c r="C885" s="7"/>
      <c r="D885" s="7"/>
      <c r="S885" s="22"/>
      <c r="T885" s="22"/>
      <c r="U885" s="22"/>
      <c r="V885" s="22"/>
      <c r="W885" s="22"/>
      <c r="X885" s="22"/>
      <c r="Y885" s="22"/>
      <c r="Z885" s="22"/>
      <c r="AA885" s="22"/>
    </row>
    <row r="886" spans="2:27" ht="15.75" customHeight="1" x14ac:dyDescent="0.2">
      <c r="B886" s="6"/>
      <c r="C886" s="7"/>
      <c r="D886" s="7"/>
      <c r="S886" s="22"/>
      <c r="T886" s="22"/>
      <c r="U886" s="22"/>
      <c r="V886" s="22"/>
      <c r="W886" s="22"/>
      <c r="X886" s="22"/>
      <c r="Y886" s="22"/>
      <c r="Z886" s="22"/>
      <c r="AA886" s="22"/>
    </row>
    <row r="887" spans="2:27" ht="15.75" customHeight="1" x14ac:dyDescent="0.2">
      <c r="B887" s="6"/>
      <c r="C887" s="7"/>
      <c r="D887" s="7"/>
      <c r="S887" s="22"/>
      <c r="T887" s="22"/>
      <c r="U887" s="22"/>
      <c r="V887" s="22"/>
      <c r="W887" s="22"/>
      <c r="X887" s="22"/>
      <c r="Y887" s="22"/>
      <c r="Z887" s="22"/>
      <c r="AA887" s="22"/>
    </row>
    <row r="888" spans="2:27" ht="15.75" customHeight="1" x14ac:dyDescent="0.2">
      <c r="B888" s="6"/>
      <c r="C888" s="7"/>
      <c r="D888" s="7"/>
      <c r="S888" s="22"/>
      <c r="T888" s="22"/>
      <c r="U888" s="22"/>
      <c r="V888" s="22"/>
      <c r="W888" s="22"/>
      <c r="X888" s="22"/>
      <c r="Y888" s="22"/>
      <c r="Z888" s="22"/>
      <c r="AA888" s="22"/>
    </row>
    <row r="889" spans="2:27" ht="15.75" customHeight="1" x14ac:dyDescent="0.2">
      <c r="B889" s="6"/>
      <c r="C889" s="7"/>
      <c r="D889" s="7"/>
      <c r="S889" s="22"/>
      <c r="T889" s="22"/>
      <c r="U889" s="22"/>
      <c r="V889" s="22"/>
      <c r="W889" s="22"/>
      <c r="X889" s="22"/>
      <c r="Y889" s="22"/>
      <c r="Z889" s="22"/>
      <c r="AA889" s="22"/>
    </row>
    <row r="890" spans="2:27" ht="15.75" customHeight="1" x14ac:dyDescent="0.2">
      <c r="B890" s="6"/>
      <c r="C890" s="7"/>
      <c r="D890" s="7"/>
      <c r="S890" s="22"/>
      <c r="T890" s="22"/>
      <c r="U890" s="22"/>
      <c r="V890" s="22"/>
      <c r="W890" s="22"/>
      <c r="X890" s="22"/>
      <c r="Y890" s="22"/>
      <c r="Z890" s="22"/>
      <c r="AA890" s="22"/>
    </row>
    <row r="891" spans="2:27" ht="15.75" customHeight="1" x14ac:dyDescent="0.2">
      <c r="B891" s="6"/>
      <c r="C891" s="7"/>
      <c r="D891" s="7"/>
      <c r="S891" s="22"/>
      <c r="T891" s="22"/>
      <c r="U891" s="22"/>
      <c r="V891" s="22"/>
      <c r="W891" s="22"/>
      <c r="X891" s="22"/>
      <c r="Y891" s="22"/>
      <c r="Z891" s="22"/>
      <c r="AA891" s="22"/>
    </row>
    <row r="892" spans="2:27" ht="15.75" customHeight="1" x14ac:dyDescent="0.2">
      <c r="B892" s="6"/>
      <c r="C892" s="7"/>
      <c r="D892" s="7"/>
      <c r="S892" s="22"/>
      <c r="T892" s="22"/>
      <c r="U892" s="22"/>
      <c r="V892" s="22"/>
      <c r="W892" s="22"/>
      <c r="X892" s="22"/>
      <c r="Y892" s="22"/>
      <c r="Z892" s="22"/>
      <c r="AA892" s="22"/>
    </row>
    <row r="893" spans="2:27" ht="15.75" customHeight="1" x14ac:dyDescent="0.2">
      <c r="B893" s="6"/>
      <c r="C893" s="7"/>
      <c r="D893" s="7"/>
      <c r="S893" s="22"/>
      <c r="T893" s="22"/>
      <c r="U893" s="22"/>
      <c r="V893" s="22"/>
      <c r="W893" s="22"/>
      <c r="X893" s="22"/>
      <c r="Y893" s="22"/>
      <c r="Z893" s="22"/>
      <c r="AA893" s="22"/>
    </row>
    <row r="894" spans="2:27" ht="15.75" customHeight="1" x14ac:dyDescent="0.2">
      <c r="B894" s="6"/>
      <c r="C894" s="7"/>
      <c r="D894" s="7"/>
      <c r="S894" s="22"/>
      <c r="T894" s="22"/>
      <c r="U894" s="22"/>
      <c r="V894" s="22"/>
      <c r="W894" s="22"/>
      <c r="X894" s="22"/>
      <c r="Y894" s="22"/>
      <c r="Z894" s="22"/>
      <c r="AA894" s="22"/>
    </row>
    <row r="895" spans="2:27" ht="15.75" customHeight="1" x14ac:dyDescent="0.2">
      <c r="B895" s="6"/>
      <c r="C895" s="7"/>
      <c r="D895" s="7"/>
      <c r="S895" s="22"/>
      <c r="T895" s="22"/>
      <c r="U895" s="22"/>
      <c r="V895" s="22"/>
      <c r="W895" s="22"/>
      <c r="X895" s="22"/>
      <c r="Y895" s="22"/>
      <c r="Z895" s="22"/>
      <c r="AA895" s="22"/>
    </row>
    <row r="896" spans="2:27" ht="15.75" customHeight="1" x14ac:dyDescent="0.2">
      <c r="B896" s="6"/>
      <c r="C896" s="7"/>
      <c r="D896" s="7"/>
      <c r="S896" s="22"/>
      <c r="T896" s="22"/>
      <c r="U896" s="22"/>
      <c r="V896" s="22"/>
      <c r="W896" s="22"/>
      <c r="X896" s="22"/>
      <c r="Y896" s="22"/>
      <c r="Z896" s="22"/>
      <c r="AA896" s="22"/>
    </row>
    <row r="897" spans="2:27" ht="15.75" customHeight="1" x14ac:dyDescent="0.2">
      <c r="B897" s="6"/>
      <c r="C897" s="7"/>
      <c r="D897" s="7"/>
      <c r="S897" s="22"/>
      <c r="T897" s="22"/>
      <c r="U897" s="22"/>
      <c r="V897" s="22"/>
      <c r="W897" s="22"/>
      <c r="X897" s="22"/>
      <c r="Y897" s="22"/>
      <c r="Z897" s="22"/>
      <c r="AA897" s="22"/>
    </row>
    <row r="898" spans="2:27" ht="15.75" customHeight="1" x14ac:dyDescent="0.2">
      <c r="B898" s="6"/>
      <c r="C898" s="7"/>
      <c r="D898" s="7"/>
      <c r="S898" s="22"/>
      <c r="T898" s="22"/>
      <c r="U898" s="22"/>
      <c r="V898" s="22"/>
      <c r="W898" s="22"/>
      <c r="X898" s="22"/>
      <c r="Y898" s="22"/>
      <c r="Z898" s="22"/>
      <c r="AA898" s="22"/>
    </row>
    <row r="899" spans="2:27" ht="15.75" customHeight="1" x14ac:dyDescent="0.2">
      <c r="B899" s="6"/>
      <c r="C899" s="7"/>
      <c r="D899" s="7"/>
      <c r="S899" s="22"/>
      <c r="T899" s="22"/>
      <c r="U899" s="22"/>
      <c r="V899" s="22"/>
      <c r="W899" s="22"/>
      <c r="X899" s="22"/>
      <c r="Y899" s="22"/>
      <c r="Z899" s="22"/>
      <c r="AA899" s="22"/>
    </row>
    <row r="900" spans="2:27" ht="15.75" customHeight="1" x14ac:dyDescent="0.2">
      <c r="B900" s="6"/>
      <c r="C900" s="7"/>
      <c r="D900" s="7"/>
      <c r="S900" s="22"/>
      <c r="T900" s="22"/>
      <c r="U900" s="22"/>
      <c r="V900" s="22"/>
      <c r="W900" s="22"/>
      <c r="X900" s="22"/>
      <c r="Y900" s="22"/>
      <c r="Z900" s="22"/>
      <c r="AA900" s="22"/>
    </row>
    <row r="901" spans="2:27" ht="15.75" customHeight="1" x14ac:dyDescent="0.2">
      <c r="B901" s="6"/>
      <c r="C901" s="7"/>
      <c r="D901" s="7"/>
      <c r="S901" s="22"/>
      <c r="T901" s="22"/>
      <c r="U901" s="22"/>
      <c r="V901" s="22"/>
      <c r="W901" s="22"/>
      <c r="X901" s="22"/>
      <c r="Y901" s="22"/>
      <c r="Z901" s="22"/>
      <c r="AA901" s="22"/>
    </row>
    <row r="902" spans="2:27" ht="15.75" customHeight="1" x14ac:dyDescent="0.2">
      <c r="B902" s="6"/>
      <c r="C902" s="7"/>
      <c r="D902" s="7"/>
      <c r="S902" s="22"/>
      <c r="T902" s="22"/>
      <c r="U902" s="22"/>
      <c r="V902" s="22"/>
      <c r="W902" s="22"/>
      <c r="X902" s="22"/>
      <c r="Y902" s="22"/>
      <c r="Z902" s="22"/>
      <c r="AA902" s="22"/>
    </row>
    <row r="903" spans="2:27" ht="15.75" customHeight="1" x14ac:dyDescent="0.2">
      <c r="B903" s="6"/>
      <c r="C903" s="7"/>
      <c r="D903" s="7"/>
      <c r="S903" s="22"/>
      <c r="T903" s="22"/>
      <c r="U903" s="22"/>
      <c r="V903" s="22"/>
      <c r="W903" s="22"/>
      <c r="X903" s="22"/>
      <c r="Y903" s="22"/>
      <c r="Z903" s="22"/>
      <c r="AA903" s="22"/>
    </row>
    <row r="904" spans="2:27" ht="15.75" customHeight="1" x14ac:dyDescent="0.2">
      <c r="B904" s="6"/>
      <c r="C904" s="7"/>
      <c r="D904" s="7"/>
      <c r="S904" s="22"/>
      <c r="T904" s="22"/>
      <c r="U904" s="22"/>
      <c r="V904" s="22"/>
      <c r="W904" s="22"/>
      <c r="X904" s="22"/>
      <c r="Y904" s="22"/>
      <c r="Z904" s="22"/>
      <c r="AA904" s="22"/>
    </row>
    <row r="905" spans="2:27" ht="15.75" customHeight="1" x14ac:dyDescent="0.2">
      <c r="B905" s="6"/>
      <c r="C905" s="7"/>
      <c r="D905" s="7"/>
      <c r="S905" s="22"/>
      <c r="T905" s="22"/>
      <c r="U905" s="22"/>
      <c r="V905" s="22"/>
      <c r="W905" s="22"/>
      <c r="X905" s="22"/>
      <c r="Y905" s="22"/>
      <c r="Z905" s="22"/>
      <c r="AA905" s="22"/>
    </row>
    <row r="906" spans="2:27" ht="15.75" customHeight="1" x14ac:dyDescent="0.2">
      <c r="B906" s="6"/>
      <c r="C906" s="7"/>
      <c r="D906" s="7"/>
      <c r="S906" s="22"/>
      <c r="T906" s="22"/>
      <c r="U906" s="22"/>
      <c r="V906" s="22"/>
      <c r="W906" s="22"/>
      <c r="X906" s="22"/>
      <c r="Y906" s="22"/>
      <c r="Z906" s="22"/>
      <c r="AA906" s="22"/>
    </row>
    <row r="907" spans="2:27" ht="15.75" customHeight="1" x14ac:dyDescent="0.2">
      <c r="B907" s="6"/>
      <c r="C907" s="7"/>
      <c r="D907" s="7"/>
      <c r="S907" s="22"/>
      <c r="T907" s="22"/>
      <c r="U907" s="22"/>
      <c r="V907" s="22"/>
      <c r="W907" s="22"/>
      <c r="X907" s="22"/>
      <c r="Y907" s="22"/>
      <c r="Z907" s="22"/>
      <c r="AA907" s="22"/>
    </row>
    <row r="908" spans="2:27" ht="15.75" customHeight="1" x14ac:dyDescent="0.2">
      <c r="B908" s="6"/>
      <c r="C908" s="7"/>
      <c r="D908" s="7"/>
      <c r="S908" s="22"/>
      <c r="T908" s="22"/>
      <c r="U908" s="22"/>
      <c r="V908" s="22"/>
      <c r="W908" s="22"/>
      <c r="X908" s="22"/>
      <c r="Y908" s="22"/>
      <c r="Z908" s="22"/>
      <c r="AA908" s="22"/>
    </row>
    <row r="909" spans="2:27" ht="15.75" customHeight="1" x14ac:dyDescent="0.2">
      <c r="B909" s="6"/>
      <c r="C909" s="7"/>
      <c r="D909" s="7"/>
      <c r="S909" s="22"/>
      <c r="T909" s="22"/>
      <c r="U909" s="22"/>
      <c r="V909" s="22"/>
      <c r="W909" s="22"/>
      <c r="X909" s="22"/>
      <c r="Y909" s="22"/>
      <c r="Z909" s="22"/>
      <c r="AA909" s="22"/>
    </row>
    <row r="910" spans="2:27" ht="15.75" customHeight="1" x14ac:dyDescent="0.2">
      <c r="B910" s="6"/>
      <c r="C910" s="7"/>
      <c r="D910" s="7"/>
      <c r="S910" s="22"/>
      <c r="T910" s="22"/>
      <c r="U910" s="22"/>
      <c r="V910" s="22"/>
      <c r="W910" s="22"/>
      <c r="X910" s="22"/>
      <c r="Y910" s="22"/>
      <c r="Z910" s="22"/>
      <c r="AA910" s="22"/>
    </row>
    <row r="911" spans="2:27" ht="15.75" customHeight="1" x14ac:dyDescent="0.2">
      <c r="B911" s="6"/>
      <c r="C911" s="7"/>
      <c r="D911" s="7"/>
      <c r="S911" s="22"/>
      <c r="T911" s="22"/>
      <c r="U911" s="22"/>
      <c r="V911" s="22"/>
      <c r="W911" s="22"/>
      <c r="X911" s="22"/>
      <c r="Y911" s="22"/>
      <c r="Z911" s="22"/>
      <c r="AA911" s="22"/>
    </row>
    <row r="912" spans="2:27" ht="15.75" customHeight="1" x14ac:dyDescent="0.2">
      <c r="B912" s="6"/>
      <c r="C912" s="7"/>
      <c r="D912" s="7"/>
      <c r="S912" s="22"/>
      <c r="T912" s="22"/>
      <c r="U912" s="22"/>
      <c r="V912" s="22"/>
      <c r="W912" s="22"/>
      <c r="X912" s="22"/>
      <c r="Y912" s="22"/>
      <c r="Z912" s="22"/>
      <c r="AA912" s="22"/>
    </row>
    <row r="913" spans="2:27" ht="15.75" customHeight="1" x14ac:dyDescent="0.2">
      <c r="B913" s="6"/>
      <c r="C913" s="7"/>
      <c r="D913" s="7"/>
      <c r="S913" s="22"/>
      <c r="T913" s="22"/>
      <c r="U913" s="22"/>
      <c r="V913" s="22"/>
      <c r="W913" s="22"/>
      <c r="X913" s="22"/>
      <c r="Y913" s="22"/>
      <c r="Z913" s="22"/>
      <c r="AA913" s="22"/>
    </row>
    <row r="914" spans="2:27" ht="15.75" customHeight="1" x14ac:dyDescent="0.2">
      <c r="B914" s="6"/>
      <c r="C914" s="7"/>
      <c r="D914" s="7"/>
      <c r="S914" s="22"/>
      <c r="T914" s="22"/>
      <c r="U914" s="22"/>
      <c r="V914" s="22"/>
      <c r="W914" s="22"/>
      <c r="X914" s="22"/>
      <c r="Y914" s="22"/>
      <c r="Z914" s="22"/>
      <c r="AA914" s="22"/>
    </row>
    <row r="915" spans="2:27" ht="15.75" customHeight="1" x14ac:dyDescent="0.2">
      <c r="B915" s="6"/>
      <c r="C915" s="7"/>
      <c r="D915" s="7"/>
      <c r="S915" s="22"/>
      <c r="T915" s="22"/>
      <c r="U915" s="22"/>
      <c r="V915" s="22"/>
      <c r="W915" s="22"/>
      <c r="X915" s="22"/>
      <c r="Y915" s="22"/>
      <c r="Z915" s="22"/>
      <c r="AA915" s="22"/>
    </row>
    <row r="916" spans="2:27" ht="15.75" customHeight="1" x14ac:dyDescent="0.2">
      <c r="B916" s="6"/>
      <c r="C916" s="7"/>
      <c r="D916" s="7"/>
      <c r="S916" s="22"/>
      <c r="T916" s="22"/>
      <c r="U916" s="22"/>
      <c r="V916" s="22"/>
      <c r="W916" s="22"/>
      <c r="X916" s="22"/>
      <c r="Y916" s="22"/>
      <c r="Z916" s="22"/>
      <c r="AA916" s="22"/>
    </row>
    <row r="917" spans="2:27" ht="15.75" customHeight="1" x14ac:dyDescent="0.2">
      <c r="B917" s="6"/>
      <c r="C917" s="7"/>
      <c r="D917" s="7"/>
      <c r="S917" s="22"/>
      <c r="T917" s="22"/>
      <c r="U917" s="22"/>
      <c r="V917" s="22"/>
      <c r="W917" s="22"/>
      <c r="X917" s="22"/>
      <c r="Y917" s="22"/>
      <c r="Z917" s="22"/>
      <c r="AA917" s="22"/>
    </row>
    <row r="918" spans="2:27" ht="15.75" customHeight="1" x14ac:dyDescent="0.2">
      <c r="B918" s="6"/>
      <c r="C918" s="7"/>
      <c r="D918" s="7"/>
      <c r="S918" s="22"/>
      <c r="T918" s="22"/>
      <c r="U918" s="22"/>
      <c r="V918" s="22"/>
      <c r="W918" s="22"/>
      <c r="X918" s="22"/>
      <c r="Y918" s="22"/>
      <c r="Z918" s="22"/>
      <c r="AA918" s="22"/>
    </row>
    <row r="919" spans="2:27" ht="15.75" customHeight="1" x14ac:dyDescent="0.2">
      <c r="B919" s="6"/>
      <c r="C919" s="7"/>
      <c r="D919" s="7"/>
      <c r="S919" s="22"/>
      <c r="T919" s="22"/>
      <c r="U919" s="22"/>
      <c r="V919" s="22"/>
      <c r="W919" s="22"/>
      <c r="X919" s="22"/>
      <c r="Y919" s="22"/>
      <c r="Z919" s="22"/>
      <c r="AA919" s="22"/>
    </row>
    <row r="920" spans="2:27" ht="15.75" customHeight="1" x14ac:dyDescent="0.2">
      <c r="B920" s="6"/>
      <c r="C920" s="7"/>
      <c r="D920" s="7"/>
      <c r="S920" s="22"/>
      <c r="T920" s="22"/>
      <c r="U920" s="22"/>
      <c r="V920" s="22"/>
      <c r="W920" s="22"/>
      <c r="X920" s="22"/>
      <c r="Y920" s="22"/>
      <c r="Z920" s="22"/>
      <c r="AA920" s="22"/>
    </row>
    <row r="921" spans="2:27" ht="15.75" customHeight="1" x14ac:dyDescent="0.2">
      <c r="B921" s="6"/>
      <c r="C921" s="7"/>
      <c r="D921" s="7"/>
      <c r="S921" s="22"/>
      <c r="T921" s="22"/>
      <c r="U921" s="22"/>
      <c r="V921" s="22"/>
      <c r="W921" s="22"/>
      <c r="X921" s="22"/>
      <c r="Y921" s="22"/>
      <c r="Z921" s="22"/>
      <c r="AA921" s="22"/>
    </row>
    <row r="922" spans="2:27" ht="15.75" customHeight="1" x14ac:dyDescent="0.2">
      <c r="B922" s="6"/>
      <c r="C922" s="7"/>
      <c r="D922" s="7"/>
      <c r="S922" s="22"/>
      <c r="T922" s="22"/>
      <c r="U922" s="22"/>
      <c r="V922" s="22"/>
      <c r="W922" s="22"/>
      <c r="X922" s="22"/>
      <c r="Y922" s="22"/>
      <c r="Z922" s="22"/>
      <c r="AA922" s="22"/>
    </row>
    <row r="923" spans="2:27" ht="15.75" customHeight="1" x14ac:dyDescent="0.2">
      <c r="B923" s="6"/>
      <c r="C923" s="7"/>
      <c r="D923" s="7"/>
      <c r="S923" s="22"/>
      <c r="T923" s="22"/>
      <c r="U923" s="22"/>
      <c r="V923" s="22"/>
      <c r="W923" s="22"/>
      <c r="X923" s="22"/>
      <c r="Y923" s="22"/>
      <c r="Z923" s="22"/>
      <c r="AA923" s="22"/>
    </row>
    <row r="924" spans="2:27" ht="15.75" customHeight="1" x14ac:dyDescent="0.2">
      <c r="B924" s="6"/>
      <c r="C924" s="7"/>
      <c r="D924" s="7"/>
      <c r="S924" s="22"/>
      <c r="T924" s="22"/>
      <c r="U924" s="22"/>
      <c r="V924" s="22"/>
      <c r="W924" s="22"/>
      <c r="X924" s="22"/>
      <c r="Y924" s="22"/>
      <c r="Z924" s="22"/>
      <c r="AA924" s="22"/>
    </row>
    <row r="925" spans="2:27" ht="15.75" customHeight="1" x14ac:dyDescent="0.2">
      <c r="B925" s="6"/>
      <c r="C925" s="7"/>
      <c r="D925" s="7"/>
      <c r="S925" s="22"/>
      <c r="T925" s="22"/>
      <c r="U925" s="22"/>
      <c r="V925" s="22"/>
      <c r="W925" s="22"/>
      <c r="X925" s="22"/>
      <c r="Y925" s="22"/>
      <c r="Z925" s="22"/>
      <c r="AA925" s="22"/>
    </row>
    <row r="926" spans="2:27" ht="15.75" customHeight="1" x14ac:dyDescent="0.2">
      <c r="B926" s="6"/>
      <c r="C926" s="7"/>
      <c r="D926" s="7"/>
      <c r="S926" s="22"/>
      <c r="T926" s="22"/>
      <c r="U926" s="22"/>
      <c r="V926" s="22"/>
      <c r="W926" s="22"/>
      <c r="X926" s="22"/>
      <c r="Y926" s="22"/>
      <c r="Z926" s="22"/>
      <c r="AA926" s="22"/>
    </row>
    <row r="927" spans="2:27" ht="15.75" customHeight="1" x14ac:dyDescent="0.2">
      <c r="B927" s="6"/>
      <c r="C927" s="7"/>
      <c r="D927" s="7"/>
      <c r="S927" s="22"/>
      <c r="T927" s="22"/>
      <c r="U927" s="22"/>
      <c r="V927" s="22"/>
      <c r="W927" s="22"/>
      <c r="X927" s="22"/>
      <c r="Y927" s="22"/>
      <c r="Z927" s="22"/>
      <c r="AA927" s="22"/>
    </row>
    <row r="928" spans="2:27" ht="15.75" customHeight="1" x14ac:dyDescent="0.2">
      <c r="B928" s="6"/>
      <c r="C928" s="7"/>
      <c r="D928" s="7"/>
      <c r="S928" s="22"/>
      <c r="T928" s="22"/>
      <c r="U928" s="22"/>
      <c r="V928" s="22"/>
      <c r="W928" s="22"/>
      <c r="X928" s="22"/>
      <c r="Y928" s="22"/>
      <c r="Z928" s="22"/>
      <c r="AA928" s="22"/>
    </row>
    <row r="929" spans="2:27" ht="15.75" customHeight="1" x14ac:dyDescent="0.2">
      <c r="B929" s="6"/>
      <c r="C929" s="7"/>
      <c r="D929" s="7"/>
      <c r="S929" s="22"/>
      <c r="T929" s="22"/>
      <c r="U929" s="22"/>
      <c r="V929" s="22"/>
      <c r="W929" s="22"/>
      <c r="X929" s="22"/>
      <c r="Y929" s="22"/>
      <c r="Z929" s="22"/>
      <c r="AA929" s="22"/>
    </row>
    <row r="930" spans="2:27" ht="15.75" customHeight="1" x14ac:dyDescent="0.2">
      <c r="B930" s="6"/>
      <c r="C930" s="7"/>
      <c r="D930" s="7"/>
      <c r="S930" s="22"/>
      <c r="T930" s="22"/>
      <c r="U930" s="22"/>
      <c r="V930" s="22"/>
      <c r="W930" s="22"/>
      <c r="X930" s="22"/>
      <c r="Y930" s="22"/>
      <c r="Z930" s="22"/>
      <c r="AA930" s="22"/>
    </row>
    <row r="931" spans="2:27" ht="15.75" customHeight="1" x14ac:dyDescent="0.2">
      <c r="B931" s="6"/>
      <c r="C931" s="7"/>
      <c r="D931" s="7"/>
      <c r="S931" s="22"/>
      <c r="T931" s="22"/>
      <c r="U931" s="22"/>
      <c r="V931" s="22"/>
      <c r="W931" s="22"/>
      <c r="X931" s="22"/>
      <c r="Y931" s="22"/>
      <c r="Z931" s="22"/>
      <c r="AA931" s="22"/>
    </row>
    <row r="932" spans="2:27" ht="15.75" customHeight="1" x14ac:dyDescent="0.2">
      <c r="B932" s="6"/>
      <c r="C932" s="7"/>
      <c r="D932" s="7"/>
      <c r="S932" s="22"/>
      <c r="T932" s="22"/>
      <c r="U932" s="22"/>
      <c r="V932" s="22"/>
      <c r="W932" s="22"/>
      <c r="X932" s="22"/>
      <c r="Y932" s="22"/>
      <c r="Z932" s="22"/>
      <c r="AA932" s="22"/>
    </row>
    <row r="933" spans="2:27" ht="15.75" customHeight="1" x14ac:dyDescent="0.2">
      <c r="B933" s="6"/>
      <c r="C933" s="7"/>
      <c r="D933" s="7"/>
      <c r="S933" s="22"/>
      <c r="T933" s="22"/>
      <c r="U933" s="22"/>
      <c r="V933" s="22"/>
      <c r="W933" s="22"/>
      <c r="X933" s="22"/>
      <c r="Y933" s="22"/>
      <c r="Z933" s="22"/>
      <c r="AA933" s="22"/>
    </row>
    <row r="934" spans="2:27" ht="15.75" customHeight="1" x14ac:dyDescent="0.2">
      <c r="B934" s="6"/>
      <c r="C934" s="7"/>
      <c r="D934" s="7"/>
      <c r="S934" s="22"/>
      <c r="T934" s="22"/>
      <c r="U934" s="22"/>
      <c r="V934" s="22"/>
      <c r="W934" s="22"/>
      <c r="X934" s="22"/>
      <c r="Y934" s="22"/>
      <c r="Z934" s="22"/>
      <c r="AA934" s="22"/>
    </row>
    <row r="935" spans="2:27" ht="15.75" customHeight="1" x14ac:dyDescent="0.2">
      <c r="B935" s="6"/>
      <c r="C935" s="7"/>
      <c r="D935" s="7"/>
      <c r="S935" s="22"/>
      <c r="T935" s="22"/>
      <c r="U935" s="22"/>
      <c r="V935" s="22"/>
      <c r="W935" s="22"/>
      <c r="X935" s="22"/>
      <c r="Y935" s="22"/>
      <c r="Z935" s="22"/>
      <c r="AA935" s="22"/>
    </row>
    <row r="936" spans="2:27" ht="15.75" customHeight="1" x14ac:dyDescent="0.2">
      <c r="B936" s="6"/>
      <c r="C936" s="7"/>
      <c r="D936" s="7"/>
      <c r="S936" s="22"/>
      <c r="T936" s="22"/>
      <c r="U936" s="22"/>
      <c r="V936" s="22"/>
      <c r="W936" s="22"/>
      <c r="X936" s="22"/>
      <c r="Y936" s="22"/>
      <c r="Z936" s="22"/>
      <c r="AA936" s="22"/>
    </row>
    <row r="937" spans="2:27" ht="15.75" customHeight="1" x14ac:dyDescent="0.2">
      <c r="B937" s="6"/>
      <c r="C937" s="7"/>
      <c r="D937" s="7"/>
      <c r="S937" s="22"/>
      <c r="T937" s="22"/>
      <c r="U937" s="22"/>
      <c r="V937" s="22"/>
      <c r="W937" s="22"/>
      <c r="X937" s="22"/>
      <c r="Y937" s="22"/>
      <c r="Z937" s="22"/>
      <c r="AA937" s="22"/>
    </row>
    <row r="938" spans="2:27" ht="15.75" customHeight="1" x14ac:dyDescent="0.2">
      <c r="B938" s="6"/>
      <c r="C938" s="7"/>
      <c r="D938" s="7"/>
      <c r="S938" s="22"/>
      <c r="T938" s="22"/>
      <c r="U938" s="22"/>
      <c r="V938" s="22"/>
      <c r="W938" s="22"/>
      <c r="X938" s="22"/>
      <c r="Y938" s="22"/>
      <c r="Z938" s="22"/>
      <c r="AA938" s="22"/>
    </row>
    <row r="939" spans="2:27" ht="15.75" customHeight="1" x14ac:dyDescent="0.2">
      <c r="B939" s="6"/>
      <c r="C939" s="7"/>
      <c r="D939" s="7"/>
      <c r="S939" s="22"/>
      <c r="T939" s="22"/>
      <c r="U939" s="22"/>
      <c r="V939" s="22"/>
      <c r="W939" s="22"/>
      <c r="X939" s="22"/>
      <c r="Y939" s="22"/>
      <c r="Z939" s="22"/>
      <c r="AA939" s="22"/>
    </row>
    <row r="940" spans="2:27" ht="15.75" customHeight="1" x14ac:dyDescent="0.2">
      <c r="B940" s="6"/>
      <c r="C940" s="7"/>
      <c r="D940" s="7"/>
      <c r="S940" s="22"/>
      <c r="T940" s="22"/>
      <c r="U940" s="22"/>
      <c r="V940" s="22"/>
      <c r="W940" s="22"/>
      <c r="X940" s="22"/>
      <c r="Y940" s="22"/>
      <c r="Z940" s="22"/>
      <c r="AA940" s="22"/>
    </row>
    <row r="941" spans="2:27" ht="15.75" customHeight="1" x14ac:dyDescent="0.2">
      <c r="B941" s="6"/>
      <c r="C941" s="7"/>
      <c r="D941" s="7"/>
      <c r="S941" s="22"/>
      <c r="T941" s="22"/>
      <c r="U941" s="22"/>
      <c r="V941" s="22"/>
      <c r="W941" s="22"/>
      <c r="X941" s="22"/>
      <c r="Y941" s="22"/>
      <c r="Z941" s="22"/>
      <c r="AA941" s="22"/>
    </row>
    <row r="942" spans="2:27" ht="15.75" customHeight="1" x14ac:dyDescent="0.2">
      <c r="B942" s="6"/>
      <c r="C942" s="7"/>
      <c r="D942" s="7"/>
      <c r="S942" s="22"/>
      <c r="T942" s="22"/>
      <c r="U942" s="22"/>
      <c r="V942" s="22"/>
      <c r="W942" s="22"/>
      <c r="X942" s="22"/>
      <c r="Y942" s="22"/>
      <c r="Z942" s="22"/>
      <c r="AA942" s="22"/>
    </row>
    <row r="943" spans="2:27" ht="15.75" customHeight="1" x14ac:dyDescent="0.2">
      <c r="B943" s="6"/>
      <c r="C943" s="7"/>
      <c r="D943" s="7"/>
      <c r="S943" s="22"/>
      <c r="T943" s="22"/>
      <c r="U943" s="22"/>
      <c r="V943" s="22"/>
      <c r="W943" s="22"/>
      <c r="X943" s="22"/>
      <c r="Y943" s="22"/>
      <c r="Z943" s="22"/>
      <c r="AA943" s="22"/>
    </row>
    <row r="944" spans="2:27" ht="15.75" customHeight="1" x14ac:dyDescent="0.2">
      <c r="B944" s="6"/>
      <c r="C944" s="7"/>
      <c r="D944" s="7"/>
      <c r="S944" s="22"/>
      <c r="T944" s="22"/>
      <c r="U944" s="22"/>
      <c r="V944" s="22"/>
      <c r="W944" s="22"/>
      <c r="X944" s="22"/>
      <c r="Y944" s="22"/>
      <c r="Z944" s="22"/>
      <c r="AA944" s="22"/>
    </row>
    <row r="945" spans="2:27" ht="15.75" customHeight="1" x14ac:dyDescent="0.2">
      <c r="B945" s="6"/>
      <c r="C945" s="7"/>
      <c r="D945" s="7"/>
      <c r="S945" s="22"/>
      <c r="T945" s="22"/>
      <c r="U945" s="22"/>
      <c r="V945" s="22"/>
      <c r="W945" s="22"/>
      <c r="X945" s="22"/>
      <c r="Y945" s="22"/>
      <c r="Z945" s="22"/>
      <c r="AA945" s="22"/>
    </row>
    <row r="946" spans="2:27" ht="15.75" customHeight="1" x14ac:dyDescent="0.2">
      <c r="B946" s="6"/>
      <c r="C946" s="7"/>
      <c r="D946" s="7"/>
      <c r="S946" s="22"/>
      <c r="T946" s="22"/>
      <c r="U946" s="22"/>
      <c r="V946" s="22"/>
      <c r="W946" s="22"/>
      <c r="X946" s="22"/>
      <c r="Y946" s="22"/>
      <c r="Z946" s="22"/>
      <c r="AA946" s="22"/>
    </row>
    <row r="947" spans="2:27" ht="15.75" customHeight="1" x14ac:dyDescent="0.2">
      <c r="B947" s="6"/>
      <c r="C947" s="7"/>
      <c r="D947" s="7"/>
      <c r="S947" s="22"/>
      <c r="T947" s="22"/>
      <c r="U947" s="22"/>
      <c r="V947" s="22"/>
      <c r="W947" s="22"/>
      <c r="X947" s="22"/>
      <c r="Y947" s="22"/>
      <c r="Z947" s="22"/>
      <c r="AA947" s="22"/>
    </row>
    <row r="948" spans="2:27" ht="15.75" customHeight="1" x14ac:dyDescent="0.2">
      <c r="B948" s="6"/>
      <c r="C948" s="7"/>
      <c r="D948" s="7"/>
      <c r="S948" s="22"/>
      <c r="T948" s="22"/>
      <c r="U948" s="22"/>
      <c r="V948" s="22"/>
      <c r="W948" s="22"/>
      <c r="X948" s="22"/>
      <c r="Y948" s="22"/>
      <c r="Z948" s="22"/>
      <c r="AA948" s="22"/>
    </row>
    <row r="949" spans="2:27" ht="15.75" customHeight="1" x14ac:dyDescent="0.2">
      <c r="B949" s="6"/>
      <c r="C949" s="7"/>
      <c r="D949" s="7"/>
      <c r="S949" s="22"/>
      <c r="T949" s="22"/>
      <c r="U949" s="22"/>
      <c r="V949" s="22"/>
      <c r="W949" s="22"/>
      <c r="X949" s="22"/>
      <c r="Y949" s="22"/>
      <c r="Z949" s="22"/>
      <c r="AA949" s="22"/>
    </row>
    <row r="950" spans="2:27" ht="15.75" customHeight="1" x14ac:dyDescent="0.2">
      <c r="B950" s="6"/>
      <c r="C950" s="7"/>
      <c r="D950" s="7"/>
      <c r="S950" s="22"/>
      <c r="T950" s="22"/>
      <c r="U950" s="22"/>
      <c r="V950" s="22"/>
      <c r="W950" s="22"/>
      <c r="X950" s="22"/>
      <c r="Y950" s="22"/>
      <c r="Z950" s="22"/>
      <c r="AA950" s="22"/>
    </row>
    <row r="951" spans="2:27" ht="15.75" customHeight="1" x14ac:dyDescent="0.2">
      <c r="B951" s="6"/>
      <c r="C951" s="7"/>
      <c r="D951" s="7"/>
      <c r="S951" s="22"/>
      <c r="T951" s="22"/>
      <c r="U951" s="22"/>
      <c r="V951" s="22"/>
      <c r="W951" s="22"/>
      <c r="X951" s="22"/>
      <c r="Y951" s="22"/>
      <c r="Z951" s="22"/>
      <c r="AA951" s="22"/>
    </row>
    <row r="952" spans="2:27" ht="15.75" customHeight="1" x14ac:dyDescent="0.2">
      <c r="B952" s="6"/>
      <c r="C952" s="7"/>
      <c r="D952" s="7"/>
      <c r="S952" s="22"/>
      <c r="T952" s="22"/>
      <c r="U952" s="22"/>
      <c r="V952" s="22"/>
      <c r="W952" s="22"/>
      <c r="X952" s="22"/>
      <c r="Y952" s="22"/>
      <c r="Z952" s="22"/>
      <c r="AA952" s="22"/>
    </row>
    <row r="953" spans="2:27" ht="15.75" customHeight="1" x14ac:dyDescent="0.2">
      <c r="B953" s="6"/>
      <c r="C953" s="7"/>
      <c r="D953" s="7"/>
      <c r="S953" s="22"/>
      <c r="T953" s="22"/>
      <c r="U953" s="22"/>
      <c r="V953" s="22"/>
      <c r="W953" s="22"/>
      <c r="X953" s="22"/>
      <c r="Y953" s="22"/>
      <c r="Z953" s="22"/>
      <c r="AA953" s="22"/>
    </row>
    <row r="954" spans="2:27" ht="15.75" customHeight="1" x14ac:dyDescent="0.2">
      <c r="B954" s="6"/>
      <c r="C954" s="7"/>
      <c r="D954" s="7"/>
      <c r="S954" s="22"/>
      <c r="T954" s="22"/>
      <c r="U954" s="22"/>
      <c r="V954" s="22"/>
      <c r="W954" s="22"/>
      <c r="X954" s="22"/>
      <c r="Y954" s="22"/>
      <c r="Z954" s="22"/>
      <c r="AA954" s="22"/>
    </row>
    <row r="955" spans="2:27" ht="15.75" customHeight="1" x14ac:dyDescent="0.2">
      <c r="B955" s="6"/>
      <c r="C955" s="7"/>
      <c r="D955" s="7"/>
      <c r="S955" s="22"/>
      <c r="T955" s="22"/>
      <c r="U955" s="22"/>
      <c r="V955" s="22"/>
      <c r="W955" s="22"/>
      <c r="X955" s="22"/>
      <c r="Y955" s="22"/>
      <c r="Z955" s="22"/>
      <c r="AA955" s="22"/>
    </row>
    <row r="956" spans="2:27" ht="15.75" customHeight="1" x14ac:dyDescent="0.2">
      <c r="B956" s="6"/>
      <c r="C956" s="7"/>
      <c r="D956" s="7"/>
      <c r="S956" s="22"/>
      <c r="T956" s="22"/>
      <c r="U956" s="22"/>
      <c r="V956" s="22"/>
      <c r="W956" s="22"/>
      <c r="X956" s="22"/>
      <c r="Y956" s="22"/>
      <c r="Z956" s="22"/>
      <c r="AA956" s="22"/>
    </row>
    <row r="957" spans="2:27" ht="15.75" customHeight="1" x14ac:dyDescent="0.2">
      <c r="B957" s="6"/>
      <c r="C957" s="7"/>
      <c r="D957" s="7"/>
      <c r="S957" s="22"/>
      <c r="T957" s="22"/>
      <c r="U957" s="22"/>
      <c r="V957" s="22"/>
      <c r="W957" s="22"/>
      <c r="X957" s="22"/>
      <c r="Y957" s="22"/>
      <c r="Z957" s="22"/>
      <c r="AA957" s="22"/>
    </row>
    <row r="958" spans="2:27" ht="15.75" customHeight="1" x14ac:dyDescent="0.2">
      <c r="B958" s="6"/>
      <c r="C958" s="7"/>
      <c r="D958" s="7"/>
      <c r="S958" s="22"/>
      <c r="T958" s="22"/>
      <c r="U958" s="22"/>
      <c r="V958" s="22"/>
      <c r="W958" s="22"/>
      <c r="X958" s="22"/>
      <c r="Y958" s="22"/>
      <c r="Z958" s="22"/>
      <c r="AA958" s="22"/>
    </row>
    <row r="959" spans="2:27" ht="15.75" customHeight="1" x14ac:dyDescent="0.2">
      <c r="B959" s="6"/>
      <c r="C959" s="7"/>
      <c r="D959" s="7"/>
      <c r="S959" s="22"/>
      <c r="T959" s="22"/>
      <c r="U959" s="22"/>
      <c r="V959" s="22"/>
      <c r="W959" s="22"/>
      <c r="X959" s="22"/>
      <c r="Y959" s="22"/>
      <c r="Z959" s="22"/>
      <c r="AA959" s="22"/>
    </row>
    <row r="960" spans="2:27" ht="15.75" customHeight="1" x14ac:dyDescent="0.2">
      <c r="B960" s="6"/>
      <c r="C960" s="7"/>
      <c r="D960" s="7"/>
      <c r="S960" s="22"/>
      <c r="T960" s="22"/>
      <c r="U960" s="22"/>
      <c r="V960" s="22"/>
      <c r="W960" s="22"/>
      <c r="X960" s="22"/>
      <c r="Y960" s="22"/>
      <c r="Z960" s="22"/>
      <c r="AA960" s="22"/>
    </row>
    <row r="961" spans="2:27" ht="15.75" customHeight="1" x14ac:dyDescent="0.2">
      <c r="B961" s="6"/>
      <c r="C961" s="7"/>
      <c r="D961" s="7"/>
      <c r="S961" s="22"/>
      <c r="T961" s="22"/>
      <c r="U961" s="22"/>
      <c r="V961" s="22"/>
      <c r="W961" s="22"/>
      <c r="X961" s="22"/>
      <c r="Y961" s="22"/>
      <c r="Z961" s="22"/>
      <c r="AA961" s="22"/>
    </row>
    <row r="962" spans="2:27" ht="15.75" customHeight="1" x14ac:dyDescent="0.2">
      <c r="B962" s="6"/>
      <c r="C962" s="7"/>
      <c r="D962" s="7"/>
      <c r="S962" s="22"/>
      <c r="T962" s="22"/>
      <c r="U962" s="22"/>
      <c r="V962" s="22"/>
      <c r="W962" s="22"/>
      <c r="X962" s="22"/>
      <c r="Y962" s="22"/>
      <c r="Z962" s="22"/>
      <c r="AA962" s="22"/>
    </row>
    <row r="963" spans="2:27" ht="15.75" customHeight="1" x14ac:dyDescent="0.2">
      <c r="B963" s="6"/>
      <c r="C963" s="7"/>
      <c r="D963" s="7"/>
      <c r="S963" s="22"/>
      <c r="T963" s="22"/>
      <c r="U963" s="22"/>
      <c r="V963" s="22"/>
      <c r="W963" s="22"/>
      <c r="X963" s="22"/>
      <c r="Y963" s="22"/>
      <c r="Z963" s="22"/>
      <c r="AA963" s="22"/>
    </row>
    <row r="964" spans="2:27" ht="15.75" customHeight="1" x14ac:dyDescent="0.2">
      <c r="B964" s="6"/>
      <c r="C964" s="7"/>
      <c r="D964" s="7"/>
      <c r="S964" s="22"/>
      <c r="T964" s="22"/>
      <c r="U964" s="22"/>
      <c r="V964" s="22"/>
      <c r="W964" s="22"/>
      <c r="X964" s="22"/>
      <c r="Y964" s="22"/>
      <c r="Z964" s="22"/>
      <c r="AA964" s="22"/>
    </row>
    <row r="965" spans="2:27" ht="15.75" customHeight="1" x14ac:dyDescent="0.2">
      <c r="B965" s="6"/>
      <c r="C965" s="7"/>
      <c r="D965" s="7"/>
      <c r="S965" s="22"/>
      <c r="T965" s="22"/>
      <c r="U965" s="22"/>
      <c r="V965" s="22"/>
      <c r="W965" s="22"/>
      <c r="X965" s="22"/>
      <c r="Y965" s="22"/>
      <c r="Z965" s="22"/>
      <c r="AA965" s="22"/>
    </row>
    <row r="966" spans="2:27" ht="15.75" customHeight="1" x14ac:dyDescent="0.2">
      <c r="B966" s="6"/>
      <c r="C966" s="7"/>
      <c r="D966" s="7"/>
      <c r="S966" s="22"/>
      <c r="T966" s="22"/>
      <c r="U966" s="22"/>
      <c r="V966" s="22"/>
      <c r="W966" s="22"/>
      <c r="X966" s="22"/>
      <c r="Y966" s="22"/>
      <c r="Z966" s="22"/>
      <c r="AA966" s="22"/>
    </row>
    <row r="967" spans="2:27" ht="15.75" customHeight="1" x14ac:dyDescent="0.2">
      <c r="B967" s="6"/>
      <c r="C967" s="7"/>
      <c r="D967" s="7"/>
      <c r="S967" s="22"/>
      <c r="T967" s="22"/>
      <c r="U967" s="22"/>
      <c r="V967" s="22"/>
      <c r="W967" s="22"/>
      <c r="X967" s="22"/>
      <c r="Y967" s="22"/>
      <c r="Z967" s="22"/>
      <c r="AA967" s="22"/>
    </row>
    <row r="968" spans="2:27" ht="15.75" customHeight="1" x14ac:dyDescent="0.2">
      <c r="B968" s="6"/>
      <c r="C968" s="7"/>
      <c r="D968" s="7"/>
      <c r="S968" s="22"/>
      <c r="T968" s="22"/>
      <c r="U968" s="22"/>
      <c r="V968" s="22"/>
      <c r="W968" s="22"/>
      <c r="X968" s="22"/>
      <c r="Y968" s="22"/>
      <c r="Z968" s="22"/>
      <c r="AA968" s="22"/>
    </row>
    <row r="969" spans="2:27" ht="15.75" customHeight="1" x14ac:dyDescent="0.2">
      <c r="B969" s="6"/>
      <c r="C969" s="7"/>
      <c r="D969" s="7"/>
      <c r="S969" s="22"/>
      <c r="T969" s="22"/>
      <c r="U969" s="22"/>
      <c r="V969" s="22"/>
      <c r="W969" s="22"/>
      <c r="X969" s="22"/>
      <c r="Y969" s="22"/>
      <c r="Z969" s="22"/>
      <c r="AA969" s="22"/>
    </row>
    <row r="970" spans="2:27" ht="15.75" customHeight="1" x14ac:dyDescent="0.2">
      <c r="B970" s="6"/>
      <c r="C970" s="7"/>
      <c r="D970" s="7"/>
      <c r="S970" s="22"/>
      <c r="T970" s="22"/>
      <c r="U970" s="22"/>
      <c r="V970" s="22"/>
      <c r="W970" s="22"/>
      <c r="X970" s="22"/>
      <c r="Y970" s="22"/>
      <c r="Z970" s="22"/>
      <c r="AA970" s="22"/>
    </row>
    <row r="971" spans="2:27" ht="15.75" customHeight="1" x14ac:dyDescent="0.2">
      <c r="B971" s="6"/>
      <c r="C971" s="7"/>
      <c r="D971" s="7"/>
      <c r="S971" s="22"/>
      <c r="T971" s="22"/>
      <c r="U971" s="22"/>
      <c r="V971" s="22"/>
      <c r="W971" s="22"/>
      <c r="X971" s="22"/>
      <c r="Y971" s="22"/>
      <c r="Z971" s="22"/>
      <c r="AA971" s="22"/>
    </row>
    <row r="972" spans="2:27" ht="15.75" customHeight="1" x14ac:dyDescent="0.2">
      <c r="B972" s="6"/>
      <c r="C972" s="7"/>
      <c r="D972" s="7"/>
      <c r="S972" s="22"/>
      <c r="T972" s="22"/>
      <c r="U972" s="22"/>
      <c r="V972" s="22"/>
      <c r="W972" s="22"/>
      <c r="X972" s="22"/>
      <c r="Y972" s="22"/>
      <c r="Z972" s="22"/>
      <c r="AA972" s="22"/>
    </row>
    <row r="973" spans="2:27" ht="15.75" customHeight="1" x14ac:dyDescent="0.2">
      <c r="B973" s="6"/>
      <c r="C973" s="7"/>
      <c r="D973" s="7"/>
      <c r="S973" s="22"/>
      <c r="T973" s="22"/>
      <c r="U973" s="22"/>
      <c r="V973" s="22"/>
      <c r="W973" s="22"/>
      <c r="X973" s="22"/>
      <c r="Y973" s="22"/>
      <c r="Z973" s="22"/>
      <c r="AA973" s="22"/>
    </row>
    <row r="974" spans="2:27" ht="15.75" customHeight="1" x14ac:dyDescent="0.2">
      <c r="B974" s="6"/>
      <c r="C974" s="7"/>
      <c r="D974" s="7"/>
      <c r="S974" s="22"/>
      <c r="T974" s="22"/>
      <c r="U974" s="22"/>
      <c r="V974" s="22"/>
      <c r="W974" s="22"/>
      <c r="X974" s="22"/>
      <c r="Y974" s="22"/>
      <c r="Z974" s="22"/>
      <c r="AA974" s="22"/>
    </row>
    <row r="975" spans="2:27" ht="15.75" customHeight="1" x14ac:dyDescent="0.2">
      <c r="B975" s="6"/>
      <c r="C975" s="7"/>
      <c r="D975" s="7"/>
      <c r="S975" s="22"/>
      <c r="T975" s="22"/>
      <c r="U975" s="22"/>
      <c r="V975" s="22"/>
      <c r="W975" s="22"/>
      <c r="X975" s="22"/>
      <c r="Y975" s="22"/>
      <c r="Z975" s="22"/>
      <c r="AA975" s="22"/>
    </row>
    <row r="976" spans="2:27" ht="15.75" customHeight="1" x14ac:dyDescent="0.2">
      <c r="B976" s="6"/>
      <c r="C976" s="7"/>
      <c r="D976" s="7"/>
      <c r="S976" s="22"/>
      <c r="T976" s="22"/>
      <c r="U976" s="22"/>
      <c r="V976" s="22"/>
      <c r="W976" s="22"/>
      <c r="X976" s="22"/>
      <c r="Y976" s="22"/>
      <c r="Z976" s="22"/>
      <c r="AA976" s="22"/>
    </row>
    <row r="977" spans="2:27" ht="15.75" customHeight="1" x14ac:dyDescent="0.2">
      <c r="B977" s="6"/>
      <c r="C977" s="7"/>
      <c r="D977" s="7"/>
      <c r="S977" s="22"/>
      <c r="T977" s="22"/>
      <c r="U977" s="22"/>
      <c r="V977" s="22"/>
      <c r="W977" s="22"/>
      <c r="X977" s="22"/>
      <c r="Y977" s="22"/>
      <c r="Z977" s="22"/>
      <c r="AA977" s="22"/>
    </row>
    <row r="978" spans="2:27" ht="15.75" customHeight="1" x14ac:dyDescent="0.2">
      <c r="B978" s="6"/>
      <c r="C978" s="7"/>
      <c r="D978" s="7"/>
      <c r="S978" s="22"/>
      <c r="T978" s="22"/>
      <c r="U978" s="22"/>
      <c r="V978" s="22"/>
      <c r="W978" s="22"/>
      <c r="X978" s="22"/>
      <c r="Y978" s="22"/>
      <c r="Z978" s="22"/>
      <c r="AA978" s="22"/>
    </row>
    <row r="979" spans="2:27" ht="15.75" customHeight="1" x14ac:dyDescent="0.2">
      <c r="B979" s="6"/>
      <c r="C979" s="7"/>
      <c r="D979" s="7"/>
      <c r="S979" s="22"/>
      <c r="T979" s="22"/>
      <c r="U979" s="22"/>
      <c r="V979" s="22"/>
      <c r="W979" s="22"/>
      <c r="X979" s="22"/>
      <c r="Y979" s="22"/>
      <c r="Z979" s="22"/>
      <c r="AA979" s="22"/>
    </row>
    <row r="980" spans="2:27" ht="15.75" customHeight="1" x14ac:dyDescent="0.2">
      <c r="B980" s="6"/>
      <c r="C980" s="7"/>
      <c r="D980" s="7"/>
      <c r="S980" s="22"/>
      <c r="T980" s="22"/>
      <c r="U980" s="22"/>
      <c r="V980" s="22"/>
      <c r="W980" s="22"/>
      <c r="X980" s="22"/>
      <c r="Y980" s="22"/>
      <c r="Z980" s="22"/>
      <c r="AA980" s="22"/>
    </row>
    <row r="981" spans="2:27" ht="15.75" customHeight="1" x14ac:dyDescent="0.2">
      <c r="B981" s="6"/>
      <c r="C981" s="7"/>
      <c r="D981" s="7"/>
      <c r="S981" s="22"/>
      <c r="T981" s="22"/>
      <c r="U981" s="22"/>
      <c r="V981" s="22"/>
      <c r="W981" s="22"/>
      <c r="X981" s="22"/>
      <c r="Y981" s="22"/>
      <c r="Z981" s="22"/>
      <c r="AA981" s="22"/>
    </row>
    <row r="982" spans="2:27" ht="15.75" customHeight="1" x14ac:dyDescent="0.2">
      <c r="B982" s="6"/>
      <c r="C982" s="7"/>
      <c r="D982" s="7"/>
      <c r="S982" s="22"/>
      <c r="T982" s="22"/>
      <c r="U982" s="22"/>
      <c r="V982" s="22"/>
      <c r="W982" s="22"/>
      <c r="X982" s="22"/>
      <c r="Y982" s="22"/>
      <c r="Z982" s="22"/>
      <c r="AA982" s="22"/>
    </row>
    <row r="983" spans="2:27" ht="15.75" customHeight="1" x14ac:dyDescent="0.2">
      <c r="B983" s="6"/>
      <c r="C983" s="7"/>
      <c r="D983" s="7"/>
      <c r="S983" s="22"/>
      <c r="T983" s="22"/>
      <c r="U983" s="22"/>
      <c r="V983" s="22"/>
      <c r="W983" s="22"/>
      <c r="X983" s="22"/>
      <c r="Y983" s="22"/>
      <c r="Z983" s="22"/>
      <c r="AA983" s="22"/>
    </row>
    <row r="984" spans="2:27" ht="15.75" customHeight="1" x14ac:dyDescent="0.2">
      <c r="B984" s="6"/>
      <c r="C984" s="7"/>
      <c r="D984" s="7"/>
      <c r="S984" s="22"/>
      <c r="T984" s="22"/>
      <c r="U984" s="22"/>
      <c r="V984" s="22"/>
      <c r="W984" s="22"/>
      <c r="X984" s="22"/>
      <c r="Y984" s="22"/>
      <c r="Z984" s="22"/>
      <c r="AA984" s="22"/>
    </row>
    <row r="985" spans="2:27" ht="15.75" customHeight="1" x14ac:dyDescent="0.2">
      <c r="B985" s="6"/>
      <c r="C985" s="7"/>
      <c r="D985" s="7"/>
      <c r="S985" s="22"/>
      <c r="T985" s="22"/>
      <c r="U985" s="22"/>
      <c r="V985" s="22"/>
      <c r="W985" s="22"/>
      <c r="X985" s="22"/>
      <c r="Y985" s="22"/>
      <c r="Z985" s="22"/>
      <c r="AA985" s="22"/>
    </row>
    <row r="986" spans="2:27" ht="15.75" customHeight="1" x14ac:dyDescent="0.2">
      <c r="B986" s="6"/>
      <c r="C986" s="7"/>
      <c r="D986" s="7"/>
      <c r="S986" s="22"/>
      <c r="T986" s="22"/>
      <c r="U986" s="22"/>
      <c r="V986" s="22"/>
      <c r="W986" s="22"/>
      <c r="X986" s="22"/>
      <c r="Y986" s="22"/>
      <c r="Z986" s="22"/>
      <c r="AA986" s="22"/>
    </row>
    <row r="987" spans="2:27" ht="15.75" customHeight="1" x14ac:dyDescent="0.2">
      <c r="B987" s="6"/>
      <c r="C987" s="7"/>
      <c r="D987" s="7"/>
      <c r="S987" s="22"/>
      <c r="T987" s="22"/>
      <c r="U987" s="22"/>
      <c r="V987" s="22"/>
      <c r="W987" s="22"/>
      <c r="X987" s="22"/>
      <c r="Y987" s="22"/>
      <c r="Z987" s="22"/>
      <c r="AA987" s="22"/>
    </row>
    <row r="988" spans="2:27" ht="15.75" customHeight="1" x14ac:dyDescent="0.2">
      <c r="B988" s="6"/>
      <c r="C988" s="7"/>
      <c r="D988" s="7"/>
      <c r="S988" s="22"/>
      <c r="T988" s="22"/>
      <c r="U988" s="22"/>
      <c r="V988" s="22"/>
      <c r="W988" s="22"/>
      <c r="X988" s="22"/>
      <c r="Y988" s="22"/>
      <c r="Z988" s="22"/>
      <c r="AA988" s="22"/>
    </row>
    <row r="989" spans="2:27" ht="15.75" customHeight="1" x14ac:dyDescent="0.2">
      <c r="B989" s="6"/>
      <c r="C989" s="7"/>
      <c r="D989" s="7"/>
      <c r="S989" s="22"/>
      <c r="T989" s="22"/>
      <c r="U989" s="22"/>
      <c r="V989" s="22"/>
      <c r="W989" s="22"/>
      <c r="X989" s="22"/>
      <c r="Y989" s="22"/>
      <c r="Z989" s="22"/>
      <c r="AA989" s="22"/>
    </row>
    <row r="990" spans="2:27" ht="15.75" customHeight="1" x14ac:dyDescent="0.2">
      <c r="B990" s="6"/>
      <c r="C990" s="7"/>
      <c r="D990" s="7"/>
      <c r="S990" s="22"/>
      <c r="T990" s="22"/>
      <c r="U990" s="22"/>
      <c r="V990" s="22"/>
      <c r="W990" s="22"/>
      <c r="X990" s="22"/>
      <c r="Y990" s="22"/>
      <c r="Z990" s="22"/>
      <c r="AA990" s="22"/>
    </row>
    <row r="991" spans="2:27" ht="15.75" customHeight="1" x14ac:dyDescent="0.2">
      <c r="B991" s="6"/>
      <c r="C991" s="7"/>
      <c r="D991" s="7"/>
      <c r="S991" s="22"/>
      <c r="T991" s="22"/>
      <c r="U991" s="22"/>
      <c r="V991" s="22"/>
      <c r="W991" s="22"/>
      <c r="X991" s="22"/>
      <c r="Y991" s="22"/>
      <c r="Z991" s="22"/>
      <c r="AA991" s="22"/>
    </row>
    <row r="992" spans="2:27" ht="15.75" customHeight="1" x14ac:dyDescent="0.2">
      <c r="B992" s="6"/>
      <c r="C992" s="7"/>
      <c r="D992" s="7"/>
      <c r="S992" s="22"/>
      <c r="T992" s="22"/>
      <c r="U992" s="22"/>
      <c r="V992" s="22"/>
      <c r="W992" s="22"/>
      <c r="X992" s="22"/>
      <c r="Y992" s="22"/>
      <c r="Z992" s="22"/>
      <c r="AA992" s="22"/>
    </row>
    <row r="993" spans="2:27" ht="15.75" customHeight="1" x14ac:dyDescent="0.2">
      <c r="B993" s="6"/>
      <c r="C993" s="7"/>
      <c r="D993" s="7"/>
      <c r="S993" s="22"/>
      <c r="T993" s="22"/>
      <c r="U993" s="22"/>
      <c r="V993" s="22"/>
      <c r="W993" s="22"/>
      <c r="X993" s="22"/>
      <c r="Y993" s="22"/>
      <c r="Z993" s="22"/>
      <c r="AA993" s="22"/>
    </row>
    <row r="994" spans="2:27" ht="15.75" customHeight="1" x14ac:dyDescent="0.2">
      <c r="B994" s="6"/>
      <c r="C994" s="7"/>
      <c r="D994" s="7"/>
      <c r="S994" s="22"/>
      <c r="T994" s="22"/>
      <c r="U994" s="22"/>
      <c r="V994" s="22"/>
      <c r="W994" s="22"/>
      <c r="X994" s="22"/>
      <c r="Y994" s="22"/>
      <c r="Z994" s="22"/>
      <c r="AA994" s="22"/>
    </row>
    <row r="995" spans="2:27" ht="15.75" customHeight="1" x14ac:dyDescent="0.2">
      <c r="B995" s="6"/>
      <c r="C995" s="7"/>
      <c r="D995" s="7"/>
      <c r="S995" s="22"/>
      <c r="T995" s="22"/>
      <c r="U995" s="22"/>
      <c r="V995" s="22"/>
      <c r="W995" s="22"/>
      <c r="X995" s="22"/>
      <c r="Y995" s="22"/>
      <c r="Z995" s="22"/>
      <c r="AA995" s="22"/>
    </row>
    <row r="996" spans="2:27" ht="15.75" customHeight="1" x14ac:dyDescent="0.2">
      <c r="B996" s="6"/>
      <c r="C996" s="7"/>
      <c r="D996" s="7"/>
      <c r="S996" s="22"/>
      <c r="T996" s="22"/>
      <c r="U996" s="22"/>
      <c r="V996" s="22"/>
      <c r="W996" s="22"/>
      <c r="X996" s="22"/>
      <c r="Y996" s="22"/>
      <c r="Z996" s="22"/>
      <c r="AA996" s="22"/>
    </row>
    <row r="997" spans="2:27" ht="15.75" customHeight="1" x14ac:dyDescent="0.2">
      <c r="B997" s="6"/>
      <c r="C997" s="7"/>
      <c r="D997" s="7"/>
      <c r="S997" s="22"/>
      <c r="T997" s="22"/>
      <c r="U997" s="22"/>
      <c r="V997" s="22"/>
      <c r="W997" s="22"/>
      <c r="X997" s="22"/>
      <c r="Y997" s="22"/>
      <c r="Z997" s="22"/>
      <c r="AA997" s="22"/>
    </row>
    <row r="998" spans="2:27" ht="15.75" customHeight="1" x14ac:dyDescent="0.2">
      <c r="B998" s="6"/>
      <c r="C998" s="7"/>
      <c r="D998" s="7"/>
      <c r="S998" s="22"/>
      <c r="T998" s="22"/>
      <c r="U998" s="22"/>
      <c r="V998" s="22"/>
      <c r="W998" s="22"/>
      <c r="X998" s="22"/>
      <c r="Y998" s="22"/>
      <c r="Z998" s="22"/>
      <c r="AA998" s="22"/>
    </row>
    <row r="999" spans="2:27" ht="15.75" customHeight="1" x14ac:dyDescent="0.2">
      <c r="B999" s="6"/>
      <c r="C999" s="7"/>
      <c r="D999" s="7"/>
      <c r="S999" s="22"/>
      <c r="T999" s="22"/>
      <c r="U999" s="22"/>
      <c r="V999" s="22"/>
      <c r="W999" s="22"/>
      <c r="X999" s="22"/>
      <c r="Y999" s="22"/>
      <c r="Z999" s="22"/>
      <c r="AA999" s="22"/>
    </row>
    <row r="1000" spans="2:27" ht="15.75" customHeight="1" x14ac:dyDescent="0.2">
      <c r="B1000" s="6"/>
      <c r="C1000" s="7"/>
      <c r="D1000" s="7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conditionalFormatting sqref="B2:B24">
    <cfRule type="cellIs" dxfId="10" priority="1" operator="greaterThan">
      <formula>$E2</formula>
    </cfRule>
  </conditionalFormatting>
  <conditionalFormatting sqref="E2:E24">
    <cfRule type="cellIs" dxfId="9" priority="2" operator="greaterThan">
      <formula>$B2</formula>
    </cfRule>
  </conditionalFormatting>
  <conditionalFormatting sqref="N2:N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N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4">
    <cfRule type="colorScale" priority="5">
      <colorScale>
        <cfvo type="min"/>
        <cfvo type="max"/>
        <color rgb="FFFFE598"/>
        <color rgb="FFA8D08D"/>
      </colorScale>
    </cfRule>
  </conditionalFormatting>
  <conditionalFormatting sqref="P26:P36">
    <cfRule type="colorScale" priority="6">
      <colorScale>
        <cfvo type="min"/>
        <cfvo type="max"/>
        <color rgb="FFFFE598"/>
        <color rgb="FFA8D08D"/>
      </colorScale>
    </cfRule>
  </conditionalFormatting>
  <conditionalFormatting sqref="P25:Q25 S25 U25 W25 Y25 AA25">
    <cfRule type="cellIs" dxfId="8" priority="7" operator="greaterThan">
      <formula>0</formula>
    </cfRule>
  </conditionalFormatting>
  <conditionalFormatting sqref="Q26:Q36">
    <cfRule type="colorScale" priority="8">
      <colorScale>
        <cfvo type="min"/>
        <cfvo type="max"/>
        <color rgb="FFFCFCFF"/>
        <color rgb="FF63BE7B"/>
      </colorScale>
    </cfRule>
  </conditionalFormatting>
  <conditionalFormatting sqref="Q2:R2 Q3:Q24 R3:R36">
    <cfRule type="colorScale" priority="9">
      <colorScale>
        <cfvo type="min"/>
        <cfvo type="max"/>
        <color rgb="FFFCFCFF"/>
        <color rgb="FF63BE7B"/>
      </colorScale>
    </cfRule>
  </conditionalFormatting>
  <conditionalFormatting sqref="S2:S24">
    <cfRule type="colorScale" priority="10">
      <colorScale>
        <cfvo type="min"/>
        <cfvo type="max"/>
        <color rgb="FFFCFCFF"/>
        <color rgb="FFFFD965"/>
      </colorScale>
    </cfRule>
  </conditionalFormatting>
  <conditionalFormatting sqref="S26:S36 U26:U36 W26:W36 Y26:Y36 AA26:AA36">
    <cfRule type="colorScale" priority="11">
      <colorScale>
        <cfvo type="min"/>
        <cfvo type="max"/>
        <color rgb="FFFCFCFF"/>
        <color rgb="FFFFD965"/>
      </colorScale>
    </cfRule>
  </conditionalFormatting>
  <conditionalFormatting sqref="T2:T24">
    <cfRule type="colorScale" priority="12">
      <colorScale>
        <cfvo type="min"/>
        <cfvo type="max"/>
        <color rgb="FFFCFCFF"/>
        <color rgb="FFFFD965"/>
      </colorScale>
    </cfRule>
  </conditionalFormatting>
  <conditionalFormatting sqref="T26:T36">
    <cfRule type="colorScale" priority="13">
      <colorScale>
        <cfvo type="min"/>
        <cfvo type="max"/>
        <color rgb="FFFCFCFF"/>
        <color rgb="FFFFD965"/>
      </colorScale>
    </cfRule>
  </conditionalFormatting>
  <conditionalFormatting sqref="U2:U24 T25 V25 W2:W24 X25 Y2:Y24 Z25 AA2:AA24">
    <cfRule type="colorScale" priority="17">
      <colorScale>
        <cfvo type="min"/>
        <cfvo type="percentile" val="50"/>
        <cfvo type="max"/>
        <color theme="0"/>
        <color rgb="FFFCFCFF"/>
        <color rgb="FFFFD965"/>
      </colorScale>
    </cfRule>
  </conditionalFormatting>
  <conditionalFormatting sqref="V2:V24">
    <cfRule type="colorScale" priority="14">
      <colorScale>
        <cfvo type="min"/>
        <cfvo type="max"/>
        <color rgb="FFFCFCFF"/>
        <color rgb="FFFFD965"/>
      </colorScale>
    </cfRule>
  </conditionalFormatting>
  <conditionalFormatting sqref="V26:V36">
    <cfRule type="colorScale" priority="15">
      <colorScale>
        <cfvo type="min"/>
        <cfvo type="max"/>
        <color rgb="FFFCFCFF"/>
        <color rgb="FFFFD965"/>
      </colorScale>
    </cfRule>
  </conditionalFormatting>
  <conditionalFormatting sqref="X2:X24">
    <cfRule type="colorScale" priority="16">
      <colorScale>
        <cfvo type="min"/>
        <cfvo type="max"/>
        <color rgb="FFFCFCFF"/>
        <color rgb="FFFFD965"/>
      </colorScale>
    </cfRule>
  </conditionalFormatting>
  <conditionalFormatting sqref="X26:X36">
    <cfRule type="colorScale" priority="18">
      <colorScale>
        <cfvo type="min"/>
        <cfvo type="max"/>
        <color rgb="FFFCFCFF"/>
        <color rgb="FFFFD965"/>
      </colorScale>
    </cfRule>
  </conditionalFormatting>
  <conditionalFormatting sqref="Z2:Z24">
    <cfRule type="colorScale" priority="19">
      <colorScale>
        <cfvo type="min"/>
        <cfvo type="max"/>
        <color rgb="FFFCFCFF"/>
        <color rgb="FFFFD965"/>
      </colorScale>
    </cfRule>
  </conditionalFormatting>
  <conditionalFormatting sqref="Z26:Z36">
    <cfRule type="colorScale" priority="20">
      <colorScale>
        <cfvo type="min"/>
        <cfvo type="max"/>
        <color rgb="FFFCFCFF"/>
        <color rgb="FFFFD965"/>
      </colorScale>
    </cfRule>
  </conditionalFormatting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A29" sqref="A29"/>
    </sheetView>
  </sheetViews>
  <sheetFormatPr baseColWidth="10" defaultColWidth="14.5" defaultRowHeight="15" customHeight="1" x14ac:dyDescent="0.2"/>
  <cols>
    <col min="1" max="1" width="22" customWidth="1"/>
    <col min="2" max="6" width="12.1640625" customWidth="1"/>
    <col min="7" max="26" width="8.6640625" customWidth="1"/>
  </cols>
  <sheetData>
    <row r="1" spans="1:6" ht="21" x14ac:dyDescent="0.25">
      <c r="A1" s="54" t="s">
        <v>60</v>
      </c>
      <c r="B1" s="55"/>
      <c r="C1" s="55"/>
      <c r="D1" s="55"/>
      <c r="E1" s="55"/>
      <c r="F1" s="56"/>
    </row>
    <row r="2" spans="1:6" ht="32" x14ac:dyDescent="0.2">
      <c r="A2" s="23" t="s">
        <v>122</v>
      </c>
      <c r="B2" s="24" t="s">
        <v>123</v>
      </c>
      <c r="C2" s="24" t="s">
        <v>124</v>
      </c>
      <c r="D2" s="24" t="s">
        <v>125</v>
      </c>
      <c r="E2" s="24" t="s">
        <v>126</v>
      </c>
      <c r="F2" s="24" t="s">
        <v>127</v>
      </c>
    </row>
    <row r="3" spans="1:6" x14ac:dyDescent="0.2">
      <c r="A3" s="25" t="s">
        <v>78</v>
      </c>
      <c r="B3" s="26">
        <v>4.0507350878916645E-2</v>
      </c>
      <c r="C3" s="26">
        <v>4.3279190160109025E-2</v>
      </c>
      <c r="D3" s="26">
        <v>1.9575207529855799E-2</v>
      </c>
      <c r="E3" s="26">
        <v>5.2624029466266549E-2</v>
      </c>
      <c r="F3" s="27">
        <v>8.3855911799743915E-2</v>
      </c>
    </row>
    <row r="4" spans="1:6" x14ac:dyDescent="0.2">
      <c r="A4" s="25" t="s">
        <v>81</v>
      </c>
      <c r="B4" s="28">
        <v>-1.6928850072966357E-2</v>
      </c>
      <c r="C4" s="28">
        <v>-2.6559691981252399E-2</v>
      </c>
      <c r="D4" s="28">
        <v>-2.5412282258162167E-2</v>
      </c>
      <c r="E4" s="28">
        <v>-3.0001921150523077E-2</v>
      </c>
      <c r="F4" s="29">
        <v>-1.4566565764401995E-2</v>
      </c>
    </row>
    <row r="5" spans="1:6" x14ac:dyDescent="0.2">
      <c r="A5" s="25" t="s">
        <v>83</v>
      </c>
      <c r="B5" s="20">
        <v>15</v>
      </c>
      <c r="C5" s="20">
        <v>145</v>
      </c>
      <c r="D5" s="20">
        <v>41</v>
      </c>
      <c r="E5" s="20">
        <v>104</v>
      </c>
      <c r="F5" s="30">
        <v>37</v>
      </c>
    </row>
    <row r="6" spans="1:6" x14ac:dyDescent="0.2">
      <c r="A6" s="25" t="s">
        <v>85</v>
      </c>
      <c r="B6" s="20">
        <v>8</v>
      </c>
      <c r="C6" s="20">
        <v>76</v>
      </c>
      <c r="D6" s="20">
        <v>57</v>
      </c>
      <c r="E6" s="20">
        <v>19</v>
      </c>
      <c r="F6" s="30">
        <v>3</v>
      </c>
    </row>
    <row r="7" spans="1:6" x14ac:dyDescent="0.2">
      <c r="A7" s="25" t="s">
        <v>87</v>
      </c>
      <c r="B7" s="31">
        <v>0.65217391304347827</v>
      </c>
      <c r="C7" s="31">
        <v>0.65610859728506787</v>
      </c>
      <c r="D7" s="31">
        <v>0.41836734693877553</v>
      </c>
      <c r="E7" s="31">
        <v>0.84552845528455289</v>
      </c>
      <c r="F7" s="32">
        <v>0.92500000000000004</v>
      </c>
    </row>
    <row r="8" spans="1:6" ht="16" x14ac:dyDescent="0.2">
      <c r="A8" s="33" t="s">
        <v>128</v>
      </c>
      <c r="B8" s="34"/>
      <c r="C8" s="35"/>
      <c r="D8" s="35" t="s">
        <v>129</v>
      </c>
      <c r="E8" s="35"/>
      <c r="F8" s="35"/>
    </row>
    <row r="9" spans="1:6" x14ac:dyDescent="0.2">
      <c r="A9" s="25" t="s">
        <v>78</v>
      </c>
      <c r="B9" s="36"/>
      <c r="C9" s="26">
        <v>3.4396302587557034E-2</v>
      </c>
      <c r="D9" s="26">
        <v>1.1569321198575348E-2</v>
      </c>
      <c r="E9" s="26">
        <v>3.7603399146339575E-2</v>
      </c>
      <c r="F9" s="37">
        <v>6.5046635312823078E-2</v>
      </c>
    </row>
    <row r="10" spans="1:6" x14ac:dyDescent="0.2">
      <c r="A10" s="25" t="s">
        <v>81</v>
      </c>
      <c r="B10" s="38"/>
      <c r="C10" s="28">
        <v>-1.2076550631127657E-2</v>
      </c>
      <c r="D10" s="28">
        <v>-1.2440059087574253E-2</v>
      </c>
      <c r="E10" s="28">
        <v>-9.8954270950643575E-4</v>
      </c>
      <c r="F10" s="29" t="s">
        <v>79</v>
      </c>
    </row>
    <row r="11" spans="1:6" x14ac:dyDescent="0.2">
      <c r="A11" s="25" t="s">
        <v>83</v>
      </c>
      <c r="B11" s="20"/>
      <c r="C11" s="20">
        <v>138</v>
      </c>
      <c r="D11" s="20">
        <v>17</v>
      </c>
      <c r="E11" s="20">
        <v>121</v>
      </c>
      <c r="F11" s="30">
        <v>40</v>
      </c>
    </row>
    <row r="12" spans="1:6" x14ac:dyDescent="0.2">
      <c r="A12" s="25" t="s">
        <v>85</v>
      </c>
      <c r="B12" s="20"/>
      <c r="C12" s="20">
        <v>63</v>
      </c>
      <c r="D12" s="20">
        <v>61</v>
      </c>
      <c r="E12" s="20">
        <v>2</v>
      </c>
      <c r="F12" s="30">
        <v>0</v>
      </c>
    </row>
    <row r="13" spans="1:6" x14ac:dyDescent="0.2">
      <c r="A13" s="25" t="s">
        <v>87</v>
      </c>
      <c r="B13" s="39"/>
      <c r="C13" s="31">
        <v>0.68656716417910446</v>
      </c>
      <c r="D13" s="31">
        <v>0.21794871794871795</v>
      </c>
      <c r="E13" s="31">
        <v>0.98373983739837401</v>
      </c>
      <c r="F13" s="32">
        <v>1</v>
      </c>
    </row>
    <row r="14" spans="1:6" ht="16" x14ac:dyDescent="0.2">
      <c r="A14" s="33" t="s">
        <v>130</v>
      </c>
      <c r="B14" s="34"/>
      <c r="C14" s="35"/>
      <c r="D14" s="35" t="s">
        <v>131</v>
      </c>
      <c r="E14" s="35"/>
      <c r="F14" s="40"/>
    </row>
    <row r="15" spans="1:6" x14ac:dyDescent="0.2">
      <c r="A15" s="25" t="s">
        <v>78</v>
      </c>
      <c r="B15" s="26"/>
      <c r="C15" s="26">
        <v>3.5305718512676519E-2</v>
      </c>
      <c r="D15" s="26">
        <v>1.5495002867845845E-3</v>
      </c>
      <c r="E15" s="26">
        <v>3.5854600109845494E-2</v>
      </c>
      <c r="F15" s="37">
        <f>AVERAGEIF(McQuarrie_plus_data!AQ153:AQ192,"&gt;0")</f>
        <v>4.8272405752175174E-2</v>
      </c>
    </row>
    <row r="16" spans="1:6" x14ac:dyDescent="0.2">
      <c r="A16" s="25" t="s">
        <v>81</v>
      </c>
      <c r="B16" s="28"/>
      <c r="C16" s="28">
        <v>-1.0372723720422106E-2</v>
      </c>
      <c r="D16" s="28">
        <v>-1.0372723720422106E-2</v>
      </c>
      <c r="E16" s="28" t="s">
        <v>79</v>
      </c>
      <c r="F16" s="29" t="s">
        <v>79</v>
      </c>
    </row>
    <row r="17" spans="1:6" x14ac:dyDescent="0.2">
      <c r="A17" s="25" t="s">
        <v>83</v>
      </c>
      <c r="B17" s="20"/>
      <c r="C17" s="20">
        <v>125</v>
      </c>
      <c r="D17" s="20">
        <v>2</v>
      </c>
      <c r="E17" s="20">
        <v>123</v>
      </c>
      <c r="F17" s="30">
        <f>COUNTIF(McQuarrie_plus_data!AQ153:AQ192,"&gt;0")</f>
        <v>40</v>
      </c>
    </row>
    <row r="18" spans="1:6" x14ac:dyDescent="0.2">
      <c r="A18" s="25" t="s">
        <v>85</v>
      </c>
      <c r="B18" s="20"/>
      <c r="C18" s="20">
        <v>56</v>
      </c>
      <c r="D18" s="20">
        <v>56</v>
      </c>
      <c r="E18" s="20">
        <v>0</v>
      </c>
      <c r="F18" s="30">
        <f>COUNTIF(McQuarrie_plus_data!AQ153:AQ192,"&lt;0")</f>
        <v>0</v>
      </c>
    </row>
    <row r="19" spans="1:6" x14ac:dyDescent="0.2">
      <c r="A19" s="25" t="s">
        <v>87</v>
      </c>
      <c r="B19" s="31"/>
      <c r="C19" s="31">
        <v>0.69060773480662985</v>
      </c>
      <c r="D19" s="31">
        <v>3.4482758620689655E-2</v>
      </c>
      <c r="E19" s="31">
        <v>1</v>
      </c>
      <c r="F19" s="32">
        <f>F17/(F17+F18)</f>
        <v>1</v>
      </c>
    </row>
    <row r="20" spans="1:6" ht="16" x14ac:dyDescent="0.2">
      <c r="A20" s="33" t="s">
        <v>132</v>
      </c>
      <c r="B20" s="34"/>
      <c r="C20" s="35"/>
      <c r="D20" s="35" t="s">
        <v>133</v>
      </c>
      <c r="E20" s="35"/>
      <c r="F20" s="35"/>
    </row>
    <row r="21" spans="1:6" ht="15.75" customHeight="1" x14ac:dyDescent="0.2">
      <c r="A21" s="25" t="s">
        <v>78</v>
      </c>
      <c r="B21" s="26"/>
      <c r="C21" s="26">
        <v>2.8777572247040847E-2</v>
      </c>
      <c r="D21" s="26" t="s">
        <v>79</v>
      </c>
      <c r="E21" s="26">
        <v>2.8777572247040847E-2</v>
      </c>
      <c r="F21" s="37">
        <v>3.598901201084375E-2</v>
      </c>
    </row>
    <row r="22" spans="1:6" ht="15.75" customHeight="1" x14ac:dyDescent="0.2">
      <c r="A22" s="25" t="s">
        <v>81</v>
      </c>
      <c r="B22" s="28"/>
      <c r="C22" s="28">
        <v>-3.8657502108489605E-3</v>
      </c>
      <c r="D22" s="28">
        <v>-6.7618457201967285E-3</v>
      </c>
      <c r="E22" s="28">
        <v>-2.578596651138841E-3</v>
      </c>
      <c r="F22" s="29" t="s">
        <v>79</v>
      </c>
    </row>
    <row r="23" spans="1:6" ht="15.75" customHeight="1" x14ac:dyDescent="0.2">
      <c r="A23" s="25" t="s">
        <v>83</v>
      </c>
      <c r="B23" s="20"/>
      <c r="C23" s="20">
        <v>105</v>
      </c>
      <c r="D23" s="20">
        <v>0</v>
      </c>
      <c r="E23" s="20">
        <v>105</v>
      </c>
      <c r="F23" s="30">
        <v>81</v>
      </c>
    </row>
    <row r="24" spans="1:6" ht="15.75" customHeight="1" x14ac:dyDescent="0.2">
      <c r="A24" s="25" t="s">
        <v>85</v>
      </c>
      <c r="B24" s="20"/>
      <c r="C24" s="20">
        <v>26</v>
      </c>
      <c r="D24" s="20">
        <v>8</v>
      </c>
      <c r="E24" s="20">
        <v>18</v>
      </c>
      <c r="F24" s="30">
        <v>0</v>
      </c>
    </row>
    <row r="25" spans="1:6" ht="15.75" customHeight="1" x14ac:dyDescent="0.2">
      <c r="A25" s="25" t="s">
        <v>87</v>
      </c>
      <c r="B25" s="41"/>
      <c r="C25" s="42">
        <v>0.80152671755725191</v>
      </c>
      <c r="D25" s="42">
        <v>0</v>
      </c>
      <c r="E25" s="42">
        <v>0.85365853658536583</v>
      </c>
      <c r="F25" s="43">
        <v>1</v>
      </c>
    </row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pane xSplit="1" ySplit="2" topLeftCell="B247" activePane="bottomRight" state="frozen"/>
      <selection pane="topRight" activeCell="B1" sqref="B1"/>
      <selection pane="bottomLeft" activeCell="A3" sqref="A3"/>
      <selection pane="bottomRight" activeCell="D276" sqref="D276"/>
    </sheetView>
  </sheetViews>
  <sheetFormatPr baseColWidth="10" defaultColWidth="14.5" defaultRowHeight="15" customHeight="1" x14ac:dyDescent="0.2"/>
  <cols>
    <col min="1" max="1" width="10.1640625" customWidth="1"/>
    <col min="2" max="2" width="10.33203125" customWidth="1"/>
    <col min="3" max="4" width="10.5" customWidth="1"/>
    <col min="5" max="6" width="8.6640625" customWidth="1"/>
    <col min="7" max="7" width="10.33203125" customWidth="1"/>
    <col min="8" max="9" width="10.5" customWidth="1"/>
    <col min="10" max="26" width="8.6640625" customWidth="1"/>
  </cols>
  <sheetData>
    <row r="1" spans="1:14" x14ac:dyDescent="0.2">
      <c r="A1" s="57" t="s">
        <v>134</v>
      </c>
      <c r="B1" s="59" t="s">
        <v>135</v>
      </c>
      <c r="C1" s="58"/>
      <c r="D1" s="60" t="s">
        <v>136</v>
      </c>
      <c r="E1" s="57" t="s">
        <v>137</v>
      </c>
      <c r="F1" s="57" t="s">
        <v>138</v>
      </c>
      <c r="I1" s="1"/>
      <c r="J1" s="44"/>
      <c r="K1" s="44"/>
    </row>
    <row r="2" spans="1:14" x14ac:dyDescent="0.2">
      <c r="A2" s="58"/>
      <c r="B2" s="2" t="s">
        <v>139</v>
      </c>
      <c r="C2" s="2" t="s">
        <v>140</v>
      </c>
      <c r="D2" s="58"/>
      <c r="E2" s="58"/>
      <c r="F2" s="58"/>
      <c r="I2" s="1"/>
      <c r="J2" s="44"/>
      <c r="K2" s="44"/>
    </row>
    <row r="3" spans="1:14" x14ac:dyDescent="0.2">
      <c r="A3" s="45" t="s">
        <v>77</v>
      </c>
      <c r="B3" s="46">
        <f>RATE(10,,McQuarrie_plus_data!O3,-McQuarrie_plus_data!O13)</f>
        <v>7.1099818815955534E-2</v>
      </c>
      <c r="C3" s="46">
        <f>AVERAGE(McQuarrie_plus_data!H4:H13)</f>
        <v>7.6826462079830141E-2</v>
      </c>
      <c r="D3" s="46">
        <f>_xlfn.STDEV.S(McQuarrie_plus_data!H4:H13)</f>
        <v>0.11485815891441603</v>
      </c>
      <c r="E3" s="46">
        <f>MIN(McQuarrie_plus_data!H4:H13)</f>
        <v>-0.13895978990883451</v>
      </c>
      <c r="F3" s="46">
        <f>MAX(McQuarrie_plus_data!H4:H13)</f>
        <v>0.22089566161235918</v>
      </c>
      <c r="J3" s="61" t="s">
        <v>141</v>
      </c>
      <c r="K3" s="62"/>
      <c r="M3" s="63" t="s">
        <v>142</v>
      </c>
      <c r="N3" s="62"/>
    </row>
    <row r="4" spans="1:14" x14ac:dyDescent="0.2">
      <c r="A4" s="45" t="s">
        <v>80</v>
      </c>
      <c r="B4" s="46">
        <f>RATE(10,,McQuarrie_plus_data!O13,-McQuarrie_plus_data!O23)</f>
        <v>1.8649199053284233E-2</v>
      </c>
      <c r="C4" s="46">
        <f>AVERAGE(McQuarrie_plus_data!H14:H23)</f>
        <v>2.0208387237194713E-2</v>
      </c>
      <c r="D4" s="46">
        <f>_xlfn.STDEV.S(McQuarrie_plus_data!H14:H23)</f>
        <v>6.0208701567216791E-2</v>
      </c>
      <c r="E4" s="46">
        <f>MIN(McQuarrie_plus_data!H14:H23)</f>
        <v>-5.3235704624696623E-2</v>
      </c>
      <c r="F4" s="46">
        <f>MAX(McQuarrie_plus_data!H14:H23)</f>
        <v>0.11397487865999678</v>
      </c>
      <c r="J4" s="20">
        <v>1932</v>
      </c>
      <c r="K4" s="6">
        <v>0.42499999999999999</v>
      </c>
      <c r="M4" s="20">
        <v>1934</v>
      </c>
      <c r="N4" s="6">
        <v>0.71699999999999997</v>
      </c>
    </row>
    <row r="5" spans="1:14" x14ac:dyDescent="0.2">
      <c r="A5" s="45" t="s">
        <v>82</v>
      </c>
      <c r="B5" s="46">
        <f>RATE(10,,McQuarrie_plus_data!O23,-McQuarrie_plus_data!O33)</f>
        <v>6.1118431104181643E-2</v>
      </c>
      <c r="C5" s="46">
        <f>AVERAGE(McQuarrie_plus_data!H24:H33)</f>
        <v>6.9625828967108866E-2</v>
      </c>
      <c r="D5" s="46">
        <f>_xlfn.STDEV.S(McQuarrie_plus_data!H24:H33)</f>
        <v>0.14386430344374149</v>
      </c>
      <c r="E5" s="46">
        <f>MIN(McQuarrie_plus_data!H24:H33)</f>
        <v>-0.11750603710368701</v>
      </c>
      <c r="F5" s="46">
        <f>MAX(McQuarrie_plus_data!H24:H33)</f>
        <v>0.31227332826870668</v>
      </c>
      <c r="J5" s="20">
        <v>2009</v>
      </c>
      <c r="K5" s="6">
        <v>-0.39200000000000002</v>
      </c>
      <c r="M5" s="20">
        <v>1936</v>
      </c>
      <c r="N5" s="6">
        <v>0.58599999999999997</v>
      </c>
    </row>
    <row r="6" spans="1:14" x14ac:dyDescent="0.2">
      <c r="A6" s="45" t="s">
        <v>84</v>
      </c>
      <c r="B6" s="46">
        <f>RATE(10,,McQuarrie_plus_data!O33,-McQuarrie_plus_data!O43)</f>
        <v>8.941571292065921E-2</v>
      </c>
      <c r="C6" s="46">
        <f>AVERAGE(McQuarrie_plus_data!H34:H43)</f>
        <v>9.1003876986246748E-2</v>
      </c>
      <c r="D6" s="46">
        <f>_xlfn.STDEV.S(McQuarrie_plus_data!H34:H43)</f>
        <v>6.2518820031722405E-2</v>
      </c>
      <c r="E6" s="46">
        <f>MIN(McQuarrie_plus_data!H34:H43)</f>
        <v>1.0184812396138332E-2</v>
      </c>
      <c r="F6" s="46">
        <f>MAX(McQuarrie_plus_data!H34:H43)</f>
        <v>0.1830565231835859</v>
      </c>
      <c r="J6" s="20">
        <v>1938</v>
      </c>
      <c r="K6" s="6">
        <v>-0.36699999999999999</v>
      </c>
      <c r="M6" s="20">
        <v>1929</v>
      </c>
      <c r="N6" s="6">
        <v>0.48899999999999999</v>
      </c>
    </row>
    <row r="7" spans="1:14" x14ac:dyDescent="0.2">
      <c r="A7" s="45" t="s">
        <v>86</v>
      </c>
      <c r="B7" s="46">
        <f>RATE(10,,McQuarrie_plus_data!O43,-McQuarrie_plus_data!O53)</f>
        <v>-2.4366067319954287E-2</v>
      </c>
      <c r="C7" s="46">
        <f>AVERAGE(McQuarrie_plus_data!H44:H53)</f>
        <v>-1.8014548886930836E-2</v>
      </c>
      <c r="D7" s="46">
        <f>_xlfn.STDEV.S(McQuarrie_plus_data!H44:H53)</f>
        <v>0.11126941052273179</v>
      </c>
      <c r="E7" s="46">
        <f>MIN(McQuarrie_plus_data!H44:H53)</f>
        <v>-0.27777928762058213</v>
      </c>
      <c r="F7" s="46">
        <f>MAX(McQuarrie_plus_data!H44:H53)</f>
        <v>0.10294788209852324</v>
      </c>
      <c r="J7" s="20">
        <v>1918</v>
      </c>
      <c r="K7" s="6">
        <v>-0.31</v>
      </c>
      <c r="M7" s="20">
        <v>1955</v>
      </c>
      <c r="N7" s="6">
        <v>0.44900000000000001</v>
      </c>
    </row>
    <row r="8" spans="1:14" x14ac:dyDescent="0.2">
      <c r="A8" s="45" t="s">
        <v>88</v>
      </c>
      <c r="B8" s="46">
        <f>RATE(10,,McQuarrie_plus_data!O53,-McQuarrie_plus_data!O63)</f>
        <v>9.9488881290510228E-2</v>
      </c>
      <c r="C8" s="46">
        <f>AVERAGE(McQuarrie_plus_data!H54:H63)</f>
        <v>0.10696016077843548</v>
      </c>
      <c r="D8" s="46">
        <f>_xlfn.STDEV.S(McQuarrie_plus_data!H54:H63)</f>
        <v>0.14250317769728249</v>
      </c>
      <c r="E8" s="46">
        <f>MIN(McQuarrie_plus_data!H54:H63)</f>
        <v>-3.0123852215153013E-2</v>
      </c>
      <c r="F8" s="46">
        <f>MAX(McQuarrie_plus_data!H54:H63)</f>
        <v>0.44484123261479769</v>
      </c>
      <c r="J8" s="20">
        <v>1842</v>
      </c>
      <c r="K8" s="6">
        <v>-0.27800000000000002</v>
      </c>
      <c r="M8" s="20">
        <v>1844</v>
      </c>
      <c r="N8" s="6">
        <v>0.44500000000000001</v>
      </c>
    </row>
    <row r="9" spans="1:14" x14ac:dyDescent="0.2">
      <c r="A9" s="45" t="s">
        <v>89</v>
      </c>
      <c r="B9" s="46">
        <f>RATE(10,,McQuarrie_plus_data!O63,-McQuarrie_plus_data!O73)</f>
        <v>2.1924613348390781E-2</v>
      </c>
      <c r="C9" s="46">
        <f>AVERAGE(McQuarrie_plus_data!H64:H73)</f>
        <v>3.4832106650823279E-2</v>
      </c>
      <c r="D9" s="46">
        <f>_xlfn.STDEV.S(McQuarrie_plus_data!H64:H73)</f>
        <v>0.17886503097247614</v>
      </c>
      <c r="E9" s="46">
        <f>MIN(McQuarrie_plus_data!H64:H73)</f>
        <v>-0.1605058153721507</v>
      </c>
      <c r="F9" s="46">
        <f>MAX(McQuarrie_plus_data!H64:H73)</f>
        <v>0.42437488075986107</v>
      </c>
      <c r="J9" s="20">
        <v>1975</v>
      </c>
      <c r="K9" s="6">
        <v>-0.26700000000000002</v>
      </c>
      <c r="M9" s="20">
        <v>1880</v>
      </c>
      <c r="N9" s="6">
        <v>0.439</v>
      </c>
    </row>
    <row r="10" spans="1:14" x14ac:dyDescent="0.2">
      <c r="A10" s="45" t="s">
        <v>90</v>
      </c>
      <c r="B10" s="46">
        <f>RATE(10,,McQuarrie_plus_data!O73,-McQuarrie_plus_data!O83)</f>
        <v>0.10088371974477081</v>
      </c>
      <c r="C10" s="46">
        <f>AVERAGE(McQuarrie_plus_data!H74:H83)</f>
        <v>0.10501271744988946</v>
      </c>
      <c r="D10" s="46">
        <f>_xlfn.STDEV.S(McQuarrie_plus_data!H74:H83)</f>
        <v>0.10036683453647631</v>
      </c>
      <c r="E10" s="46">
        <f>MIN(McQuarrie_plus_data!H74:H83)</f>
        <v>-6.5785698629691414E-2</v>
      </c>
      <c r="F10" s="46">
        <f>MAX(McQuarrie_plus_data!H74:H83)</f>
        <v>0.27030052386005488</v>
      </c>
    </row>
    <row r="11" spans="1:14" x14ac:dyDescent="0.2">
      <c r="A11" s="45" t="s">
        <v>91</v>
      </c>
      <c r="B11" s="46">
        <f>RATE(10,,McQuarrie_plus_data!O83,-McQuarrie_plus_data!O93)</f>
        <v>9.0014177475550267E-2</v>
      </c>
      <c r="C11" s="46">
        <f>AVERAGE(McQuarrie_plus_data!H84:H93)</f>
        <v>9.8979852806817828E-2</v>
      </c>
      <c r="D11" s="46">
        <f>_xlfn.STDEV.S(McQuarrie_plus_data!H84:H93)</f>
        <v>0.15353396028861416</v>
      </c>
      <c r="E11" s="46">
        <f>MIN(McQuarrie_plus_data!H84:H93)</f>
        <v>-9.442385662581998E-2</v>
      </c>
      <c r="F11" s="46">
        <f>MAX(McQuarrie_plus_data!H84:H93)</f>
        <v>0.43914420849037672</v>
      </c>
    </row>
    <row r="12" spans="1:14" x14ac:dyDescent="0.2">
      <c r="A12" s="45" t="s">
        <v>92</v>
      </c>
      <c r="B12" s="46">
        <f>RATE(10,,McQuarrie_plus_data!O93,-McQuarrie_plus_data!O103)</f>
        <v>4.5652017079692277E-2</v>
      </c>
      <c r="C12" s="46">
        <f>AVERAGE(McQuarrie_plus_data!H94:H103)</f>
        <v>5.2311879722897095E-2</v>
      </c>
      <c r="D12" s="46">
        <f>_xlfn.STDEV.S(McQuarrie_plus_data!H94:H103)</f>
        <v>0.12699670708369842</v>
      </c>
      <c r="E12" s="46">
        <f>MIN(McQuarrie_plus_data!H94:H103)</f>
        <v>-0.11870876649111217</v>
      </c>
      <c r="F12" s="46">
        <f>MAX(McQuarrie_plus_data!H94:H103)</f>
        <v>0.31162170257661925</v>
      </c>
    </row>
    <row r="13" spans="1:14" x14ac:dyDescent="0.2">
      <c r="A13" s="45" t="s">
        <v>93</v>
      </c>
      <c r="B13" s="46">
        <f>RATE(10,,McQuarrie_plus_data!O103,-McQuarrie_plus_data!O113)</f>
        <v>8.840241520159503E-2</v>
      </c>
      <c r="C13" s="46">
        <f>AVERAGE(McQuarrie_plus_data!H104:H113)</f>
        <v>9.5559579565734312E-2</v>
      </c>
      <c r="D13" s="46">
        <f>_xlfn.STDEV.S(McQuarrie_plus_data!H104:H113)</f>
        <v>0.12920958748752676</v>
      </c>
      <c r="E13" s="46">
        <f>MIN(McQuarrie_plus_data!H104:H113)</f>
        <v>-0.16177553797660926</v>
      </c>
      <c r="F13" s="46">
        <f>MAX(McQuarrie_plus_data!H104:H113)</f>
        <v>0.2980745795759201</v>
      </c>
    </row>
    <row r="14" spans="1:14" x14ac:dyDescent="0.2">
      <c r="A14" s="45" t="s">
        <v>94</v>
      </c>
      <c r="B14" s="46">
        <f>RATE(10,,McQuarrie_plus_data!O113,-McQuarrie_plus_data!O123)</f>
        <v>4.5105333086488758E-2</v>
      </c>
      <c r="C14" s="46">
        <f>AVERAGE(McQuarrie_plus_data!H114:H123)</f>
        <v>6.4206883615514548E-2</v>
      </c>
      <c r="D14" s="46">
        <f>_xlfn.STDEV.S(McQuarrie_plus_data!H114:H123)</f>
        <v>0.21162202477592057</v>
      </c>
      <c r="E14" s="46">
        <f>MIN(McQuarrie_plus_data!H114:H123)</f>
        <v>-0.25256800972145199</v>
      </c>
      <c r="F14" s="46">
        <f>MAX(McQuarrie_plus_data!H114:H123)</f>
        <v>0.41473854635484209</v>
      </c>
    </row>
    <row r="15" spans="1:14" x14ac:dyDescent="0.2">
      <c r="A15" s="45" t="s">
        <v>95</v>
      </c>
      <c r="B15" s="46">
        <f>RATE(10,,McQuarrie_plus_data!O123,-McQuarrie_plus_data!O133)</f>
        <v>4.4618100049484107E-3</v>
      </c>
      <c r="C15" s="46">
        <f>AVERAGE(McQuarrie_plus_data!H124:H133)</f>
        <v>2.1276519616555488E-2</v>
      </c>
      <c r="D15" s="46">
        <f>_xlfn.STDEV.S(McQuarrie_plus_data!H124:H133)</f>
        <v>0.1936082894178478</v>
      </c>
      <c r="E15" s="46">
        <f>MIN(McQuarrie_plus_data!H124:H133)</f>
        <v>-0.3095152405435182</v>
      </c>
      <c r="F15" s="46">
        <f>MAX(McQuarrie_plus_data!H124:H133)</f>
        <v>0.30063499636495816</v>
      </c>
    </row>
    <row r="16" spans="1:14" x14ac:dyDescent="0.2">
      <c r="A16" s="45" t="s">
        <v>96</v>
      </c>
      <c r="B16" s="46">
        <f>RATE(10,,McQuarrie_plus_data!O133,-McQuarrie_plus_data!O143)</f>
        <v>3.3356064131394685E-2</v>
      </c>
      <c r="C16" s="46">
        <f>AVERAGE(McQuarrie_plus_data!H134:H143)</f>
        <v>6.9691836878142246E-2</v>
      </c>
      <c r="D16" s="46">
        <f>_xlfn.STDEV.S(McQuarrie_plus_data!H134:H143)</f>
        <v>0.27806319859043888</v>
      </c>
      <c r="E16" s="46">
        <f>MIN(McQuarrie_plus_data!H134:H143)</f>
        <v>-0.42485299021636957</v>
      </c>
      <c r="F16" s="46">
        <f>MAX(McQuarrie_plus_data!H134:H143)</f>
        <v>0.48856334744254859</v>
      </c>
    </row>
    <row r="17" spans="1:6" x14ac:dyDescent="0.2">
      <c r="A17" s="45" t="s">
        <v>97</v>
      </c>
      <c r="B17" s="46">
        <f>RATE(10,,McQuarrie_plus_data!O143,-McQuarrie_plus_data!O153)</f>
        <v>7.7372619901783013E-2</v>
      </c>
      <c r="C17" s="46">
        <f>AVERAGE(McQuarrie_plus_data!H144:H153)</f>
        <v>0.12262496185984913</v>
      </c>
      <c r="D17" s="46">
        <f>_xlfn.STDEV.S(McQuarrie_plus_data!H144:H153)</f>
        <v>0.33863261355881602</v>
      </c>
      <c r="E17" s="46">
        <f>MIN(McQuarrie_plus_data!H144:H153)</f>
        <v>-0.36729102250385592</v>
      </c>
      <c r="F17" s="46">
        <f>MAX(McQuarrie_plus_data!H144:H153)</f>
        <v>0.71654190939911566</v>
      </c>
    </row>
    <row r="18" spans="1:6" x14ac:dyDescent="0.2">
      <c r="A18" s="45" t="s">
        <v>98</v>
      </c>
      <c r="B18" s="46">
        <f>RATE(10,,McQuarrie_plus_data!O153,-McQuarrie_plus_data!O163)</f>
        <v>0.1046824196431872</v>
      </c>
      <c r="C18" s="46">
        <f>AVERAGE(McQuarrie_plus_data!H154:H163)</f>
        <v>0.12036444989945116</v>
      </c>
      <c r="D18" s="46">
        <f>_xlfn.STDEV.S(McQuarrie_plus_data!H154:H163)</f>
        <v>0.18915338043853788</v>
      </c>
      <c r="E18" s="46">
        <f>MIN(McQuarrie_plus_data!H154:H163)</f>
        <v>-0.24532773657513951</v>
      </c>
      <c r="F18" s="46">
        <f>MAX(McQuarrie_plus_data!H154:H163)</f>
        <v>0.4176000040030674</v>
      </c>
    </row>
    <row r="19" spans="1:6" x14ac:dyDescent="0.2">
      <c r="A19" s="45" t="s">
        <v>99</v>
      </c>
      <c r="B19" s="46">
        <f>RATE(10,,McQuarrie_plus_data!O163,-McQuarrie_plus_data!O173)</f>
        <v>0.12313457692459877</v>
      </c>
      <c r="C19" s="46">
        <f>AVERAGE(McQuarrie_plus_data!H164:H173)</f>
        <v>0.13369559804924114</v>
      </c>
      <c r="D19" s="46">
        <f>_xlfn.STDEV.S(McQuarrie_plus_data!H164:H173)</f>
        <v>0.16780992148584864</v>
      </c>
      <c r="E19" s="46">
        <f>MIN(McQuarrie_plus_data!H164:H173)</f>
        <v>-6.1784355550687176E-2</v>
      </c>
      <c r="F19" s="46">
        <f>MAX(McQuarrie_plus_data!H164:H173)</f>
        <v>0.44933936508872807</v>
      </c>
    </row>
    <row r="20" spans="1:6" x14ac:dyDescent="0.2">
      <c r="A20" s="45" t="s">
        <v>100</v>
      </c>
      <c r="B20" s="46">
        <f>RATE(10,,McQuarrie_plus_data!O173,-McQuarrie_plus_data!O183)</f>
        <v>5.6361573317587711E-2</v>
      </c>
      <c r="C20" s="46">
        <f>AVERAGE(McQuarrie_plus_data!H174:H183)</f>
        <v>6.2770708574440087E-2</v>
      </c>
      <c r="D20" s="46">
        <f>_xlfn.STDEV.S(McQuarrie_plus_data!H174:H183)</f>
        <v>0.11543071664578759</v>
      </c>
      <c r="E20" s="46">
        <f>MIN(McQuarrie_plus_data!H174:H183)</f>
        <v>-0.21651164073915419</v>
      </c>
      <c r="F20" s="46">
        <f>MAX(McQuarrie_plus_data!H174:H183)</f>
        <v>0.16628971845656459</v>
      </c>
    </row>
    <row r="21" spans="1:6" ht="15.75" customHeight="1" x14ac:dyDescent="0.2">
      <c r="A21" s="45" t="s">
        <v>101</v>
      </c>
      <c r="B21" s="46">
        <f>RATE(10,,McQuarrie_plus_data!O183,-McQuarrie_plus_data!O193)</f>
        <v>-4.0329619673769032E-3</v>
      </c>
      <c r="C21" s="46">
        <f>AVERAGE(McQuarrie_plus_data!H184:H193)</f>
        <v>1.1739311209857828E-2</v>
      </c>
      <c r="D21" s="46">
        <f>_xlfn.STDEV.S(McQuarrie_plus_data!H184:H193)</f>
        <v>0.18467339502740296</v>
      </c>
      <c r="E21" s="46">
        <f>MIN(McQuarrie_plus_data!H184:H193)</f>
        <v>-0.26744826480655537</v>
      </c>
      <c r="F21" s="46">
        <f>MAX(McQuarrie_plus_data!H184:H193)</f>
        <v>0.26953907909263441</v>
      </c>
    </row>
    <row r="22" spans="1:6" ht="15.75" customHeight="1" x14ac:dyDescent="0.2">
      <c r="A22" s="45" t="s">
        <v>102</v>
      </c>
      <c r="B22" s="46">
        <f>RATE(10,,McQuarrie_plus_data!O193,-McQuarrie_plus_data!O203)</f>
        <v>0.10425062871433385</v>
      </c>
      <c r="C22" s="46">
        <f>AVERAGE(McQuarrie_plus_data!H194:H203)</f>
        <v>0.10914736012870696</v>
      </c>
      <c r="D22" s="46">
        <f>_xlfn.STDEV.S(McQuarrie_plus_data!H194:H203)</f>
        <v>0.10851806427302788</v>
      </c>
      <c r="E22" s="46">
        <f>MIN(McQuarrie_plus_data!H194:H203)</f>
        <v>-9.3814733578392095E-2</v>
      </c>
      <c r="F22" s="46">
        <f>MAX(McQuarrie_plus_data!H194:H203)</f>
        <v>0.27283401249410622</v>
      </c>
    </row>
    <row r="23" spans="1:6" ht="15.75" customHeight="1" x14ac:dyDescent="0.2">
      <c r="A23" s="45" t="s">
        <v>103</v>
      </c>
      <c r="B23" s="46">
        <f>RATE(10,,McQuarrie_plus_data!O203,-McQuarrie_plus_data!O213)</f>
        <v>5.5534920025182802E-2</v>
      </c>
      <c r="C23" s="46">
        <f>AVERAGE(McQuarrie_plus_data!H204:H213)</f>
        <v>7.1708861734918597E-2</v>
      </c>
      <c r="D23" s="46">
        <f>_xlfn.STDEV.S(McQuarrie_plus_data!H204:H213)</f>
        <v>0.19097852900209575</v>
      </c>
      <c r="E23" s="46">
        <f>MIN(McQuarrie_plus_data!H204:H213)</f>
        <v>-0.2342486170042396</v>
      </c>
      <c r="F23" s="46">
        <f>MAX(McQuarrie_plus_data!H204:H213)</f>
        <v>0.33081296796030268</v>
      </c>
    </row>
    <row r="24" spans="1:6" ht="15.75" customHeight="1" x14ac:dyDescent="0.2">
      <c r="A24" s="45" t="s">
        <v>104</v>
      </c>
      <c r="B24" s="46">
        <f>RATE(10,,McQuarrie_plus_data!O213,-McQuarrie_plus_data!O223)</f>
        <v>6.4836396173182778E-2</v>
      </c>
      <c r="C24" s="46">
        <f>AVERAGE(McQuarrie_plus_data!H214:H223)</f>
        <v>8.7960795462532632E-2</v>
      </c>
      <c r="D24" s="46">
        <f>_xlfn.STDEV.S(McQuarrie_plus_data!H214:H223)</f>
        <v>0.21700711854947149</v>
      </c>
      <c r="E24" s="46">
        <f>MIN(McQuarrie_plus_data!H214:H223)</f>
        <v>-0.39235176017042395</v>
      </c>
      <c r="F24" s="46">
        <f>MAX(McQuarrie_plus_data!H214:H223)</f>
        <v>0.36825790666800229</v>
      </c>
    </row>
    <row r="25" spans="1:6" ht="15.75" customHeight="1" x14ac:dyDescent="0.2">
      <c r="A25" s="45" t="s">
        <v>105</v>
      </c>
      <c r="B25" s="46">
        <f>RATE(10,,McQuarrie_plus_data!O223,-McQuarrie_plus_data!O233)</f>
        <v>8.50480543147734E-2</v>
      </c>
      <c r="C25" s="46">
        <f>AVERAGE(McQuarrie_plus_data!H224:H233)</f>
        <v>9.2127926558189716E-2</v>
      </c>
      <c r="D25" s="46">
        <f>_xlfn.STDEV.S(McQuarrie_plus_data!H224:H233)</f>
        <v>0.12690629716456636</v>
      </c>
      <c r="E25" s="46">
        <f>MIN(McQuarrie_plus_data!H224:H233)</f>
        <v>-0.13904960183262394</v>
      </c>
      <c r="F25" s="46">
        <f>MAX(McQuarrie_plus_data!H224:H233)</f>
        <v>0.21500631727253983</v>
      </c>
    </row>
    <row r="26" spans="1:6" ht="15.75" customHeight="1" x14ac:dyDescent="0.2">
      <c r="B26" s="11"/>
      <c r="C26" s="11"/>
      <c r="D26" s="11"/>
      <c r="E26" s="11"/>
      <c r="F26" s="11"/>
    </row>
    <row r="27" spans="1:6" ht="15.75" customHeight="1" x14ac:dyDescent="0.2">
      <c r="A27" s="47" t="s">
        <v>108</v>
      </c>
      <c r="B27" s="48">
        <f>RATE(230,,McQuarrie_plus_data!O3,-McQuarrie_plus_data!O233)</f>
        <v>6.0714676966802363E-2</v>
      </c>
      <c r="C27" s="48">
        <f>AVERAGE(McQuarrie_plus_data!H4:H233)</f>
        <v>7.3940065954149883E-2</v>
      </c>
      <c r="D27" s="48">
        <f>_xlfn.STDEV.S(McQuarrie_plus_data!H4:H233)</f>
        <v>0.16668329825269071</v>
      </c>
      <c r="E27" s="48">
        <f>MIN(McQuarrie_plus_data!H4:H233)</f>
        <v>-0.42485299021636957</v>
      </c>
      <c r="F27" s="48">
        <f>MAX(McQuarrie_plus_data!H4:H233)</f>
        <v>0.71654190939911566</v>
      </c>
    </row>
    <row r="28" spans="1:6" ht="15.75" customHeight="1" x14ac:dyDescent="0.2">
      <c r="A28" s="47" t="s">
        <v>109</v>
      </c>
      <c r="B28" s="48">
        <f>RATE(120,,McQuarrie_plus_data!O3,-McQuarrie_plus_data!O123)</f>
        <v>5.8282428118192231E-2</v>
      </c>
      <c r="C28" s="48">
        <f>AVERAGE(McQuarrie_plus_data!H4:H123)</f>
        <v>6.6459432247796824E-2</v>
      </c>
      <c r="D28" s="48">
        <f>_xlfn.STDEV.S(McQuarrie_plus_data!H4:H123)</f>
        <v>0.1334270052793802</v>
      </c>
      <c r="E28" s="48">
        <f>MIN(McQuarrie_plus_data!H4:H123)</f>
        <v>-0.27777928762058213</v>
      </c>
      <c r="F28" s="48">
        <f>MAX(McQuarrie_plus_data!H4:H123)</f>
        <v>0.44484123261479769</v>
      </c>
    </row>
    <row r="29" spans="1:6" ht="15.75" customHeight="1" x14ac:dyDescent="0.2">
      <c r="A29" s="47" t="s">
        <v>111</v>
      </c>
      <c r="B29" s="48">
        <f>RATE(110,,McQuarrie_plus_data!O123,-McQuarrie_plus_data!O233)</f>
        <v>6.3374415202229056E-2</v>
      </c>
      <c r="C29" s="48">
        <f>AVERAGE(McQuarrie_plus_data!H124:H233)</f>
        <v>8.2100757270171326E-2</v>
      </c>
      <c r="D29" s="48">
        <f>_xlfn.STDEV.S(McQuarrie_plus_data!H124:H233)</f>
        <v>0.19699137859569671</v>
      </c>
      <c r="E29" s="48">
        <f>MIN(McQuarrie_plus_data!H124:H233)</f>
        <v>-0.42485299021636957</v>
      </c>
      <c r="F29" s="48">
        <f>MAX(McQuarrie_plus_data!H124:H233)</f>
        <v>0.71654190939911566</v>
      </c>
    </row>
    <row r="30" spans="1:6" ht="15.75" customHeight="1" x14ac:dyDescent="0.2">
      <c r="A30" s="47" t="s">
        <v>112</v>
      </c>
      <c r="B30" s="48">
        <f>RATE(149,,McQuarrie_plus_data!O3,-McQuarrie_plus_data!O152)</f>
        <v>5.3550463589011325E-2</v>
      </c>
      <c r="C30" s="48">
        <f>AVERAGE(McQuarrie_plus_data!H4:H152)</f>
        <v>6.6828936729558877E-2</v>
      </c>
      <c r="D30" s="48">
        <f>_xlfn.STDEV.S(McQuarrie_plus_data!H4:H152)</f>
        <v>0.16902476121005658</v>
      </c>
      <c r="E30" s="48">
        <f>MIN(McQuarrie_plus_data!H4:H152)</f>
        <v>-0.42485299021636957</v>
      </c>
      <c r="F30" s="48">
        <f>MAX(McQuarrie_plus_data!H4:H152)</f>
        <v>0.71654190939911566</v>
      </c>
    </row>
    <row r="31" spans="1:6" ht="15.75" customHeight="1" x14ac:dyDescent="0.2">
      <c r="A31" s="47" t="s">
        <v>113</v>
      </c>
      <c r="B31" s="48">
        <f>RATE(29,,McQuarrie_plus_data!O123,-McQuarrie_plus_data!O152)</f>
        <v>3.4193788618906852E-2</v>
      </c>
      <c r="C31" s="48">
        <f>AVERAGE(McQuarrie_plus_data!H124:H152)</f>
        <v>6.8357920792022422E-2</v>
      </c>
      <c r="D31" s="48">
        <f>_xlfn.STDEV.S(McQuarrie_plus_data!H124:H152)</f>
        <v>0.27449001040300408</v>
      </c>
      <c r="E31" s="48">
        <f>MIN(McQuarrie_plus_data!H124:H152)</f>
        <v>-0.42485299021636957</v>
      </c>
      <c r="F31" s="48">
        <f>MAX(McQuarrie_plus_data!H124:H152)</f>
        <v>0.71654190939911566</v>
      </c>
    </row>
    <row r="32" spans="1:6" ht="15.75" customHeight="1" x14ac:dyDescent="0.2">
      <c r="A32" s="47" t="s">
        <v>114</v>
      </c>
      <c r="B32" s="48">
        <f>RATE(13,,McQuarrie_plus_data!O139,-McQuarrie_plus_data!O152)</f>
        <v>-2.5273869477828125E-2</v>
      </c>
      <c r="C32" s="48">
        <f>AVERAGE(McQuarrie_plus_data!H140:H152)</f>
        <v>2.3882774352470847E-2</v>
      </c>
      <c r="D32" s="48">
        <f>_xlfn.STDEV.S(McQuarrie_plus_data!H140:H152)</f>
        <v>0.34265195948714744</v>
      </c>
      <c r="E32" s="48">
        <f>MIN(McQuarrie_plus_data!H140:H152)</f>
        <v>-0.42485299021636957</v>
      </c>
      <c r="F32" s="48">
        <f>MAX(McQuarrie_plus_data!H140:H152)</f>
        <v>0.71654190939911566</v>
      </c>
    </row>
    <row r="33" spans="1:6" ht="15.75" customHeight="1" x14ac:dyDescent="0.2">
      <c r="A33" s="47" t="s">
        <v>115</v>
      </c>
      <c r="B33" s="48">
        <f>RATE(81,,McQuarrie_plus_data!O152,-McQuarrie_plus_data!O233)</f>
        <v>7.4020765566143149E-2</v>
      </c>
      <c r="C33" s="48">
        <f>AVERAGE(McQuarrie_plus_data!H153:H233)</f>
        <v>8.7021032058644449E-2</v>
      </c>
      <c r="D33" s="48">
        <f>_xlfn.STDEV.S(McQuarrie_plus_data!H153:H233)</f>
        <v>0.1625084333219525</v>
      </c>
      <c r="E33" s="48">
        <f>MIN(McQuarrie_plus_data!H153:H233)</f>
        <v>-0.39235176017042395</v>
      </c>
      <c r="F33" s="48">
        <f>MAX(McQuarrie_plus_data!H153:H233)</f>
        <v>0.44933936508872807</v>
      </c>
    </row>
    <row r="34" spans="1:6" ht="15.75" customHeight="1" x14ac:dyDescent="0.2">
      <c r="A34" s="47" t="s">
        <v>116</v>
      </c>
      <c r="B34" s="48">
        <f>RATE(40,,McQuarrie_plus_data!O152,-McQuarrie_plus_data!O192)</f>
        <v>6.690855476577387E-2</v>
      </c>
      <c r="C34" s="48">
        <f>AVERAGE(McQuarrie_plus_data!H153:H192)</f>
        <v>7.9924472122834739E-2</v>
      </c>
      <c r="D34" s="48">
        <f>_xlfn.STDEV.S(McQuarrie_plus_data!H153:H192)</f>
        <v>0.16610735964790971</v>
      </c>
      <c r="E34" s="48">
        <f>MIN(McQuarrie_plus_data!H153:H192)</f>
        <v>-0.26744826480655537</v>
      </c>
      <c r="F34" s="48">
        <f>MAX(McQuarrie_plus_data!H153:H192)</f>
        <v>0.44933936508872807</v>
      </c>
    </row>
    <row r="35" spans="1:6" ht="15.75" customHeight="1" x14ac:dyDescent="0.2">
      <c r="A35" s="47" t="s">
        <v>117</v>
      </c>
      <c r="B35" s="48">
        <f>RATE(25,,McQuarrie_plus_data!O192,-McQuarrie_plus_data!O217)</f>
        <v>9.6940332027458928E-2</v>
      </c>
      <c r="C35" s="48">
        <f>AVERAGE(McQuarrie_plus_data!H193:H217)</f>
        <v>0.10726772657687032</v>
      </c>
      <c r="D35" s="48">
        <f>_xlfn.STDEV.S(McQuarrie_plus_data!H193:H217)</f>
        <v>0.14962981138460926</v>
      </c>
      <c r="E35" s="48">
        <f>MIN(McQuarrie_plus_data!H193:H217)</f>
        <v>-0.2342486170042396</v>
      </c>
      <c r="F35" s="48">
        <f>MAX(McQuarrie_plus_data!H193:H217)</f>
        <v>0.36825790666800229</v>
      </c>
    </row>
    <row r="36" spans="1:6" ht="15.75" customHeight="1" x14ac:dyDescent="0.2">
      <c r="A36" s="47" t="s">
        <v>118</v>
      </c>
      <c r="B36" s="48">
        <f>RATE(16,,McQuarrie_plus_data!O217,-McQuarrie_plus_data!O233)</f>
        <v>5.6568710352452825E-2</v>
      </c>
      <c r="C36" s="48">
        <f>AVERAGE(McQuarrie_plus_data!H218:H233)</f>
        <v>7.3126971713440875E-2</v>
      </c>
      <c r="D36" s="48">
        <f>_xlfn.STDEV.S(McQuarrie_plus_data!H218:H233)</f>
        <v>0.17962097461154319</v>
      </c>
      <c r="E36" s="48">
        <f>MIN(McQuarrie_plus_data!H218:H233)</f>
        <v>-0.39235176017042395</v>
      </c>
      <c r="F36" s="48">
        <f>MAX(McQuarrie_plus_data!H218:H233)</f>
        <v>0.33516267904492025</v>
      </c>
    </row>
    <row r="37" spans="1:6" ht="15.75" customHeight="1" x14ac:dyDescent="0.2">
      <c r="A37" s="47" t="s">
        <v>119</v>
      </c>
      <c r="B37" s="48">
        <f>RATE(41,,McQuarrie_plus_data!O192,-McQuarrie_plus_data!O233)</f>
        <v>8.1005196199570736E-2</v>
      </c>
      <c r="C37" s="48">
        <f>AVERAGE(McQuarrie_plus_data!H193:H233)</f>
        <v>9.3944505166751499E-2</v>
      </c>
      <c r="D37" s="48">
        <f>_xlfn.STDEV.S(McQuarrie_plus_data!H193:H233)</f>
        <v>0.16067552470971669</v>
      </c>
      <c r="E37" s="48">
        <f>MIN(McQuarrie_plus_data!H193:H233)</f>
        <v>-0.39235176017042395</v>
      </c>
      <c r="F37" s="48">
        <f>MAX(McQuarrie_plus_data!H193:H233)</f>
        <v>0.36825790666800229</v>
      </c>
    </row>
    <row r="38" spans="1:6" ht="15.75" customHeight="1" x14ac:dyDescent="0.2">
      <c r="A38" s="47" t="s">
        <v>120</v>
      </c>
      <c r="B38" s="48">
        <f>RATE(133,,McQuarrie_plus_data!O3,-McQuarrie_plus_data!O136)</f>
        <v>5.6416374910958064E-2</v>
      </c>
      <c r="C38" s="48">
        <f>AVERAGE(McQuarrie_plus_data!H4:H136)</f>
        <v>6.5386811006297021E-2</v>
      </c>
      <c r="D38" s="48">
        <f>_xlfn.STDEV.S(McQuarrie_plus_data!H4:H136)</f>
        <v>0.13874767548022571</v>
      </c>
      <c r="E38" s="48">
        <f>MIN(McQuarrie_plus_data!H4:H136)</f>
        <v>-0.3095152405435182</v>
      </c>
      <c r="F38" s="48">
        <f>MAX(McQuarrie_plus_data!H4:H136)</f>
        <v>0.44484123261479769</v>
      </c>
    </row>
    <row r="39" spans="1:6" ht="15.75" customHeight="1" x14ac:dyDescent="0.2">
      <c r="A39" s="47" t="s">
        <v>121</v>
      </c>
      <c r="B39" s="48">
        <f>RATE(97,,McQuarrie_plus_data!O136,-McQuarrie_plus_data!O233)</f>
        <v>6.6636668654585535E-2</v>
      </c>
      <c r="C39" s="48">
        <f>AVERAGE(McQuarrie_plus_data!H137:H233)</f>
        <v>8.5667724800174885E-2</v>
      </c>
      <c r="D39" s="48">
        <f>_xlfn.STDEV.S(McQuarrie_plus_data!H137:H233)</f>
        <v>0.19890817590475854</v>
      </c>
      <c r="E39" s="48">
        <f>MIN(McQuarrie_plus_data!H137:H233)</f>
        <v>-0.42485299021636957</v>
      </c>
      <c r="F39" s="48">
        <f>MAX(McQuarrie_plus_data!H137:H233)</f>
        <v>0.71654190939911566</v>
      </c>
    </row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>
      <c r="A47" s="1" t="s">
        <v>0</v>
      </c>
      <c r="B47" s="1" t="s">
        <v>14</v>
      </c>
    </row>
    <row r="48" spans="1:6" ht="15.75" customHeight="1" x14ac:dyDescent="0.2">
      <c r="A48" s="2">
        <v>1792</v>
      </c>
    </row>
    <row r="49" spans="1:2" ht="15.75" customHeight="1" x14ac:dyDescent="0.2">
      <c r="A49" s="2">
        <v>1793</v>
      </c>
      <c r="B49" s="2">
        <v>1</v>
      </c>
    </row>
    <row r="50" spans="1:2" ht="15.75" customHeight="1" x14ac:dyDescent="0.2">
      <c r="A50" s="2">
        <v>1794</v>
      </c>
      <c r="B50" s="2">
        <v>0.86104021009116549</v>
      </c>
    </row>
    <row r="51" spans="1:2" ht="15.75" customHeight="1" x14ac:dyDescent="0.2">
      <c r="A51" s="2">
        <v>1795</v>
      </c>
      <c r="B51" s="2">
        <v>0.91491336953303104</v>
      </c>
    </row>
    <row r="52" spans="1:2" ht="15.75" customHeight="1" x14ac:dyDescent="0.2">
      <c r="A52" s="2">
        <v>1796</v>
      </c>
      <c r="B52" s="2">
        <v>0.9181365889928893</v>
      </c>
    </row>
    <row r="53" spans="1:2" ht="15.75" customHeight="1" x14ac:dyDescent="0.2">
      <c r="A53" s="2">
        <v>1797</v>
      </c>
      <c r="B53" s="2">
        <v>0.88034468538744948</v>
      </c>
    </row>
    <row r="54" spans="1:2" ht="15.75" customHeight="1" x14ac:dyDescent="0.2">
      <c r="A54" s="2">
        <v>1798</v>
      </c>
      <c r="B54" s="2">
        <v>1.034353116119453</v>
      </c>
    </row>
    <row r="55" spans="1:2" ht="15.75" customHeight="1" x14ac:dyDescent="0.2">
      <c r="A55" s="2">
        <v>1799</v>
      </c>
      <c r="B55" s="2">
        <v>1.1416038412097891</v>
      </c>
    </row>
    <row r="56" spans="1:2" ht="15.75" customHeight="1" x14ac:dyDescent="0.2">
      <c r="A56" s="2">
        <v>1800</v>
      </c>
      <c r="B56" s="2">
        <v>1.1986610240932101</v>
      </c>
    </row>
    <row r="57" spans="1:2" ht="15.75" customHeight="1" x14ac:dyDescent="0.2">
      <c r="A57" s="2">
        <v>1801</v>
      </c>
      <c r="B57" s="2">
        <v>1.3393890978172007</v>
      </c>
    </row>
    <row r="58" spans="1:2" ht="15.75" customHeight="1" x14ac:dyDescent="0.2">
      <c r="A58" s="2">
        <v>1802</v>
      </c>
      <c r="B58" s="2">
        <v>1.6352543387359122</v>
      </c>
    </row>
    <row r="59" spans="1:2" ht="15.75" customHeight="1" x14ac:dyDescent="0.2">
      <c r="A59" s="2">
        <v>1803</v>
      </c>
      <c r="B59" s="2">
        <v>1.9874648588601789</v>
      </c>
    </row>
    <row r="60" spans="1:2" ht="15.75" customHeight="1" x14ac:dyDescent="0.2">
      <c r="A60" s="2">
        <v>1804</v>
      </c>
      <c r="B60" s="2">
        <v>1.9761433570400952</v>
      </c>
    </row>
    <row r="61" spans="1:2" ht="15.75" customHeight="1" x14ac:dyDescent="0.2">
      <c r="A61" s="2">
        <v>1805</v>
      </c>
      <c r="B61" s="2">
        <v>1.9475407752617802</v>
      </c>
    </row>
    <row r="62" spans="1:2" ht="15.75" customHeight="1" x14ac:dyDescent="0.2">
      <c r="A62" s="2">
        <v>1806</v>
      </c>
      <c r="B62" s="2">
        <v>1.9196633991222416</v>
      </c>
    </row>
    <row r="63" spans="1:2" ht="15.75" customHeight="1" x14ac:dyDescent="0.2">
      <c r="A63" s="2">
        <v>1807</v>
      </c>
      <c r="B63" s="2">
        <v>2.1384568021052361</v>
      </c>
    </row>
    <row r="64" spans="1:2" ht="15.75" customHeight="1" x14ac:dyDescent="0.2">
      <c r="A64" s="2">
        <v>1808</v>
      </c>
      <c r="B64" s="2">
        <v>2.1188030131215103</v>
      </c>
    </row>
    <row r="65" spans="1:2" ht="15.75" customHeight="1" x14ac:dyDescent="0.2">
      <c r="A65" s="2">
        <v>1809</v>
      </c>
      <c r="B65" s="2">
        <v>2.3585365295685539</v>
      </c>
    </row>
    <row r="66" spans="1:2" ht="15.75" customHeight="1" x14ac:dyDescent="0.2">
      <c r="A66" s="2">
        <v>1810</v>
      </c>
      <c r="B66" s="2">
        <v>2.561752258874713</v>
      </c>
    </row>
    <row r="67" spans="1:2" ht="15.75" customHeight="1" x14ac:dyDescent="0.2">
      <c r="A67" s="2">
        <v>1811</v>
      </c>
      <c r="B67" s="2">
        <v>2.4253755722996093</v>
      </c>
    </row>
    <row r="68" spans="1:2" ht="15.75" customHeight="1" x14ac:dyDescent="0.2">
      <c r="A68" s="2">
        <v>1812</v>
      </c>
      <c r="B68" s="2">
        <v>2.3992909363785184</v>
      </c>
    </row>
    <row r="69" spans="1:2" ht="15.75" customHeight="1" x14ac:dyDescent="0.2">
      <c r="A69" s="2">
        <v>1813</v>
      </c>
      <c r="B69" s="2">
        <v>2.3908148180787006</v>
      </c>
    </row>
    <row r="70" spans="1:2" ht="15.75" customHeight="1" x14ac:dyDescent="0.2">
      <c r="A70" s="2">
        <v>1814</v>
      </c>
      <c r="B70" s="2">
        <v>2.2423039937364804</v>
      </c>
    </row>
    <row r="71" spans="1:2" ht="15.75" customHeight="1" x14ac:dyDescent="0.2">
      <c r="A71" s="2">
        <v>1815</v>
      </c>
      <c r="B71" s="2">
        <v>2.1118301653548239</v>
      </c>
    </row>
    <row r="72" spans="1:2" ht="15.75" customHeight="1" x14ac:dyDescent="0.2">
      <c r="A72" s="2">
        <v>1816</v>
      </c>
      <c r="B72" s="2">
        <v>2.6665127564412248</v>
      </c>
    </row>
    <row r="73" spans="1:2" ht="15.75" customHeight="1" x14ac:dyDescent="0.2">
      <c r="A73" s="2">
        <v>1817</v>
      </c>
      <c r="B73" s="2">
        <v>3.0055127000460673</v>
      </c>
    </row>
    <row r="74" spans="1:2" ht="15.75" customHeight="1" x14ac:dyDescent="0.2">
      <c r="A74" s="2">
        <v>1818</v>
      </c>
      <c r="B74" s="2">
        <v>3.9440541540433198</v>
      </c>
    </row>
    <row r="75" spans="1:2" ht="15.75" customHeight="1" x14ac:dyDescent="0.2">
      <c r="A75" s="2">
        <v>1819</v>
      </c>
      <c r="B75" s="2">
        <v>3.4806039802793545</v>
      </c>
    </row>
    <row r="76" spans="1:2" ht="15.75" customHeight="1" x14ac:dyDescent="0.2">
      <c r="A76" s="2">
        <v>1820</v>
      </c>
      <c r="B76" s="2">
        <v>3.4361862120416196</v>
      </c>
    </row>
    <row r="77" spans="1:2" ht="15.75" customHeight="1" x14ac:dyDescent="0.2">
      <c r="A77" s="2">
        <v>1821</v>
      </c>
      <c r="B77" s="2">
        <v>3.8805333865971812</v>
      </c>
    </row>
    <row r="78" spans="1:2" ht="15.75" customHeight="1" x14ac:dyDescent="0.2">
      <c r="A78" s="2">
        <v>1822</v>
      </c>
      <c r="B78" s="2">
        <v>4.3419143359297907</v>
      </c>
    </row>
    <row r="79" spans="1:2" ht="15.75" customHeight="1" x14ac:dyDescent="0.2">
      <c r="A79" s="2">
        <v>1823</v>
      </c>
      <c r="B79" s="2">
        <v>4.3269763321051622</v>
      </c>
    </row>
    <row r="80" spans="1:2" ht="15.75" customHeight="1" x14ac:dyDescent="0.2">
      <c r="A80" s="2">
        <v>1824</v>
      </c>
      <c r="B80" s="2">
        <v>5.1190575753579983</v>
      </c>
    </row>
    <row r="81" spans="1:2" ht="15.75" customHeight="1" x14ac:dyDescent="0.2">
      <c r="A81" s="2">
        <v>1825</v>
      </c>
      <c r="B81" s="2">
        <v>6.0264334841274465</v>
      </c>
    </row>
    <row r="82" spans="1:2" ht="15.75" customHeight="1" x14ac:dyDescent="0.2">
      <c r="A82" s="2">
        <v>1826</v>
      </c>
      <c r="B82" s="2">
        <v>6.0878115785810909</v>
      </c>
    </row>
    <row r="83" spans="1:2" ht="15.75" customHeight="1" x14ac:dyDescent="0.2">
      <c r="A83" s="2">
        <v>1827</v>
      </c>
      <c r="B83" s="2">
        <v>6.3838103648052256</v>
      </c>
    </row>
    <row r="84" spans="1:2" ht="15.75" customHeight="1" x14ac:dyDescent="0.2">
      <c r="A84" s="2">
        <v>1828</v>
      </c>
      <c r="B84" s="2">
        <v>6.7760420559895644</v>
      </c>
    </row>
    <row r="85" spans="1:2" ht="15.75" customHeight="1" x14ac:dyDescent="0.2">
      <c r="A85" s="2">
        <v>1829</v>
      </c>
      <c r="B85" s="2">
        <v>7.3084654413274093</v>
      </c>
    </row>
    <row r="86" spans="1:2" ht="15.75" customHeight="1" x14ac:dyDescent="0.2">
      <c r="A86" s="2">
        <v>1830</v>
      </c>
      <c r="B86" s="2">
        <v>7.7896486645979985</v>
      </c>
    </row>
    <row r="87" spans="1:2" ht="15.75" customHeight="1" x14ac:dyDescent="0.2">
      <c r="A87" s="2">
        <v>1831</v>
      </c>
      <c r="B87" s="2">
        <v>9.0792661598589959</v>
      </c>
    </row>
    <row r="88" spans="1:2" ht="15.75" customHeight="1" x14ac:dyDescent="0.2">
      <c r="A88" s="2">
        <v>1832</v>
      </c>
      <c r="B88" s="2">
        <v>9.8914474862502946</v>
      </c>
    </row>
    <row r="89" spans="1:2" ht="15.75" customHeight="1" x14ac:dyDescent="0.2">
      <c r="A89" s="2">
        <v>1833</v>
      </c>
      <c r="B89" s="2">
        <v>10.188749126152342</v>
      </c>
    </row>
    <row r="90" spans="1:2" ht="15.75" customHeight="1" x14ac:dyDescent="0.2">
      <c r="A90" s="2">
        <v>1834</v>
      </c>
      <c r="B90" s="2">
        <v>10.304822177661958</v>
      </c>
    </row>
    <row r="91" spans="1:2" ht="15.75" customHeight="1" x14ac:dyDescent="0.2">
      <c r="A91" s="2">
        <v>1835</v>
      </c>
      <c r="B91" s="2">
        <v>11.08643940410421</v>
      </c>
    </row>
    <row r="92" spans="1:2" ht="15.75" customHeight="1" x14ac:dyDescent="0.2">
      <c r="A92" s="2">
        <v>1836</v>
      </c>
      <c r="B92" s="2">
        <v>11.786328507315257</v>
      </c>
    </row>
    <row r="93" spans="1:2" ht="15.75" customHeight="1" x14ac:dyDescent="0.2">
      <c r="A93" s="2">
        <v>1837</v>
      </c>
      <c r="B93" s="2">
        <v>11.554985014371285</v>
      </c>
    </row>
    <row r="94" spans="1:2" ht="15.75" customHeight="1" x14ac:dyDescent="0.2">
      <c r="A94" s="2">
        <v>1838</v>
      </c>
      <c r="B94" s="2">
        <v>11.267080292001937</v>
      </c>
    </row>
    <row r="95" spans="1:2" ht="15.75" customHeight="1" x14ac:dyDescent="0.2">
      <c r="A95" s="2">
        <v>1839</v>
      </c>
      <c r="B95" s="2">
        <v>12.427002345497547</v>
      </c>
    </row>
    <row r="96" spans="1:2" ht="15.75" customHeight="1" x14ac:dyDescent="0.2">
      <c r="A96" s="2">
        <v>1840</v>
      </c>
      <c r="B96" s="2">
        <v>10.897757626955849</v>
      </c>
    </row>
    <row r="97" spans="1:2" ht="15.75" customHeight="1" x14ac:dyDescent="0.2">
      <c r="A97" s="2">
        <v>1841</v>
      </c>
      <c r="B97" s="2">
        <v>10.741379156515789</v>
      </c>
    </row>
    <row r="98" spans="1:2" ht="15.75" customHeight="1" x14ac:dyDescent="0.2">
      <c r="A98" s="2">
        <v>1842</v>
      </c>
      <c r="B98" s="2">
        <v>7.7576465063562638</v>
      </c>
    </row>
    <row r="99" spans="1:2" ht="15.75" customHeight="1" x14ac:dyDescent="0.2">
      <c r="A99" s="2">
        <v>1843</v>
      </c>
      <c r="B99" s="2">
        <v>7.9614071801195516</v>
      </c>
    </row>
    <row r="100" spans="1:2" ht="15.75" customHeight="1" x14ac:dyDescent="0.2">
      <c r="A100" s="2">
        <v>1844</v>
      </c>
      <c r="B100" s="2">
        <v>11.502969363472234</v>
      </c>
    </row>
    <row r="101" spans="1:2" ht="15.75" customHeight="1" x14ac:dyDescent="0.2">
      <c r="A101" s="2">
        <v>1845</v>
      </c>
      <c r="B101" s="2">
        <v>12.498299526398227</v>
      </c>
    </row>
    <row r="102" spans="1:2" ht="15.75" customHeight="1" x14ac:dyDescent="0.2">
      <c r="A102" s="2">
        <v>1846</v>
      </c>
      <c r="B102" s="2">
        <v>13.134644411193735</v>
      </c>
    </row>
    <row r="103" spans="1:2" ht="15.75" customHeight="1" x14ac:dyDescent="0.2">
      <c r="A103" s="2">
        <v>1847</v>
      </c>
      <c r="B103" s="2">
        <v>13.153221082361322</v>
      </c>
    </row>
    <row r="104" spans="1:2" ht="15.75" customHeight="1" x14ac:dyDescent="0.2">
      <c r="A104" s="2">
        <v>1848</v>
      </c>
      <c r="B104" s="2">
        <v>13.638766686554044</v>
      </c>
    </row>
    <row r="105" spans="1:2" ht="15.75" customHeight="1" x14ac:dyDescent="0.2">
      <c r="A105" s="2">
        <v>1849</v>
      </c>
      <c r="B105" s="2">
        <v>14.096750131054138</v>
      </c>
    </row>
    <row r="106" spans="1:2" ht="15.75" customHeight="1" x14ac:dyDescent="0.2">
      <c r="A106" s="2">
        <v>1850</v>
      </c>
      <c r="B106" s="2">
        <v>14.59544228875296</v>
      </c>
    </row>
    <row r="107" spans="1:2" ht="15.75" customHeight="1" x14ac:dyDescent="0.2">
      <c r="A107" s="2">
        <v>1851</v>
      </c>
      <c r="B107" s="2">
        <v>17.805270525785801</v>
      </c>
    </row>
    <row r="108" spans="1:2" ht="15.75" customHeight="1" x14ac:dyDescent="0.2">
      <c r="A108" s="2">
        <v>1852</v>
      </c>
      <c r="B108" s="2">
        <v>17.268907187816211</v>
      </c>
    </row>
    <row r="109" spans="1:2" ht="15.75" customHeight="1" x14ac:dyDescent="0.2">
      <c r="A109" s="2">
        <v>1853</v>
      </c>
      <c r="B109" s="2">
        <v>20.554090045706342</v>
      </c>
    </row>
    <row r="110" spans="1:2" ht="15.75" customHeight="1" x14ac:dyDescent="0.2">
      <c r="A110" s="2">
        <v>1854</v>
      </c>
      <c r="B110" s="2">
        <v>17.819115431082643</v>
      </c>
    </row>
    <row r="111" spans="1:2" ht="15.75" customHeight="1" x14ac:dyDescent="0.2">
      <c r="A111" s="2">
        <v>1855</v>
      </c>
      <c r="B111" s="2">
        <v>14.959043779606251</v>
      </c>
    </row>
    <row r="112" spans="1:2" ht="15.75" customHeight="1" x14ac:dyDescent="0.2">
      <c r="A112" s="2">
        <v>1856</v>
      </c>
      <c r="B112" s="2">
        <v>14.628334572739448</v>
      </c>
    </row>
    <row r="113" spans="1:2" ht="15.75" customHeight="1" x14ac:dyDescent="0.2">
      <c r="A113" s="2">
        <v>1857</v>
      </c>
      <c r="B113" s="2">
        <v>16.574807034509078</v>
      </c>
    </row>
    <row r="114" spans="1:2" ht="15.75" customHeight="1" x14ac:dyDescent="0.2">
      <c r="A114" s="2">
        <v>1858</v>
      </c>
      <c r="B114" s="2">
        <v>14.499335253769447</v>
      </c>
    </row>
    <row r="115" spans="1:2" ht="15.75" customHeight="1" x14ac:dyDescent="0.2">
      <c r="A115" s="2">
        <v>1859</v>
      </c>
      <c r="B115" s="2">
        <v>16.476120456343896</v>
      </c>
    </row>
    <row r="116" spans="1:2" ht="15.75" customHeight="1" x14ac:dyDescent="0.2">
      <c r="A116" s="2">
        <v>1860</v>
      </c>
      <c r="B116" s="2">
        <v>16.536126556142676</v>
      </c>
    </row>
    <row r="117" spans="1:2" ht="15.75" customHeight="1" x14ac:dyDescent="0.2">
      <c r="A117" s="2">
        <v>1861</v>
      </c>
      <c r="B117" s="2">
        <v>18.941166466984214</v>
      </c>
    </row>
    <row r="118" spans="1:2" ht="15.75" customHeight="1" x14ac:dyDescent="0.2">
      <c r="A118" s="2">
        <v>1862</v>
      </c>
      <c r="B118" s="2">
        <v>17.925139429432289</v>
      </c>
    </row>
    <row r="119" spans="1:2" ht="15.75" customHeight="1" x14ac:dyDescent="0.2">
      <c r="A119" s="2">
        <v>1863</v>
      </c>
      <c r="B119" s="2">
        <v>25.532118337401499</v>
      </c>
    </row>
    <row r="120" spans="1:2" ht="15.75" customHeight="1" x14ac:dyDescent="0.2">
      <c r="A120" s="2">
        <v>1864</v>
      </c>
      <c r="B120" s="2">
        <v>25.920900874799273</v>
      </c>
    </row>
    <row r="121" spans="1:2" ht="15.75" customHeight="1" x14ac:dyDescent="0.2">
      <c r="A121" s="2">
        <v>1865</v>
      </c>
      <c r="B121" s="2">
        <v>24.215676301639622</v>
      </c>
    </row>
    <row r="122" spans="1:2" ht="15.75" customHeight="1" x14ac:dyDescent="0.2">
      <c r="A122" s="2">
        <v>1866</v>
      </c>
      <c r="B122" s="2">
        <v>25.125305675044313</v>
      </c>
    </row>
    <row r="123" spans="1:2" ht="15.75" customHeight="1" x14ac:dyDescent="0.2">
      <c r="A123" s="2">
        <v>1867</v>
      </c>
      <c r="B123" s="2">
        <v>27.815244504692476</v>
      </c>
    </row>
    <row r="124" spans="1:2" ht="15.75" customHeight="1" x14ac:dyDescent="0.2">
      <c r="A124" s="2">
        <v>1868</v>
      </c>
      <c r="B124" s="2">
        <v>32.646779408550493</v>
      </c>
    </row>
    <row r="125" spans="1:2" ht="15.75" customHeight="1" x14ac:dyDescent="0.2">
      <c r="A125" s="2">
        <v>1869</v>
      </c>
      <c r="B125" s="2">
        <v>41.471220985025347</v>
      </c>
    </row>
    <row r="126" spans="1:2" ht="15.75" customHeight="1" x14ac:dyDescent="0.2">
      <c r="A126" s="2">
        <v>1870</v>
      </c>
      <c r="B126" s="2">
        <v>44.309226540209799</v>
      </c>
    </row>
    <row r="127" spans="1:2" ht="15.75" customHeight="1" x14ac:dyDescent="0.2">
      <c r="A127" s="2">
        <v>1871</v>
      </c>
      <c r="B127" s="2">
        <v>47.363066646147054</v>
      </c>
    </row>
    <row r="128" spans="1:2" ht="15.75" customHeight="1" x14ac:dyDescent="0.2">
      <c r="A128" s="2">
        <v>1872</v>
      </c>
      <c r="B128" s="2">
        <v>57.081173533814784</v>
      </c>
    </row>
    <row r="129" spans="1:2" ht="15.75" customHeight="1" x14ac:dyDescent="0.2">
      <c r="A129" s="2">
        <v>1873</v>
      </c>
      <c r="B129" s="2">
        <v>66.757696284189052</v>
      </c>
    </row>
    <row r="130" spans="1:2" ht="15.75" customHeight="1" x14ac:dyDescent="0.2">
      <c r="A130" s="2">
        <v>1874</v>
      </c>
      <c r="B130" s="2">
        <v>65.545657487559339</v>
      </c>
    </row>
    <row r="131" spans="1:2" ht="15.75" customHeight="1" x14ac:dyDescent="0.2">
      <c r="A131" s="2">
        <v>1875</v>
      </c>
      <c r="B131" s="2">
        <v>71.180005454515467</v>
      </c>
    </row>
    <row r="132" spans="1:2" ht="15.75" customHeight="1" x14ac:dyDescent="0.2">
      <c r="A132" s="2">
        <v>1876</v>
      </c>
      <c r="B132" s="2">
        <v>77.743692231327898</v>
      </c>
    </row>
    <row r="133" spans="1:2" ht="15.75" customHeight="1" x14ac:dyDescent="0.2">
      <c r="A133" s="2">
        <v>1877</v>
      </c>
      <c r="B133" s="2">
        <v>70.402832982515122</v>
      </c>
    </row>
    <row r="134" spans="1:2" ht="15.75" customHeight="1" x14ac:dyDescent="0.2">
      <c r="A134" s="2">
        <v>1878</v>
      </c>
      <c r="B134" s="2">
        <v>72.393943540056071</v>
      </c>
    </row>
    <row r="135" spans="1:2" ht="15.75" customHeight="1" x14ac:dyDescent="0.2">
      <c r="A135" s="2">
        <v>1879</v>
      </c>
      <c r="B135" s="2">
        <v>85.142736223828337</v>
      </c>
    </row>
    <row r="136" spans="1:2" ht="15.75" customHeight="1" x14ac:dyDescent="0.2">
      <c r="A136" s="2">
        <v>1880</v>
      </c>
      <c r="B136" s="2">
        <v>122.53267573154636</v>
      </c>
    </row>
    <row r="137" spans="1:2" ht="15.75" customHeight="1" x14ac:dyDescent="0.2">
      <c r="A137" s="2">
        <v>1881</v>
      </c>
      <c r="B137" s="2">
        <v>152.36797322261069</v>
      </c>
    </row>
    <row r="138" spans="1:2" ht="15.75" customHeight="1" x14ac:dyDescent="0.2">
      <c r="A138" s="2">
        <v>1882</v>
      </c>
      <c r="B138" s="2">
        <v>153.18989562479152</v>
      </c>
    </row>
    <row r="139" spans="1:2" ht="15.75" customHeight="1" x14ac:dyDescent="0.2">
      <c r="A139" s="2">
        <v>1883</v>
      </c>
      <c r="B139" s="2">
        <v>158.06030239004028</v>
      </c>
    </row>
    <row r="140" spans="1:2" ht="15.75" customHeight="1" x14ac:dyDescent="0.2">
      <c r="A140" s="2">
        <v>1884</v>
      </c>
      <c r="B140" s="2">
        <v>147.56482868643823</v>
      </c>
    </row>
    <row r="141" spans="1:2" ht="15.75" customHeight="1" x14ac:dyDescent="0.2">
      <c r="A141" s="2">
        <v>1885</v>
      </c>
      <c r="B141" s="2">
        <v>130.04758989559886</v>
      </c>
    </row>
    <row r="142" spans="1:2" ht="15.75" customHeight="1" x14ac:dyDescent="0.2">
      <c r="A142" s="2">
        <v>1886</v>
      </c>
      <c r="B142" s="2">
        <v>170.57324127485131</v>
      </c>
    </row>
    <row r="143" spans="1:2" ht="15.75" customHeight="1" x14ac:dyDescent="0.2">
      <c r="A143" s="2">
        <v>1887</v>
      </c>
      <c r="B143" s="2">
        <v>189.17999879282863</v>
      </c>
    </row>
    <row r="144" spans="1:2" ht="15.75" customHeight="1" x14ac:dyDescent="0.2">
      <c r="A144" s="2">
        <v>1888</v>
      </c>
      <c r="B144" s="2">
        <v>184.08712284552161</v>
      </c>
    </row>
    <row r="145" spans="1:2" ht="15.75" customHeight="1" x14ac:dyDescent="0.2">
      <c r="A145" s="2">
        <v>1889</v>
      </c>
      <c r="B145" s="2">
        <v>190.65887926212901</v>
      </c>
    </row>
    <row r="146" spans="1:2" ht="15.75" customHeight="1" x14ac:dyDescent="0.2">
      <c r="A146" s="2">
        <v>1890</v>
      </c>
      <c r="B146" s="2">
        <v>210.53556694899768</v>
      </c>
    </row>
    <row r="147" spans="1:2" ht="15.75" customHeight="1" x14ac:dyDescent="0.2">
      <c r="A147" s="2">
        <v>1891</v>
      </c>
      <c r="B147" s="2">
        <v>200.6038132340143</v>
      </c>
    </row>
    <row r="148" spans="1:2" ht="15.75" customHeight="1" x14ac:dyDescent="0.2">
      <c r="A148" s="2">
        <v>1892</v>
      </c>
      <c r="B148" s="2">
        <v>233.21205434651006</v>
      </c>
    </row>
    <row r="149" spans="1:2" ht="15.75" customHeight="1" x14ac:dyDescent="0.2">
      <c r="A149" s="2">
        <v>1893</v>
      </c>
      <c r="B149" s="2">
        <v>246.99866389318504</v>
      </c>
    </row>
    <row r="150" spans="1:2" ht="15.75" customHeight="1" x14ac:dyDescent="0.2">
      <c r="A150" s="2">
        <v>1894</v>
      </c>
      <c r="B150" s="2">
        <v>207.04032216236135</v>
      </c>
    </row>
    <row r="151" spans="1:2" ht="15.75" customHeight="1" x14ac:dyDescent="0.2">
      <c r="A151" s="2">
        <v>1895</v>
      </c>
      <c r="B151" s="2">
        <v>219.9878740112847</v>
      </c>
    </row>
    <row r="152" spans="1:2" ht="15.75" customHeight="1" x14ac:dyDescent="0.2">
      <c r="A152" s="2">
        <v>1896</v>
      </c>
      <c r="B152" s="2">
        <v>234.60865155420626</v>
      </c>
    </row>
    <row r="153" spans="1:2" ht="15.75" customHeight="1" x14ac:dyDescent="0.2">
      <c r="A153" s="2">
        <v>1897</v>
      </c>
      <c r="B153" s="2">
        <v>237.29862583300931</v>
      </c>
    </row>
    <row r="154" spans="1:2" ht="15.75" customHeight="1" x14ac:dyDescent="0.2">
      <c r="A154" s="2">
        <v>1898</v>
      </c>
      <c r="B154" s="2">
        <v>287.21524880376973</v>
      </c>
    </row>
    <row r="155" spans="1:2" ht="15.75" customHeight="1" x14ac:dyDescent="0.2">
      <c r="A155" s="2">
        <v>1899</v>
      </c>
      <c r="B155" s="2">
        <v>372.82681333874666</v>
      </c>
    </row>
    <row r="156" spans="1:2" ht="15.75" customHeight="1" x14ac:dyDescent="0.2">
      <c r="A156" s="2">
        <v>1900</v>
      </c>
      <c r="B156" s="2">
        <v>385.5493944199759</v>
      </c>
    </row>
    <row r="157" spans="1:2" ht="15.75" customHeight="1" x14ac:dyDescent="0.2">
      <c r="A157" s="2">
        <v>1901</v>
      </c>
      <c r="B157" s="2">
        <v>459.59404001886924</v>
      </c>
    </row>
    <row r="158" spans="1:2" ht="15.75" customHeight="1" x14ac:dyDescent="0.2">
      <c r="A158" s="2">
        <v>1902</v>
      </c>
      <c r="B158" s="2">
        <v>541.35696195253661</v>
      </c>
    </row>
    <row r="159" spans="1:2" ht="15.75" customHeight="1" x14ac:dyDescent="0.2">
      <c r="A159" s="2">
        <v>1903</v>
      </c>
      <c r="B159" s="2">
        <v>576.22165067246942</v>
      </c>
    </row>
    <row r="160" spans="1:2" ht="15.75" customHeight="1" x14ac:dyDescent="0.2">
      <c r="A160" s="2">
        <v>1904</v>
      </c>
      <c r="B160" s="2">
        <v>469.07416664632456</v>
      </c>
    </row>
    <row r="161" spans="1:2" ht="15.75" customHeight="1" x14ac:dyDescent="0.2">
      <c r="A161" s="2">
        <v>1905</v>
      </c>
      <c r="B161" s="2">
        <v>616.99225443648845</v>
      </c>
    </row>
    <row r="162" spans="1:2" ht="15.75" customHeight="1" x14ac:dyDescent="0.2">
      <c r="A162" s="2">
        <v>1906</v>
      </c>
      <c r="B162" s="2">
        <v>747.15104534688089</v>
      </c>
    </row>
    <row r="163" spans="1:2" ht="15.75" customHeight="1" x14ac:dyDescent="0.2">
      <c r="A163" s="2">
        <v>1907</v>
      </c>
      <c r="B163" s="2">
        <v>727.26578643683411</v>
      </c>
    </row>
    <row r="164" spans="1:2" ht="15.75" customHeight="1" x14ac:dyDescent="0.2">
      <c r="A164" s="2">
        <v>1908</v>
      </c>
      <c r="B164" s="2">
        <v>543.58171421797636</v>
      </c>
    </row>
    <row r="165" spans="1:2" ht="15.75" customHeight="1" x14ac:dyDescent="0.2">
      <c r="A165" s="2">
        <v>1909</v>
      </c>
      <c r="B165" s="2">
        <v>769.02600419781311</v>
      </c>
    </row>
    <row r="166" spans="1:2" ht="15.75" customHeight="1" x14ac:dyDescent="0.2">
      <c r="A166" s="2">
        <v>1910</v>
      </c>
      <c r="B166" s="2">
        <v>885.26343259571638</v>
      </c>
    </row>
    <row r="167" spans="1:2" ht="15.75" customHeight="1" x14ac:dyDescent="0.2">
      <c r="A167" s="2">
        <v>1911</v>
      </c>
      <c r="B167" s="2">
        <v>833.52142136972611</v>
      </c>
    </row>
    <row r="168" spans="1:2" ht="15.75" customHeight="1" x14ac:dyDescent="0.2">
      <c r="A168" s="2">
        <v>1912</v>
      </c>
      <c r="B168" s="2">
        <v>854.04419427569701</v>
      </c>
    </row>
    <row r="169" spans="1:2" ht="15.75" customHeight="1" x14ac:dyDescent="0.2">
      <c r="A169" s="2">
        <v>1913</v>
      </c>
      <c r="B169" s="2">
        <v>895.75700136692012</v>
      </c>
    </row>
    <row r="170" spans="1:2" ht="15.75" customHeight="1" x14ac:dyDescent="0.2">
      <c r="A170" s="2">
        <v>1914</v>
      </c>
      <c r="B170" s="2">
        <v>834.87870145920533</v>
      </c>
    </row>
    <row r="171" spans="1:2" ht="15.75" customHeight="1" x14ac:dyDescent="0.2">
      <c r="A171" s="2">
        <v>1915</v>
      </c>
      <c r="B171" s="2">
        <v>778.90127960810753</v>
      </c>
    </row>
    <row r="172" spans="1:2" ht="15.75" customHeight="1" x14ac:dyDescent="0.2">
      <c r="A172" s="2">
        <v>1916</v>
      </c>
      <c r="B172" s="2">
        <v>994.24880128573648</v>
      </c>
    </row>
    <row r="173" spans="1:2" ht="15.75" customHeight="1" x14ac:dyDescent="0.2">
      <c r="A173" s="2">
        <v>1917</v>
      </c>
      <c r="B173" s="2">
        <v>965.15761108029562</v>
      </c>
    </row>
    <row r="174" spans="1:2" ht="15.75" customHeight="1" x14ac:dyDescent="0.2">
      <c r="A174" s="2">
        <v>1918</v>
      </c>
      <c r="B174" s="2">
        <v>666.42662092437058</v>
      </c>
    </row>
    <row r="175" spans="1:2" ht="15.75" customHeight="1" x14ac:dyDescent="0.2">
      <c r="A175" s="2">
        <v>1919</v>
      </c>
      <c r="B175" s="2">
        <v>661.16115819186859</v>
      </c>
    </row>
    <row r="176" spans="1:2" ht="15.75" customHeight="1" x14ac:dyDescent="0.2">
      <c r="A176" s="2">
        <v>1920</v>
      </c>
      <c r="B176" s="2">
        <v>672.93508368857215</v>
      </c>
    </row>
    <row r="177" spans="1:2" ht="15.75" customHeight="1" x14ac:dyDescent="0.2">
      <c r="A177" s="2">
        <v>1921</v>
      </c>
      <c r="B177" s="2">
        <v>586.08350391580245</v>
      </c>
    </row>
    <row r="178" spans="1:2" ht="15.75" customHeight="1" x14ac:dyDescent="0.2">
      <c r="A178" s="2">
        <v>1922</v>
      </c>
      <c r="B178" s="2">
        <v>720.06063576898146</v>
      </c>
    </row>
    <row r="179" spans="1:2" ht="15.75" customHeight="1" x14ac:dyDescent="0.2">
      <c r="A179" s="2">
        <v>1923</v>
      </c>
      <c r="B179" s="2">
        <v>936.53606238593864</v>
      </c>
    </row>
    <row r="180" spans="1:2" ht="15.75" customHeight="1" x14ac:dyDescent="0.2">
      <c r="A180" s="2">
        <v>1924</v>
      </c>
      <c r="B180" s="2">
        <v>959.13693905730042</v>
      </c>
    </row>
    <row r="181" spans="1:2" ht="15.75" customHeight="1" x14ac:dyDescent="0.2">
      <c r="A181" s="2">
        <v>1925</v>
      </c>
      <c r="B181" s="2">
        <v>1216.8756266696191</v>
      </c>
    </row>
    <row r="182" spans="1:2" ht="15.75" customHeight="1" x14ac:dyDescent="0.2">
      <c r="A182" s="2">
        <v>1926</v>
      </c>
      <c r="B182" s="2">
        <v>1479.3520475192252</v>
      </c>
    </row>
    <row r="183" spans="1:2" ht="15.75" customHeight="1" x14ac:dyDescent="0.2">
      <c r="A183" s="2">
        <v>1927</v>
      </c>
      <c r="B183" s="2">
        <v>1665.2600203911802</v>
      </c>
    </row>
    <row r="184" spans="1:2" ht="15.75" customHeight="1" x14ac:dyDescent="0.2">
      <c r="A184" s="2">
        <v>1928</v>
      </c>
      <c r="B184" s="2">
        <v>2225.3831860759137</v>
      </c>
    </row>
    <row r="185" spans="1:2" ht="15.75" customHeight="1" x14ac:dyDescent="0.2">
      <c r="A185" s="2">
        <v>1929</v>
      </c>
      <c r="B185" s="2">
        <v>3312.623844807526</v>
      </c>
    </row>
    <row r="186" spans="1:2" ht="15.75" customHeight="1" x14ac:dyDescent="0.2">
      <c r="A186" s="2">
        <v>1930</v>
      </c>
      <c r="B186" s="2">
        <v>2824.5015236001377</v>
      </c>
    </row>
    <row r="187" spans="1:2" ht="15.75" customHeight="1" x14ac:dyDescent="0.2">
      <c r="A187" s="2">
        <v>1931</v>
      </c>
      <c r="B187" s="2">
        <v>2170.7594961333698</v>
      </c>
    </row>
    <row r="188" spans="1:2" ht="15.75" customHeight="1" x14ac:dyDescent="0.2">
      <c r="A188" s="2">
        <v>1932</v>
      </c>
      <c r="B188" s="2">
        <v>1248.5058331605278</v>
      </c>
    </row>
    <row r="189" spans="1:2" ht="15.75" customHeight="1" x14ac:dyDescent="0.2">
      <c r="A189" s="2">
        <v>1933</v>
      </c>
      <c r="B189" s="2">
        <v>1300.2427152192424</v>
      </c>
    </row>
    <row r="190" spans="1:2" ht="15.75" customHeight="1" x14ac:dyDescent="0.2">
      <c r="A190" s="2">
        <v>1934</v>
      </c>
      <c r="B190" s="2">
        <v>2231.9211130647291</v>
      </c>
    </row>
    <row r="191" spans="1:2" ht="15.75" customHeight="1" x14ac:dyDescent="0.2">
      <c r="A191" s="2">
        <v>1935</v>
      </c>
      <c r="B191" s="2">
        <v>1917.4686737358393</v>
      </c>
    </row>
    <row r="192" spans="1:2" ht="15.75" customHeight="1" x14ac:dyDescent="0.2">
      <c r="A192" s="2">
        <v>1936</v>
      </c>
      <c r="B192" s="2">
        <v>3041.3241263159252</v>
      </c>
    </row>
    <row r="193" spans="1:2" ht="15.75" customHeight="1" x14ac:dyDescent="0.2">
      <c r="A193" s="2">
        <v>1937</v>
      </c>
      <c r="B193" s="2">
        <v>3804.8378377148028</v>
      </c>
    </row>
    <row r="194" spans="1:2" ht="15.75" customHeight="1" x14ac:dyDescent="0.2">
      <c r="A194" s="2">
        <v>1938</v>
      </c>
      <c r="B194" s="2">
        <v>2407.3550578391728</v>
      </c>
    </row>
    <row r="195" spans="1:2" ht="15.75" customHeight="1" x14ac:dyDescent="0.2">
      <c r="A195" s="2">
        <v>1939</v>
      </c>
      <c r="B195" s="2">
        <v>2926.8881283915348</v>
      </c>
    </row>
    <row r="196" spans="1:2" ht="15.75" customHeight="1" x14ac:dyDescent="0.2">
      <c r="A196" s="2">
        <v>1940</v>
      </c>
      <c r="B196" s="2">
        <v>3117.8452311813912</v>
      </c>
    </row>
    <row r="197" spans="1:2" ht="15.75" customHeight="1" x14ac:dyDescent="0.2">
      <c r="A197" s="2">
        <v>1941</v>
      </c>
      <c r="B197" s="2">
        <v>2793.2169071449821</v>
      </c>
    </row>
    <row r="198" spans="1:2" ht="15.75" customHeight="1" x14ac:dyDescent="0.2">
      <c r="A198" s="2">
        <v>1942</v>
      </c>
      <c r="B198" s="2">
        <v>2374.9038867820941</v>
      </c>
    </row>
    <row r="199" spans="1:2" ht="15.75" customHeight="1" x14ac:dyDescent="0.2">
      <c r="A199" s="2">
        <v>1943</v>
      </c>
      <c r="B199" s="2">
        <v>2739.5786446328998</v>
      </c>
    </row>
    <row r="200" spans="1:2" ht="15.75" customHeight="1" x14ac:dyDescent="0.2">
      <c r="A200" s="2">
        <v>1944</v>
      </c>
      <c r="B200" s="2">
        <v>3229.463502866226</v>
      </c>
    </row>
    <row r="201" spans="1:2" ht="15.75" customHeight="1" x14ac:dyDescent="0.2">
      <c r="A201" s="2">
        <v>1945</v>
      </c>
      <c r="B201" s="2">
        <v>3839.560983855295</v>
      </c>
    </row>
    <row r="202" spans="1:2" ht="15.75" customHeight="1" x14ac:dyDescent="0.2">
      <c r="A202" s="2">
        <v>1946</v>
      </c>
      <c r="B202" s="2">
        <v>5442.961666083288</v>
      </c>
    </row>
    <row r="203" spans="1:2" ht="15.75" customHeight="1" x14ac:dyDescent="0.2">
      <c r="A203" s="2">
        <v>1947</v>
      </c>
      <c r="B203" s="2">
        <v>4107.6522002778247</v>
      </c>
    </row>
    <row r="204" spans="1:2" ht="15.75" customHeight="1" x14ac:dyDescent="0.2">
      <c r="A204" s="2">
        <v>1948</v>
      </c>
      <c r="B204" s="2">
        <v>3655.3297465437354</v>
      </c>
    </row>
    <row r="205" spans="1:2" ht="15.75" customHeight="1" x14ac:dyDescent="0.2">
      <c r="A205" s="2">
        <v>1949</v>
      </c>
      <c r="B205" s="2">
        <v>3843.608138764524</v>
      </c>
    </row>
    <row r="206" spans="1:2" ht="15.75" customHeight="1" x14ac:dyDescent="0.2">
      <c r="A206" s="2">
        <v>1950</v>
      </c>
      <c r="B206" s="2">
        <v>4783.8039922314911</v>
      </c>
    </row>
    <row r="207" spans="1:2" ht="15.75" customHeight="1" x14ac:dyDescent="0.2">
      <c r="A207" s="2">
        <v>1951</v>
      </c>
      <c r="B207" s="2">
        <v>6007.1686449990966</v>
      </c>
    </row>
    <row r="208" spans="1:2" ht="15.75" customHeight="1" x14ac:dyDescent="0.2">
      <c r="A208" s="2">
        <v>1952</v>
      </c>
      <c r="B208" s="2">
        <v>6689.2400140304217</v>
      </c>
    </row>
    <row r="209" spans="1:2" ht="15.75" customHeight="1" x14ac:dyDescent="0.2">
      <c r="A209" s="2">
        <v>1953</v>
      </c>
      <c r="B209" s="2">
        <v>7414.0958692166259</v>
      </c>
    </row>
    <row r="210" spans="1:2" ht="15.75" customHeight="1" x14ac:dyDescent="0.2">
      <c r="A210" s="2">
        <v>1954</v>
      </c>
      <c r="B210" s="2">
        <v>7760.3509048663318</v>
      </c>
    </row>
    <row r="211" spans="1:2" ht="15.75" customHeight="1" x14ac:dyDescent="0.2">
      <c r="A211" s="2">
        <v>1955</v>
      </c>
      <c r="B211" s="2">
        <v>11247.382053324705</v>
      </c>
    </row>
    <row r="212" spans="1:2" ht="15.75" customHeight="1" x14ac:dyDescent="0.2">
      <c r="A212" s="2">
        <v>1956</v>
      </c>
      <c r="B212" s="2">
        <v>13565.178495575639</v>
      </c>
    </row>
    <row r="213" spans="1:2" ht="15.75" customHeight="1" x14ac:dyDescent="0.2">
      <c r="A213" s="2">
        <v>1957</v>
      </c>
      <c r="B213" s="2">
        <v>14243.499027248876</v>
      </c>
    </row>
    <row r="214" spans="1:2" ht="15.75" customHeight="1" x14ac:dyDescent="0.2">
      <c r="A214" s="2">
        <v>1958</v>
      </c>
      <c r="B214" s="2">
        <v>13363.473619063465</v>
      </c>
    </row>
    <row r="215" spans="1:2" ht="15.75" customHeight="1" x14ac:dyDescent="0.2">
      <c r="A215" s="2">
        <v>1959</v>
      </c>
      <c r="B215" s="2">
        <v>18344.438211134006</v>
      </c>
    </row>
    <row r="216" spans="1:2" ht="15.75" customHeight="1" x14ac:dyDescent="0.2">
      <c r="A216" s="2">
        <v>1960</v>
      </c>
      <c r="B216" s="2">
        <v>18925.27093274377</v>
      </c>
    </row>
    <row r="217" spans="1:2" ht="15.75" customHeight="1" x14ac:dyDescent="0.2">
      <c r="A217" s="2">
        <v>1961</v>
      </c>
      <c r="B217" s="2">
        <v>21458.548042887571</v>
      </c>
    </row>
    <row r="218" spans="1:2" ht="15.75" customHeight="1" x14ac:dyDescent="0.2">
      <c r="A218" s="2">
        <v>1962</v>
      </c>
      <c r="B218" s="2">
        <v>24516.183454603615</v>
      </c>
    </row>
    <row r="219" spans="1:2" ht="15.75" customHeight="1" x14ac:dyDescent="0.2">
      <c r="A219" s="2">
        <v>1963</v>
      </c>
      <c r="B219" s="2">
        <v>23679.698815858581</v>
      </c>
    </row>
    <row r="220" spans="1:2" ht="15.75" customHeight="1" x14ac:dyDescent="0.2">
      <c r="A220" s="2">
        <v>1964</v>
      </c>
      <c r="B220" s="2">
        <v>27464.921835973939</v>
      </c>
    </row>
    <row r="221" spans="1:2" ht="15.75" customHeight="1" x14ac:dyDescent="0.2">
      <c r="A221" s="2">
        <v>1965</v>
      </c>
      <c r="B221" s="2">
        <v>32032.055955509597</v>
      </c>
    </row>
    <row r="222" spans="1:2" ht="15.75" customHeight="1" x14ac:dyDescent="0.2">
      <c r="A222" s="2">
        <v>1966</v>
      </c>
      <c r="B222" s="2">
        <v>35030.806528438632</v>
      </c>
    </row>
    <row r="223" spans="1:2" ht="15.75" customHeight="1" x14ac:dyDescent="0.2">
      <c r="A223" s="2">
        <v>1967</v>
      </c>
      <c r="B223" s="2">
        <v>33159.930283965747</v>
      </c>
    </row>
    <row r="224" spans="1:2" ht="15.75" customHeight="1" x14ac:dyDescent="0.2">
      <c r="A224" s="2">
        <v>1968</v>
      </c>
      <c r="B224" s="2">
        <v>36514.867896221753</v>
      </c>
    </row>
    <row r="225" spans="1:2" ht="15.75" customHeight="1" x14ac:dyDescent="0.2">
      <c r="A225" s="2">
        <v>1969</v>
      </c>
      <c r="B225" s="2">
        <v>41159.454813436278</v>
      </c>
    </row>
    <row r="226" spans="1:2" ht="15.75" customHeight="1" x14ac:dyDescent="0.2">
      <c r="A226" s="2">
        <v>1970</v>
      </c>
      <c r="B226" s="2">
        <v>32247.953719850113</v>
      </c>
    </row>
    <row r="227" spans="1:2" ht="15.75" customHeight="1" x14ac:dyDescent="0.2">
      <c r="A227" s="2">
        <v>1971</v>
      </c>
      <c r="B227" s="2">
        <v>34793.319068467477</v>
      </c>
    </row>
    <row r="228" spans="1:2" ht="15.75" customHeight="1" x14ac:dyDescent="0.2">
      <c r="A228" s="2">
        <v>1972</v>
      </c>
      <c r="B228" s="2">
        <v>38270.666730462937</v>
      </c>
    </row>
    <row r="229" spans="1:2" ht="15.75" customHeight="1" x14ac:dyDescent="0.2">
      <c r="A229" s="2">
        <v>1973</v>
      </c>
      <c r="B229" s="2">
        <v>40973.411139919917</v>
      </c>
    </row>
    <row r="230" spans="1:2" ht="15.75" customHeight="1" x14ac:dyDescent="0.2">
      <c r="A230" s="2">
        <v>1974</v>
      </c>
      <c r="B230" s="2">
        <v>31430.879246851728</v>
      </c>
    </row>
    <row r="231" spans="1:2" ht="15.75" customHeight="1" x14ac:dyDescent="0.2">
      <c r="A231" s="2">
        <v>1975</v>
      </c>
      <c r="B231" s="2">
        <v>23024.745130936863</v>
      </c>
    </row>
    <row r="232" spans="1:2" ht="15.75" customHeight="1" x14ac:dyDescent="0.2">
      <c r="A232" s="2">
        <v>1976</v>
      </c>
      <c r="B232" s="2">
        <v>29230.813729872203</v>
      </c>
    </row>
    <row r="233" spans="1:2" ht="15.75" customHeight="1" x14ac:dyDescent="0.2">
      <c r="A233" s="2">
        <v>1977</v>
      </c>
      <c r="B233" s="2">
        <v>30143.770098976602</v>
      </c>
    </row>
    <row r="234" spans="1:2" ht="15.75" customHeight="1" x14ac:dyDescent="0.2">
      <c r="A234" s="2">
        <v>1978</v>
      </c>
      <c r="B234" s="2">
        <v>26840.58016108931</v>
      </c>
    </row>
    <row r="235" spans="1:2" ht="15.75" customHeight="1" x14ac:dyDescent="0.2">
      <c r="A235" s="2">
        <v>1979</v>
      </c>
      <c r="B235" s="2">
        <v>29615.558601164816</v>
      </c>
    </row>
    <row r="236" spans="1:2" ht="15.75" customHeight="1" x14ac:dyDescent="0.2">
      <c r="A236" s="2">
        <v>1980</v>
      </c>
      <c r="B236" s="2">
        <v>32842.353953829901</v>
      </c>
    </row>
    <row r="237" spans="1:2" ht="15.75" customHeight="1" x14ac:dyDescent="0.2">
      <c r="A237" s="2">
        <v>1981</v>
      </c>
      <c r="B237" s="2">
        <v>35250.238087176265</v>
      </c>
    </row>
    <row r="238" spans="1:2" ht="15.75" customHeight="1" x14ac:dyDescent="0.2">
      <c r="A238" s="2">
        <v>1982</v>
      </c>
      <c r="B238" s="2">
        <v>31676.262673608315</v>
      </c>
    </row>
    <row r="239" spans="1:2" ht="15.75" customHeight="1" x14ac:dyDescent="0.2">
      <c r="A239" s="2">
        <v>1983</v>
      </c>
      <c r="B239" s="2">
        <v>39350.637860265291</v>
      </c>
    </row>
    <row r="240" spans="1:2" ht="15.75" customHeight="1" x14ac:dyDescent="0.2">
      <c r="A240" s="2">
        <v>1984</v>
      </c>
      <c r="B240" s="2">
        <v>43879.789693767038</v>
      </c>
    </row>
    <row r="241" spans="1:2" ht="15.75" customHeight="1" x14ac:dyDescent="0.2">
      <c r="A241" s="2">
        <v>1985</v>
      </c>
      <c r="B241" s="2">
        <v>48098.106585820475</v>
      </c>
    </row>
    <row r="242" spans="1:2" ht="15.75" customHeight="1" x14ac:dyDescent="0.2">
      <c r="A242" s="2">
        <v>1986</v>
      </c>
      <c r="B242" s="2">
        <v>56589.137914446779</v>
      </c>
    </row>
    <row r="243" spans="1:2" ht="15.75" customHeight="1" x14ac:dyDescent="0.2">
      <c r="A243" s="2">
        <v>1987</v>
      </c>
      <c r="B243" s="2">
        <v>72028.579475227656</v>
      </c>
    </row>
    <row r="244" spans="1:2" ht="15.75" customHeight="1" x14ac:dyDescent="0.2">
      <c r="A244" s="2">
        <v>1988</v>
      </c>
      <c r="B244" s="2">
        <v>65271.237481729135</v>
      </c>
    </row>
    <row r="245" spans="1:2" ht="15.75" customHeight="1" x14ac:dyDescent="0.2">
      <c r="A245" s="2">
        <v>1989</v>
      </c>
      <c r="B245" s="2">
        <v>74798.014941833666</v>
      </c>
    </row>
    <row r="246" spans="1:2" ht="15.75" customHeight="1" x14ac:dyDescent="0.2">
      <c r="A246" s="2">
        <v>1990</v>
      </c>
      <c r="B246" s="2">
        <v>79646.454543940534</v>
      </c>
    </row>
    <row r="247" spans="1:2" ht="15.75" customHeight="1" x14ac:dyDescent="0.2">
      <c r="A247" s="2">
        <v>1991</v>
      </c>
      <c r="B247" s="2">
        <v>79874.300040996095</v>
      </c>
    </row>
    <row r="248" spans="1:2" ht="15.75" customHeight="1" x14ac:dyDescent="0.2">
      <c r="A248" s="2">
        <v>1992</v>
      </c>
      <c r="B248" s="2">
        <v>99058.812634011672</v>
      </c>
    </row>
    <row r="249" spans="1:2" ht="15.75" customHeight="1" x14ac:dyDescent="0.2">
      <c r="A249" s="2">
        <v>1993</v>
      </c>
      <c r="B249" s="2">
        <v>106078.7341276021</v>
      </c>
    </row>
    <row r="250" spans="1:2" ht="15.75" customHeight="1" x14ac:dyDescent="0.2">
      <c r="A250" s="2">
        <v>1994</v>
      </c>
      <c r="B250" s="2">
        <v>117604.28643504533</v>
      </c>
    </row>
    <row r="251" spans="1:2" ht="15.75" customHeight="1" x14ac:dyDescent="0.2">
      <c r="A251" s="2">
        <v>1995</v>
      </c>
      <c r="B251" s="2">
        <v>112310.82129357423</v>
      </c>
    </row>
    <row r="252" spans="1:2" ht="15.75" customHeight="1" x14ac:dyDescent="0.2">
      <c r="A252" s="2">
        <v>1996</v>
      </c>
      <c r="B252" s="2">
        <v>149464.69741976069</v>
      </c>
    </row>
    <row r="253" spans="1:2" ht="15.75" customHeight="1" x14ac:dyDescent="0.2">
      <c r="A253" s="2">
        <v>1997</v>
      </c>
      <c r="B253" s="2">
        <v>180096.64743133335</v>
      </c>
    </row>
    <row r="254" spans="1:2" ht="15.75" customHeight="1" x14ac:dyDescent="0.2">
      <c r="A254" s="2">
        <v>1998</v>
      </c>
      <c r="B254" s="2">
        <v>220384.50300038719</v>
      </c>
    </row>
    <row r="255" spans="1:2" ht="15.75" customHeight="1" x14ac:dyDescent="0.2">
      <c r="A255" s="2">
        <v>1999</v>
      </c>
      <c r="B255" s="2">
        <v>273971.79856825119</v>
      </c>
    </row>
    <row r="256" spans="1:2" ht="15.75" customHeight="1" x14ac:dyDescent="0.2">
      <c r="A256" s="2">
        <v>2000</v>
      </c>
      <c r="B256" s="2">
        <v>308934.18790209753</v>
      </c>
    </row>
    <row r="257" spans="1:2" ht="15.75" customHeight="1" x14ac:dyDescent="0.2">
      <c r="A257" s="2">
        <v>2001</v>
      </c>
      <c r="B257" s="2">
        <v>286404.47006374947</v>
      </c>
    </row>
    <row r="258" spans="1:2" ht="15.75" customHeight="1" x14ac:dyDescent="0.2">
      <c r="A258" s="2">
        <v>2002</v>
      </c>
      <c r="B258" s="2">
        <v>237829.97715500093</v>
      </c>
    </row>
    <row r="259" spans="1:2" ht="15.75" customHeight="1" x14ac:dyDescent="0.2">
      <c r="A259" s="2">
        <v>2003</v>
      </c>
      <c r="B259" s="2">
        <v>182118.63392429205</v>
      </c>
    </row>
    <row r="260" spans="1:2" ht="15.75" customHeight="1" x14ac:dyDescent="0.2">
      <c r="A260" s="2">
        <v>2004</v>
      </c>
      <c r="B260" s="2">
        <v>249185.26081848808</v>
      </c>
    </row>
    <row r="261" spans="1:2" ht="15.75" customHeight="1" x14ac:dyDescent="0.2">
      <c r="A261" s="2">
        <v>2005</v>
      </c>
      <c r="B261" s="2">
        <v>260197.75141747409</v>
      </c>
    </row>
    <row r="262" spans="1:2" ht="15.75" customHeight="1" x14ac:dyDescent="0.2">
      <c r="A262" s="2">
        <v>2006</v>
      </c>
      <c r="B262" s="2">
        <v>286877.44199349516</v>
      </c>
    </row>
    <row r="263" spans="1:2" ht="15.75" customHeight="1" x14ac:dyDescent="0.2">
      <c r="A263" s="2">
        <v>2007</v>
      </c>
      <c r="B263" s="2">
        <v>320117.23412538046</v>
      </c>
    </row>
    <row r="264" spans="1:2" ht="15.75" customHeight="1" x14ac:dyDescent="0.2">
      <c r="A264" s="2">
        <v>2008</v>
      </c>
      <c r="B264" s="2">
        <v>302939.24236363615</v>
      </c>
    </row>
    <row r="265" spans="1:2" ht="15.75" customHeight="1" x14ac:dyDescent="0.2">
      <c r="A265" s="2">
        <v>2009</v>
      </c>
      <c r="B265" s="2">
        <v>184080.49739756883</v>
      </c>
    </row>
    <row r="266" spans="1:2" ht="15.75" customHeight="1" x14ac:dyDescent="0.2">
      <c r="A266" s="2">
        <v>2010</v>
      </c>
      <c r="B266" s="2">
        <v>245777.41006525946</v>
      </c>
    </row>
    <row r="267" spans="1:2" ht="15.75" customHeight="1" x14ac:dyDescent="0.2">
      <c r="A267" s="2">
        <v>2011</v>
      </c>
      <c r="B267" s="2">
        <v>301294.11101721012</v>
      </c>
    </row>
    <row r="268" spans="1:2" ht="15.75" customHeight="1" x14ac:dyDescent="0.2">
      <c r="A268" s="2">
        <v>2012</v>
      </c>
      <c r="B268" s="2">
        <v>299527.99768986588</v>
      </c>
    </row>
    <row r="269" spans="1:2" ht="15.75" customHeight="1" x14ac:dyDescent="0.2">
      <c r="A269" s="2">
        <v>2013</v>
      </c>
      <c r="B269" s="2">
        <v>341336.91051975085</v>
      </c>
    </row>
    <row r="270" spans="1:2" ht="15.75" customHeight="1" x14ac:dyDescent="0.2">
      <c r="A270" s="2">
        <v>2014</v>
      </c>
      <c r="B270" s="2">
        <v>403432.28775751207</v>
      </c>
    </row>
    <row r="271" spans="1:2" ht="15.75" customHeight="1" x14ac:dyDescent="0.2">
      <c r="A271" s="2">
        <v>2015</v>
      </c>
      <c r="B271" s="2">
        <v>447525.61208015075</v>
      </c>
    </row>
    <row r="272" spans="1:2" ht="15.75" customHeight="1" x14ac:dyDescent="0.2">
      <c r="A272" s="2">
        <v>2016</v>
      </c>
      <c r="B272" s="2">
        <v>420694.84870510595</v>
      </c>
    </row>
    <row r="273" spans="1:2" ht="15.75" customHeight="1" x14ac:dyDescent="0.2">
      <c r="A273" s="2">
        <v>2017</v>
      </c>
      <c r="B273" s="2">
        <v>501386.59415972355</v>
      </c>
    </row>
    <row r="274" spans="1:2" ht="15.75" customHeight="1" x14ac:dyDescent="0.2">
      <c r="A274" s="2">
        <v>2018</v>
      </c>
      <c r="B274" s="2">
        <v>609187.87929982727</v>
      </c>
    </row>
    <row r="275" spans="1:2" ht="15.75" customHeight="1" x14ac:dyDescent="0.2">
      <c r="A275" s="2">
        <v>2019</v>
      </c>
      <c r="B275" s="2">
        <v>582339.49154978746</v>
      </c>
    </row>
    <row r="276" spans="1:2" ht="15.75" customHeight="1" x14ac:dyDescent="0.2">
      <c r="A276" s="2">
        <v>2020</v>
      </c>
      <c r="B276" s="2">
        <v>683640.85154158284</v>
      </c>
    </row>
    <row r="277" spans="1:2" ht="15.75" customHeight="1" x14ac:dyDescent="0.2">
      <c r="A277" s="2">
        <v>2021</v>
      </c>
      <c r="B277" s="2">
        <v>813738.5927424879</v>
      </c>
    </row>
    <row r="278" spans="1:2" ht="15.75" customHeight="1" x14ac:dyDescent="0.2">
      <c r="A278" s="2">
        <v>2022</v>
      </c>
      <c r="B278" s="2">
        <v>896798.44670733577</v>
      </c>
    </row>
    <row r="279" spans="1:2" ht="15.75" customHeight="1" x14ac:dyDescent="0.2">
      <c r="A279" s="2">
        <v>2023</v>
      </c>
      <c r="B279" s="2">
        <v>772098.97976856516</v>
      </c>
    </row>
    <row r="280" spans="1:2" ht="15.75" customHeight="1" x14ac:dyDescent="0.2"/>
    <row r="281" spans="1:2" ht="15.75" customHeight="1" x14ac:dyDescent="0.2"/>
    <row r="282" spans="1:2" ht="15.75" customHeight="1" x14ac:dyDescent="0.2"/>
    <row r="283" spans="1:2" ht="15.75" customHeight="1" x14ac:dyDescent="0.2"/>
    <row r="284" spans="1:2" ht="15.75" customHeight="1" x14ac:dyDescent="0.2"/>
    <row r="285" spans="1:2" ht="15.75" customHeight="1" x14ac:dyDescent="0.2"/>
    <row r="286" spans="1:2" ht="15.75" customHeight="1" x14ac:dyDescent="0.2"/>
    <row r="287" spans="1:2" ht="15.75" customHeight="1" x14ac:dyDescent="0.2"/>
    <row r="288" spans="1:2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J3:K3"/>
    <mergeCell ref="M3:N3"/>
    <mergeCell ref="A1:A2"/>
    <mergeCell ref="B1:C1"/>
    <mergeCell ref="D1:D2"/>
    <mergeCell ref="E1:E2"/>
    <mergeCell ref="F1:F2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2" sqref="F42"/>
    </sheetView>
  </sheetViews>
  <sheetFormatPr baseColWidth="10" defaultColWidth="14.5" defaultRowHeight="15" customHeight="1" x14ac:dyDescent="0.2"/>
  <cols>
    <col min="1" max="1" width="10.1640625" customWidth="1"/>
    <col min="2" max="2" width="10.33203125" customWidth="1"/>
    <col min="3" max="4" width="10.5" customWidth="1"/>
    <col min="5" max="26" width="8.6640625" customWidth="1"/>
  </cols>
  <sheetData>
    <row r="1" spans="1:14" x14ac:dyDescent="0.2">
      <c r="A1" s="57" t="s">
        <v>134</v>
      </c>
      <c r="B1" s="59" t="s">
        <v>135</v>
      </c>
      <c r="C1" s="58"/>
      <c r="D1" s="60" t="s">
        <v>136</v>
      </c>
      <c r="E1" s="57" t="s">
        <v>137</v>
      </c>
      <c r="F1" s="57" t="s">
        <v>138</v>
      </c>
    </row>
    <row r="2" spans="1:14" x14ac:dyDescent="0.2">
      <c r="A2" s="58"/>
      <c r="B2" s="2" t="s">
        <v>139</v>
      </c>
      <c r="C2" s="2" t="s">
        <v>140</v>
      </c>
      <c r="D2" s="58"/>
      <c r="E2" s="58"/>
      <c r="F2" s="58"/>
    </row>
    <row r="3" spans="1:14" x14ac:dyDescent="0.2">
      <c r="A3" s="45" t="s">
        <v>77</v>
      </c>
      <c r="B3" s="46">
        <f>RATE(10,,McQuarrie_plus_data!P3,-McQuarrie_plus_data!P13)</f>
        <v>4.7676049939700635E-2</v>
      </c>
      <c r="C3" s="46">
        <f>AVERAGE(McQuarrie_plus_data!J4:J13)</f>
        <v>5.4731442978129097E-2</v>
      </c>
      <c r="D3" s="46">
        <f>_xlfn.STDEV.S(McQuarrie_plus_data!J4:J13)</f>
        <v>0.12774041611231865</v>
      </c>
      <c r="E3" s="46">
        <f>MIN(McQuarrie_plus_data!J4:J13)</f>
        <v>-0.13521353751085641</v>
      </c>
      <c r="F3" s="46">
        <f>MAX(McQuarrie_plus_data!J4:J13)</f>
        <v>0.24012472144782393</v>
      </c>
      <c r="J3" s="61" t="s">
        <v>141</v>
      </c>
      <c r="K3" s="62"/>
      <c r="M3" s="64" t="s">
        <v>142</v>
      </c>
      <c r="N3" s="62"/>
    </row>
    <row r="4" spans="1:14" x14ac:dyDescent="0.2">
      <c r="A4" s="45" t="s">
        <v>80</v>
      </c>
      <c r="B4" s="46">
        <f>RATE(10,,McQuarrie_plus_data!P13,-McQuarrie_plus_data!P23)</f>
        <v>1.6930156023153436E-2</v>
      </c>
      <c r="C4" s="46">
        <f>AVERAGE(McQuarrie_plus_data!J14:J23)</f>
        <v>1.8431517700666766E-2</v>
      </c>
      <c r="D4" s="46">
        <f>_xlfn.STDEV.S(McQuarrie_plus_data!J14:J23)</f>
        <v>5.8385094658562266E-2</v>
      </c>
      <c r="E4" s="46">
        <f>MIN(McQuarrie_plus_data!J14:J23)</f>
        <v>-6.7197691674449556E-2</v>
      </c>
      <c r="F4" s="46">
        <f>MAX(McQuarrie_plus_data!J14:J23)</f>
        <v>0.1218159296102137</v>
      </c>
      <c r="J4" s="20">
        <v>1918</v>
      </c>
      <c r="K4" s="6">
        <v>-0.24399999999999999</v>
      </c>
      <c r="M4" s="20">
        <v>1844</v>
      </c>
      <c r="N4" s="6">
        <v>0.56699999999999995</v>
      </c>
    </row>
    <row r="5" spans="1:14" x14ac:dyDescent="0.2">
      <c r="A5" s="45" t="s">
        <v>82</v>
      </c>
      <c r="B5" s="46">
        <f>RATE(10,,McQuarrie_plus_data!P23,-McQuarrie_plus_data!P33)</f>
        <v>9.3348204581024746E-2</v>
      </c>
      <c r="C5" s="46">
        <f>AVERAGE(McQuarrie_plus_data!J24:J33)</f>
        <v>9.9937619296765895E-2</v>
      </c>
      <c r="D5" s="46">
        <f>_xlfn.STDEV.S(McQuarrie_plus_data!J24:J33)</f>
        <v>0.12374286491368468</v>
      </c>
      <c r="E5" s="46">
        <f>MIN(McQuarrie_plus_data!J24:J33)</f>
        <v>-0.15066977997367359</v>
      </c>
      <c r="F5" s="46">
        <f>MAX(McQuarrie_plus_data!J24:J33)</f>
        <v>0.28270450391970581</v>
      </c>
      <c r="J5" s="20">
        <v>1980</v>
      </c>
      <c r="K5" s="6">
        <v>-0.22700000000000001</v>
      </c>
      <c r="M5" s="20">
        <v>1983</v>
      </c>
      <c r="N5" s="6">
        <v>0.379</v>
      </c>
    </row>
    <row r="6" spans="1:14" x14ac:dyDescent="0.2">
      <c r="A6" s="45" t="s">
        <v>84</v>
      </c>
      <c r="B6" s="46">
        <f>RATE(10,,McQuarrie_plus_data!P33,-McQuarrie_plus_data!P43)</f>
        <v>8.495022896430178E-2</v>
      </c>
      <c r="C6" s="46">
        <f>AVERAGE(McQuarrie_plus_data!J34:J43)</f>
        <v>8.5854501273284506E-2</v>
      </c>
      <c r="D6" s="46">
        <f>_xlfn.STDEV.S(McQuarrie_plus_data!J34:J43)</f>
        <v>4.650862140344357E-2</v>
      </c>
      <c r="E6" s="46">
        <f>MIN(McQuarrie_plus_data!J34:J43)</f>
        <v>-6.565112047096533E-3</v>
      </c>
      <c r="F6" s="46">
        <f>MAX(McQuarrie_plus_data!J34:J43)</f>
        <v>0.16756818938016771</v>
      </c>
      <c r="J6" s="20">
        <v>2023</v>
      </c>
      <c r="K6" s="6">
        <v>-0.20599999999999999</v>
      </c>
      <c r="M6" s="20">
        <v>1922</v>
      </c>
      <c r="N6" s="6">
        <v>0.308</v>
      </c>
    </row>
    <row r="7" spans="1:14" x14ac:dyDescent="0.2">
      <c r="A7" s="45" t="s">
        <v>86</v>
      </c>
      <c r="B7" s="46">
        <f>RATE(10,,McQuarrie_plus_data!P43,-McQuarrie_plus_data!P53)</f>
        <v>-4.9971177218854157E-3</v>
      </c>
      <c r="C7" s="46">
        <f>AVERAGE(McQuarrie_plus_data!J44:J53)</f>
        <v>-1.4959682586783262E-3</v>
      </c>
      <c r="D7" s="46">
        <f>_xlfn.STDEV.S(McQuarrie_plus_data!J44:J53)</f>
        <v>8.4431739934515054E-2</v>
      </c>
      <c r="E7" s="46">
        <f>MIN(McQuarrie_plus_data!J44:J53)</f>
        <v>-0.20613731762281706</v>
      </c>
      <c r="F7" s="46">
        <f>MAX(McQuarrie_plus_data!J44:J53)</f>
        <v>8.0271083162037904E-2</v>
      </c>
      <c r="J7" s="20">
        <v>1842</v>
      </c>
      <c r="K7" s="6">
        <v>-0.20599999999999999</v>
      </c>
      <c r="M7" s="20">
        <v>1816</v>
      </c>
      <c r="N7" s="6">
        <v>0.28299999999999997</v>
      </c>
    </row>
    <row r="8" spans="1:14" x14ac:dyDescent="0.2">
      <c r="A8" s="45" t="s">
        <v>88</v>
      </c>
      <c r="B8" s="46">
        <f>RATE(10,,McQuarrie_plus_data!P53,-McQuarrie_plus_data!P63)</f>
        <v>0.12545269165854303</v>
      </c>
      <c r="C8" s="46">
        <f>AVERAGE(McQuarrie_plus_data!J54:J63)</f>
        <v>0.13525871200551459</v>
      </c>
      <c r="D8" s="46">
        <f>_xlfn.STDEV.S(McQuarrie_plus_data!J54:J63)</f>
        <v>0.1692046153915335</v>
      </c>
      <c r="E8" s="46">
        <f>MIN(McQuarrie_plus_data!J54:J63)</f>
        <v>7.9668042874110334E-3</v>
      </c>
      <c r="F8" s="46">
        <f>MAX(McQuarrie_plus_data!J54:J63)</f>
        <v>0.56673418283559784</v>
      </c>
      <c r="J8" s="20">
        <v>1920</v>
      </c>
      <c r="K8" s="6">
        <v>-0.16700000000000001</v>
      </c>
      <c r="M8" s="20">
        <v>1849</v>
      </c>
      <c r="N8" s="6">
        <v>0.25900000000000001</v>
      </c>
    </row>
    <row r="9" spans="1:14" x14ac:dyDescent="0.2">
      <c r="A9" s="45" t="s">
        <v>89</v>
      </c>
      <c r="B9" s="46">
        <f>RATE(10,,McQuarrie_plus_data!P63,-McQuarrie_plus_data!P73)</f>
        <v>2.5892923165708886E-2</v>
      </c>
      <c r="C9" s="46">
        <f>AVERAGE(McQuarrie_plus_data!J64:J73)</f>
        <v>2.7591642922683825E-2</v>
      </c>
      <c r="D9" s="46">
        <f>_xlfn.STDEV.S(McQuarrie_plus_data!J64:J73)</f>
        <v>6.2375057759676812E-2</v>
      </c>
      <c r="E9" s="46">
        <f>MIN(McQuarrie_plus_data!J64:J73)</f>
        <v>-6.8746973152120305E-2</v>
      </c>
      <c r="F9" s="46">
        <f>MAX(McQuarrie_plus_data!J64:J73)</f>
        <v>0.13591831763676177</v>
      </c>
      <c r="J9" s="20">
        <v>1946</v>
      </c>
      <c r="K9" s="6">
        <v>-0.157</v>
      </c>
      <c r="M9" s="20">
        <v>1802</v>
      </c>
      <c r="N9" s="6">
        <v>0.24</v>
      </c>
    </row>
    <row r="10" spans="1:14" x14ac:dyDescent="0.2">
      <c r="A10" s="45" t="s">
        <v>90</v>
      </c>
      <c r="B10" s="46">
        <f>RATE(10,,McQuarrie_plus_data!P73,-McQuarrie_plus_data!P83)</f>
        <v>6.2756074591298533E-2</v>
      </c>
      <c r="C10" s="46">
        <f>AVERAGE(McQuarrie_plus_data!J74:J83)</f>
        <v>6.7022052386892517E-2</v>
      </c>
      <c r="D10" s="46">
        <f>_xlfn.STDEV.S(McQuarrie_plus_data!J74:J83)</f>
        <v>9.7011916403655682E-2</v>
      </c>
      <c r="E10" s="46">
        <f>MIN(McQuarrie_plus_data!J74:J83)</f>
        <v>-0.13626302047525007</v>
      </c>
      <c r="F10" s="46">
        <f>MAX(McQuarrie_plus_data!J74:J83)</f>
        <v>0.15378789517490543</v>
      </c>
      <c r="K10" s="7"/>
    </row>
    <row r="11" spans="1:14" x14ac:dyDescent="0.2">
      <c r="A11" s="45" t="s">
        <v>91</v>
      </c>
      <c r="B11" s="46">
        <f>RATE(10,,McQuarrie_plus_data!P83,-McQuarrie_plus_data!P93)</f>
        <v>9.5011855597338116E-2</v>
      </c>
      <c r="C11" s="46">
        <f>AVERAGE(McQuarrie_plus_data!J84:J93)</f>
        <v>9.538920311764551E-2</v>
      </c>
      <c r="D11" s="46">
        <f>_xlfn.STDEV.S(McQuarrie_plus_data!J84:J93)</f>
        <v>3.0421307036886325E-2</v>
      </c>
      <c r="E11" s="46">
        <f>MIN(McQuarrie_plus_data!J84:J93)</f>
        <v>5.9343964458405063E-2</v>
      </c>
      <c r="F11" s="46">
        <f>MAX(McQuarrie_plus_data!J84:J93)</f>
        <v>0.15020537108791676</v>
      </c>
      <c r="K11" s="7"/>
    </row>
    <row r="12" spans="1:14" x14ac:dyDescent="0.2">
      <c r="A12" s="45" t="s">
        <v>92</v>
      </c>
      <c r="B12" s="46">
        <f>RATE(10,,McQuarrie_plus_data!P93,-McQuarrie_plus_data!P103)</f>
        <v>6.1882716268616453E-2</v>
      </c>
      <c r="C12" s="46">
        <f>AVERAGE(McQuarrie_plus_data!J94:J103)</f>
        <v>6.2101591171604541E-2</v>
      </c>
      <c r="D12" s="46">
        <f>_xlfn.STDEV.S(McQuarrie_plus_data!J94:J103)</f>
        <v>2.2712431622720141E-2</v>
      </c>
      <c r="E12" s="46">
        <f>MIN(McQuarrie_plus_data!J94:J103)</f>
        <v>2.5785477883114138E-2</v>
      </c>
      <c r="F12" s="46">
        <f>MAX(McQuarrie_plus_data!J94:J103)</f>
        <v>9.6707842721501125E-2</v>
      </c>
      <c r="K12" s="7"/>
    </row>
    <row r="13" spans="1:14" x14ac:dyDescent="0.2">
      <c r="A13" s="45" t="s">
        <v>93</v>
      </c>
      <c r="B13" s="46">
        <f>RATE(10,,McQuarrie_plus_data!P103,-McQuarrie_plus_data!P113)</f>
        <v>6.4248449745988326E-2</v>
      </c>
      <c r="C13" s="46">
        <f>AVERAGE(McQuarrie_plus_data!J104:J113)</f>
        <v>6.4866323666668821E-2</v>
      </c>
      <c r="D13" s="46">
        <f>_xlfn.STDEV.S(McQuarrie_plus_data!J104:J113)</f>
        <v>3.8188606288078762E-2</v>
      </c>
      <c r="E13" s="46">
        <f>MIN(McQuarrie_plus_data!J104:J113)</f>
        <v>2.4909478449284261E-3</v>
      </c>
      <c r="F13" s="46">
        <f>MAX(McQuarrie_plus_data!J104:J113)</f>
        <v>0.11657947104429178</v>
      </c>
    </row>
    <row r="14" spans="1:14" x14ac:dyDescent="0.2">
      <c r="A14" s="45" t="s">
        <v>94</v>
      </c>
      <c r="B14" s="46">
        <f>RATE(10,,McQuarrie_plus_data!P113,-McQuarrie_plus_data!P123)</f>
        <v>2.6192102870289939E-2</v>
      </c>
      <c r="C14" s="46">
        <f>AVERAGE(McQuarrie_plus_data!J114:J123)</f>
        <v>2.7749647834972337E-2</v>
      </c>
      <c r="D14" s="46">
        <f>_xlfn.STDEV.S(McQuarrie_plus_data!J114:J123)</f>
        <v>6.0499695518865616E-2</v>
      </c>
      <c r="E14" s="46">
        <f>MIN(McQuarrie_plus_data!J114:J123)</f>
        <v>-4.9868829546287574E-2</v>
      </c>
      <c r="F14" s="46">
        <f>MAX(McQuarrie_plus_data!J114:J123)</f>
        <v>0.14168538531995112</v>
      </c>
    </row>
    <row r="15" spans="1:14" x14ac:dyDescent="0.2">
      <c r="A15" s="45" t="s">
        <v>95</v>
      </c>
      <c r="B15" s="46">
        <f>RATE(10,,McQuarrie_plus_data!P123,-McQuarrie_plus_data!P133)</f>
        <v>-1.5485691610212281E-2</v>
      </c>
      <c r="C15" s="46">
        <f>AVERAGE(McQuarrie_plus_data!J124:J133)</f>
        <v>-5.3080910637585358E-3</v>
      </c>
      <c r="D15" s="46">
        <f>_xlfn.STDEV.S(McQuarrie_plus_data!J124:J133)</f>
        <v>0.15141229311373408</v>
      </c>
      <c r="E15" s="46">
        <f>MIN(McQuarrie_plus_data!J124:J133)</f>
        <v>-0.24360607949317692</v>
      </c>
      <c r="F15" s="46">
        <f>MAX(McQuarrie_plus_data!J124:J133)</f>
        <v>0.30831964651593147</v>
      </c>
    </row>
    <row r="16" spans="1:14" x14ac:dyDescent="0.2">
      <c r="A16" s="45" t="s">
        <v>96</v>
      </c>
      <c r="B16" s="46">
        <f>RATE(10,,McQuarrie_plus_data!P133,-McQuarrie_plus_data!P143)</f>
        <v>6.2484880897357119E-2</v>
      </c>
      <c r="C16" s="46">
        <f>AVERAGE(McQuarrie_plus_data!J134:J143)</f>
        <v>6.5176241009233346E-2</v>
      </c>
      <c r="D16" s="46">
        <f>_xlfn.STDEV.S(McQuarrie_plus_data!J134:J143)</f>
        <v>7.881352082971535E-2</v>
      </c>
      <c r="E16" s="46">
        <f>MIN(McQuarrie_plus_data!J134:J143)</f>
        <v>-9.193489389895626E-2</v>
      </c>
      <c r="F16" s="46">
        <f>MAX(McQuarrie_plus_data!J134:J143)</f>
        <v>0.18435140466423361</v>
      </c>
    </row>
    <row r="17" spans="1:6" x14ac:dyDescent="0.2">
      <c r="A17" s="45" t="s">
        <v>97</v>
      </c>
      <c r="B17" s="46">
        <f>RATE(10,,McQuarrie_plus_data!P143,-McQuarrie_plus_data!P153)</f>
        <v>3.4717060177360454E-2</v>
      </c>
      <c r="C17" s="46">
        <f>AVERAGE(McQuarrie_plus_data!J144:J153)</f>
        <v>3.7177165861587737E-2</v>
      </c>
      <c r="D17" s="46">
        <f>_xlfn.STDEV.S(McQuarrie_plus_data!J144:J153)</f>
        <v>7.4813040576750339E-2</v>
      </c>
      <c r="E17" s="46">
        <f>MIN(McQuarrie_plus_data!J144:J153)</f>
        <v>-7.4682768799783306E-2</v>
      </c>
      <c r="F17" s="46">
        <f>MAX(McQuarrie_plus_data!J144:J153)</f>
        <v>0.14604829285385734</v>
      </c>
    </row>
    <row r="18" spans="1:6" x14ac:dyDescent="0.2">
      <c r="A18" s="45" t="s">
        <v>98</v>
      </c>
      <c r="B18" s="46">
        <f>RATE(10,,McQuarrie_plus_data!P153,-McQuarrie_plus_data!P163)</f>
        <v>-1.6551970998294738E-2</v>
      </c>
      <c r="C18" s="46">
        <f>AVERAGE(McQuarrie_plus_data!J154:J163)</f>
        <v>-1.3016658136605574E-2</v>
      </c>
      <c r="D18" s="46">
        <f>_xlfn.STDEV.S(McQuarrie_plus_data!J154:J163)</f>
        <v>8.6268519641130595E-2</v>
      </c>
      <c r="E18" s="46">
        <f>MIN(McQuarrie_plus_data!J154:J163)</f>
        <v>-0.15683144247736558</v>
      </c>
      <c r="F18" s="46">
        <f>MAX(McQuarrie_plus_data!J154:J163)</f>
        <v>8.9601443916947021E-2</v>
      </c>
    </row>
    <row r="19" spans="1:6" x14ac:dyDescent="0.2">
      <c r="A19" s="45" t="s">
        <v>99</v>
      </c>
      <c r="B19" s="46">
        <f>RATE(10,,McQuarrie_plus_data!P163,-McQuarrie_plus_data!P173)</f>
        <v>6.6257886938517864E-3</v>
      </c>
      <c r="C19" s="46">
        <f>AVERAGE(McQuarrie_plus_data!J164:J173)</f>
        <v>7.9971421915152711E-3</v>
      </c>
      <c r="D19" s="46">
        <f>_xlfn.STDEV.S(McQuarrie_plus_data!J164:J173)</f>
        <v>5.4710181998744903E-2</v>
      </c>
      <c r="E19" s="46">
        <f>MIN(McQuarrie_plus_data!J164:J173)</f>
        <v>-9.6980632880921958E-2</v>
      </c>
      <c r="F19" s="46">
        <f>MAX(McQuarrie_plus_data!J164:J173)</f>
        <v>7.5239422495553931E-2</v>
      </c>
    </row>
    <row r="20" spans="1:6" x14ac:dyDescent="0.2">
      <c r="A20" s="45" t="s">
        <v>100</v>
      </c>
      <c r="B20" s="46">
        <f>RATE(10,,McQuarrie_plus_data!P173,-McQuarrie_plus_data!P183)</f>
        <v>-1.4355939061148914E-2</v>
      </c>
      <c r="C20" s="46">
        <f>AVERAGE(McQuarrie_plus_data!J174:J183)</f>
        <v>-1.1301350819909073E-2</v>
      </c>
      <c r="D20" s="46">
        <f>_xlfn.STDEV.S(McQuarrie_plus_data!J174:J183)</f>
        <v>8.2128211333246257E-2</v>
      </c>
      <c r="E20" s="46">
        <f>MIN(McQuarrie_plus_data!J174:J183)</f>
        <v>-0.14343386243386236</v>
      </c>
      <c r="F20" s="46">
        <f>MAX(McQuarrie_plus_data!J174:J183)</f>
        <v>0.15261507537688423</v>
      </c>
    </row>
    <row r="21" spans="1:6" ht="15.75" customHeight="1" x14ac:dyDescent="0.2">
      <c r="A21" s="45" t="s">
        <v>101</v>
      </c>
      <c r="B21" s="46">
        <f>RATE(10,,McQuarrie_plus_data!P183,-McQuarrie_plus_data!P193)</f>
        <v>-2.5690055056871816E-2</v>
      </c>
      <c r="C21" s="46">
        <f>AVERAGE(McQuarrie_plus_data!J184:J193)</f>
        <v>-1.5261926071900567E-2</v>
      </c>
      <c r="D21" s="46">
        <f>_xlfn.STDEV.S(McQuarrie_plus_data!J184:J193)</f>
        <v>0.16003652494723952</v>
      </c>
      <c r="E21" s="46">
        <f>MIN(McQuarrie_plus_data!J184:J193)</f>
        <v>-0.2274436691168884</v>
      </c>
      <c r="F21" s="46">
        <f>MAX(McQuarrie_plus_data!J184:J193)</f>
        <v>0.37947388230494927</v>
      </c>
    </row>
    <row r="22" spans="1:6" ht="15.75" customHeight="1" x14ac:dyDescent="0.2">
      <c r="A22" s="45" t="s">
        <v>102</v>
      </c>
      <c r="B22" s="46">
        <f>RATE(10,,McQuarrie_plus_data!P193,-McQuarrie_plus_data!P203)</f>
        <v>9.4597886752574856E-2</v>
      </c>
      <c r="C22" s="46">
        <f>AVERAGE(McQuarrie_plus_data!J194:J203)</f>
        <v>9.6892899932456936E-2</v>
      </c>
      <c r="D22" s="46">
        <f>_xlfn.STDEV.S(McQuarrie_plus_data!J194:J203)</f>
        <v>7.5169432605716902E-2</v>
      </c>
      <c r="E22" s="46">
        <f>MIN(McQuarrie_plus_data!J194:J203)</f>
        <v>-1.3223661957587174E-2</v>
      </c>
      <c r="F22" s="46">
        <f>MAX(McQuarrie_plus_data!J194:J203)</f>
        <v>0.21828436422581188</v>
      </c>
    </row>
    <row r="23" spans="1:6" ht="15.75" customHeight="1" x14ac:dyDescent="0.2">
      <c r="A23" s="45" t="s">
        <v>103</v>
      </c>
      <c r="B23" s="46">
        <f>RATE(10,,McQuarrie_plus_data!P203,-McQuarrie_plus_data!P213)</f>
        <v>5.9077683271976322E-2</v>
      </c>
      <c r="C23" s="46">
        <f>AVERAGE(McQuarrie_plus_data!J204:J213)</f>
        <v>6.3617849259759204E-2</v>
      </c>
      <c r="D23" s="46">
        <f>_xlfn.STDEV.S(McQuarrie_plus_data!J204:J213)</f>
        <v>0.10151072249626998</v>
      </c>
      <c r="E23" s="46">
        <f>MIN(McQuarrie_plus_data!J204:J213)</f>
        <v>-0.11202785634239321</v>
      </c>
      <c r="F23" s="46">
        <f>MAX(McQuarrie_plus_data!J204:J213)</f>
        <v>0.20904601941932688</v>
      </c>
    </row>
    <row r="24" spans="1:6" ht="15.75" customHeight="1" x14ac:dyDescent="0.2">
      <c r="A24" s="45" t="s">
        <v>104</v>
      </c>
      <c r="B24" s="46">
        <f>RATE(10,,McQuarrie_plus_data!P213,-McQuarrie_plus_data!P223)</f>
        <v>4.877891671510743E-2</v>
      </c>
      <c r="C24" s="46">
        <f>AVERAGE(McQuarrie_plus_data!J214:J223)</f>
        <v>5.0619532089724174E-2</v>
      </c>
      <c r="D24" s="46">
        <f>_xlfn.STDEV.S(McQuarrie_plus_data!J214:J223)</f>
        <v>6.6615414274004345E-2</v>
      </c>
      <c r="E24" s="46">
        <f>MIN(McQuarrie_plus_data!J214:J223)</f>
        <v>-1.8509675447629159E-2</v>
      </c>
      <c r="F24" s="46">
        <f>MAX(McQuarrie_plus_data!J214:J223)</f>
        <v>0.19183463708971327</v>
      </c>
    </row>
    <row r="25" spans="1:6" ht="15.75" customHeight="1" x14ac:dyDescent="0.2">
      <c r="A25" s="45" t="s">
        <v>105</v>
      </c>
      <c r="B25" s="46">
        <f>RATE(10,,McQuarrie_plus_data!P223,-McQuarrie_plus_data!P233)</f>
        <v>6.6719949189227665E-3</v>
      </c>
      <c r="C25" s="46">
        <f>AVERAGE(McQuarrie_plus_data!J224:J233)</f>
        <v>1.4191641924381937E-2</v>
      </c>
      <c r="D25" s="46">
        <f>_xlfn.STDEV.S(McQuarrie_plus_data!J224:J233)</f>
        <v>0.12956851915285855</v>
      </c>
      <c r="E25" s="46">
        <f>MIN(McQuarrie_plus_data!J224:J233)</f>
        <v>-0.20642981018601081</v>
      </c>
      <c r="F25" s="46">
        <f>MAX(McQuarrie_plus_data!J224:J233)</f>
        <v>0.20662276599274976</v>
      </c>
    </row>
    <row r="26" spans="1:6" ht="15.75" customHeight="1" x14ac:dyDescent="0.2">
      <c r="B26" s="11"/>
      <c r="C26" s="11"/>
      <c r="D26" s="11"/>
      <c r="E26" s="11"/>
      <c r="F26" s="11"/>
    </row>
    <row r="27" spans="1:6" ht="15.75" customHeight="1" x14ac:dyDescent="0.2">
      <c r="A27" s="47" t="s">
        <v>108</v>
      </c>
      <c r="B27" s="48">
        <f>RATE(230,,McQuarrie_plus_data!P3,-McQuarrie_plus_data!P233)</f>
        <v>4.0055329232270655E-2</v>
      </c>
      <c r="C27" s="48">
        <f>AVERAGE(McQuarrie_plus_data!J4:J233)</f>
        <v>4.4705336185766748E-2</v>
      </c>
      <c r="D27" s="48">
        <f>_xlfn.STDEV.S(McQuarrie_plus_data!J4:J233)</f>
        <v>9.9219346736538275E-2</v>
      </c>
      <c r="E27" s="48">
        <f>MIN(McQuarrie_plus_data!J4:J233)</f>
        <v>-0.24360607949317692</v>
      </c>
      <c r="F27" s="48">
        <f>MAX(McQuarrie_plus_data!J4:J233)</f>
        <v>0.56673418283559784</v>
      </c>
    </row>
    <row r="28" spans="1:6" ht="15.75" customHeight="1" x14ac:dyDescent="0.2">
      <c r="A28" s="47" t="s">
        <v>109</v>
      </c>
      <c r="B28" s="48">
        <f>RATE(120,,McQuarrie_plus_data!P3,-McQuarrie_plus_data!P123)</f>
        <v>5.7657519083867473E-2</v>
      </c>
      <c r="C28" s="48">
        <f>AVERAGE(McQuarrie_plus_data!J4:J123)</f>
        <v>6.1453190508012491E-2</v>
      </c>
      <c r="D28" s="48">
        <f>_xlfn.STDEV.S(McQuarrie_plus_data!J4:J123)</f>
        <v>9.1852979468579496E-2</v>
      </c>
      <c r="E28" s="48">
        <f>MIN(McQuarrie_plus_data!J4:J123)</f>
        <v>-0.20613731762281706</v>
      </c>
      <c r="F28" s="48">
        <f>MAX(McQuarrie_plus_data!J4:J123)</f>
        <v>0.56673418283559784</v>
      </c>
    </row>
    <row r="29" spans="1:6" ht="15.75" customHeight="1" x14ac:dyDescent="0.2">
      <c r="A29" s="47" t="s">
        <v>111</v>
      </c>
      <c r="B29" s="48">
        <f>RATE(90,,McQuarrie_plus_data!P123,-McQuarrie_plus_data!P233)</f>
        <v>2.5955697791506027E-2</v>
      </c>
      <c r="C29" s="48">
        <f>AVERAGE(McQuarrie_plus_data!J124:J233)</f>
        <v>2.6434949652407717E-2</v>
      </c>
      <c r="D29" s="48">
        <f>_xlfn.STDEV.S(McQuarrie_plus_data!J124:J233)</f>
        <v>0.10404694509414071</v>
      </c>
      <c r="E29" s="48">
        <f>MIN(McQuarrie_plus_data!J124:J233)</f>
        <v>-0.24360607949317692</v>
      </c>
      <c r="F29" s="48">
        <f>MAX(McQuarrie_plus_data!J124:J233)</f>
        <v>0.37947388230494927</v>
      </c>
    </row>
    <row r="30" spans="1:6" ht="15.75" customHeight="1" x14ac:dyDescent="0.2">
      <c r="A30" s="47" t="s">
        <v>112</v>
      </c>
      <c r="B30" s="48">
        <f>RATE(149,,McQuarrie_plus_data!P3,-McQuarrie_plus_data!P152)</f>
        <v>5.1916700146403157E-2</v>
      </c>
      <c r="C30" s="48">
        <f>AVERAGE(McQuarrie_plus_data!J4:J152)</f>
        <v>5.6160642963122918E-2</v>
      </c>
      <c r="D30" s="48">
        <f>_xlfn.STDEV.S(McQuarrie_plus_data!J4:J152)</f>
        <v>9.5715206471421635E-2</v>
      </c>
      <c r="E30" s="48">
        <f>MIN(McQuarrie_plus_data!J4:J152)</f>
        <v>-0.24360607949317692</v>
      </c>
      <c r="F30" s="48">
        <f>MAX(McQuarrie_plus_data!J4:J152)</f>
        <v>0.56673418283559784</v>
      </c>
    </row>
    <row r="31" spans="1:6" ht="15.75" customHeight="1" x14ac:dyDescent="0.2">
      <c r="A31" s="47" t="s">
        <v>113</v>
      </c>
      <c r="B31" s="48">
        <f>RATE(29,,McQuarrie_plus_data!P123,-McQuarrie_plus_data!P152)</f>
        <v>2.8490953211979263E-2</v>
      </c>
      <c r="C31" s="48">
        <f>AVERAGE(McQuarrie_plus_data!J124:J152)</f>
        <v>3.426044622564877E-2</v>
      </c>
      <c r="D31" s="48">
        <f>_xlfn.STDEV.S(McQuarrie_plus_data!J124:J152)</f>
        <v>0.10931893596720745</v>
      </c>
      <c r="E31" s="48">
        <f>MIN(McQuarrie_plus_data!J124:J152)</f>
        <v>-0.24360607949317692</v>
      </c>
      <c r="F31" s="48">
        <f>MAX(McQuarrie_plus_data!J124:J152)</f>
        <v>0.30831964651593147</v>
      </c>
    </row>
    <row r="32" spans="1:6" ht="15.75" customHeight="1" x14ac:dyDescent="0.2">
      <c r="A32" s="47" t="s">
        <v>114</v>
      </c>
      <c r="B32" s="48">
        <f>RATE(13,,McQuarrie_plus_data!P139,-McQuarrie_plus_data!P152)</f>
        <v>4.8788542424431675E-2</v>
      </c>
      <c r="C32" s="48">
        <f>AVERAGE(McQuarrie_plus_data!J140:J152)</f>
        <v>5.2325649960767169E-2</v>
      </c>
      <c r="D32" s="48">
        <f>_xlfn.STDEV.S(McQuarrie_plus_data!J140:J152)</f>
        <v>8.8852452874405144E-2</v>
      </c>
      <c r="E32" s="48">
        <f>MIN(McQuarrie_plus_data!J140:J152)</f>
        <v>-9.193489389895626E-2</v>
      </c>
      <c r="F32" s="48">
        <f>MAX(McQuarrie_plus_data!J140:J152)</f>
        <v>0.18435140466423361</v>
      </c>
    </row>
    <row r="33" spans="1:6" ht="15.75" customHeight="1" x14ac:dyDescent="0.2">
      <c r="A33" s="47" t="s">
        <v>115</v>
      </c>
      <c r="B33" s="48">
        <f>RATE(81,,McQuarrie_plus_data!P152,-McQuarrie_plus_data!P233)</f>
        <v>1.8584464666100853E-2</v>
      </c>
      <c r="C33" s="48">
        <f>AVERAGE(McQuarrie_plus_data!J153:J233)</f>
        <v>2.3633228657049806E-2</v>
      </c>
      <c r="D33" s="48">
        <f>_xlfn.STDEV.S(McQuarrie_plus_data!J153:J233)</f>
        <v>0.10265106013211306</v>
      </c>
      <c r="E33" s="48">
        <f>MIN(McQuarrie_plus_data!J153:J233)</f>
        <v>-0.2274436691168884</v>
      </c>
      <c r="F33" s="48">
        <f>MAX(McQuarrie_plus_data!J153:J233)</f>
        <v>0.37947388230494927</v>
      </c>
    </row>
    <row r="34" spans="1:6" ht="15.75" customHeight="1" x14ac:dyDescent="0.2">
      <c r="A34" s="47" t="s">
        <v>116</v>
      </c>
      <c r="B34" s="48">
        <f>RATE(40,,McQuarrie_plus_data!P152,-McQuarrie_plus_data!P192)</f>
        <v>-2.1045299583573766E-2</v>
      </c>
      <c r="C34" s="48">
        <f>AVERAGE(McQuarrie_plus_data!J153:J192)</f>
        <v>-1.7960039828678435E-2</v>
      </c>
      <c r="D34" s="48">
        <f>_xlfn.STDEV.S(McQuarrie_plus_data!J153:J192)</f>
        <v>7.7575561585664171E-2</v>
      </c>
      <c r="E34" s="48">
        <f>MIN(McQuarrie_plus_data!J153:J192)</f>
        <v>-0.2274436691168884</v>
      </c>
      <c r="F34" s="48">
        <f>MAX(McQuarrie_plus_data!J153:J192)</f>
        <v>0.15261507537688423</v>
      </c>
    </row>
    <row r="35" spans="1:6" ht="15.75" customHeight="1" x14ac:dyDescent="0.2">
      <c r="A35" s="47" t="s">
        <v>117</v>
      </c>
      <c r="B35" s="48">
        <f>RATE(25,,McQuarrie_plus_data!P192,-McQuarrie_plus_data!P217)</f>
        <v>7.9320120911507044E-2</v>
      </c>
      <c r="C35" s="48">
        <f>AVERAGE(McQuarrie_plus_data!J193:J217)</f>
        <v>8.3873818859793198E-2</v>
      </c>
      <c r="D35" s="48">
        <f>_xlfn.STDEV.S(McQuarrie_plus_data!J193:J217)</f>
        <v>0.10275554990005523</v>
      </c>
      <c r="E35" s="48">
        <f>MIN(McQuarrie_plus_data!J193:J217)</f>
        <v>-0.11202785634239321</v>
      </c>
      <c r="F35" s="48">
        <f>MAX(McQuarrie_plus_data!J193:J217)</f>
        <v>0.37947388230494927</v>
      </c>
    </row>
    <row r="36" spans="1:6" ht="15.75" customHeight="1" x14ac:dyDescent="0.2">
      <c r="A36" s="47" t="s">
        <v>118</v>
      </c>
      <c r="B36" s="48">
        <f>RATE(16,,McQuarrie_plus_data!P217,-McQuarrie_plus_data!P233)</f>
        <v>2.7498659286882367E-2</v>
      </c>
      <c r="C36" s="48">
        <f>AVERAGE(McQuarrie_plus_data!J218:J233)</f>
        <v>3.3490477679583852E-2</v>
      </c>
      <c r="D36" s="48">
        <f>_xlfn.STDEV.S(McQuarrie_plus_data!J218:J233)</f>
        <v>0.11354638806245118</v>
      </c>
      <c r="E36" s="48">
        <f>MIN(McQuarrie_plus_data!J218:J233)</f>
        <v>-0.20642981018601081</v>
      </c>
      <c r="F36" s="48">
        <f>MAX(McQuarrie_plus_data!J218:J233)</f>
        <v>0.20662276599274976</v>
      </c>
    </row>
    <row r="37" spans="1:6" ht="15.75" customHeight="1" x14ac:dyDescent="0.2">
      <c r="A37" s="47" t="s">
        <v>119</v>
      </c>
      <c r="B37" s="48">
        <f>RATE(41,,McQuarrie_plus_data!P192,-McQuarrie_plus_data!P233)</f>
        <v>5.8793210415483209E-2</v>
      </c>
      <c r="C37" s="48">
        <f>AVERAGE(McQuarrie_plus_data!J193:J233)</f>
        <v>6.4212027179711487E-2</v>
      </c>
      <c r="D37" s="48">
        <f>_xlfn.STDEV.S(McQuarrie_plus_data!J193:J233)</f>
        <v>0.10857788396325595</v>
      </c>
      <c r="E37" s="48">
        <f>MIN(McQuarrie_plus_data!J193:J233)</f>
        <v>-0.20642981018601081</v>
      </c>
      <c r="F37" s="48">
        <f>MAX(McQuarrie_plus_data!J193:J233)</f>
        <v>0.37947388230494927</v>
      </c>
    </row>
    <row r="38" spans="1:6" ht="15.75" customHeight="1" x14ac:dyDescent="0.2">
      <c r="A38" s="47" t="s">
        <v>120</v>
      </c>
      <c r="B38" s="48">
        <f>RATE(133,,McQuarrie_plus_data!P3,-McQuarrie_plus_data!P136)</f>
        <v>5.1703047778785288E-2</v>
      </c>
      <c r="C38" s="48">
        <f>AVERAGE(McQuarrie_plus_data!J4:J136)</f>
        <v>5.6087233655301084E-2</v>
      </c>
      <c r="D38" s="48">
        <f>_xlfn.STDEV.S(McQuarrie_plus_data!J4:J136)</f>
        <v>9.749152970611151E-2</v>
      </c>
      <c r="E38" s="48">
        <f>MIN(McQuarrie_plus_data!J4:J136)</f>
        <v>-0.24360607949317692</v>
      </c>
      <c r="F38" s="48">
        <f>MAX(McQuarrie_plus_data!J4:J136)</f>
        <v>0.56673418283559784</v>
      </c>
    </row>
    <row r="39" spans="1:6" ht="15.75" customHeight="1" x14ac:dyDescent="0.2">
      <c r="A39" s="47" t="s">
        <v>121</v>
      </c>
      <c r="B39" s="48">
        <f>RATE(97,,McQuarrie_plus_data!P136,-McQuarrie_plus_data!P233)</f>
        <v>2.4294156416235075E-2</v>
      </c>
      <c r="C39" s="48">
        <f>AVERAGE(McQuarrie_plus_data!J137:J233)</f>
        <v>2.9099229346095917E-2</v>
      </c>
      <c r="D39" s="48">
        <f>_xlfn.STDEV.S(McQuarrie_plus_data!J137:J233)</f>
        <v>9.9943964439104249E-2</v>
      </c>
      <c r="E39" s="48">
        <f>MIN(McQuarrie_plus_data!J137:J233)</f>
        <v>-0.2274436691168884</v>
      </c>
      <c r="F39" s="48">
        <f>MAX(McQuarrie_plus_data!J137:J233)</f>
        <v>0.37947388230494927</v>
      </c>
    </row>
    <row r="40" spans="1:6" ht="15.75" customHeight="1" x14ac:dyDescent="0.2"/>
    <row r="41" spans="1:6" ht="15.75" customHeight="1" x14ac:dyDescent="0.2"/>
    <row r="42" spans="1:6" ht="15.75" customHeight="1" x14ac:dyDescent="0.2"/>
    <row r="43" spans="1:6" ht="15.75" customHeight="1" x14ac:dyDescent="0.2"/>
    <row r="44" spans="1:6" ht="15.75" customHeight="1" x14ac:dyDescent="0.2"/>
    <row r="45" spans="1:6" ht="15.75" customHeight="1" x14ac:dyDescent="0.2"/>
    <row r="46" spans="1:6" ht="15.75" customHeight="1" x14ac:dyDescent="0.2"/>
    <row r="47" spans="1:6" ht="15.75" customHeight="1" x14ac:dyDescent="0.2"/>
    <row r="48" spans="1:6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7">
    <mergeCell ref="J3:K3"/>
    <mergeCell ref="M3:N3"/>
    <mergeCell ref="A1:A2"/>
    <mergeCell ref="B1:C1"/>
    <mergeCell ref="D1:D2"/>
    <mergeCell ref="E1:E2"/>
    <mergeCell ref="F1:F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workbookViewId="0">
      <pane xSplit="1" ySplit="1" topLeftCell="B189" activePane="bottomRight" state="frozen"/>
      <selection pane="topRight" activeCell="B1" sqref="B1"/>
      <selection pane="bottomLeft" activeCell="A2" sqref="A2"/>
      <selection pane="bottomRight" activeCell="M234" sqref="M234"/>
    </sheetView>
  </sheetViews>
  <sheetFormatPr baseColWidth="10" defaultColWidth="14.5" defaultRowHeight="15" customHeight="1" x14ac:dyDescent="0.2"/>
  <cols>
    <col min="1" max="3" width="11.83203125" customWidth="1"/>
    <col min="4" max="4" width="11.33203125" customWidth="1"/>
    <col min="5" max="5" width="11.83203125" customWidth="1"/>
    <col min="6" max="6" width="9.5" customWidth="1"/>
    <col min="7" max="10" width="9.1640625" customWidth="1"/>
    <col min="11" max="26" width="8.6640625" customWidth="1"/>
  </cols>
  <sheetData>
    <row r="1" spans="1:17" ht="32" x14ac:dyDescent="0.2">
      <c r="A1" s="1" t="s">
        <v>0</v>
      </c>
      <c r="B1" s="1" t="s">
        <v>7</v>
      </c>
      <c r="C1" s="1" t="s">
        <v>9</v>
      </c>
      <c r="D1" s="1" t="s">
        <v>143</v>
      </c>
      <c r="E1" s="1" t="s">
        <v>144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1" t="s">
        <v>153</v>
      </c>
      <c r="O1" s="1" t="s">
        <v>154</v>
      </c>
      <c r="P1" s="1" t="s">
        <v>155</v>
      </c>
      <c r="Q1" s="1" t="s">
        <v>156</v>
      </c>
    </row>
    <row r="2" spans="1:17" x14ac:dyDescent="0.2">
      <c r="A2" s="2">
        <v>1792</v>
      </c>
      <c r="F2" s="17"/>
    </row>
    <row r="3" spans="1:17" x14ac:dyDescent="0.2">
      <c r="A3" s="2">
        <v>1793</v>
      </c>
      <c r="E3" s="2">
        <v>1</v>
      </c>
      <c r="F3" s="17"/>
      <c r="L3" s="2">
        <v>1</v>
      </c>
    </row>
    <row r="4" spans="1:17" x14ac:dyDescent="0.2">
      <c r="A4" s="2">
        <v>1794</v>
      </c>
      <c r="B4" s="2">
        <v>-0.13895978990883451</v>
      </c>
      <c r="C4" s="2">
        <v>-0.13521353751085599</v>
      </c>
      <c r="D4" s="2">
        <f>0.6*$B4+0.4*$C4</f>
        <v>-0.1374612889496431</v>
      </c>
      <c r="E4" s="2">
        <f t="shared" ref="E4:E233" si="0">(1+D4)*E3</f>
        <v>0.86253871105035684</v>
      </c>
      <c r="F4" s="17"/>
      <c r="K4" s="2">
        <f t="shared" ref="K4:K233" si="1">0.3*$B4+0.7*$C4</f>
        <v>-0.13633741323024953</v>
      </c>
      <c r="L4" s="2">
        <f t="shared" ref="L4:L233" si="2">(1+K4)*L3</f>
        <v>0.8636625867697505</v>
      </c>
    </row>
    <row r="5" spans="1:17" x14ac:dyDescent="0.2">
      <c r="A5" s="2">
        <v>1795</v>
      </c>
      <c r="B5" s="2">
        <v>6.2567530308673458E-2</v>
      </c>
      <c r="C5" s="2">
        <v>2.2767635798728314E-2</v>
      </c>
      <c r="D5" s="2">
        <f t="shared" ref="D5:D233" si="3">0.6*B5+0.4*C5</f>
        <v>4.6647572504695402E-2</v>
      </c>
      <c r="E5" s="2">
        <f t="shared" si="0"/>
        <v>0.90277404811218476</v>
      </c>
      <c r="F5" s="17"/>
      <c r="K5" s="2">
        <f t="shared" si="1"/>
        <v>3.4707604151711854E-2</v>
      </c>
      <c r="L5" s="2">
        <f t="shared" si="2"/>
        <v>0.89363824595199848</v>
      </c>
    </row>
    <row r="6" spans="1:17" x14ac:dyDescent="0.2">
      <c r="A6" s="2">
        <v>1796</v>
      </c>
      <c r="B6" s="2">
        <v>3.5229777672867169E-3</v>
      </c>
      <c r="C6" s="2">
        <v>-9.6273511546120183E-2</v>
      </c>
      <c r="D6" s="2">
        <f t="shared" si="3"/>
        <v>-3.6395617958076047E-2</v>
      </c>
      <c r="E6" s="2">
        <f t="shared" si="0"/>
        <v>0.86991702875462795</v>
      </c>
      <c r="F6" s="17"/>
      <c r="K6" s="2">
        <f t="shared" si="1"/>
        <v>-6.6334564752098105E-2</v>
      </c>
      <c r="L6" s="2">
        <f t="shared" si="2"/>
        <v>0.83435914186094429</v>
      </c>
    </row>
    <row r="7" spans="1:17" x14ac:dyDescent="0.2">
      <c r="A7" s="2">
        <v>1797</v>
      </c>
      <c r="B7" s="2">
        <v>-4.1161526572962348E-2</v>
      </c>
      <c r="C7" s="2">
        <v>-6.6938209803928173E-2</v>
      </c>
      <c r="D7" s="2">
        <f t="shared" si="3"/>
        <v>-5.1472199865348678E-2</v>
      </c>
      <c r="E7" s="2">
        <f t="shared" si="0"/>
        <v>0.82514048558429942</v>
      </c>
      <c r="F7" s="17"/>
      <c r="K7" s="2">
        <f t="shared" si="1"/>
        <v>-5.9205204834638418E-2</v>
      </c>
      <c r="L7" s="2">
        <f t="shared" si="2"/>
        <v>0.78496073796141397</v>
      </c>
    </row>
    <row r="8" spans="1:17" x14ac:dyDescent="0.2">
      <c r="A8" s="2">
        <v>1798</v>
      </c>
      <c r="B8" s="2">
        <v>0.1749410580745685</v>
      </c>
      <c r="C8" s="2">
        <v>0.19697645324092083</v>
      </c>
      <c r="D8" s="2">
        <f t="shared" si="3"/>
        <v>0.18375521614110946</v>
      </c>
      <c r="E8" s="2">
        <f t="shared" si="0"/>
        <v>0.97676435385962246</v>
      </c>
      <c r="F8" s="17"/>
      <c r="K8" s="2">
        <f t="shared" si="1"/>
        <v>0.19036583469101512</v>
      </c>
      <c r="L8" s="2">
        <f t="shared" si="2"/>
        <v>0.93439044404311367</v>
      </c>
    </row>
    <row r="9" spans="1:17" x14ac:dyDescent="0.2">
      <c r="A9" s="2">
        <v>1799</v>
      </c>
      <c r="B9" s="2">
        <v>0.10368869530040659</v>
      </c>
      <c r="C9" s="2">
        <v>5.0021011897953604E-2</v>
      </c>
      <c r="D9" s="2">
        <f t="shared" si="3"/>
        <v>8.2221621939425393E-2</v>
      </c>
      <c r="E9" s="2">
        <f t="shared" si="0"/>
        <v>1.0570755032865755</v>
      </c>
      <c r="F9" s="17"/>
      <c r="K9" s="2">
        <f t="shared" si="1"/>
        <v>6.6121316918689499E-2</v>
      </c>
      <c r="L9" s="2">
        <f t="shared" si="2"/>
        <v>0.99617357071948331</v>
      </c>
    </row>
    <row r="10" spans="1:17" x14ac:dyDescent="0.2">
      <c r="A10" s="2">
        <v>1800</v>
      </c>
      <c r="B10" s="2">
        <v>4.997984486716156E-2</v>
      </c>
      <c r="C10" s="2">
        <v>4.5192514970996189E-2</v>
      </c>
      <c r="D10" s="2">
        <f t="shared" si="3"/>
        <v>4.8064912908695412E-2</v>
      </c>
      <c r="E10" s="2">
        <f t="shared" si="0"/>
        <v>1.1078837452899601</v>
      </c>
      <c r="F10" s="17"/>
      <c r="K10" s="2">
        <f t="shared" si="1"/>
        <v>4.6628713939845794E-2</v>
      </c>
      <c r="L10" s="2">
        <f t="shared" si="2"/>
        <v>1.0426238631829969</v>
      </c>
    </row>
    <row r="11" spans="1:17" x14ac:dyDescent="0.2">
      <c r="A11" s="2">
        <v>1801</v>
      </c>
      <c r="B11" s="2">
        <v>0.11740439615149056</v>
      </c>
      <c r="C11" s="2">
        <v>0.16789565159980979</v>
      </c>
      <c r="D11" s="2">
        <f t="shared" si="3"/>
        <v>0.13760089833081823</v>
      </c>
      <c r="E11" s="2">
        <f t="shared" si="0"/>
        <v>1.26032954388797</v>
      </c>
      <c r="F11" s="17"/>
      <c r="K11" s="2">
        <f t="shared" si="1"/>
        <v>0.15274827496531401</v>
      </c>
      <c r="L11" s="2">
        <f t="shared" si="2"/>
        <v>1.2018828597218711</v>
      </c>
    </row>
    <row r="12" spans="1:17" x14ac:dyDescent="0.2">
      <c r="A12" s="2">
        <v>1802</v>
      </c>
      <c r="B12" s="2">
        <v>0.22089566161235918</v>
      </c>
      <c r="C12" s="2">
        <v>0.24012472144782393</v>
      </c>
      <c r="D12" s="2">
        <f t="shared" si="3"/>
        <v>0.22858728554654509</v>
      </c>
      <c r="E12" s="2">
        <f t="shared" si="0"/>
        <v>1.5484248532194365</v>
      </c>
      <c r="F12" s="17"/>
      <c r="K12" s="2">
        <f t="shared" si="1"/>
        <v>0.2343560034971845</v>
      </c>
      <c r="L12" s="2">
        <f t="shared" si="2"/>
        <v>1.4835513233980562</v>
      </c>
    </row>
    <row r="13" spans="1:17" x14ac:dyDescent="0.2">
      <c r="A13" s="2">
        <v>1803</v>
      </c>
      <c r="B13" s="2">
        <v>0.21538577319815166</v>
      </c>
      <c r="C13" s="2">
        <v>0.12276169968596307</v>
      </c>
      <c r="D13" s="2">
        <f t="shared" si="3"/>
        <v>0.17833614379327623</v>
      </c>
      <c r="E13" s="2">
        <f t="shared" si="0"/>
        <v>1.8245649704962605</v>
      </c>
      <c r="F13" s="7">
        <f t="shared" ref="F13:F233" si="4">RATE(10,,E3,-E13)</f>
        <v>6.1979010640644067E-2</v>
      </c>
      <c r="G13" s="2">
        <f t="shared" ref="G13:G233" si="5">AVERAGE(D4:D13)</f>
        <v>6.7988454439149734E-2</v>
      </c>
      <c r="H13" s="2">
        <f t="shared" ref="H13:H233" si="6">MIN(D4:D13)</f>
        <v>-0.1374612889496431</v>
      </c>
      <c r="I13" s="2">
        <f t="shared" ref="I13:I233" si="7">MAX(D4:D13)</f>
        <v>0.22858728554654509</v>
      </c>
      <c r="J13" s="2">
        <f t="shared" ref="J13:J233" si="8">_xlfn.STDEV.S(D4:D13)</f>
        <v>0.11768502024941241</v>
      </c>
      <c r="K13" s="2">
        <f t="shared" si="1"/>
        <v>0.15054892173961965</v>
      </c>
      <c r="L13" s="2">
        <f t="shared" si="2"/>
        <v>1.7068983754810192</v>
      </c>
      <c r="M13" s="7">
        <f t="shared" ref="M13:M233" si="9">RATE(10,,L3,-L13)</f>
        <v>5.4923012999473636E-2</v>
      </c>
      <c r="N13" s="2">
        <f t="shared" ref="N13:N233" si="10">AVERAGE(K4:K13)</f>
        <v>6.1359948708639436E-2</v>
      </c>
      <c r="O13" s="2">
        <f t="shared" ref="O13:O233" si="11">MIN(K4:K13)</f>
        <v>-0.13633741323024953</v>
      </c>
      <c r="P13" s="2">
        <f t="shared" ref="P13:P233" si="12">MAX(K4:K13)</f>
        <v>0.2343560034971845</v>
      </c>
      <c r="Q13" s="2">
        <f t="shared" ref="Q13:Q233" si="13">_xlfn.STDEV.S(K4:K13)</f>
        <v>0.1219074202402641</v>
      </c>
    </row>
    <row r="14" spans="1:17" x14ac:dyDescent="0.2">
      <c r="A14" s="2">
        <v>1804</v>
      </c>
      <c r="B14" s="2">
        <v>-5.6964538364601136E-3</v>
      </c>
      <c r="C14" s="2">
        <v>-2.1784348413105281E-2</v>
      </c>
      <c r="D14" s="2">
        <f t="shared" si="3"/>
        <v>-1.2131611667118181E-2</v>
      </c>
      <c r="E14" s="2">
        <f t="shared" si="0"/>
        <v>1.8024300568127729</v>
      </c>
      <c r="F14" s="7">
        <f t="shared" si="4"/>
        <v>7.6484999774082144E-2</v>
      </c>
      <c r="G14" s="2">
        <f t="shared" si="5"/>
        <v>8.052142216740224E-2</v>
      </c>
      <c r="H14" s="2">
        <f t="shared" si="6"/>
        <v>-5.1472199865348678E-2</v>
      </c>
      <c r="I14" s="2">
        <f t="shared" si="7"/>
        <v>0.22858728554654509</v>
      </c>
      <c r="J14" s="2">
        <f t="shared" si="8"/>
        <v>9.8481104252721829E-2</v>
      </c>
      <c r="K14" s="2">
        <f t="shared" si="1"/>
        <v>-1.6957980040111731E-2</v>
      </c>
      <c r="L14" s="2">
        <f t="shared" si="2"/>
        <v>1.6779528268991128</v>
      </c>
      <c r="M14" s="7">
        <f t="shared" si="9"/>
        <v>6.8669867412652255E-2</v>
      </c>
      <c r="N14" s="2">
        <f t="shared" si="10"/>
        <v>7.3297892027653216E-2</v>
      </c>
      <c r="O14" s="2">
        <f t="shared" si="11"/>
        <v>-6.6334564752098105E-2</v>
      </c>
      <c r="P14" s="2">
        <f t="shared" si="12"/>
        <v>0.2343560034971845</v>
      </c>
      <c r="Q14" s="2">
        <f t="shared" si="13"/>
        <v>0.10508043380918877</v>
      </c>
    </row>
    <row r="15" spans="1:17" x14ac:dyDescent="0.2">
      <c r="A15" s="2">
        <v>1805</v>
      </c>
      <c r="B15" s="2">
        <v>-1.4473940706992372E-2</v>
      </c>
      <c r="C15" s="2">
        <v>-7.6338496640466769E-3</v>
      </c>
      <c r="D15" s="2">
        <f t="shared" si="3"/>
        <v>-1.1737904289814095E-2</v>
      </c>
      <c r="E15" s="2">
        <f t="shared" si="0"/>
        <v>1.7812733053168204</v>
      </c>
      <c r="F15" s="7">
        <f t="shared" si="4"/>
        <v>7.0323718004440705E-2</v>
      </c>
      <c r="G15" s="2">
        <f t="shared" si="5"/>
        <v>7.4682874487951273E-2</v>
      </c>
      <c r="H15" s="2">
        <f t="shared" si="6"/>
        <v>-5.1472199865348678E-2</v>
      </c>
      <c r="I15" s="2">
        <f t="shared" si="7"/>
        <v>0.22858728554654509</v>
      </c>
      <c r="J15" s="2">
        <f t="shared" si="8"/>
        <v>0.10236655828217128</v>
      </c>
      <c r="K15" s="2">
        <f t="shared" si="1"/>
        <v>-9.6858769769303851E-3</v>
      </c>
      <c r="L15" s="2">
        <f t="shared" si="2"/>
        <v>1.6617003822446754</v>
      </c>
      <c r="M15" s="7">
        <f t="shared" si="9"/>
        <v>6.3993799863185222E-2</v>
      </c>
      <c r="N15" s="2">
        <f t="shared" si="10"/>
        <v>6.8858543914788989E-2</v>
      </c>
      <c r="O15" s="2">
        <f t="shared" si="11"/>
        <v>-6.6334564752098105E-2</v>
      </c>
      <c r="P15" s="2">
        <f t="shared" si="12"/>
        <v>0.2343560034971845</v>
      </c>
      <c r="Q15" s="2">
        <f t="shared" si="13"/>
        <v>0.10779460696102248</v>
      </c>
    </row>
    <row r="16" spans="1:17" x14ac:dyDescent="0.2">
      <c r="A16" s="2">
        <v>1806</v>
      </c>
      <c r="B16" s="2">
        <v>-1.431414247837326E-2</v>
      </c>
      <c r="C16" s="2">
        <v>4.2321442195299763E-2</v>
      </c>
      <c r="D16" s="2">
        <f t="shared" si="3"/>
        <v>8.3400913910959516E-3</v>
      </c>
      <c r="E16" s="2">
        <f t="shared" si="0"/>
        <v>1.7961292874756825</v>
      </c>
      <c r="F16" s="7">
        <f t="shared" si="4"/>
        <v>7.5191880861693539E-2</v>
      </c>
      <c r="G16" s="2">
        <f t="shared" si="5"/>
        <v>7.9156445422868468E-2</v>
      </c>
      <c r="H16" s="2">
        <f t="shared" si="6"/>
        <v>-5.1472199865348678E-2</v>
      </c>
      <c r="I16" s="2">
        <f t="shared" si="7"/>
        <v>0.22858728554654509</v>
      </c>
      <c r="J16" s="2">
        <f t="shared" si="8"/>
        <v>9.7850802135298162E-2</v>
      </c>
      <c r="K16" s="2">
        <f t="shared" si="1"/>
        <v>2.5330766793197856E-2</v>
      </c>
      <c r="L16" s="2">
        <f t="shared" si="2"/>
        <v>1.7037925271074832</v>
      </c>
      <c r="M16" s="7">
        <f t="shared" si="9"/>
        <v>7.4005160294450395E-2</v>
      </c>
      <c r="N16" s="2">
        <f t="shared" si="10"/>
        <v>7.8025077069318591E-2</v>
      </c>
      <c r="O16" s="2">
        <f t="shared" si="11"/>
        <v>-5.9205204834638418E-2</v>
      </c>
      <c r="P16" s="2">
        <f t="shared" si="12"/>
        <v>0.2343560034971845</v>
      </c>
      <c r="Q16" s="2">
        <f t="shared" si="13"/>
        <v>9.8519221507689755E-2</v>
      </c>
    </row>
    <row r="17" spans="1:17" x14ac:dyDescent="0.2">
      <c r="A17" s="2">
        <v>1807</v>
      </c>
      <c r="B17" s="2">
        <v>0.11397487865999678</v>
      </c>
      <c r="C17" s="2">
        <v>0.1218159296102137</v>
      </c>
      <c r="D17" s="2">
        <f t="shared" si="3"/>
        <v>0.11711129904008355</v>
      </c>
      <c r="E17" s="2">
        <f t="shared" si="0"/>
        <v>2.0064763215758994</v>
      </c>
      <c r="F17" s="7">
        <f t="shared" si="4"/>
        <v>9.2925639120441383E-2</v>
      </c>
      <c r="G17" s="2">
        <f t="shared" si="5"/>
        <v>9.6014795313411699E-2</v>
      </c>
      <c r="H17" s="2">
        <f t="shared" si="6"/>
        <v>-1.2131611667118181E-2</v>
      </c>
      <c r="I17" s="2">
        <f t="shared" si="7"/>
        <v>0.22858728554654509</v>
      </c>
      <c r="J17" s="2">
        <f t="shared" si="8"/>
        <v>8.6735679983397457E-2</v>
      </c>
      <c r="K17" s="2">
        <f t="shared" si="1"/>
        <v>0.11946361432514861</v>
      </c>
      <c r="L17" s="2">
        <f t="shared" si="2"/>
        <v>1.9073337404559219</v>
      </c>
      <c r="M17" s="7">
        <f t="shared" si="9"/>
        <v>9.284325375474449E-2</v>
      </c>
      <c r="N17" s="2">
        <f t="shared" si="10"/>
        <v>9.5891958985297301E-2</v>
      </c>
      <c r="O17" s="2">
        <f t="shared" si="11"/>
        <v>-1.6957980040111731E-2</v>
      </c>
      <c r="P17" s="2">
        <f t="shared" si="12"/>
        <v>0.2343560034971845</v>
      </c>
      <c r="Q17" s="2">
        <f t="shared" si="13"/>
        <v>8.6311503329380646E-2</v>
      </c>
    </row>
    <row r="18" spans="1:17" x14ac:dyDescent="0.2">
      <c r="A18" s="2">
        <v>1808</v>
      </c>
      <c r="B18" s="2">
        <v>-9.1906411036114521E-3</v>
      </c>
      <c r="C18" s="2">
        <v>3.2867232703285065E-2</v>
      </c>
      <c r="D18" s="2">
        <f t="shared" si="3"/>
        <v>7.632508419147155E-3</v>
      </c>
      <c r="E18" s="2">
        <f t="shared" si="0"/>
        <v>2.0217907689931467</v>
      </c>
      <c r="F18" s="7">
        <f t="shared" si="4"/>
        <v>7.5460937512441692E-2</v>
      </c>
      <c r="G18" s="2">
        <f t="shared" si="5"/>
        <v>7.8402524541215463E-2</v>
      </c>
      <c r="H18" s="2">
        <f t="shared" si="6"/>
        <v>-1.2131611667118181E-2</v>
      </c>
      <c r="I18" s="2">
        <f t="shared" si="7"/>
        <v>0.22858728554654509</v>
      </c>
      <c r="J18" s="2">
        <f t="shared" si="8"/>
        <v>8.4799652784763466E-2</v>
      </c>
      <c r="K18" s="2">
        <f t="shared" si="1"/>
        <v>2.0249870561216108E-2</v>
      </c>
      <c r="L18" s="2">
        <f t="shared" si="2"/>
        <v>1.9459570018171946</v>
      </c>
      <c r="M18" s="7">
        <f t="shared" si="9"/>
        <v>7.6119460303897268E-2</v>
      </c>
      <c r="N18" s="2">
        <f t="shared" si="10"/>
        <v>7.8880362572317397E-2</v>
      </c>
      <c r="O18" s="2">
        <f t="shared" si="11"/>
        <v>-1.6957980040111731E-2</v>
      </c>
      <c r="P18" s="2">
        <f t="shared" si="12"/>
        <v>0.2343560034971845</v>
      </c>
      <c r="Q18" s="2">
        <f t="shared" si="13"/>
        <v>8.2293207960529899E-2</v>
      </c>
    </row>
    <row r="19" spans="1:17" x14ac:dyDescent="0.2">
      <c r="A19" s="2">
        <v>1809</v>
      </c>
      <c r="B19" s="2">
        <v>0.11314573132207228</v>
      </c>
      <c r="C19" s="2">
        <v>6.7751843888603114E-2</v>
      </c>
      <c r="D19" s="2">
        <f t="shared" si="3"/>
        <v>9.4988176348684616E-2</v>
      </c>
      <c r="E19" s="2">
        <f t="shared" si="0"/>
        <v>2.2138369870984103</v>
      </c>
      <c r="F19" s="7">
        <f t="shared" si="4"/>
        <v>7.6722932762589055E-2</v>
      </c>
      <c r="G19" s="2">
        <f t="shared" si="5"/>
        <v>7.9679179982141385E-2</v>
      </c>
      <c r="H19" s="2">
        <f t="shared" si="6"/>
        <v>-1.2131611667118181E-2</v>
      </c>
      <c r="I19" s="2">
        <f t="shared" si="7"/>
        <v>0.22858728554654509</v>
      </c>
      <c r="J19" s="2">
        <f t="shared" si="8"/>
        <v>8.4959486986799324E-2</v>
      </c>
      <c r="K19" s="2">
        <f t="shared" si="1"/>
        <v>8.1370010118643865E-2</v>
      </c>
      <c r="L19" s="2">
        <f t="shared" si="2"/>
        <v>2.1042995427455056</v>
      </c>
      <c r="M19" s="7">
        <f t="shared" si="9"/>
        <v>7.7648812141551227E-2</v>
      </c>
      <c r="N19" s="2">
        <f t="shared" si="10"/>
        <v>8.0405231892312828E-2</v>
      </c>
      <c r="O19" s="2">
        <f t="shared" si="11"/>
        <v>-1.6957980040111731E-2</v>
      </c>
      <c r="P19" s="2">
        <f t="shared" si="12"/>
        <v>0.2343560034971845</v>
      </c>
      <c r="Q19" s="2">
        <f t="shared" si="13"/>
        <v>8.2171704728843456E-2</v>
      </c>
    </row>
    <row r="20" spans="1:17" x14ac:dyDescent="0.2">
      <c r="A20" s="2">
        <v>1810</v>
      </c>
      <c r="B20" s="2">
        <v>8.6161790058572274E-2</v>
      </c>
      <c r="C20" s="2">
        <v>6.3063174127331312E-2</v>
      </c>
      <c r="D20" s="2">
        <f t="shared" si="3"/>
        <v>7.6922343686075895E-2</v>
      </c>
      <c r="E20" s="2">
        <f t="shared" si="0"/>
        <v>2.3841305166849409</v>
      </c>
      <c r="F20" s="7">
        <f t="shared" si="4"/>
        <v>7.965147798273324E-2</v>
      </c>
      <c r="G20" s="2">
        <f t="shared" si="5"/>
        <v>8.2564923059879433E-2</v>
      </c>
      <c r="H20" s="2">
        <f t="shared" si="6"/>
        <v>-1.2131611667118181E-2</v>
      </c>
      <c r="I20" s="2">
        <f t="shared" si="7"/>
        <v>0.22858728554654509</v>
      </c>
      <c r="J20" s="2">
        <f t="shared" si="8"/>
        <v>8.4253514924506348E-2</v>
      </c>
      <c r="K20" s="2">
        <f t="shared" si="1"/>
        <v>6.9992758906703603E-2</v>
      </c>
      <c r="L20" s="2">
        <f t="shared" si="2"/>
        <v>2.2515852733083781</v>
      </c>
      <c r="M20" s="7">
        <f t="shared" si="9"/>
        <v>8.0030633710184776E-2</v>
      </c>
      <c r="N20" s="2">
        <f t="shared" si="10"/>
        <v>8.2741636388998618E-2</v>
      </c>
      <c r="O20" s="2">
        <f t="shared" si="11"/>
        <v>-1.6957980040111731E-2</v>
      </c>
      <c r="P20" s="2">
        <f t="shared" si="12"/>
        <v>0.2343560034971845</v>
      </c>
      <c r="Q20" s="2">
        <f t="shared" si="13"/>
        <v>8.1433463017606858E-2</v>
      </c>
    </row>
    <row r="21" spans="1:17" ht="15.75" customHeight="1" x14ac:dyDescent="0.2">
      <c r="A21" s="2">
        <v>1811</v>
      </c>
      <c r="B21" s="2">
        <v>-5.3235704624696623E-2</v>
      </c>
      <c r="C21" s="2">
        <v>5.2889251677465943E-3</v>
      </c>
      <c r="D21" s="2">
        <f t="shared" si="3"/>
        <v>-2.9825852707719334E-2</v>
      </c>
      <c r="E21" s="2">
        <f t="shared" si="0"/>
        <v>2.3130217910583171</v>
      </c>
      <c r="F21" s="7">
        <f t="shared" si="4"/>
        <v>6.2599386293018894E-2</v>
      </c>
      <c r="G21" s="2">
        <f t="shared" si="5"/>
        <v>6.582224795602569E-2</v>
      </c>
      <c r="H21" s="2">
        <f t="shared" si="6"/>
        <v>-2.9825852707719334E-2</v>
      </c>
      <c r="I21" s="2">
        <f t="shared" si="7"/>
        <v>0.22858728554654509</v>
      </c>
      <c r="J21" s="2">
        <f t="shared" si="8"/>
        <v>8.8623704630240704E-2</v>
      </c>
      <c r="K21" s="2">
        <f t="shared" si="1"/>
        <v>-1.226846376998637E-2</v>
      </c>
      <c r="L21" s="2">
        <f t="shared" si="2"/>
        <v>2.2239617809577594</v>
      </c>
      <c r="M21" s="7">
        <f t="shared" si="9"/>
        <v>6.3473121224848952E-2</v>
      </c>
      <c r="N21" s="2">
        <f t="shared" si="10"/>
        <v>6.623996251546857E-2</v>
      </c>
      <c r="O21" s="2">
        <f t="shared" si="11"/>
        <v>-1.6957980040111731E-2</v>
      </c>
      <c r="P21" s="2">
        <f t="shared" si="12"/>
        <v>0.2343560034971845</v>
      </c>
      <c r="Q21" s="2">
        <f t="shared" si="13"/>
        <v>8.2385015744195184E-2</v>
      </c>
    </row>
    <row r="22" spans="1:17" ht="15.75" customHeight="1" x14ac:dyDescent="0.2">
      <c r="A22" s="2">
        <v>1812</v>
      </c>
      <c r="B22" s="2">
        <v>-1.0754885230562006E-2</v>
      </c>
      <c r="C22" s="2">
        <v>-5.2177480934210374E-2</v>
      </c>
      <c r="D22" s="2">
        <f t="shared" si="3"/>
        <v>-2.7323923512021356E-2</v>
      </c>
      <c r="E22" s="2">
        <f t="shared" si="0"/>
        <v>2.249820960557801</v>
      </c>
      <c r="F22" s="7">
        <f t="shared" si="4"/>
        <v>3.8067949914870447E-2</v>
      </c>
      <c r="G22" s="2">
        <f t="shared" si="5"/>
        <v>4.0231127050169055E-2</v>
      </c>
      <c r="H22" s="2">
        <f t="shared" si="6"/>
        <v>-2.9825852707719334E-2</v>
      </c>
      <c r="I22" s="2">
        <f t="shared" si="7"/>
        <v>0.17833614379327623</v>
      </c>
      <c r="J22" s="2">
        <f t="shared" si="8"/>
        <v>7.1741934356277029E-2</v>
      </c>
      <c r="K22" s="2">
        <f t="shared" si="1"/>
        <v>-3.9750702223115858E-2</v>
      </c>
      <c r="L22" s="2">
        <f t="shared" si="2"/>
        <v>2.135557738447317</v>
      </c>
      <c r="M22" s="7">
        <f t="shared" si="9"/>
        <v>3.7100573094270381E-2</v>
      </c>
      <c r="N22" s="2">
        <f t="shared" si="10"/>
        <v>3.8829291943438538E-2</v>
      </c>
      <c r="O22" s="2">
        <f t="shared" si="11"/>
        <v>-3.9750702223115858E-2</v>
      </c>
      <c r="P22" s="2">
        <f t="shared" si="12"/>
        <v>0.15054892173961965</v>
      </c>
      <c r="Q22" s="2">
        <f t="shared" si="13"/>
        <v>6.3720907555107537E-2</v>
      </c>
    </row>
    <row r="23" spans="1:17" ht="15.75" customHeight="1" x14ac:dyDescent="0.2">
      <c r="A23" s="2">
        <v>1813</v>
      </c>
      <c r="B23" s="2">
        <v>-3.5327596879983769E-3</v>
      </c>
      <c r="C23" s="2">
        <v>-6.7197691674449556E-2</v>
      </c>
      <c r="D23" s="2">
        <f t="shared" si="3"/>
        <v>-2.8998732482578851E-2</v>
      </c>
      <c r="E23" s="2">
        <f t="shared" si="0"/>
        <v>2.1845790043888869</v>
      </c>
      <c r="F23" s="7">
        <f t="shared" si="4"/>
        <v>1.8171279379580681E-2</v>
      </c>
      <c r="G23" s="2">
        <f t="shared" si="5"/>
        <v>1.9497639422583542E-2</v>
      </c>
      <c r="H23" s="2">
        <f t="shared" si="6"/>
        <v>-2.9825852707719334E-2</v>
      </c>
      <c r="I23" s="2">
        <f t="shared" si="7"/>
        <v>0.11711129904008355</v>
      </c>
      <c r="J23" s="2">
        <f t="shared" si="8"/>
        <v>5.5520915994586056E-2</v>
      </c>
      <c r="K23" s="2">
        <f t="shared" si="1"/>
        <v>-4.8098212078514196E-2</v>
      </c>
      <c r="L23" s="2">
        <f t="shared" si="2"/>
        <v>2.0328412294375657</v>
      </c>
      <c r="M23" s="7">
        <f t="shared" si="9"/>
        <v>1.7629245314896985E-2</v>
      </c>
      <c r="N23" s="2">
        <f t="shared" si="10"/>
        <v>1.8964578561625152E-2</v>
      </c>
      <c r="O23" s="2">
        <f t="shared" si="11"/>
        <v>-4.8098212078514196E-2</v>
      </c>
      <c r="P23" s="2">
        <f t="shared" si="12"/>
        <v>0.11946361432514861</v>
      </c>
      <c r="Q23" s="2">
        <f t="shared" si="13"/>
        <v>5.5449910763472859E-2</v>
      </c>
    </row>
    <row r="24" spans="1:17" ht="15.75" customHeight="1" x14ac:dyDescent="0.2">
      <c r="A24" s="2">
        <v>1814</v>
      </c>
      <c r="B24" s="2">
        <v>-6.2117242715421184E-2</v>
      </c>
      <c r="C24" s="2">
        <v>-0.15066977997367359</v>
      </c>
      <c r="D24" s="2">
        <f t="shared" si="3"/>
        <v>-9.7538257618722146E-2</v>
      </c>
      <c r="E24" s="2">
        <f t="shared" si="0"/>
        <v>1.9714989746703522</v>
      </c>
      <c r="F24" s="7">
        <f t="shared" si="4"/>
        <v>9.0061503331695797E-3</v>
      </c>
      <c r="G24" s="2">
        <f t="shared" si="5"/>
        <v>1.0956974827423143E-2</v>
      </c>
      <c r="H24" s="2">
        <f t="shared" si="6"/>
        <v>-9.7538257618722146E-2</v>
      </c>
      <c r="I24" s="2">
        <f t="shared" si="7"/>
        <v>0.11711129904008355</v>
      </c>
      <c r="J24" s="2">
        <f t="shared" si="8"/>
        <v>6.6425155183524986E-2</v>
      </c>
      <c r="K24" s="2">
        <f t="shared" si="1"/>
        <v>-0.12410401879619787</v>
      </c>
      <c r="L24" s="2">
        <f t="shared" si="2"/>
        <v>1.7805574632897601</v>
      </c>
      <c r="M24" s="7">
        <f t="shared" si="9"/>
        <v>5.9528483926625259E-3</v>
      </c>
      <c r="N24" s="2">
        <f t="shared" si="10"/>
        <v>8.2499746860165389E-3</v>
      </c>
      <c r="O24" s="2">
        <f t="shared" si="11"/>
        <v>-0.12410401879619787</v>
      </c>
      <c r="P24" s="2">
        <f t="shared" si="12"/>
        <v>0.11946361432514861</v>
      </c>
      <c r="Q24" s="2">
        <f t="shared" si="13"/>
        <v>7.126039838696567E-2</v>
      </c>
    </row>
    <row r="25" spans="1:17" ht="15.75" customHeight="1" x14ac:dyDescent="0.2">
      <c r="A25" s="2">
        <v>1815</v>
      </c>
      <c r="B25" s="2">
        <v>-5.8187395083857729E-2</v>
      </c>
      <c r="C25" s="2">
        <v>1.5856097244070888E-2</v>
      </c>
      <c r="D25" s="2">
        <f t="shared" si="3"/>
        <v>-2.8569998152686283E-2</v>
      </c>
      <c r="E25" s="2">
        <f t="shared" si="0"/>
        <v>1.9151732526059975</v>
      </c>
      <c r="F25" s="7">
        <f t="shared" si="4"/>
        <v>7.2742941905743859E-3</v>
      </c>
      <c r="G25" s="2">
        <f t="shared" si="5"/>
        <v>9.2737654411359245E-3</v>
      </c>
      <c r="H25" s="2">
        <f t="shared" si="6"/>
        <v>-9.7538257618722146E-2</v>
      </c>
      <c r="I25" s="2">
        <f t="shared" si="7"/>
        <v>0.11711129904008355</v>
      </c>
      <c r="J25" s="2">
        <f t="shared" si="8"/>
        <v>6.7272004484977763E-2</v>
      </c>
      <c r="K25" s="2">
        <f t="shared" si="1"/>
        <v>-6.3569504543076992E-3</v>
      </c>
      <c r="L25" s="2">
        <f t="shared" si="2"/>
        <v>1.7692385477145791</v>
      </c>
      <c r="M25" s="7">
        <f t="shared" si="9"/>
        <v>6.2904875578249E-3</v>
      </c>
      <c r="N25" s="2">
        <f t="shared" si="10"/>
        <v>8.5828673382788052E-3</v>
      </c>
      <c r="O25" s="2">
        <f t="shared" si="11"/>
        <v>-0.12410401879619787</v>
      </c>
      <c r="P25" s="2">
        <f t="shared" si="12"/>
        <v>0.11946361432514861</v>
      </c>
      <c r="Q25" s="2">
        <f t="shared" si="13"/>
        <v>7.1175025829462613E-2</v>
      </c>
    </row>
    <row r="26" spans="1:17" ht="15.75" customHeight="1" x14ac:dyDescent="0.2">
      <c r="A26" s="2">
        <v>1816</v>
      </c>
      <c r="B26" s="2">
        <v>0.2626549237652378</v>
      </c>
      <c r="C26" s="2">
        <v>0.28270450391970581</v>
      </c>
      <c r="D26" s="2">
        <f t="shared" si="3"/>
        <v>0.27067475582702505</v>
      </c>
      <c r="E26" s="2">
        <f t="shared" si="0"/>
        <v>2.4335623051215753</v>
      </c>
      <c r="F26" s="7">
        <f t="shared" si="4"/>
        <v>3.0838161072969866E-2</v>
      </c>
      <c r="G26" s="2">
        <f t="shared" si="5"/>
        <v>3.5507231884728832E-2</v>
      </c>
      <c r="H26" s="2">
        <f t="shared" si="6"/>
        <v>-9.7538257618722146E-2</v>
      </c>
      <c r="I26" s="2">
        <f t="shared" si="7"/>
        <v>0.27067475582702505</v>
      </c>
      <c r="J26" s="2">
        <f t="shared" si="8"/>
        <v>0.10655064612029064</v>
      </c>
      <c r="K26" s="2">
        <f t="shared" si="1"/>
        <v>0.27668962987336537</v>
      </c>
      <c r="L26" s="2">
        <f t="shared" si="2"/>
        <v>2.2587685066394165</v>
      </c>
      <c r="M26" s="7">
        <f t="shared" si="9"/>
        <v>2.8597587731660254E-2</v>
      </c>
      <c r="N26" s="2">
        <f t="shared" si="10"/>
        <v>3.3718753646295563E-2</v>
      </c>
      <c r="O26" s="2">
        <f t="shared" si="11"/>
        <v>-0.12410401879619787</v>
      </c>
      <c r="P26" s="2">
        <f t="shared" si="12"/>
        <v>0.27668962987336537</v>
      </c>
      <c r="Q26" s="2">
        <f t="shared" si="13"/>
        <v>0.11099328052355231</v>
      </c>
    </row>
    <row r="27" spans="1:17" ht="15.75" customHeight="1" x14ac:dyDescent="0.2">
      <c r="A27" s="2">
        <v>1817</v>
      </c>
      <c r="B27" s="2">
        <v>0.12713231646312395</v>
      </c>
      <c r="C27" s="2">
        <v>0.18003148307540107</v>
      </c>
      <c r="D27" s="2">
        <f t="shared" si="3"/>
        <v>0.14829198310803482</v>
      </c>
      <c r="E27" s="2">
        <f t="shared" si="0"/>
        <v>2.7944400853650144</v>
      </c>
      <c r="F27" s="7">
        <f t="shared" si="4"/>
        <v>3.367991163955001E-2</v>
      </c>
      <c r="G27" s="2">
        <f t="shared" si="5"/>
        <v>3.8625300291523959E-2</v>
      </c>
      <c r="H27" s="2">
        <f t="shared" si="6"/>
        <v>-9.7538257618722146E-2</v>
      </c>
      <c r="I27" s="2">
        <f t="shared" si="7"/>
        <v>0.27067475582702505</v>
      </c>
      <c r="J27" s="2">
        <f t="shared" si="8"/>
        <v>0.10961615580651091</v>
      </c>
      <c r="K27" s="2">
        <f t="shared" si="1"/>
        <v>0.16416173309171792</v>
      </c>
      <c r="L27" s="2">
        <f t="shared" si="2"/>
        <v>2.6295718593423349</v>
      </c>
      <c r="M27" s="7">
        <f t="shared" si="9"/>
        <v>3.2632608759893642E-2</v>
      </c>
      <c r="N27" s="2">
        <f t="shared" si="10"/>
        <v>3.8188565522952488E-2</v>
      </c>
      <c r="O27" s="2">
        <f t="shared" si="11"/>
        <v>-0.12410401879619787</v>
      </c>
      <c r="P27" s="2">
        <f t="shared" si="12"/>
        <v>0.27668962987336537</v>
      </c>
      <c r="Q27" s="2">
        <f t="shared" si="13"/>
        <v>0.1156330270314266</v>
      </c>
    </row>
    <row r="28" spans="1:17" ht="15.75" customHeight="1" x14ac:dyDescent="0.2">
      <c r="A28" s="2">
        <v>1818</v>
      </c>
      <c r="B28" s="2">
        <v>0.31227332826870668</v>
      </c>
      <c r="C28" s="2">
        <v>0.21579302955038226</v>
      </c>
      <c r="D28" s="2">
        <f t="shared" si="3"/>
        <v>0.27368120878137692</v>
      </c>
      <c r="E28" s="2">
        <f t="shared" si="0"/>
        <v>3.5592258257948455</v>
      </c>
      <c r="F28" s="7">
        <f t="shared" si="4"/>
        <v>5.8185810022691832E-2</v>
      </c>
      <c r="G28" s="2">
        <f t="shared" si="5"/>
        <v>6.5230170327746945E-2</v>
      </c>
      <c r="H28" s="2">
        <f t="shared" si="6"/>
        <v>-9.7538257618722146E-2</v>
      </c>
      <c r="I28" s="2">
        <f t="shared" si="7"/>
        <v>0.27368120878137692</v>
      </c>
      <c r="J28" s="2">
        <f t="shared" si="8"/>
        <v>0.13138317598860635</v>
      </c>
      <c r="K28" s="2">
        <f t="shared" si="1"/>
        <v>0.24473711916587959</v>
      </c>
      <c r="L28" s="2">
        <f t="shared" si="2"/>
        <v>3.2731257008374435</v>
      </c>
      <c r="M28" s="7">
        <f t="shared" si="9"/>
        <v>5.3374848442676343E-2</v>
      </c>
      <c r="N28" s="2">
        <f t="shared" si="10"/>
        <v>6.0637290383418828E-2</v>
      </c>
      <c r="O28" s="2">
        <f t="shared" si="11"/>
        <v>-0.12410401879619787</v>
      </c>
      <c r="P28" s="2">
        <f t="shared" si="12"/>
        <v>0.27668962987336537</v>
      </c>
      <c r="Q28" s="2">
        <f t="shared" si="13"/>
        <v>0.13234635881340606</v>
      </c>
    </row>
    <row r="29" spans="1:17" ht="15.75" customHeight="1" x14ac:dyDescent="0.2">
      <c r="A29" s="2">
        <v>1819</v>
      </c>
      <c r="B29" s="2">
        <v>-0.11750603710368701</v>
      </c>
      <c r="C29" s="2">
        <v>2.1493938326135442E-2</v>
      </c>
      <c r="D29" s="2">
        <f t="shared" si="3"/>
        <v>-6.1906046931758024E-2</v>
      </c>
      <c r="E29" s="2">
        <f t="shared" si="0"/>
        <v>3.3388882247824645</v>
      </c>
      <c r="F29" s="7">
        <f t="shared" si="4"/>
        <v>4.1946989399166121E-2</v>
      </c>
      <c r="G29" s="2">
        <f t="shared" si="5"/>
        <v>4.9540747999702664E-2</v>
      </c>
      <c r="H29" s="2">
        <f t="shared" si="6"/>
        <v>-9.7538257618722146E-2</v>
      </c>
      <c r="I29" s="2">
        <f t="shared" si="7"/>
        <v>0.27368120878137692</v>
      </c>
      <c r="J29" s="2">
        <f t="shared" si="8"/>
        <v>0.13669526102592608</v>
      </c>
      <c r="K29" s="2">
        <f t="shared" si="1"/>
        <v>-2.0206054302811291E-2</v>
      </c>
      <c r="L29" s="2">
        <f t="shared" si="2"/>
        <v>3.2069887451863948</v>
      </c>
      <c r="M29" s="7">
        <f t="shared" si="9"/>
        <v>4.3035253797517908E-2</v>
      </c>
      <c r="N29" s="2">
        <f t="shared" si="10"/>
        <v>5.0479683941273314E-2</v>
      </c>
      <c r="O29" s="2">
        <f t="shared" si="11"/>
        <v>-0.12410401879619787</v>
      </c>
      <c r="P29" s="2">
        <f t="shared" si="12"/>
        <v>0.27668962987336537</v>
      </c>
      <c r="Q29" s="2">
        <f t="shared" si="13"/>
        <v>0.13445943595110491</v>
      </c>
    </row>
    <row r="30" spans="1:17" ht="15.75" customHeight="1" x14ac:dyDescent="0.2">
      <c r="A30" s="2">
        <v>1820</v>
      </c>
      <c r="B30" s="2">
        <v>-1.2761511648380575E-2</v>
      </c>
      <c r="C30" s="2">
        <v>0.13143476188281156</v>
      </c>
      <c r="D30" s="2">
        <f t="shared" si="3"/>
        <v>4.4916997764096279E-2</v>
      </c>
      <c r="E30" s="2">
        <f t="shared" si="0"/>
        <v>3.4888610597095857</v>
      </c>
      <c r="F30" s="7">
        <f t="shared" si="4"/>
        <v>3.8808189550163151E-2</v>
      </c>
      <c r="G30" s="2">
        <f t="shared" si="5"/>
        <v>4.6340213407504702E-2</v>
      </c>
      <c r="H30" s="2">
        <f t="shared" si="6"/>
        <v>-9.7538257618722146E-2</v>
      </c>
      <c r="I30" s="2">
        <f t="shared" si="7"/>
        <v>0.27368120878137692</v>
      </c>
      <c r="J30" s="2">
        <f t="shared" si="8"/>
        <v>0.13635718721621667</v>
      </c>
      <c r="K30" s="2">
        <f t="shared" si="1"/>
        <v>8.8175879823453915E-2</v>
      </c>
      <c r="L30" s="2">
        <f t="shared" si="2"/>
        <v>3.4897677993771197</v>
      </c>
      <c r="M30" s="7">
        <f t="shared" si="9"/>
        <v>4.4794344662285247E-2</v>
      </c>
      <c r="N30" s="2">
        <f t="shared" si="10"/>
        <v>5.2297996032948345E-2</v>
      </c>
      <c r="O30" s="2">
        <f t="shared" si="11"/>
        <v>-0.12410401879619787</v>
      </c>
      <c r="P30" s="2">
        <f t="shared" si="12"/>
        <v>0.27668962987336537</v>
      </c>
      <c r="Q30" s="2">
        <f t="shared" si="13"/>
        <v>0.13487493785287721</v>
      </c>
    </row>
    <row r="31" spans="1:17" ht="15.75" customHeight="1" x14ac:dyDescent="0.2">
      <c r="A31" s="2">
        <v>1821</v>
      </c>
      <c r="B31" s="2">
        <v>0.12931405550677399</v>
      </c>
      <c r="C31" s="2">
        <v>0.17181820684912252</v>
      </c>
      <c r="D31" s="2">
        <f t="shared" si="3"/>
        <v>0.14631571604371341</v>
      </c>
      <c r="E31" s="2">
        <f t="shared" si="0"/>
        <v>3.9993362638380225</v>
      </c>
      <c r="F31" s="7">
        <f t="shared" si="4"/>
        <v>5.6284287708521549E-2</v>
      </c>
      <c r="G31" s="2">
        <f t="shared" si="5"/>
        <v>6.3954370282647971E-2</v>
      </c>
      <c r="H31" s="2">
        <f t="shared" si="6"/>
        <v>-9.7538257618722146E-2</v>
      </c>
      <c r="I31" s="2">
        <f t="shared" si="7"/>
        <v>0.27368120878137692</v>
      </c>
      <c r="J31" s="2">
        <f t="shared" si="8"/>
        <v>0.13680106758247237</v>
      </c>
      <c r="K31" s="2">
        <f t="shared" si="1"/>
        <v>0.15906696144641796</v>
      </c>
      <c r="L31" s="2">
        <f t="shared" si="2"/>
        <v>4.0448745593775906</v>
      </c>
      <c r="M31" s="7">
        <f t="shared" si="9"/>
        <v>6.16412234730251E-2</v>
      </c>
      <c r="N31" s="2">
        <f t="shared" si="10"/>
        <v>6.9431538554588779E-2</v>
      </c>
      <c r="O31" s="2">
        <f t="shared" si="11"/>
        <v>-0.12410401879619787</v>
      </c>
      <c r="P31" s="2">
        <f t="shared" si="12"/>
        <v>0.27668962987336537</v>
      </c>
      <c r="Q31" s="2">
        <f t="shared" si="13"/>
        <v>0.13663269545184412</v>
      </c>
    </row>
    <row r="32" spans="1:17" ht="15.75" customHeight="1" x14ac:dyDescent="0.2">
      <c r="A32" s="2">
        <v>1822</v>
      </c>
      <c r="B32" s="2">
        <v>0.11889627104514933</v>
      </c>
      <c r="C32" s="2">
        <v>6.3793852661230055E-2</v>
      </c>
      <c r="D32" s="2">
        <f t="shared" si="3"/>
        <v>9.6855303691581615E-2</v>
      </c>
      <c r="E32" s="2">
        <f t="shared" si="0"/>
        <v>4.3866931922368098</v>
      </c>
      <c r="F32" s="7">
        <f t="shared" si="4"/>
        <v>6.9052245838289936E-2</v>
      </c>
      <c r="G32" s="2">
        <f t="shared" si="5"/>
        <v>7.6372293003008268E-2</v>
      </c>
      <c r="H32" s="2">
        <f t="shared" si="6"/>
        <v>-9.7538257618722146E-2</v>
      </c>
      <c r="I32" s="2">
        <f t="shared" si="7"/>
        <v>0.27368120878137692</v>
      </c>
      <c r="J32" s="2">
        <f t="shared" si="8"/>
        <v>0.13318303415457253</v>
      </c>
      <c r="K32" s="2">
        <f t="shared" si="1"/>
        <v>8.0324578176405828E-2</v>
      </c>
      <c r="L32" s="2">
        <f t="shared" si="2"/>
        <v>4.3697774021360711</v>
      </c>
      <c r="M32" s="7">
        <f t="shared" si="9"/>
        <v>7.4223872944550476E-2</v>
      </c>
      <c r="N32" s="2">
        <f t="shared" si="10"/>
        <v>8.1439066594540949E-2</v>
      </c>
      <c r="O32" s="2">
        <f t="shared" si="11"/>
        <v>-0.12410401879619787</v>
      </c>
      <c r="P32" s="2">
        <f t="shared" si="12"/>
        <v>0.27668962987336537</v>
      </c>
      <c r="Q32" s="2">
        <f t="shared" si="13"/>
        <v>0.13113713369878069</v>
      </c>
    </row>
    <row r="33" spans="1:17" ht="15.75" customHeight="1" x14ac:dyDescent="0.2">
      <c r="A33" s="2">
        <v>1823</v>
      </c>
      <c r="B33" s="2">
        <v>-3.4404188265565461E-3</v>
      </c>
      <c r="C33" s="2">
        <v>6.712009943247299E-2</v>
      </c>
      <c r="D33" s="2">
        <f t="shared" si="3"/>
        <v>2.4783788477055271E-2</v>
      </c>
      <c r="E33" s="2">
        <f t="shared" si="0"/>
        <v>4.495412068426945</v>
      </c>
      <c r="F33" s="7">
        <f t="shared" si="4"/>
        <v>7.4830978773107612E-2</v>
      </c>
      <c r="G33" s="2">
        <f t="shared" si="5"/>
        <v>8.1750545098971686E-2</v>
      </c>
      <c r="H33" s="2">
        <f t="shared" si="6"/>
        <v>-9.7538257618722146E-2</v>
      </c>
      <c r="I33" s="2">
        <f t="shared" si="7"/>
        <v>0.27368120878137692</v>
      </c>
      <c r="J33" s="2">
        <f t="shared" si="8"/>
        <v>0.12948983233822087</v>
      </c>
      <c r="K33" s="2">
        <f t="shared" si="1"/>
        <v>4.5951943954764124E-2</v>
      </c>
      <c r="L33" s="2">
        <f t="shared" si="2"/>
        <v>4.5705771684138234</v>
      </c>
      <c r="M33" s="7">
        <f t="shared" si="9"/>
        <v>8.4393132587568739E-2</v>
      </c>
      <c r="N33" s="2">
        <f t="shared" si="10"/>
        <v>9.0844082197868783E-2</v>
      </c>
      <c r="O33" s="2">
        <f t="shared" si="11"/>
        <v>-0.12410401879619787</v>
      </c>
      <c r="P33" s="2">
        <f t="shared" si="12"/>
        <v>0.27668962987336537</v>
      </c>
      <c r="Q33" s="2">
        <f t="shared" si="13"/>
        <v>0.12399256995429128</v>
      </c>
    </row>
    <row r="34" spans="1:17" ht="15.75" customHeight="1" x14ac:dyDescent="0.2">
      <c r="A34" s="2">
        <v>1824</v>
      </c>
      <c r="B34" s="2">
        <v>0.1830565231835859</v>
      </c>
      <c r="C34" s="2">
        <v>0.16756818938016771</v>
      </c>
      <c r="D34" s="2">
        <f t="shared" si="3"/>
        <v>0.17686118966221862</v>
      </c>
      <c r="E34" s="2">
        <f t="shared" si="0"/>
        <v>5.2904759948708291</v>
      </c>
      <c r="F34" s="7">
        <f t="shared" si="4"/>
        <v>0.10374771947044369</v>
      </c>
      <c r="G34" s="2">
        <f t="shared" si="5"/>
        <v>0.10919048982706576</v>
      </c>
      <c r="H34" s="2">
        <f t="shared" si="6"/>
        <v>-6.1906046931758024E-2</v>
      </c>
      <c r="I34" s="2">
        <f t="shared" si="7"/>
        <v>0.27368120878137692</v>
      </c>
      <c r="J34" s="2">
        <f t="shared" si="8"/>
        <v>0.11560498084872589</v>
      </c>
      <c r="K34" s="2">
        <f t="shared" si="1"/>
        <v>0.17221468952119315</v>
      </c>
      <c r="L34" s="2">
        <f t="shared" si="2"/>
        <v>5.3576976964048644</v>
      </c>
      <c r="M34" s="7">
        <f t="shared" si="9"/>
        <v>0.11645756584314125</v>
      </c>
      <c r="N34" s="2">
        <f t="shared" si="10"/>
        <v>0.12047595302960787</v>
      </c>
      <c r="O34" s="2">
        <f t="shared" si="11"/>
        <v>-2.0206054302811291E-2</v>
      </c>
      <c r="P34" s="2">
        <f t="shared" si="12"/>
        <v>0.27668962987336537</v>
      </c>
      <c r="Q34" s="2">
        <f t="shared" si="13"/>
        <v>0.10000301582127456</v>
      </c>
    </row>
    <row r="35" spans="1:17" ht="15.75" customHeight="1" x14ac:dyDescent="0.2">
      <c r="A35" s="2">
        <v>1825</v>
      </c>
      <c r="B35" s="2">
        <v>0.17725448393808918</v>
      </c>
      <c r="C35" s="2">
        <v>0.11042145756310906</v>
      </c>
      <c r="D35" s="2">
        <f t="shared" si="3"/>
        <v>0.15052127338809712</v>
      </c>
      <c r="E35" s="2">
        <f t="shared" si="0"/>
        <v>6.0868051784479462</v>
      </c>
      <c r="F35" s="7">
        <f t="shared" si="4"/>
        <v>0.12258215278838049</v>
      </c>
      <c r="G35" s="2">
        <f t="shared" si="5"/>
        <v>0.12709961698114411</v>
      </c>
      <c r="H35" s="2">
        <f t="shared" si="6"/>
        <v>-6.1906046931758024E-2</v>
      </c>
      <c r="I35" s="2">
        <f t="shared" si="7"/>
        <v>0.27368120878137692</v>
      </c>
      <c r="J35" s="2">
        <f t="shared" si="8"/>
        <v>0.10530564912590211</v>
      </c>
      <c r="K35" s="2">
        <f t="shared" si="1"/>
        <v>0.13047136547560309</v>
      </c>
      <c r="L35" s="2">
        <f t="shared" si="2"/>
        <v>6.0567238306603004</v>
      </c>
      <c r="M35" s="7">
        <f t="shared" si="9"/>
        <v>0.13095451272271025</v>
      </c>
      <c r="N35" s="2">
        <f t="shared" si="10"/>
        <v>0.13415878462259895</v>
      </c>
      <c r="O35" s="2">
        <f t="shared" si="11"/>
        <v>-2.0206054302811291E-2</v>
      </c>
      <c r="P35" s="2">
        <f t="shared" si="12"/>
        <v>0.27668962987336537</v>
      </c>
      <c r="Q35" s="2">
        <f t="shared" si="13"/>
        <v>8.9533701054056614E-2</v>
      </c>
    </row>
    <row r="36" spans="1:17" ht="15.75" customHeight="1" x14ac:dyDescent="0.2">
      <c r="A36" s="2">
        <v>1826</v>
      </c>
      <c r="B36" s="2">
        <v>1.0184812396138332E-2</v>
      </c>
      <c r="C36" s="2">
        <v>-6.565112047096533E-3</v>
      </c>
      <c r="D36" s="2">
        <f t="shared" si="3"/>
        <v>3.4848426188443856E-3</v>
      </c>
      <c r="E36" s="2">
        <f t="shared" si="0"/>
        <v>6.1080167365464035</v>
      </c>
      <c r="F36" s="7">
        <f t="shared" si="4"/>
        <v>9.6391790180497233E-2</v>
      </c>
      <c r="G36" s="2">
        <f t="shared" si="5"/>
        <v>0.10038062566032604</v>
      </c>
      <c r="H36" s="2">
        <f t="shared" si="6"/>
        <v>-6.1906046931758024E-2</v>
      </c>
      <c r="I36" s="2">
        <f t="shared" si="7"/>
        <v>0.27368120878137692</v>
      </c>
      <c r="J36" s="2">
        <f t="shared" si="8"/>
        <v>9.8506212220604683E-2</v>
      </c>
      <c r="K36" s="2">
        <f t="shared" si="1"/>
        <v>-1.5401347141260732E-3</v>
      </c>
      <c r="L36" s="2">
        <f t="shared" si="2"/>
        <v>6.0473956600348258</v>
      </c>
      <c r="M36" s="7">
        <f t="shared" si="9"/>
        <v>0.10349321201729633</v>
      </c>
      <c r="N36" s="2">
        <f t="shared" si="10"/>
        <v>0.1063358081638498</v>
      </c>
      <c r="O36" s="2">
        <f t="shared" si="11"/>
        <v>-2.0206054302811291E-2</v>
      </c>
      <c r="P36" s="2">
        <f t="shared" si="12"/>
        <v>0.24473711916587959</v>
      </c>
      <c r="Q36" s="2">
        <f t="shared" si="13"/>
        <v>8.3336351472645398E-2</v>
      </c>
    </row>
    <row r="37" spans="1:17" ht="15.75" customHeight="1" x14ac:dyDescent="0.2">
      <c r="A37" s="2">
        <v>1827</v>
      </c>
      <c r="B37" s="2">
        <v>4.8621541978328464E-2</v>
      </c>
      <c r="C37" s="2">
        <v>5.0534272622577703E-2</v>
      </c>
      <c r="D37" s="2">
        <f t="shared" si="3"/>
        <v>4.9386634236028154E-2</v>
      </c>
      <c r="E37" s="2">
        <f t="shared" si="0"/>
        <v>6.4096711250217586</v>
      </c>
      <c r="F37" s="7">
        <f t="shared" si="4"/>
        <v>8.6560954005706084E-2</v>
      </c>
      <c r="G37" s="2">
        <f t="shared" si="5"/>
        <v>9.0490090773125378E-2</v>
      </c>
      <c r="H37" s="2">
        <f t="shared" si="6"/>
        <v>-6.1906046931758024E-2</v>
      </c>
      <c r="I37" s="2">
        <f t="shared" si="7"/>
        <v>0.27368120878137692</v>
      </c>
      <c r="J37" s="2">
        <f t="shared" si="8"/>
        <v>9.8125728192517928E-2</v>
      </c>
      <c r="K37" s="2">
        <f t="shared" si="1"/>
        <v>4.9960453429302928E-2</v>
      </c>
      <c r="L37" s="2">
        <f t="shared" si="2"/>
        <v>6.3495262892765645</v>
      </c>
      <c r="M37" s="7">
        <f t="shared" si="9"/>
        <v>9.2158394617058714E-2</v>
      </c>
      <c r="N37" s="2">
        <f t="shared" si="10"/>
        <v>9.4915680197608321E-2</v>
      </c>
      <c r="O37" s="2">
        <f t="shared" si="11"/>
        <v>-2.0206054302811291E-2</v>
      </c>
      <c r="P37" s="2">
        <f t="shared" si="12"/>
        <v>0.24473711916587959</v>
      </c>
      <c r="Q37" s="2">
        <f t="shared" si="13"/>
        <v>8.2350657483025905E-2</v>
      </c>
    </row>
    <row r="38" spans="1:17" ht="15.75" customHeight="1" x14ac:dyDescent="0.2">
      <c r="A38" s="2">
        <v>1828</v>
      </c>
      <c r="B38" s="2">
        <v>6.1441626359511448E-2</v>
      </c>
      <c r="C38" s="2">
        <v>8.3791555235743553E-2</v>
      </c>
      <c r="D38" s="2">
        <f t="shared" si="3"/>
        <v>7.0381597910004284E-2</v>
      </c>
      <c r="E38" s="2">
        <f t="shared" si="0"/>
        <v>6.8607940208784042</v>
      </c>
      <c r="F38" s="7">
        <f t="shared" si="4"/>
        <v>6.7829424076208983E-2</v>
      </c>
      <c r="G38" s="2">
        <f t="shared" si="5"/>
        <v>7.0160129685988115E-2</v>
      </c>
      <c r="H38" s="2">
        <f t="shared" si="6"/>
        <v>-6.1906046931758024E-2</v>
      </c>
      <c r="I38" s="2">
        <f t="shared" si="7"/>
        <v>0.17686118966221862</v>
      </c>
      <c r="J38" s="2">
        <f t="shared" si="8"/>
        <v>7.4064700986423607E-2</v>
      </c>
      <c r="K38" s="2">
        <f t="shared" si="1"/>
        <v>7.7086576572873919E-2</v>
      </c>
      <c r="L38" s="2">
        <f t="shared" si="2"/>
        <v>6.838989533776358</v>
      </c>
      <c r="M38" s="7">
        <f t="shared" si="9"/>
        <v>7.6472464919103145E-2</v>
      </c>
      <c r="N38" s="2">
        <f t="shared" si="10"/>
        <v>7.8150625938307752E-2</v>
      </c>
      <c r="O38" s="2">
        <f t="shared" si="11"/>
        <v>-2.0206054302811291E-2</v>
      </c>
      <c r="P38" s="2">
        <f t="shared" si="12"/>
        <v>0.17221468952119315</v>
      </c>
      <c r="Q38" s="2">
        <f t="shared" si="13"/>
        <v>6.3329315670237224E-2</v>
      </c>
    </row>
    <row r="39" spans="1:17" ht="15.75" customHeight="1" x14ac:dyDescent="0.2">
      <c r="A39" s="2">
        <v>1829</v>
      </c>
      <c r="B39" s="2">
        <v>7.8574392091799172E-2</v>
      </c>
      <c r="C39" s="2">
        <v>6.6935553678430404E-2</v>
      </c>
      <c r="D39" s="2">
        <f t="shared" si="3"/>
        <v>7.3918856726451668E-2</v>
      </c>
      <c r="E39" s="2">
        <f t="shared" si="0"/>
        <v>7.3679360711374118</v>
      </c>
      <c r="F39" s="7">
        <f t="shared" si="4"/>
        <v>8.2366636494364986E-2</v>
      </c>
      <c r="G39" s="2">
        <f t="shared" si="5"/>
        <v>8.3742620051809089E-2</v>
      </c>
      <c r="H39" s="2">
        <f t="shared" si="6"/>
        <v>3.4848426188443856E-3</v>
      </c>
      <c r="I39" s="2">
        <f t="shared" si="7"/>
        <v>0.17686118966221862</v>
      </c>
      <c r="J39" s="2">
        <f t="shared" si="8"/>
        <v>5.7829281286514961E-2</v>
      </c>
      <c r="K39" s="2">
        <f t="shared" si="1"/>
        <v>7.0427205202441029E-2</v>
      </c>
      <c r="L39" s="2">
        <f t="shared" si="2"/>
        <v>7.3206404530489726</v>
      </c>
      <c r="M39" s="7">
        <f t="shared" si="9"/>
        <v>8.6038357259263579E-2</v>
      </c>
      <c r="N39" s="2">
        <f t="shared" si="10"/>
        <v>8.7213951888832991E-2</v>
      </c>
      <c r="O39" s="2">
        <f t="shared" si="11"/>
        <v>-1.5401347141260732E-3</v>
      </c>
      <c r="P39" s="2">
        <f t="shared" si="12"/>
        <v>0.17221468952119315</v>
      </c>
      <c r="Q39" s="2">
        <f t="shared" si="13"/>
        <v>5.3395376325316803E-2</v>
      </c>
    </row>
    <row r="40" spans="1:17" ht="15.75" customHeight="1" x14ac:dyDescent="0.2">
      <c r="A40" s="2">
        <v>1830</v>
      </c>
      <c r="B40" s="2">
        <v>6.5839159688657389E-2</v>
      </c>
      <c r="C40" s="2">
        <v>8.2303467947895115E-2</v>
      </c>
      <c r="D40" s="2">
        <f t="shared" si="3"/>
        <v>7.2424882992352474E-2</v>
      </c>
      <c r="E40" s="2">
        <f t="shared" si="0"/>
        <v>7.9015579789846715</v>
      </c>
      <c r="F40" s="7">
        <f t="shared" si="4"/>
        <v>8.518281008009447E-2</v>
      </c>
      <c r="G40" s="2">
        <f t="shared" si="5"/>
        <v>8.6493408574634723E-2</v>
      </c>
      <c r="H40" s="2">
        <f t="shared" si="6"/>
        <v>3.4848426188443856E-3</v>
      </c>
      <c r="I40" s="2">
        <f t="shared" si="7"/>
        <v>0.17686118966221862</v>
      </c>
      <c r="J40" s="2">
        <f t="shared" si="8"/>
        <v>5.6414168647975091E-2</v>
      </c>
      <c r="K40" s="2">
        <f t="shared" si="1"/>
        <v>7.7364175470123794E-2</v>
      </c>
      <c r="L40" s="2">
        <f t="shared" si="2"/>
        <v>7.8869957656123395</v>
      </c>
      <c r="M40" s="7">
        <f t="shared" si="9"/>
        <v>8.4954455557042452E-2</v>
      </c>
      <c r="N40" s="2">
        <f t="shared" si="10"/>
        <v>8.6132781453499965E-2</v>
      </c>
      <c r="O40" s="2">
        <f t="shared" si="11"/>
        <v>-1.5401347141260732E-3</v>
      </c>
      <c r="P40" s="2">
        <f t="shared" si="12"/>
        <v>0.17221468952119315</v>
      </c>
      <c r="Q40" s="2">
        <f t="shared" si="13"/>
        <v>5.3483122375552181E-2</v>
      </c>
    </row>
    <row r="41" spans="1:17" ht="15.75" customHeight="1" x14ac:dyDescent="0.2">
      <c r="A41" s="2">
        <v>1831</v>
      </c>
      <c r="B41" s="2">
        <v>0.16555528378603079</v>
      </c>
      <c r="C41" s="2">
        <v>9.9290979689921954E-2</v>
      </c>
      <c r="D41" s="2">
        <f t="shared" si="3"/>
        <v>0.13904956214758726</v>
      </c>
      <c r="E41" s="2">
        <f t="shared" si="0"/>
        <v>9.0002661562462656</v>
      </c>
      <c r="F41" s="7">
        <f t="shared" si="4"/>
        <v>8.4492975028295822E-2</v>
      </c>
      <c r="G41" s="2">
        <f t="shared" si="5"/>
        <v>8.5766793185022089E-2</v>
      </c>
      <c r="H41" s="2">
        <f t="shared" si="6"/>
        <v>3.4848426188443856E-3</v>
      </c>
      <c r="I41" s="2">
        <f t="shared" si="7"/>
        <v>0.17686118966221862</v>
      </c>
      <c r="J41" s="2">
        <f t="shared" si="8"/>
        <v>5.5598947758222661E-2</v>
      </c>
      <c r="K41" s="2">
        <f t="shared" si="1"/>
        <v>0.11917027091875459</v>
      </c>
      <c r="L41" s="2">
        <f t="shared" si="2"/>
        <v>8.8268911877354324</v>
      </c>
      <c r="M41" s="7">
        <f t="shared" si="9"/>
        <v>8.1160751617273985E-2</v>
      </c>
      <c r="N41" s="2">
        <f t="shared" si="10"/>
        <v>8.2143112400733645E-2</v>
      </c>
      <c r="O41" s="2">
        <f t="shared" si="11"/>
        <v>-1.5401347141260732E-3</v>
      </c>
      <c r="P41" s="2">
        <f t="shared" si="12"/>
        <v>0.17221468952119315</v>
      </c>
      <c r="Q41" s="2">
        <f t="shared" si="13"/>
        <v>4.8713340539625859E-2</v>
      </c>
    </row>
    <row r="42" spans="1:17" ht="15.75" customHeight="1" x14ac:dyDescent="0.2">
      <c r="A42" s="2">
        <v>1832</v>
      </c>
      <c r="B42" s="2">
        <v>8.9454512302116651E-2</v>
      </c>
      <c r="C42" s="2">
        <v>0.12775101846900516</v>
      </c>
      <c r="D42" s="2">
        <f t="shared" si="3"/>
        <v>0.10477311476887205</v>
      </c>
      <c r="E42" s="2">
        <f t="shared" si="0"/>
        <v>9.9432520751850504</v>
      </c>
      <c r="F42" s="7">
        <f t="shared" si="4"/>
        <v>8.5273300746993158E-2</v>
      </c>
      <c r="G42" s="2">
        <f t="shared" si="5"/>
        <v>8.6558574292751142E-2</v>
      </c>
      <c r="H42" s="2">
        <f t="shared" si="6"/>
        <v>3.4848426188443856E-3</v>
      </c>
      <c r="I42" s="2">
        <f t="shared" si="7"/>
        <v>0.17686118966221862</v>
      </c>
      <c r="J42" s="2">
        <f t="shared" si="8"/>
        <v>5.5830301358534715E-2</v>
      </c>
      <c r="K42" s="2">
        <f t="shared" si="1"/>
        <v>0.11626206661893859</v>
      </c>
      <c r="L42" s="2">
        <f t="shared" si="2"/>
        <v>9.8531237990420522</v>
      </c>
      <c r="M42" s="7">
        <f t="shared" si="9"/>
        <v>8.4704551534525371E-2</v>
      </c>
      <c r="N42" s="2">
        <f t="shared" si="10"/>
        <v>8.5736861244986903E-2</v>
      </c>
      <c r="O42" s="2">
        <f t="shared" si="11"/>
        <v>-1.5401347141260732E-3</v>
      </c>
      <c r="P42" s="2">
        <f t="shared" si="12"/>
        <v>0.17221468952119315</v>
      </c>
      <c r="Q42" s="2">
        <f t="shared" si="13"/>
        <v>4.9876014700264738E-2</v>
      </c>
    </row>
    <row r="43" spans="1:17" ht="15.75" customHeight="1" x14ac:dyDescent="0.2">
      <c r="A43" s="2">
        <v>1833</v>
      </c>
      <c r="B43" s="2">
        <v>3.0056434138210131E-2</v>
      </c>
      <c r="C43" s="2">
        <v>7.6513630193090876E-2</v>
      </c>
      <c r="D43" s="2">
        <f t="shared" si="3"/>
        <v>4.8639312560162427E-2</v>
      </c>
      <c r="E43" s="2">
        <f t="shared" si="0"/>
        <v>10.42688502073446</v>
      </c>
      <c r="F43" s="7">
        <f t="shared" si="4"/>
        <v>8.7773583350123752E-2</v>
      </c>
      <c r="G43" s="2">
        <f t="shared" si="5"/>
        <v>8.894412670106186E-2</v>
      </c>
      <c r="H43" s="2">
        <f t="shared" si="6"/>
        <v>3.4848426188443856E-3</v>
      </c>
      <c r="I43" s="2">
        <f t="shared" si="7"/>
        <v>0.17686118966221862</v>
      </c>
      <c r="J43" s="2">
        <f t="shared" si="8"/>
        <v>5.3352122307994389E-2</v>
      </c>
      <c r="K43" s="2">
        <f t="shared" si="1"/>
        <v>6.2576471376626655E-2</v>
      </c>
      <c r="L43" s="2">
        <f t="shared" si="2"/>
        <v>10.469697518423166</v>
      </c>
      <c r="M43" s="7">
        <f t="shared" si="9"/>
        <v>8.641638999592488E-2</v>
      </c>
      <c r="N43" s="2">
        <f t="shared" si="10"/>
        <v>8.7399313987173183E-2</v>
      </c>
      <c r="O43" s="2">
        <f t="shared" si="11"/>
        <v>-1.5401347141260732E-3</v>
      </c>
      <c r="P43" s="2">
        <f t="shared" si="12"/>
        <v>0.17221468952119315</v>
      </c>
      <c r="Q43" s="2">
        <f t="shared" si="13"/>
        <v>4.866492931293169E-2</v>
      </c>
    </row>
    <row r="44" spans="1:17" ht="15.75" customHeight="1" x14ac:dyDescent="0.2">
      <c r="A44" s="2">
        <v>1834</v>
      </c>
      <c r="B44" s="2">
        <v>1.1392276919615307E-2</v>
      </c>
      <c r="C44" s="2">
        <v>-8.2221812712993669E-3</v>
      </c>
      <c r="D44" s="2">
        <f t="shared" si="3"/>
        <v>3.5464936432494367E-3</v>
      </c>
      <c r="E44" s="2">
        <f t="shared" si="0"/>
        <v>10.463863902179387</v>
      </c>
      <c r="F44" s="7">
        <f t="shared" si="4"/>
        <v>7.0581497688921815E-2</v>
      </c>
      <c r="G44" s="2">
        <f t="shared" si="5"/>
        <v>7.1612657099164923E-2</v>
      </c>
      <c r="H44" s="2">
        <f t="shared" si="6"/>
        <v>3.4848426188443856E-3</v>
      </c>
      <c r="I44" s="2">
        <f t="shared" si="7"/>
        <v>0.15052127338809712</v>
      </c>
      <c r="J44" s="2">
        <f t="shared" si="8"/>
        <v>4.9640471816464388E-2</v>
      </c>
      <c r="K44" s="2">
        <f t="shared" si="1"/>
        <v>-2.3378438140249642E-3</v>
      </c>
      <c r="L44" s="2">
        <f t="shared" si="2"/>
        <v>10.445221000845008</v>
      </c>
      <c r="M44" s="7">
        <f t="shared" si="9"/>
        <v>6.903996898255077E-2</v>
      </c>
      <c r="N44" s="2">
        <f t="shared" si="10"/>
        <v>6.9944060653651358E-2</v>
      </c>
      <c r="O44" s="2">
        <f t="shared" si="11"/>
        <v>-2.3378438140249642E-3</v>
      </c>
      <c r="P44" s="2">
        <f t="shared" si="12"/>
        <v>0.13047136547560309</v>
      </c>
      <c r="Q44" s="2">
        <f t="shared" si="13"/>
        <v>4.609980595184493E-2</v>
      </c>
    </row>
    <row r="45" spans="1:17" ht="15.75" customHeight="1" x14ac:dyDescent="0.2">
      <c r="A45" s="2">
        <v>1835</v>
      </c>
      <c r="B45" s="2">
        <v>7.5849656885548677E-2</v>
      </c>
      <c r="C45" s="2">
        <v>6.0222357150036876E-2</v>
      </c>
      <c r="D45" s="2">
        <f t="shared" si="3"/>
        <v>6.959873699134396E-2</v>
      </c>
      <c r="E45" s="2">
        <f t="shared" si="0"/>
        <v>11.192135613820389</v>
      </c>
      <c r="F45" s="7">
        <f t="shared" si="4"/>
        <v>6.280198345067918E-2</v>
      </c>
      <c r="G45" s="2">
        <f t="shared" si="5"/>
        <v>6.3520403459489616E-2</v>
      </c>
      <c r="H45" s="2">
        <f t="shared" si="6"/>
        <v>3.4848426188443856E-3</v>
      </c>
      <c r="I45" s="2">
        <f t="shared" si="7"/>
        <v>0.13904956214758726</v>
      </c>
      <c r="J45" s="2">
        <f t="shared" si="8"/>
        <v>4.1231364058780286E-2</v>
      </c>
      <c r="K45" s="2">
        <f t="shared" si="1"/>
        <v>6.4910547070690411E-2</v>
      </c>
      <c r="L45" s="2">
        <f t="shared" si="2"/>
        <v>11.123226010284121</v>
      </c>
      <c r="M45" s="7">
        <f t="shared" si="9"/>
        <v>6.2672150160813012E-2</v>
      </c>
      <c r="N45" s="2">
        <f t="shared" si="10"/>
        <v>6.3387978813160092E-2</v>
      </c>
      <c r="O45" s="2">
        <f t="shared" si="11"/>
        <v>-2.3378438140249642E-3</v>
      </c>
      <c r="P45" s="2">
        <f t="shared" si="12"/>
        <v>0.11917027091875459</v>
      </c>
      <c r="Q45" s="2">
        <f t="shared" si="13"/>
        <v>4.0904616036943557E-2</v>
      </c>
    </row>
    <row r="46" spans="1:17" ht="15.75" customHeight="1" x14ac:dyDescent="0.2">
      <c r="A46" s="2">
        <v>1836</v>
      </c>
      <c r="B46" s="2">
        <v>6.3130196964044982E-2</v>
      </c>
      <c r="C46" s="2">
        <v>-3.0194440068339157E-2</v>
      </c>
      <c r="D46" s="2">
        <f t="shared" si="3"/>
        <v>2.5800342151091327E-2</v>
      </c>
      <c r="E46" s="2">
        <f t="shared" si="0"/>
        <v>11.480896542058369</v>
      </c>
      <c r="F46" s="7">
        <f t="shared" si="4"/>
        <v>6.5142119331175322E-2</v>
      </c>
      <c r="G46" s="2">
        <f t="shared" si="5"/>
        <v>6.5751953412714309E-2</v>
      </c>
      <c r="H46" s="2">
        <f t="shared" si="6"/>
        <v>3.5464936432494367E-3</v>
      </c>
      <c r="I46" s="2">
        <f t="shared" si="7"/>
        <v>0.13904956214758726</v>
      </c>
      <c r="J46" s="2">
        <f t="shared" si="8"/>
        <v>3.8106524298559374E-2</v>
      </c>
      <c r="K46" s="2">
        <f t="shared" si="1"/>
        <v>-2.1970489586239129E-3</v>
      </c>
      <c r="L46" s="2">
        <f t="shared" si="2"/>
        <v>11.098787738161688</v>
      </c>
      <c r="M46" s="7">
        <f t="shared" si="9"/>
        <v>6.2602213324851511E-2</v>
      </c>
      <c r="N46" s="2">
        <f t="shared" si="10"/>
        <v>6.3322287388710319E-2</v>
      </c>
      <c r="O46" s="2">
        <f t="shared" si="11"/>
        <v>-2.3378438140249642E-3</v>
      </c>
      <c r="P46" s="2">
        <f t="shared" si="12"/>
        <v>0.11917027091875459</v>
      </c>
      <c r="Q46" s="2">
        <f t="shared" si="13"/>
        <v>4.1020836583577407E-2</v>
      </c>
    </row>
    <row r="47" spans="1:17" ht="15.75" customHeight="1" x14ac:dyDescent="0.2">
      <c r="A47" s="2">
        <v>1837</v>
      </c>
      <c r="B47" s="2">
        <v>-1.96281219211214E-2</v>
      </c>
      <c r="C47" s="2">
        <v>-2.3774024706374353E-2</v>
      </c>
      <c r="D47" s="2">
        <f t="shared" si="3"/>
        <v>-2.1286483035222584E-2</v>
      </c>
      <c r="E47" s="2">
        <f t="shared" si="0"/>
        <v>11.236508632586698</v>
      </c>
      <c r="F47" s="7">
        <f t="shared" si="4"/>
        <v>5.7741549361063335E-2</v>
      </c>
      <c r="G47" s="2">
        <f t="shared" si="5"/>
        <v>5.868464168558922E-2</v>
      </c>
      <c r="H47" s="2">
        <f t="shared" si="6"/>
        <v>-2.1286483035222584E-2</v>
      </c>
      <c r="I47" s="2">
        <f t="shared" si="7"/>
        <v>0.13904956214758726</v>
      </c>
      <c r="J47" s="2">
        <f t="shared" si="8"/>
        <v>4.6995699027929272E-2</v>
      </c>
      <c r="K47" s="2">
        <f t="shared" si="1"/>
        <v>-2.2530253870798465E-2</v>
      </c>
      <c r="L47" s="2">
        <f t="shared" si="2"/>
        <v>10.8487292327628</v>
      </c>
      <c r="M47" s="7">
        <f t="shared" si="9"/>
        <v>5.5027437998644985E-2</v>
      </c>
      <c r="N47" s="2">
        <f t="shared" si="10"/>
        <v>5.6073216658700173E-2</v>
      </c>
      <c r="O47" s="2">
        <f t="shared" si="11"/>
        <v>-2.2530253870798465E-2</v>
      </c>
      <c r="P47" s="2">
        <f t="shared" si="12"/>
        <v>0.11917027091875459</v>
      </c>
      <c r="Q47" s="2">
        <f t="shared" si="13"/>
        <v>4.9228504926424548E-2</v>
      </c>
    </row>
    <row r="48" spans="1:17" ht="15.75" customHeight="1" x14ac:dyDescent="0.2">
      <c r="A48" s="2">
        <v>1838</v>
      </c>
      <c r="B48" s="2">
        <v>-2.4916061943072276E-2</v>
      </c>
      <c r="C48" s="2">
        <v>8.0271083162037904E-2</v>
      </c>
      <c r="D48" s="2">
        <f t="shared" si="3"/>
        <v>1.7158796098971797E-2</v>
      </c>
      <c r="E48" s="2">
        <f t="shared" si="0"/>
        <v>11.429313593077591</v>
      </c>
      <c r="F48" s="7">
        <f t="shared" si="4"/>
        <v>5.2360592519122597E-2</v>
      </c>
      <c r="G48" s="2">
        <f t="shared" si="5"/>
        <v>5.3362361504485978E-2</v>
      </c>
      <c r="H48" s="2">
        <f t="shared" si="6"/>
        <v>-2.1286483035222584E-2</v>
      </c>
      <c r="I48" s="2">
        <f t="shared" si="7"/>
        <v>0.13904956214758726</v>
      </c>
      <c r="J48" s="2">
        <f t="shared" si="8"/>
        <v>4.8513081795440005E-2</v>
      </c>
      <c r="K48" s="2">
        <f t="shared" si="1"/>
        <v>4.8714939630504842E-2</v>
      </c>
      <c r="L48" s="2">
        <f t="shared" si="2"/>
        <v>11.377224422404533</v>
      </c>
      <c r="M48" s="7">
        <f t="shared" si="9"/>
        <v>5.2214878681402031E-2</v>
      </c>
      <c r="N48" s="2">
        <f t="shared" si="10"/>
        <v>5.3236052964463251E-2</v>
      </c>
      <c r="O48" s="2">
        <f t="shared" si="11"/>
        <v>-2.2530253870798465E-2</v>
      </c>
      <c r="P48" s="2">
        <f t="shared" si="12"/>
        <v>0.11917027091875459</v>
      </c>
      <c r="Q48" s="2">
        <f t="shared" si="13"/>
        <v>4.8697592050076614E-2</v>
      </c>
    </row>
    <row r="49" spans="1:17" ht="15.75" customHeight="1" x14ac:dyDescent="0.2">
      <c r="A49" s="2">
        <v>1839</v>
      </c>
      <c r="B49" s="2">
        <v>0.10294788209852324</v>
      </c>
      <c r="C49" s="2">
        <v>5.2850682585840358E-2</v>
      </c>
      <c r="D49" s="2">
        <f t="shared" si="3"/>
        <v>8.2909002293450079E-2</v>
      </c>
      <c r="E49" s="2">
        <f t="shared" si="0"/>
        <v>12.37690657997862</v>
      </c>
      <c r="F49" s="7">
        <f t="shared" si="4"/>
        <v>5.3238258700610802E-2</v>
      </c>
      <c r="G49" s="2">
        <f t="shared" si="5"/>
        <v>5.4261376061185827E-2</v>
      </c>
      <c r="H49" s="2">
        <f t="shared" si="6"/>
        <v>-2.1286483035222584E-2</v>
      </c>
      <c r="I49" s="2">
        <f t="shared" si="7"/>
        <v>0.13904956214758726</v>
      </c>
      <c r="J49" s="2">
        <f t="shared" si="8"/>
        <v>4.9017031237439702E-2</v>
      </c>
      <c r="K49" s="2">
        <f t="shared" si="1"/>
        <v>6.7879842439645219E-2</v>
      </c>
      <c r="L49" s="2">
        <f t="shared" si="2"/>
        <v>12.149508623597836</v>
      </c>
      <c r="M49" s="7">
        <f t="shared" si="9"/>
        <v>5.1964207947853058E-2</v>
      </c>
      <c r="N49" s="2">
        <f t="shared" si="10"/>
        <v>5.2981316688183663E-2</v>
      </c>
      <c r="O49" s="2">
        <f t="shared" si="11"/>
        <v>-2.2530253870798465E-2</v>
      </c>
      <c r="P49" s="2">
        <f t="shared" si="12"/>
        <v>0.11917027091875459</v>
      </c>
      <c r="Q49" s="2">
        <f t="shared" si="13"/>
        <v>4.8604246719466317E-2</v>
      </c>
    </row>
    <row r="50" spans="1:17" ht="15.75" customHeight="1" x14ac:dyDescent="0.2">
      <c r="A50" s="2">
        <v>1840</v>
      </c>
      <c r="B50" s="2">
        <v>-0.12305821436460596</v>
      </c>
      <c r="C50" s="2">
        <v>-2.9484985960099741E-2</v>
      </c>
      <c r="D50" s="2">
        <f t="shared" si="3"/>
        <v>-8.5628923002803475E-2</v>
      </c>
      <c r="E50" s="2">
        <f t="shared" si="0"/>
        <v>11.317085399428739</v>
      </c>
      <c r="F50" s="7">
        <f t="shared" si="4"/>
        <v>3.6578474787156603E-2</v>
      </c>
      <c r="G50" s="2">
        <f t="shared" si="5"/>
        <v>3.8455995461670237E-2</v>
      </c>
      <c r="H50" s="2">
        <f t="shared" si="6"/>
        <v>-8.5628923002803475E-2</v>
      </c>
      <c r="I50" s="2">
        <f t="shared" si="7"/>
        <v>0.13904956214758726</v>
      </c>
      <c r="J50" s="2">
        <f t="shared" si="8"/>
        <v>6.5290212292849023E-2</v>
      </c>
      <c r="K50" s="2">
        <f t="shared" si="1"/>
        <v>-5.7556954481451608E-2</v>
      </c>
      <c r="L50" s="2">
        <f t="shared" si="2"/>
        <v>11.450219908777411</v>
      </c>
      <c r="M50" s="7">
        <f t="shared" si="9"/>
        <v>3.7982955230382157E-2</v>
      </c>
      <c r="N50" s="2">
        <f t="shared" si="10"/>
        <v>3.9489203693026137E-2</v>
      </c>
      <c r="O50" s="2">
        <f t="shared" si="11"/>
        <v>-5.7556954481451608E-2</v>
      </c>
      <c r="P50" s="2">
        <f t="shared" si="12"/>
        <v>0.11917027091875459</v>
      </c>
      <c r="Q50" s="2">
        <f t="shared" si="13"/>
        <v>5.8751046943438995E-2</v>
      </c>
    </row>
    <row r="51" spans="1:17" ht="15.75" customHeight="1" x14ac:dyDescent="0.2">
      <c r="A51" s="2">
        <v>1841</v>
      </c>
      <c r="B51" s="2">
        <v>-1.4349600697051157E-2</v>
      </c>
      <c r="C51" s="2">
        <v>7.9432083228350381E-2</v>
      </c>
      <c r="D51" s="2">
        <f t="shared" si="3"/>
        <v>2.316307287310946E-2</v>
      </c>
      <c r="E51" s="2">
        <f t="shared" si="0"/>
        <v>11.57922387324691</v>
      </c>
      <c r="F51" s="7">
        <f t="shared" si="4"/>
        <v>2.5515927343780026E-2</v>
      </c>
      <c r="G51" s="2">
        <f t="shared" si="5"/>
        <v>2.6867346534222451E-2</v>
      </c>
      <c r="H51" s="2">
        <f t="shared" si="6"/>
        <v>-8.5628923002803475E-2</v>
      </c>
      <c r="I51" s="2">
        <f t="shared" si="7"/>
        <v>0.10477311476887205</v>
      </c>
      <c r="J51" s="2">
        <f t="shared" si="8"/>
        <v>5.4911187257523149E-2</v>
      </c>
      <c r="K51" s="2">
        <f t="shared" si="1"/>
        <v>5.1297578050729917E-2</v>
      </c>
      <c r="L51" s="2">
        <f t="shared" si="2"/>
        <v>12.037588458245942</v>
      </c>
      <c r="M51" s="7">
        <f t="shared" si="9"/>
        <v>3.1509356944895914E-2</v>
      </c>
      <c r="N51" s="2">
        <f t="shared" si="10"/>
        <v>3.2701934406223675E-2</v>
      </c>
      <c r="O51" s="2">
        <f t="shared" si="11"/>
        <v>-5.7556954481451608E-2</v>
      </c>
      <c r="P51" s="2">
        <f t="shared" si="12"/>
        <v>0.11626206661893859</v>
      </c>
      <c r="Q51" s="2">
        <f t="shared" si="13"/>
        <v>5.2062851588330183E-2</v>
      </c>
    </row>
    <row r="52" spans="1:17" ht="15.75" customHeight="1" x14ac:dyDescent="0.2">
      <c r="A52" s="2">
        <v>1842</v>
      </c>
      <c r="B52" s="2">
        <v>-0.27777928762058213</v>
      </c>
      <c r="C52" s="2">
        <v>-0.20613731762281706</v>
      </c>
      <c r="D52" s="2">
        <f t="shared" si="3"/>
        <v>-0.24912249962147609</v>
      </c>
      <c r="E52" s="2">
        <f t="shared" si="0"/>
        <v>8.6945786782669714</v>
      </c>
      <c r="F52" s="7">
        <f t="shared" si="4"/>
        <v>-1.3329805340646017E-2</v>
      </c>
      <c r="G52" s="2">
        <f t="shared" si="5"/>
        <v>-8.5222149048123676E-3</v>
      </c>
      <c r="H52" s="2">
        <f t="shared" si="6"/>
        <v>-0.24912249962147609</v>
      </c>
      <c r="I52" s="2">
        <f t="shared" si="7"/>
        <v>8.2909002293450079E-2</v>
      </c>
      <c r="J52" s="2">
        <f t="shared" si="8"/>
        <v>9.7018911239350053E-2</v>
      </c>
      <c r="K52" s="2">
        <f t="shared" si="1"/>
        <v>-0.22762990862214658</v>
      </c>
      <c r="L52" s="2">
        <f t="shared" si="2"/>
        <v>9.2974732974644123</v>
      </c>
      <c r="M52" s="7">
        <f t="shared" si="9"/>
        <v>-5.7877726416862294E-3</v>
      </c>
      <c r="N52" s="2">
        <f t="shared" si="10"/>
        <v>-1.6872631178848434E-3</v>
      </c>
      <c r="O52" s="2">
        <f t="shared" si="11"/>
        <v>-0.22762990862214658</v>
      </c>
      <c r="P52" s="2">
        <f t="shared" si="12"/>
        <v>6.7879842439645219E-2</v>
      </c>
      <c r="Q52" s="2">
        <f t="shared" si="13"/>
        <v>9.0282930818865556E-2</v>
      </c>
    </row>
    <row r="53" spans="1:17" ht="15.75" customHeight="1" x14ac:dyDescent="0.2">
      <c r="A53" s="2">
        <v>1843</v>
      </c>
      <c r="B53" s="2">
        <v>2.6265784809392345E-2</v>
      </c>
      <c r="C53" s="2">
        <v>1.0077060915880898E-2</v>
      </c>
      <c r="D53" s="2">
        <f t="shared" si="3"/>
        <v>1.9790295251987767E-2</v>
      </c>
      <c r="E53" s="2">
        <f t="shared" si="0"/>
        <v>8.8666469574015121</v>
      </c>
      <c r="F53" s="7">
        <f t="shared" si="4"/>
        <v>-1.6078426113247925E-2</v>
      </c>
      <c r="G53" s="2">
        <f t="shared" si="5"/>
        <v>-1.1407116635629834E-2</v>
      </c>
      <c r="H53" s="2">
        <f t="shared" si="6"/>
        <v>-0.24912249962147609</v>
      </c>
      <c r="I53" s="2">
        <f t="shared" si="7"/>
        <v>8.2909002293450079E-2</v>
      </c>
      <c r="J53" s="2">
        <f t="shared" si="8"/>
        <v>9.5548099389147143E-2</v>
      </c>
      <c r="K53" s="2">
        <f t="shared" si="1"/>
        <v>1.4933678083934331E-2</v>
      </c>
      <c r="L53" s="2">
        <f t="shared" si="2"/>
        <v>9.436318770682723</v>
      </c>
      <c r="M53" s="7">
        <f t="shared" si="9"/>
        <v>-1.0338109642860471E-2</v>
      </c>
      <c r="N53" s="2">
        <f t="shared" si="10"/>
        <v>-6.4515424471540796E-3</v>
      </c>
      <c r="O53" s="2">
        <f t="shared" si="11"/>
        <v>-0.22762990862214658</v>
      </c>
      <c r="P53" s="2">
        <f t="shared" si="12"/>
        <v>6.7879842439645219E-2</v>
      </c>
      <c r="Q53" s="2">
        <f t="shared" si="13"/>
        <v>8.7736039038303737E-2</v>
      </c>
    </row>
    <row r="54" spans="1:17" ht="15.75" customHeight="1" x14ac:dyDescent="0.2">
      <c r="A54" s="2">
        <v>1844</v>
      </c>
      <c r="B54" s="2">
        <v>0.44484123261479769</v>
      </c>
      <c r="C54" s="2">
        <v>0.56673418283559784</v>
      </c>
      <c r="D54" s="2">
        <f t="shared" si="3"/>
        <v>0.49359841270311777</v>
      </c>
      <c r="E54" s="2">
        <f t="shared" si="0"/>
        <v>13.243209821573828</v>
      </c>
      <c r="F54" s="7">
        <f t="shared" si="4"/>
        <v>2.3835343827886969E-2</v>
      </c>
      <c r="G54" s="2">
        <f t="shared" si="5"/>
        <v>3.7598075270357002E-2</v>
      </c>
      <c r="H54" s="2">
        <f t="shared" si="6"/>
        <v>-0.24912249962147609</v>
      </c>
      <c r="I54" s="2">
        <f t="shared" si="7"/>
        <v>0.49359841270311777</v>
      </c>
      <c r="J54" s="2">
        <f t="shared" si="8"/>
        <v>0.18647515161746683</v>
      </c>
      <c r="K54" s="2">
        <f t="shared" si="1"/>
        <v>0.53016629776935775</v>
      </c>
      <c r="L54" s="2">
        <f t="shared" si="2"/>
        <v>14.439136957907079</v>
      </c>
      <c r="M54" s="7">
        <f t="shared" si="9"/>
        <v>3.2909710400754542E-2</v>
      </c>
      <c r="N54" s="2">
        <f t="shared" si="10"/>
        <v>4.6798871711184194E-2</v>
      </c>
      <c r="O54" s="2">
        <f t="shared" si="11"/>
        <v>-0.22762990862214658</v>
      </c>
      <c r="P54" s="2">
        <f t="shared" si="12"/>
        <v>0.53016629776935775</v>
      </c>
      <c r="Q54" s="2">
        <f t="shared" si="13"/>
        <v>0.19115561745372128</v>
      </c>
    </row>
    <row r="55" spans="1:17" ht="15.75" customHeight="1" x14ac:dyDescent="0.2">
      <c r="A55" s="2">
        <v>1845</v>
      </c>
      <c r="B55" s="2">
        <v>8.6528106915304104E-2</v>
      </c>
      <c r="C55" s="2">
        <v>5.2983917437953831E-2</v>
      </c>
      <c r="D55" s="2">
        <f t="shared" si="3"/>
        <v>7.3110431124363995E-2</v>
      </c>
      <c r="E55" s="2">
        <f t="shared" si="0"/>
        <v>14.211426601099502</v>
      </c>
      <c r="F55" s="7">
        <f t="shared" si="4"/>
        <v>2.4170992655842164E-2</v>
      </c>
      <c r="G55" s="2">
        <f t="shared" si="5"/>
        <v>3.7949244683659004E-2</v>
      </c>
      <c r="H55" s="2">
        <f t="shared" si="6"/>
        <v>-0.24912249962147609</v>
      </c>
      <c r="I55" s="2">
        <f t="shared" si="7"/>
        <v>0.49359841270311777</v>
      </c>
      <c r="J55" s="2">
        <f t="shared" si="8"/>
        <v>0.18654540448342669</v>
      </c>
      <c r="K55" s="2">
        <f t="shared" si="1"/>
        <v>6.3047174281158913E-2</v>
      </c>
      <c r="L55" s="2">
        <f t="shared" si="2"/>
        <v>15.34948374216177</v>
      </c>
      <c r="M55" s="7">
        <f t="shared" si="9"/>
        <v>3.2728830133037019E-2</v>
      </c>
      <c r="N55" s="2">
        <f t="shared" si="10"/>
        <v>4.6612534432231047E-2</v>
      </c>
      <c r="O55" s="2">
        <f t="shared" si="11"/>
        <v>-0.22762990862214658</v>
      </c>
      <c r="P55" s="2">
        <f t="shared" si="12"/>
        <v>0.53016629776935775</v>
      </c>
      <c r="Q55" s="2">
        <f t="shared" si="13"/>
        <v>0.19113690791137206</v>
      </c>
    </row>
    <row r="56" spans="1:17" ht="15.75" customHeight="1" x14ac:dyDescent="0.2">
      <c r="A56" s="2">
        <v>1846</v>
      </c>
      <c r="B56" s="2">
        <v>5.0914517087020883E-2</v>
      </c>
      <c r="C56" s="2">
        <v>7.9668042874110334E-3</v>
      </c>
      <c r="D56" s="2">
        <f t="shared" si="3"/>
        <v>3.3735431967176939E-2</v>
      </c>
      <c r="E56" s="2">
        <f t="shared" si="0"/>
        <v>14.690855216357424</v>
      </c>
      <c r="F56" s="7">
        <f t="shared" si="4"/>
        <v>2.4960496886295945E-2</v>
      </c>
      <c r="G56" s="2">
        <f t="shared" si="5"/>
        <v>3.8742753665267568E-2</v>
      </c>
      <c r="H56" s="2">
        <f t="shared" si="6"/>
        <v>-0.24912249962147609</v>
      </c>
      <c r="I56" s="2">
        <f t="shared" si="7"/>
        <v>0.49359841270311777</v>
      </c>
      <c r="J56" s="2">
        <f t="shared" si="8"/>
        <v>0.1865048570189087</v>
      </c>
      <c r="K56" s="2">
        <f t="shared" si="1"/>
        <v>2.0851118127293986E-2</v>
      </c>
      <c r="L56" s="2">
        <f t="shared" si="2"/>
        <v>15.669537640862561</v>
      </c>
      <c r="M56" s="7">
        <f t="shared" si="9"/>
        <v>3.5089882596364468E-2</v>
      </c>
      <c r="N56" s="2">
        <f t="shared" si="10"/>
        <v>4.8917351140822837E-2</v>
      </c>
      <c r="O56" s="2">
        <f t="shared" si="11"/>
        <v>-0.22762990862214658</v>
      </c>
      <c r="P56" s="2">
        <f t="shared" si="12"/>
        <v>0.53016629776935775</v>
      </c>
      <c r="Q56" s="2">
        <f t="shared" si="13"/>
        <v>0.19062121003356025</v>
      </c>
    </row>
    <row r="57" spans="1:17" ht="15.75" customHeight="1" x14ac:dyDescent="0.2">
      <c r="A57" s="2">
        <v>1847</v>
      </c>
      <c r="B57" s="2">
        <v>1.4143261580614741E-3</v>
      </c>
      <c r="C57" s="2">
        <v>3.7067335686368219E-2</v>
      </c>
      <c r="D57" s="2">
        <f t="shared" si="3"/>
        <v>1.5675529969384171E-2</v>
      </c>
      <c r="E57" s="2">
        <f t="shared" si="0"/>
        <v>14.92114215757732</v>
      </c>
      <c r="F57" s="7">
        <f t="shared" si="4"/>
        <v>2.8767101828745634E-2</v>
      </c>
      <c r="G57" s="2">
        <f t="shared" si="5"/>
        <v>4.2438954965728241E-2</v>
      </c>
      <c r="H57" s="2">
        <f t="shared" si="6"/>
        <v>-0.24912249962147609</v>
      </c>
      <c r="I57" s="2">
        <f t="shared" si="7"/>
        <v>0.49359841270311777</v>
      </c>
      <c r="J57" s="2">
        <f t="shared" si="8"/>
        <v>0.1855467966532221</v>
      </c>
      <c r="K57" s="2">
        <f t="shared" si="1"/>
        <v>2.6371432827876195E-2</v>
      </c>
      <c r="L57" s="2">
        <f t="shared" si="2"/>
        <v>16.082765800202445</v>
      </c>
      <c r="M57" s="7">
        <f t="shared" si="9"/>
        <v>4.0155301087526483E-2</v>
      </c>
      <c r="N57" s="2">
        <f t="shared" si="10"/>
        <v>5.3807519810690305E-2</v>
      </c>
      <c r="O57" s="2">
        <f t="shared" si="11"/>
        <v>-0.22762990862214658</v>
      </c>
      <c r="P57" s="2">
        <f t="shared" si="12"/>
        <v>0.53016629776935775</v>
      </c>
      <c r="Q57" s="2">
        <f t="shared" si="13"/>
        <v>0.18920665718450352</v>
      </c>
    </row>
    <row r="58" spans="1:17" ht="15.75" customHeight="1" x14ac:dyDescent="0.2">
      <c r="A58" s="2">
        <v>1848</v>
      </c>
      <c r="B58" s="2">
        <v>3.6914577893307543E-2</v>
      </c>
      <c r="C58" s="2">
        <v>1.7098109686193075E-2</v>
      </c>
      <c r="D58" s="2">
        <f t="shared" si="3"/>
        <v>2.8987990610461756E-2</v>
      </c>
      <c r="E58" s="2">
        <f t="shared" si="0"/>
        <v>15.353676086338536</v>
      </c>
      <c r="F58" s="7">
        <f t="shared" si="4"/>
        <v>2.995730578791457E-2</v>
      </c>
      <c r="G58" s="2">
        <f t="shared" si="5"/>
        <v>4.3621874416877232E-2</v>
      </c>
      <c r="H58" s="2">
        <f t="shared" si="6"/>
        <v>-0.24912249962147609</v>
      </c>
      <c r="I58" s="2">
        <f t="shared" si="7"/>
        <v>0.49359841270311777</v>
      </c>
      <c r="J58" s="2">
        <f t="shared" si="8"/>
        <v>0.1854053735167375</v>
      </c>
      <c r="K58" s="2">
        <f t="shared" si="1"/>
        <v>2.3043050148327415E-2</v>
      </c>
      <c r="L58" s="2">
        <f t="shared" si="2"/>
        <v>16.453361779060316</v>
      </c>
      <c r="M58" s="7">
        <f t="shared" si="9"/>
        <v>3.7580574261941398E-2</v>
      </c>
      <c r="N58" s="2">
        <f t="shared" si="10"/>
        <v>5.1240330862472552E-2</v>
      </c>
      <c r="O58" s="2">
        <f t="shared" si="11"/>
        <v>-0.22762990862214658</v>
      </c>
      <c r="P58" s="2">
        <f t="shared" si="12"/>
        <v>0.53016629776935775</v>
      </c>
      <c r="Q58" s="2">
        <f t="shared" si="13"/>
        <v>0.18945742580566</v>
      </c>
    </row>
    <row r="59" spans="1:17" ht="15.75" customHeight="1" x14ac:dyDescent="0.2">
      <c r="A59" s="2">
        <v>1849</v>
      </c>
      <c r="B59" s="2">
        <v>3.3579535087406631E-2</v>
      </c>
      <c r="C59" s="2">
        <v>0.25850576801356207</v>
      </c>
      <c r="D59" s="2">
        <f t="shared" si="3"/>
        <v>0.1235500282578688</v>
      </c>
      <c r="E59" s="2">
        <f t="shared" si="0"/>
        <v>17.250623200667828</v>
      </c>
      <c r="F59" s="7">
        <f t="shared" si="4"/>
        <v>3.3758914394050377E-2</v>
      </c>
      <c r="G59" s="2">
        <f t="shared" si="5"/>
        <v>4.7685977013319107E-2</v>
      </c>
      <c r="H59" s="2">
        <f t="shared" si="6"/>
        <v>-0.24912249962147609</v>
      </c>
      <c r="I59" s="2">
        <f t="shared" si="7"/>
        <v>0.49359841270311777</v>
      </c>
      <c r="J59" s="2">
        <f t="shared" si="8"/>
        <v>0.18680240148956673</v>
      </c>
      <c r="K59" s="2">
        <f t="shared" si="1"/>
        <v>0.19102789813571544</v>
      </c>
      <c r="L59" s="2">
        <f t="shared" si="2"/>
        <v>19.596412896980723</v>
      </c>
      <c r="M59" s="7">
        <f t="shared" si="9"/>
        <v>4.8966905979674159E-2</v>
      </c>
      <c r="N59" s="2">
        <f t="shared" si="10"/>
        <v>6.3555136432079579E-2</v>
      </c>
      <c r="O59" s="2">
        <f t="shared" si="11"/>
        <v>-0.22762990862214658</v>
      </c>
      <c r="P59" s="2">
        <f t="shared" si="12"/>
        <v>0.53016629776935775</v>
      </c>
      <c r="Q59" s="2">
        <f t="shared" si="13"/>
        <v>0.19459193542517425</v>
      </c>
    </row>
    <row r="60" spans="1:17" ht="15.75" customHeight="1" x14ac:dyDescent="0.2">
      <c r="A60" s="2">
        <v>1850</v>
      </c>
      <c r="B60" s="2">
        <v>3.537639193875175E-2</v>
      </c>
      <c r="C60" s="2">
        <v>0.14927417311938496</v>
      </c>
      <c r="D60" s="2">
        <f t="shared" si="3"/>
        <v>8.0935504411005027E-2</v>
      </c>
      <c r="E60" s="2">
        <f t="shared" si="0"/>
        <v>18.646811090818062</v>
      </c>
      <c r="F60" s="7">
        <f t="shared" si="4"/>
        <v>5.1203983091168935E-2</v>
      </c>
      <c r="G60" s="2">
        <f t="shared" si="5"/>
        <v>6.4342419754699967E-2</v>
      </c>
      <c r="H60" s="2">
        <f t="shared" si="6"/>
        <v>-0.24912249962147609</v>
      </c>
      <c r="I60" s="2">
        <f t="shared" si="7"/>
        <v>0.49359841270311777</v>
      </c>
      <c r="J60" s="2">
        <f t="shared" si="8"/>
        <v>0.1809280189830921</v>
      </c>
      <c r="K60" s="2">
        <f t="shared" si="1"/>
        <v>0.11510483876519499</v>
      </c>
      <c r="L60" s="2">
        <f t="shared" si="2"/>
        <v>21.852054843863876</v>
      </c>
      <c r="M60" s="7">
        <f t="shared" si="9"/>
        <v>6.6762757728006827E-2</v>
      </c>
      <c r="N60" s="2">
        <f t="shared" si="10"/>
        <v>8.0821315756744228E-2</v>
      </c>
      <c r="O60" s="2">
        <f t="shared" si="11"/>
        <v>-0.22762990862214658</v>
      </c>
      <c r="P60" s="2">
        <f t="shared" si="12"/>
        <v>0.53016629776935775</v>
      </c>
      <c r="Q60" s="2">
        <f t="shared" si="13"/>
        <v>0.19026362288884785</v>
      </c>
    </row>
    <row r="61" spans="1:17" ht="15.75" customHeight="1" x14ac:dyDescent="0.2">
      <c r="A61" s="2">
        <v>1851</v>
      </c>
      <c r="B61" s="2">
        <v>0.2199199019481779</v>
      </c>
      <c r="C61" s="2">
        <v>0.10994662766371777</v>
      </c>
      <c r="D61" s="2">
        <f t="shared" si="3"/>
        <v>0.17593059223439383</v>
      </c>
      <c r="E61" s="2">
        <f t="shared" si="0"/>
        <v>21.927355609308549</v>
      </c>
      <c r="F61" s="7">
        <f t="shared" si="4"/>
        <v>6.5934897916073029E-2</v>
      </c>
      <c r="G61" s="2">
        <f t="shared" si="5"/>
        <v>7.9619171690828397E-2</v>
      </c>
      <c r="H61" s="2">
        <f t="shared" si="6"/>
        <v>-0.24912249962147609</v>
      </c>
      <c r="I61" s="2">
        <f t="shared" si="7"/>
        <v>0.49359841270311777</v>
      </c>
      <c r="J61" s="2">
        <f t="shared" si="8"/>
        <v>0.18349596502039636</v>
      </c>
      <c r="K61" s="2">
        <f t="shared" si="1"/>
        <v>0.1429386099490558</v>
      </c>
      <c r="L61" s="2">
        <f t="shared" si="2"/>
        <v>24.975557187776307</v>
      </c>
      <c r="M61" s="7">
        <f t="shared" si="9"/>
        <v>7.5715854202419289E-2</v>
      </c>
      <c r="N61" s="2">
        <f t="shared" si="10"/>
        <v>8.9985418946576828E-2</v>
      </c>
      <c r="O61" s="2">
        <f t="shared" si="11"/>
        <v>-0.22762990862214658</v>
      </c>
      <c r="P61" s="2">
        <f t="shared" si="12"/>
        <v>0.53016629776935775</v>
      </c>
      <c r="Q61" s="2">
        <f t="shared" si="13"/>
        <v>0.19088953030774661</v>
      </c>
    </row>
    <row r="62" spans="1:17" ht="15.75" customHeight="1" x14ac:dyDescent="0.2">
      <c r="A62" s="2">
        <v>1852</v>
      </c>
      <c r="B62" s="2">
        <v>-3.0123852215153013E-2</v>
      </c>
      <c r="C62" s="2">
        <v>4.4930239504756608E-2</v>
      </c>
      <c r="D62" s="2">
        <f t="shared" si="3"/>
        <v>-1.022155271891631E-4</v>
      </c>
      <c r="E62" s="2">
        <f t="shared" si="0"/>
        <v>21.925114293095081</v>
      </c>
      <c r="F62" s="7">
        <f t="shared" si="4"/>
        <v>9.6905798865627543E-2</v>
      </c>
      <c r="G62" s="2">
        <f t="shared" si="5"/>
        <v>0.10452120010025708</v>
      </c>
      <c r="H62" s="2">
        <f t="shared" si="6"/>
        <v>-1.022155271891631E-4</v>
      </c>
      <c r="I62" s="2">
        <f t="shared" si="7"/>
        <v>0.49359841270311777</v>
      </c>
      <c r="J62" s="2">
        <f t="shared" si="8"/>
        <v>0.14724138365381775</v>
      </c>
      <c r="K62" s="2">
        <f t="shared" si="1"/>
        <v>2.2414011988783719E-2</v>
      </c>
      <c r="L62" s="2">
        <f t="shared" si="2"/>
        <v>25.535359626009676</v>
      </c>
      <c r="M62" s="7">
        <f t="shared" si="9"/>
        <v>0.1063122056830763</v>
      </c>
      <c r="N62" s="2">
        <f t="shared" si="10"/>
        <v>0.11498981100766985</v>
      </c>
      <c r="O62" s="2">
        <f t="shared" si="11"/>
        <v>1.4933678083934331E-2</v>
      </c>
      <c r="P62" s="2">
        <f t="shared" si="12"/>
        <v>0.53016629776935775</v>
      </c>
      <c r="Q62" s="2">
        <f t="shared" si="13"/>
        <v>0.15824857996141131</v>
      </c>
    </row>
    <row r="63" spans="1:17" ht="15.75" customHeight="1" x14ac:dyDescent="0.2">
      <c r="A63" s="2">
        <v>1853</v>
      </c>
      <c r="B63" s="2">
        <v>0.19023687035667991</v>
      </c>
      <c r="C63" s="2">
        <v>0.10807996182020041</v>
      </c>
      <c r="D63" s="2">
        <f t="shared" si="3"/>
        <v>0.15737410694208809</v>
      </c>
      <c r="E63" s="2">
        <f t="shared" si="0"/>
        <v>25.37555957457413</v>
      </c>
      <c r="F63" s="7">
        <f t="shared" si="4"/>
        <v>0.1108760946910238</v>
      </c>
      <c r="G63" s="2">
        <f t="shared" si="5"/>
        <v>0.1182795812692671</v>
      </c>
      <c r="H63" s="2">
        <f t="shared" si="6"/>
        <v>-1.022155271891631E-4</v>
      </c>
      <c r="I63" s="2">
        <f t="shared" si="7"/>
        <v>0.49359841270311777</v>
      </c>
      <c r="J63" s="2">
        <f t="shared" si="8"/>
        <v>0.14485295169927168</v>
      </c>
      <c r="K63" s="2">
        <f t="shared" si="1"/>
        <v>0.13272703438114425</v>
      </c>
      <c r="L63" s="2">
        <f t="shared" si="2"/>
        <v>28.924592181025943</v>
      </c>
      <c r="M63" s="7">
        <f t="shared" si="9"/>
        <v>0.11852697976936684</v>
      </c>
      <c r="N63" s="2">
        <f t="shared" si="10"/>
        <v>0.12676914663739083</v>
      </c>
      <c r="O63" s="2">
        <f t="shared" si="11"/>
        <v>2.0851118127293986E-2</v>
      </c>
      <c r="P63" s="2">
        <f t="shared" si="12"/>
        <v>0.53016629776935775</v>
      </c>
      <c r="Q63" s="2">
        <f t="shared" si="13"/>
        <v>0.15430826629286976</v>
      </c>
    </row>
    <row r="64" spans="1:17" ht="15.75" customHeight="1" x14ac:dyDescent="0.2">
      <c r="A64" s="2">
        <v>1854</v>
      </c>
      <c r="B64" s="2">
        <v>-0.13306230577670464</v>
      </c>
      <c r="C64" s="2">
        <v>-3.2661276508516579E-3</v>
      </c>
      <c r="D64" s="2">
        <f t="shared" si="3"/>
        <v>-8.1143834526363437E-2</v>
      </c>
      <c r="E64" s="2">
        <f t="shared" si="0"/>
        <v>23.316489367441008</v>
      </c>
      <c r="F64" s="7">
        <f t="shared" si="4"/>
        <v>5.81981310919523E-2</v>
      </c>
      <c r="G64" s="2">
        <f t="shared" si="5"/>
        <v>6.0805356546319009E-2</v>
      </c>
      <c r="H64" s="2">
        <f t="shared" si="6"/>
        <v>-8.1143834526363437E-2</v>
      </c>
      <c r="I64" s="2">
        <f t="shared" si="7"/>
        <v>0.17593059223439383</v>
      </c>
      <c r="J64" s="2">
        <f t="shared" si="8"/>
        <v>7.7970084724570302E-2</v>
      </c>
      <c r="K64" s="2">
        <f t="shared" si="1"/>
        <v>-4.2204981088607547E-2</v>
      </c>
      <c r="L64" s="2">
        <f t="shared" si="2"/>
        <v>27.703830315030057</v>
      </c>
      <c r="M64" s="7">
        <f t="shared" si="9"/>
        <v>6.7332805950751043E-2</v>
      </c>
      <c r="N64" s="2">
        <f t="shared" si="10"/>
        <v>6.9532018751594316E-2</v>
      </c>
      <c r="O64" s="2">
        <f t="shared" si="11"/>
        <v>-4.2204981088607547E-2</v>
      </c>
      <c r="P64" s="2">
        <f t="shared" si="12"/>
        <v>0.19102789813571544</v>
      </c>
      <c r="Q64" s="2">
        <f t="shared" si="13"/>
        <v>7.2542306146923446E-2</v>
      </c>
    </row>
    <row r="65" spans="1:17" ht="15.75" customHeight="1" x14ac:dyDescent="0.2">
      <c r="A65" s="2">
        <v>1855</v>
      </c>
      <c r="B65" s="2">
        <v>-0.1605058153721507</v>
      </c>
      <c r="C65" s="2">
        <v>-6.8746973152120305E-2</v>
      </c>
      <c r="D65" s="2">
        <f t="shared" si="3"/>
        <v>-0.12380227848413855</v>
      </c>
      <c r="E65" s="2">
        <f t="shared" si="0"/>
        <v>20.429854857500619</v>
      </c>
      <c r="F65" s="7">
        <f t="shared" si="4"/>
        <v>3.6961805993420874E-2</v>
      </c>
      <c r="G65" s="2">
        <f t="shared" si="5"/>
        <v>4.1114085585468758E-2</v>
      </c>
      <c r="H65" s="2">
        <f t="shared" si="6"/>
        <v>-0.12380227848413855</v>
      </c>
      <c r="I65" s="2">
        <f t="shared" si="7"/>
        <v>0.17593059223439383</v>
      </c>
      <c r="J65" s="2">
        <f t="shared" si="8"/>
        <v>9.7048160746348089E-2</v>
      </c>
      <c r="K65" s="2">
        <f t="shared" si="1"/>
        <v>-9.6274625818129428E-2</v>
      </c>
      <c r="L65" s="2">
        <f t="shared" si="2"/>
        <v>25.036654417721589</v>
      </c>
      <c r="M65" s="7">
        <f t="shared" si="9"/>
        <v>5.0142541405683104E-2</v>
      </c>
      <c r="N65" s="2">
        <f t="shared" si="10"/>
        <v>5.3599838741665483E-2</v>
      </c>
      <c r="O65" s="2">
        <f t="shared" si="11"/>
        <v>-9.6274625818129428E-2</v>
      </c>
      <c r="P65" s="2">
        <f t="shared" si="12"/>
        <v>0.19102789813571544</v>
      </c>
      <c r="Q65" s="2">
        <f t="shared" si="13"/>
        <v>8.961207892726844E-2</v>
      </c>
    </row>
    <row r="66" spans="1:17" ht="15.75" customHeight="1" x14ac:dyDescent="0.2">
      <c r="A66" s="2">
        <v>1856</v>
      </c>
      <c r="B66" s="2">
        <v>-2.210764349240435E-2</v>
      </c>
      <c r="C66" s="2">
        <v>8.5788988563425539E-2</v>
      </c>
      <c r="D66" s="2">
        <f t="shared" si="3"/>
        <v>2.1051009329927609E-2</v>
      </c>
      <c r="E66" s="2">
        <f t="shared" si="0"/>
        <v>20.85992392271493</v>
      </c>
      <c r="F66" s="7">
        <f t="shared" si="4"/>
        <v>3.5682323892019377E-2</v>
      </c>
      <c r="G66" s="2">
        <f t="shared" si="5"/>
        <v>3.9845643321743819E-2</v>
      </c>
      <c r="H66" s="2">
        <f t="shared" si="6"/>
        <v>-0.12380227848413855</v>
      </c>
      <c r="I66" s="2">
        <f t="shared" si="7"/>
        <v>0.17593059223439383</v>
      </c>
      <c r="J66" s="2">
        <f t="shared" si="8"/>
        <v>9.7238025586755164E-2</v>
      </c>
      <c r="K66" s="2">
        <f t="shared" si="1"/>
        <v>5.3419998946676567E-2</v>
      </c>
      <c r="L66" s="2">
        <f t="shared" si="2"/>
        <v>26.374112470344581</v>
      </c>
      <c r="M66" s="7">
        <f t="shared" si="9"/>
        <v>5.3445730163156138E-2</v>
      </c>
      <c r="N66" s="2">
        <f t="shared" si="10"/>
        <v>5.685672682360373E-2</v>
      </c>
      <c r="O66" s="2">
        <f t="shared" si="11"/>
        <v>-9.6274625818129428E-2</v>
      </c>
      <c r="P66" s="2">
        <f t="shared" si="12"/>
        <v>0.19102789813571544</v>
      </c>
      <c r="Q66" s="2">
        <f t="shared" si="13"/>
        <v>8.8878445485764374E-2</v>
      </c>
    </row>
    <row r="67" spans="1:17" ht="15.75" customHeight="1" x14ac:dyDescent="0.2">
      <c r="A67" s="2">
        <v>1857</v>
      </c>
      <c r="B67" s="2">
        <v>0.13306179538694507</v>
      </c>
      <c r="C67" s="2">
        <v>7.4668107278213158E-2</v>
      </c>
      <c r="D67" s="2">
        <f t="shared" si="3"/>
        <v>0.1097043201434523</v>
      </c>
      <c r="E67" s="2">
        <f t="shared" si="0"/>
        <v>23.148347694900508</v>
      </c>
      <c r="F67" s="7">
        <f t="shared" si="4"/>
        <v>4.4892935410391972E-2</v>
      </c>
      <c r="G67" s="2">
        <f t="shared" si="5"/>
        <v>4.9248522339150634E-2</v>
      </c>
      <c r="H67" s="2">
        <f t="shared" si="6"/>
        <v>-0.12380227848413855</v>
      </c>
      <c r="I67" s="2">
        <f t="shared" si="7"/>
        <v>0.17593059223439383</v>
      </c>
      <c r="J67" s="2">
        <f t="shared" si="8"/>
        <v>9.9168208161547505E-2</v>
      </c>
      <c r="K67" s="2">
        <f t="shared" si="1"/>
        <v>9.2186213710832729E-2</v>
      </c>
      <c r="L67" s="2">
        <f t="shared" si="2"/>
        <v>28.805442038969304</v>
      </c>
      <c r="M67" s="7">
        <f t="shared" si="9"/>
        <v>6.0013461698432413E-2</v>
      </c>
      <c r="N67" s="2">
        <f t="shared" si="10"/>
        <v>6.3438204911899387E-2</v>
      </c>
      <c r="O67" s="2">
        <f t="shared" si="11"/>
        <v>-9.6274625818129428E-2</v>
      </c>
      <c r="P67" s="2">
        <f t="shared" si="12"/>
        <v>0.19102789813571544</v>
      </c>
      <c r="Q67" s="2">
        <f t="shared" si="13"/>
        <v>8.8806946426964503E-2</v>
      </c>
    </row>
    <row r="68" spans="1:17" ht="15.75" customHeight="1" x14ac:dyDescent="0.2">
      <c r="A68" s="2">
        <v>1858</v>
      </c>
      <c r="B68" s="2">
        <v>-0.12521845813459298</v>
      </c>
      <c r="C68" s="2">
        <v>5.5552239274132997E-2</v>
      </c>
      <c r="D68" s="2">
        <f t="shared" si="3"/>
        <v>-5.2910179171102578E-2</v>
      </c>
      <c r="E68" s="2">
        <f t="shared" si="0"/>
        <v>21.923564470848341</v>
      </c>
      <c r="F68" s="7">
        <f t="shared" si="4"/>
        <v>3.626273114459222E-2</v>
      </c>
      <c r="G68" s="2">
        <f t="shared" si="5"/>
        <v>4.1058705360994194E-2</v>
      </c>
      <c r="H68" s="2">
        <f t="shared" si="6"/>
        <v>-0.12380227848413855</v>
      </c>
      <c r="I68" s="2">
        <f t="shared" si="7"/>
        <v>0.17593059223439383</v>
      </c>
      <c r="J68" s="2">
        <f t="shared" si="8"/>
        <v>0.1042775046140095</v>
      </c>
      <c r="K68" s="2">
        <f t="shared" si="1"/>
        <v>1.3210300515152026E-3</v>
      </c>
      <c r="L68" s="2">
        <f t="shared" si="2"/>
        <v>28.843494893549959</v>
      </c>
      <c r="M68" s="7">
        <f t="shared" si="9"/>
        <v>5.7740962755416424E-2</v>
      </c>
      <c r="N68" s="2">
        <f t="shared" si="10"/>
        <v>6.1266002902218161E-2</v>
      </c>
      <c r="O68" s="2">
        <f t="shared" si="11"/>
        <v>-9.6274625818129428E-2</v>
      </c>
      <c r="P68" s="2">
        <f t="shared" si="12"/>
        <v>0.19102789813571544</v>
      </c>
      <c r="Q68" s="2">
        <f t="shared" si="13"/>
        <v>9.0160137700581081E-2</v>
      </c>
    </row>
    <row r="69" spans="1:17" ht="15.75" customHeight="1" x14ac:dyDescent="0.2">
      <c r="A69" s="2">
        <v>1859</v>
      </c>
      <c r="B69" s="2">
        <v>0.1363362642477377</v>
      </c>
      <c r="C69" s="2">
        <v>0.13591831763676177</v>
      </c>
      <c r="D69" s="2">
        <f t="shared" si="3"/>
        <v>0.13616908560334734</v>
      </c>
      <c r="E69" s="2">
        <f t="shared" si="0"/>
        <v>24.908876198009793</v>
      </c>
      <c r="F69" s="7">
        <f t="shared" si="4"/>
        <v>3.7420760035475648E-2</v>
      </c>
      <c r="G69" s="2">
        <f t="shared" si="5"/>
        <v>4.2320611095542048E-2</v>
      </c>
      <c r="H69" s="2">
        <f t="shared" si="6"/>
        <v>-0.12380227848413855</v>
      </c>
      <c r="I69" s="2">
        <f t="shared" si="7"/>
        <v>0.17593059223439383</v>
      </c>
      <c r="J69" s="2">
        <f t="shared" si="8"/>
        <v>0.10545637525244619</v>
      </c>
      <c r="K69" s="2">
        <f t="shared" si="1"/>
        <v>0.13604370162005455</v>
      </c>
      <c r="L69" s="2">
        <f t="shared" si="2"/>
        <v>32.767470706527639</v>
      </c>
      <c r="M69" s="7">
        <f t="shared" si="9"/>
        <v>5.2753354267472623E-2</v>
      </c>
      <c r="N69" s="2">
        <f t="shared" si="10"/>
        <v>5.5767583250652085E-2</v>
      </c>
      <c r="O69" s="2">
        <f t="shared" si="11"/>
        <v>-9.6274625818129428E-2</v>
      </c>
      <c r="P69" s="2">
        <f t="shared" si="12"/>
        <v>0.1429386099490558</v>
      </c>
      <c r="Q69" s="2">
        <f t="shared" si="13"/>
        <v>8.273846509466426E-2</v>
      </c>
    </row>
    <row r="70" spans="1:17" ht="15.75" customHeight="1" x14ac:dyDescent="0.2">
      <c r="A70" s="2">
        <v>1860</v>
      </c>
      <c r="B70" s="2">
        <v>3.6420041937528236E-3</v>
      </c>
      <c r="C70" s="2">
        <v>4.1898048094394014E-2</v>
      </c>
      <c r="D70" s="2">
        <f t="shared" si="3"/>
        <v>1.8944421754009302E-2</v>
      </c>
      <c r="E70" s="2">
        <f t="shared" si="0"/>
        <v>25.380760454123294</v>
      </c>
      <c r="F70" s="7">
        <f t="shared" si="4"/>
        <v>3.1311845248662228E-2</v>
      </c>
      <c r="G70" s="2">
        <f t="shared" si="5"/>
        <v>3.6121502829842472E-2</v>
      </c>
      <c r="H70" s="2">
        <f t="shared" si="6"/>
        <v>-0.12380227848413855</v>
      </c>
      <c r="I70" s="2">
        <f t="shared" si="7"/>
        <v>0.17593059223439383</v>
      </c>
      <c r="J70" s="2">
        <f t="shared" si="8"/>
        <v>0.10475392887987578</v>
      </c>
      <c r="K70" s="2">
        <f t="shared" si="1"/>
        <v>3.0421234924201655E-2</v>
      </c>
      <c r="L70" s="2">
        <f t="shared" si="2"/>
        <v>33.764297630762812</v>
      </c>
      <c r="M70" s="7">
        <f t="shared" si="9"/>
        <v>4.4471379071365294E-2</v>
      </c>
      <c r="N70" s="2">
        <f t="shared" si="10"/>
        <v>4.7299222866552748E-2</v>
      </c>
      <c r="O70" s="2">
        <f t="shared" si="11"/>
        <v>-9.6274625818129428E-2</v>
      </c>
      <c r="P70" s="2">
        <f t="shared" si="12"/>
        <v>0.1429386099490558</v>
      </c>
      <c r="Q70" s="2">
        <f t="shared" si="13"/>
        <v>8.028787002718997E-2</v>
      </c>
    </row>
    <row r="71" spans="1:17" ht="15.75" customHeight="1" x14ac:dyDescent="0.2">
      <c r="A71" s="2">
        <v>1861</v>
      </c>
      <c r="B71" s="2">
        <v>0.14544155202707598</v>
      </c>
      <c r="C71" s="2">
        <v>-7.24871056901355E-3</v>
      </c>
      <c r="D71" s="2">
        <f t="shared" si="3"/>
        <v>8.4365446988640166E-2</v>
      </c>
      <c r="E71" s="2">
        <f t="shared" si="0"/>
        <v>27.522019654747005</v>
      </c>
      <c r="F71" s="7">
        <f t="shared" si="4"/>
        <v>2.2985325927145969E-2</v>
      </c>
      <c r="G71" s="2">
        <f t="shared" si="5"/>
        <v>2.6964988305267105E-2</v>
      </c>
      <c r="H71" s="2">
        <f t="shared" si="6"/>
        <v>-0.12380227848413855</v>
      </c>
      <c r="I71" s="2">
        <f t="shared" si="7"/>
        <v>0.15737410694208809</v>
      </c>
      <c r="J71" s="2">
        <f t="shared" si="8"/>
        <v>9.4694215256506592E-2</v>
      </c>
      <c r="K71" s="2">
        <f t="shared" si="1"/>
        <v>3.8558368209813308E-2</v>
      </c>
      <c r="L71" s="2">
        <f t="shared" si="2"/>
        <v>35.066193851155496</v>
      </c>
      <c r="M71" s="7">
        <f t="shared" si="9"/>
        <v>3.4516315442485658E-2</v>
      </c>
      <c r="N71" s="2">
        <f t="shared" si="10"/>
        <v>3.6861198692628508E-2</v>
      </c>
      <c r="O71" s="2">
        <f t="shared" si="11"/>
        <v>-9.6274625818129428E-2</v>
      </c>
      <c r="P71" s="2">
        <f t="shared" si="12"/>
        <v>0.13604370162005455</v>
      </c>
      <c r="Q71" s="2">
        <f t="shared" si="13"/>
        <v>7.2919487833870325E-2</v>
      </c>
    </row>
    <row r="72" spans="1:17" ht="15.75" customHeight="1" x14ac:dyDescent="0.2">
      <c r="A72" s="2">
        <v>1862</v>
      </c>
      <c r="B72" s="2">
        <v>-5.3641207331287188E-2</v>
      </c>
      <c r="C72" s="2">
        <v>-3.9845470636904246E-2</v>
      </c>
      <c r="D72" s="2">
        <f t="shared" si="3"/>
        <v>-4.8122912653534008E-2</v>
      </c>
      <c r="E72" s="2">
        <f t="shared" si="0"/>
        <v>26.19757990685277</v>
      </c>
      <c r="F72" s="7">
        <f t="shared" si="4"/>
        <v>1.7962854278666663E-2</v>
      </c>
      <c r="G72" s="2">
        <f t="shared" si="5"/>
        <v>2.2162918592632624E-2</v>
      </c>
      <c r="H72" s="2">
        <f t="shared" si="6"/>
        <v>-0.12380227848413855</v>
      </c>
      <c r="I72" s="2">
        <f t="shared" si="7"/>
        <v>0.15737410694208809</v>
      </c>
      <c r="J72" s="2">
        <f t="shared" si="8"/>
        <v>9.7398328892378511E-2</v>
      </c>
      <c r="K72" s="2">
        <f t="shared" si="1"/>
        <v>-4.3984191645219127E-2</v>
      </c>
      <c r="L72" s="2">
        <f t="shared" si="2"/>
        <v>33.52383566053787</v>
      </c>
      <c r="M72" s="7">
        <f t="shared" si="9"/>
        <v>2.759308344272951E-2</v>
      </c>
      <c r="N72" s="2">
        <f t="shared" si="10"/>
        <v>3.0221378329228221E-2</v>
      </c>
      <c r="O72" s="2">
        <f t="shared" si="11"/>
        <v>-9.6274625818129428E-2</v>
      </c>
      <c r="P72" s="2">
        <f t="shared" si="12"/>
        <v>0.13604370162005455</v>
      </c>
      <c r="Q72" s="2">
        <f t="shared" si="13"/>
        <v>7.7274150589692753E-2</v>
      </c>
    </row>
    <row r="73" spans="1:17" ht="15.75" customHeight="1" x14ac:dyDescent="0.2">
      <c r="A73" s="2">
        <v>1863</v>
      </c>
      <c r="B73" s="2">
        <v>0.42437488075986107</v>
      </c>
      <c r="C73" s="2">
        <v>1.1980103888005189E-3</v>
      </c>
      <c r="D73" s="2">
        <f t="shared" si="3"/>
        <v>0.25510413261143683</v>
      </c>
      <c r="E73" s="2">
        <f t="shared" si="0"/>
        <v>32.880690805509246</v>
      </c>
      <c r="F73" s="7">
        <f t="shared" si="4"/>
        <v>2.6248488612846035E-2</v>
      </c>
      <c r="G73" s="2">
        <f t="shared" si="5"/>
        <v>3.1935921159567497E-2</v>
      </c>
      <c r="H73" s="2">
        <f t="shared" si="6"/>
        <v>-0.12380227848413855</v>
      </c>
      <c r="I73" s="2">
        <f t="shared" si="7"/>
        <v>0.25510413261143683</v>
      </c>
      <c r="J73" s="2">
        <f t="shared" si="8"/>
        <v>0.11566346690156303</v>
      </c>
      <c r="K73" s="2">
        <f t="shared" si="1"/>
        <v>0.12815107150011867</v>
      </c>
      <c r="L73" s="2">
        <f t="shared" si="2"/>
        <v>37.819951121229685</v>
      </c>
      <c r="M73" s="7">
        <f t="shared" si="9"/>
        <v>2.717720231928621E-2</v>
      </c>
      <c r="N73" s="2">
        <f t="shared" si="10"/>
        <v>2.9763782041125657E-2</v>
      </c>
      <c r="O73" s="2">
        <f t="shared" si="11"/>
        <v>-9.6274625818129428E-2</v>
      </c>
      <c r="P73" s="2">
        <f t="shared" si="12"/>
        <v>0.13604370162005455</v>
      </c>
      <c r="Q73" s="2">
        <f t="shared" si="13"/>
        <v>7.6610392740373762E-2</v>
      </c>
    </row>
    <row r="74" spans="1:17" ht="15.75" customHeight="1" x14ac:dyDescent="0.2">
      <c r="A74" s="2">
        <v>1864</v>
      </c>
      <c r="B74" s="2">
        <v>1.5227194714519721E-2</v>
      </c>
      <c r="C74" s="2">
        <v>-0.13626302047525007</v>
      </c>
      <c r="D74" s="2">
        <f t="shared" si="3"/>
        <v>-4.5368891361388199E-2</v>
      </c>
      <c r="E74" s="2">
        <f t="shared" si="0"/>
        <v>31.388930316466702</v>
      </c>
      <c r="F74" s="7">
        <f t="shared" si="4"/>
        <v>3.0175780605104556E-2</v>
      </c>
      <c r="G74" s="2">
        <f t="shared" si="5"/>
        <v>3.551341547606502E-2</v>
      </c>
      <c r="H74" s="2">
        <f t="shared" si="6"/>
        <v>-0.12380227848413855</v>
      </c>
      <c r="I74" s="2">
        <f t="shared" si="7"/>
        <v>0.25510413261143683</v>
      </c>
      <c r="J74" s="2">
        <f t="shared" si="8"/>
        <v>0.11228107410436305</v>
      </c>
      <c r="K74" s="2">
        <f t="shared" si="1"/>
        <v>-9.0815955918319133E-2</v>
      </c>
      <c r="L74" s="2">
        <f t="shared" si="2"/>
        <v>34.385296107371104</v>
      </c>
      <c r="M74" s="7">
        <f t="shared" si="9"/>
        <v>2.1840931366719871E-2</v>
      </c>
      <c r="N74" s="2">
        <f t="shared" si="10"/>
        <v>2.4902684558154496E-2</v>
      </c>
      <c r="O74" s="2">
        <f t="shared" si="11"/>
        <v>-9.6274625818129428E-2</v>
      </c>
      <c r="P74" s="2">
        <f t="shared" si="12"/>
        <v>0.13604370162005455</v>
      </c>
      <c r="Q74" s="2">
        <f t="shared" si="13"/>
        <v>8.2963203446577621E-2</v>
      </c>
    </row>
    <row r="75" spans="1:17" ht="15.75" customHeight="1" x14ac:dyDescent="0.2">
      <c r="A75" s="2">
        <v>1865</v>
      </c>
      <c r="B75" s="2">
        <v>-6.5785698629691414E-2</v>
      </c>
      <c r="C75" s="2">
        <v>-5.692679504990783E-2</v>
      </c>
      <c r="D75" s="2">
        <f t="shared" si="3"/>
        <v>-6.2242137197777977E-2</v>
      </c>
      <c r="E75" s="2">
        <f t="shared" si="0"/>
        <v>29.435216209217689</v>
      </c>
      <c r="F75" s="7">
        <f t="shared" si="4"/>
        <v>3.7194475526239695E-2</v>
      </c>
      <c r="G75" s="2">
        <f t="shared" si="5"/>
        <v>4.1669429604701075E-2</v>
      </c>
      <c r="H75" s="2">
        <f t="shared" si="6"/>
        <v>-6.2242137197777977E-2</v>
      </c>
      <c r="I75" s="2">
        <f t="shared" si="7"/>
        <v>0.25510413261143683</v>
      </c>
      <c r="J75" s="2">
        <f t="shared" si="8"/>
        <v>0.10395461031692459</v>
      </c>
      <c r="K75" s="2">
        <f t="shared" si="1"/>
        <v>-5.9584466123842897E-2</v>
      </c>
      <c r="L75" s="2">
        <f t="shared" si="2"/>
        <v>32.33646659630314</v>
      </c>
      <c r="M75" s="7">
        <f t="shared" si="9"/>
        <v>2.5915583670843196E-2</v>
      </c>
      <c r="N75" s="2">
        <f t="shared" si="10"/>
        <v>2.8571700527583156E-2</v>
      </c>
      <c r="O75" s="2">
        <f t="shared" si="11"/>
        <v>-9.0815955918319133E-2</v>
      </c>
      <c r="P75" s="2">
        <f t="shared" si="12"/>
        <v>0.13604370162005455</v>
      </c>
      <c r="Q75" s="2">
        <f t="shared" si="13"/>
        <v>7.7649897641455828E-2</v>
      </c>
    </row>
    <row r="76" spans="1:17" ht="15.75" customHeight="1" x14ac:dyDescent="0.2">
      <c r="A76" s="2">
        <v>1866</v>
      </c>
      <c r="B76" s="2">
        <v>3.7563657610632184E-2</v>
      </c>
      <c r="C76" s="2">
        <v>1.0909349305239679E-2</v>
      </c>
      <c r="D76" s="2">
        <f t="shared" si="3"/>
        <v>2.690193428847518E-2</v>
      </c>
      <c r="E76" s="2">
        <f t="shared" si="0"/>
        <v>30.227080461445119</v>
      </c>
      <c r="F76" s="7">
        <f t="shared" si="4"/>
        <v>3.7787291652659552E-2</v>
      </c>
      <c r="G76" s="2">
        <f t="shared" si="5"/>
        <v>4.2254522100555844E-2</v>
      </c>
      <c r="H76" s="2">
        <f t="shared" si="6"/>
        <v>-6.2242137197777977E-2</v>
      </c>
      <c r="I76" s="2">
        <f t="shared" si="7"/>
        <v>0.25510413261143683</v>
      </c>
      <c r="J76" s="2">
        <f t="shared" si="8"/>
        <v>0.10384207314009379</v>
      </c>
      <c r="K76" s="2">
        <f t="shared" si="1"/>
        <v>1.8905641796857428E-2</v>
      </c>
      <c r="L76" s="2">
        <f t="shared" si="2"/>
        <v>32.947808250748892</v>
      </c>
      <c r="M76" s="7">
        <f t="shared" si="9"/>
        <v>2.2503651472356861E-2</v>
      </c>
      <c r="N76" s="2">
        <f t="shared" si="10"/>
        <v>2.512026481260124E-2</v>
      </c>
      <c r="O76" s="2">
        <f t="shared" si="11"/>
        <v>-9.0815955918319133E-2</v>
      </c>
      <c r="P76" s="2">
        <f t="shared" si="12"/>
        <v>0.13604370162005455</v>
      </c>
      <c r="Q76" s="2">
        <f t="shared" si="13"/>
        <v>7.718839154639201E-2</v>
      </c>
    </row>
    <row r="77" spans="1:17" ht="15.75" customHeight="1" x14ac:dyDescent="0.2">
      <c r="A77" s="2">
        <v>1867</v>
      </c>
      <c r="B77" s="2">
        <v>0.10706093945435824</v>
      </c>
      <c r="C77" s="2">
        <v>0.15378789517490543</v>
      </c>
      <c r="D77" s="2">
        <f t="shared" si="3"/>
        <v>0.12575172174257712</v>
      </c>
      <c r="E77" s="2">
        <f t="shared" si="0"/>
        <v>34.028187872723258</v>
      </c>
      <c r="F77" s="7">
        <f t="shared" si="4"/>
        <v>3.9278355346107185E-2</v>
      </c>
      <c r="G77" s="2">
        <f t="shared" si="5"/>
        <v>4.385926226046831E-2</v>
      </c>
      <c r="H77" s="2">
        <f t="shared" si="6"/>
        <v>-6.2242137197777977E-2</v>
      </c>
      <c r="I77" s="2">
        <f t="shared" si="7"/>
        <v>0.25510413261143683</v>
      </c>
      <c r="J77" s="2">
        <f t="shared" si="8"/>
        <v>0.10511641195916342</v>
      </c>
      <c r="K77" s="2">
        <f t="shared" si="1"/>
        <v>0.13976980845874126</v>
      </c>
      <c r="L77" s="2">
        <f t="shared" si="2"/>
        <v>37.552917099091403</v>
      </c>
      <c r="M77" s="7">
        <f t="shared" si="9"/>
        <v>2.6873422090068644E-2</v>
      </c>
      <c r="N77" s="2">
        <f t="shared" si="10"/>
        <v>2.9878624287392092E-2</v>
      </c>
      <c r="O77" s="2">
        <f t="shared" si="11"/>
        <v>-9.0815955918319133E-2</v>
      </c>
      <c r="P77" s="2">
        <f t="shared" si="12"/>
        <v>0.13976980845874126</v>
      </c>
      <c r="Q77" s="2">
        <f t="shared" si="13"/>
        <v>8.3027897997806022E-2</v>
      </c>
    </row>
    <row r="78" spans="1:17" ht="15.75" customHeight="1" x14ac:dyDescent="0.2">
      <c r="A78" s="2">
        <v>1868</v>
      </c>
      <c r="B78" s="2">
        <v>0.17370096829610571</v>
      </c>
      <c r="C78" s="2">
        <v>0.14737904171605365</v>
      </c>
      <c r="D78" s="2">
        <f t="shared" si="3"/>
        <v>0.16317219766408486</v>
      </c>
      <c r="E78" s="2">
        <f t="shared" si="0"/>
        <v>39.580642070441876</v>
      </c>
      <c r="F78" s="7">
        <f t="shared" si="4"/>
        <v>6.0857782937500327E-2</v>
      </c>
      <c r="G78" s="2">
        <f t="shared" si="5"/>
        <v>6.5467499943987068E-2</v>
      </c>
      <c r="H78" s="2">
        <f t="shared" si="6"/>
        <v>-6.2242137197777977E-2</v>
      </c>
      <c r="I78" s="2">
        <f t="shared" si="7"/>
        <v>0.25510413261143683</v>
      </c>
      <c r="J78" s="2">
        <f t="shared" si="8"/>
        <v>0.10522316652941444</v>
      </c>
      <c r="K78" s="2">
        <f t="shared" si="1"/>
        <v>0.15527561969006926</v>
      </c>
      <c r="L78" s="2">
        <f t="shared" si="2"/>
        <v>43.383969572822622</v>
      </c>
      <c r="M78" s="7">
        <f t="shared" si="9"/>
        <v>4.1665164142094833E-2</v>
      </c>
      <c r="N78" s="2">
        <f t="shared" si="10"/>
        <v>4.5274083251247502E-2</v>
      </c>
      <c r="O78" s="2">
        <f t="shared" si="11"/>
        <v>-9.0815955918319133E-2</v>
      </c>
      <c r="P78" s="2">
        <f t="shared" si="12"/>
        <v>0.15527561969006926</v>
      </c>
      <c r="Q78" s="2">
        <f t="shared" si="13"/>
        <v>9.1031957339660075E-2</v>
      </c>
    </row>
    <row r="79" spans="1:17" ht="15.75" customHeight="1" x14ac:dyDescent="0.2">
      <c r="A79" s="2">
        <v>1869</v>
      </c>
      <c r="B79" s="2">
        <v>0.27030052386005488</v>
      </c>
      <c r="C79" s="2">
        <v>0.10885995726079845</v>
      </c>
      <c r="D79" s="2">
        <f t="shared" si="3"/>
        <v>0.20572429722035229</v>
      </c>
      <c r="E79" s="2">
        <f t="shared" si="0"/>
        <v>47.723341843913843</v>
      </c>
      <c r="F79" s="7">
        <f t="shared" si="4"/>
        <v>6.7179984796688491E-2</v>
      </c>
      <c r="G79" s="2">
        <f t="shared" si="5"/>
        <v>7.2423021105687546E-2</v>
      </c>
      <c r="H79" s="2">
        <f t="shared" si="6"/>
        <v>-6.2242137197777977E-2</v>
      </c>
      <c r="I79" s="2">
        <f t="shared" si="7"/>
        <v>0.25510413261143683</v>
      </c>
      <c r="J79" s="2">
        <f t="shared" si="8"/>
        <v>0.11246564670129219</v>
      </c>
      <c r="K79" s="2">
        <f t="shared" si="1"/>
        <v>0.15729212724057537</v>
      </c>
      <c r="L79" s="2">
        <f t="shared" si="2"/>
        <v>50.207926435072288</v>
      </c>
      <c r="M79" s="7">
        <f t="shared" si="9"/>
        <v>4.3597275373742347E-2</v>
      </c>
      <c r="N79" s="2">
        <f t="shared" si="10"/>
        <v>4.7398925813299575E-2</v>
      </c>
      <c r="O79" s="2">
        <f t="shared" si="11"/>
        <v>-9.0815955918319133E-2</v>
      </c>
      <c r="P79" s="2">
        <f t="shared" si="12"/>
        <v>0.15729212724057537</v>
      </c>
      <c r="Q79" s="2">
        <f t="shared" si="13"/>
        <v>9.359791326914664E-2</v>
      </c>
    </row>
    <row r="80" spans="1:17" ht="15.75" customHeight="1" x14ac:dyDescent="0.2">
      <c r="A80" s="2">
        <v>1870</v>
      </c>
      <c r="B80" s="2">
        <v>6.843313236929327E-2</v>
      </c>
      <c r="C80" s="2">
        <v>0.12313920165406866</v>
      </c>
      <c r="D80" s="2">
        <f t="shared" si="3"/>
        <v>9.0315560083203433E-2</v>
      </c>
      <c r="E80" s="2">
        <f t="shared" si="0"/>
        <v>52.033502191589108</v>
      </c>
      <c r="F80" s="7">
        <f t="shared" si="4"/>
        <v>7.4429298987131021E-2</v>
      </c>
      <c r="G80" s="2">
        <f t="shared" si="5"/>
        <v>7.9560134938606974E-2</v>
      </c>
      <c r="H80" s="2">
        <f t="shared" si="6"/>
        <v>-6.2242137197777977E-2</v>
      </c>
      <c r="I80" s="2">
        <f t="shared" si="7"/>
        <v>0.25510413261143683</v>
      </c>
      <c r="J80" s="2">
        <f t="shared" si="8"/>
        <v>0.11094918437197722</v>
      </c>
      <c r="K80" s="2">
        <f t="shared" si="1"/>
        <v>0.10672738086863603</v>
      </c>
      <c r="L80" s="2">
        <f t="shared" si="2"/>
        <v>55.566486922332707</v>
      </c>
      <c r="M80" s="7">
        <f t="shared" si="9"/>
        <v>5.1079394095486556E-2</v>
      </c>
      <c r="N80" s="2">
        <f t="shared" si="10"/>
        <v>5.5029540407743015E-2</v>
      </c>
      <c r="O80" s="2">
        <f t="shared" si="11"/>
        <v>-9.0815955918319133E-2</v>
      </c>
      <c r="P80" s="2">
        <f t="shared" si="12"/>
        <v>0.15729212724057537</v>
      </c>
      <c r="Q80" s="2">
        <f t="shared" si="13"/>
        <v>9.5157463136685091E-2</v>
      </c>
    </row>
    <row r="81" spans="1:17" ht="15.75" customHeight="1" x14ac:dyDescent="0.2">
      <c r="A81" s="2">
        <v>1871</v>
      </c>
      <c r="B81" s="2">
        <v>6.89210880981177E-2</v>
      </c>
      <c r="C81" s="2">
        <v>0.1227260413977922</v>
      </c>
      <c r="D81" s="2">
        <f t="shared" si="3"/>
        <v>9.0443069417987493E-2</v>
      </c>
      <c r="E81" s="2">
        <f t="shared" si="0"/>
        <v>56.739571842364001</v>
      </c>
      <c r="F81" s="7">
        <f t="shared" si="4"/>
        <v>7.5029978793463722E-2</v>
      </c>
      <c r="G81" s="2">
        <f t="shared" si="5"/>
        <v>8.01678971815417E-2</v>
      </c>
      <c r="H81" s="2">
        <f t="shared" si="6"/>
        <v>-6.2242137197777977E-2</v>
      </c>
      <c r="I81" s="2">
        <f t="shared" si="7"/>
        <v>0.25510413261143683</v>
      </c>
      <c r="J81" s="2">
        <f t="shared" si="8"/>
        <v>0.11099506851147731</v>
      </c>
      <c r="K81" s="2">
        <f t="shared" si="1"/>
        <v>0.10658455540788983</v>
      </c>
      <c r="L81" s="2">
        <f t="shared" si="2"/>
        <v>61.489016226527866</v>
      </c>
      <c r="M81" s="7">
        <f t="shared" si="9"/>
        <v>5.7769137676454509E-2</v>
      </c>
      <c r="N81" s="2">
        <f t="shared" si="10"/>
        <v>6.1832159127550655E-2</v>
      </c>
      <c r="O81" s="2">
        <f t="shared" si="11"/>
        <v>-9.0815955918319133E-2</v>
      </c>
      <c r="P81" s="2">
        <f t="shared" si="12"/>
        <v>0.15729212724057537</v>
      </c>
      <c r="Q81" s="2">
        <f t="shared" si="13"/>
        <v>9.6274116147076511E-2</v>
      </c>
    </row>
    <row r="82" spans="1:17" ht="15.75" customHeight="1" x14ac:dyDescent="0.2">
      <c r="A82" s="2">
        <v>1872</v>
      </c>
      <c r="B82" s="2">
        <v>0.20518322768819885</v>
      </c>
      <c r="C82" s="2">
        <v>0.11974998615152788</v>
      </c>
      <c r="D82" s="2">
        <f t="shared" si="3"/>
        <v>0.17100993107353046</v>
      </c>
      <c r="E82" s="2">
        <f t="shared" si="0"/>
        <v>66.442602112268304</v>
      </c>
      <c r="F82" s="7">
        <f t="shared" si="4"/>
        <v>9.753542267671933E-2</v>
      </c>
      <c r="G82" s="2">
        <f t="shared" si="5"/>
        <v>0.10208118155424814</v>
      </c>
      <c r="H82" s="2">
        <f t="shared" si="6"/>
        <v>-6.2242137197777977E-2</v>
      </c>
      <c r="I82" s="2">
        <f t="shared" si="7"/>
        <v>0.25510413261143683</v>
      </c>
      <c r="J82" s="2">
        <f t="shared" si="8"/>
        <v>0.1042811211306089</v>
      </c>
      <c r="K82" s="2">
        <f t="shared" si="1"/>
        <v>0.14537995861252917</v>
      </c>
      <c r="L82" s="2">
        <f t="shared" si="2"/>
        <v>70.428286860665608</v>
      </c>
      <c r="M82" s="7">
        <f t="shared" si="9"/>
        <v>7.7058623204918311E-2</v>
      </c>
      <c r="N82" s="2">
        <f t="shared" si="10"/>
        <v>8.0768574153325501E-2</v>
      </c>
      <c r="O82" s="2">
        <f t="shared" si="11"/>
        <v>-9.0815955918319133E-2</v>
      </c>
      <c r="P82" s="2">
        <f t="shared" si="12"/>
        <v>0.15729212724057537</v>
      </c>
      <c r="Q82" s="2">
        <f t="shared" si="13"/>
        <v>9.1660972869676061E-2</v>
      </c>
    </row>
    <row r="83" spans="1:17" ht="15.75" customHeight="1" x14ac:dyDescent="0.2">
      <c r="A83" s="2">
        <v>1873</v>
      </c>
      <c r="B83" s="2">
        <v>0.16952214103730556</v>
      </c>
      <c r="C83" s="2">
        <v>7.6858866733697129E-2</v>
      </c>
      <c r="D83" s="2">
        <f t="shared" si="3"/>
        <v>0.13245683131586219</v>
      </c>
      <c r="E83" s="2">
        <f t="shared" si="0"/>
        <v>75.243378652439986</v>
      </c>
      <c r="F83" s="7">
        <f t="shared" si="4"/>
        <v>8.6307393815847483E-2</v>
      </c>
      <c r="G83" s="2">
        <f t="shared" si="5"/>
        <v>8.9816451424690677E-2</v>
      </c>
      <c r="H83" s="2">
        <f t="shared" si="6"/>
        <v>-6.2242137197777977E-2</v>
      </c>
      <c r="I83" s="2">
        <f t="shared" si="7"/>
        <v>0.20572429722035229</v>
      </c>
      <c r="J83" s="2">
        <f t="shared" si="8"/>
        <v>9.0598865896134181E-2</v>
      </c>
      <c r="K83" s="2">
        <f t="shared" si="1"/>
        <v>0.10465784902477965</v>
      </c>
      <c r="L83" s="2">
        <f t="shared" si="2"/>
        <v>77.799159874003024</v>
      </c>
      <c r="M83" s="7">
        <f t="shared" si="9"/>
        <v>7.4794398605772708E-2</v>
      </c>
      <c r="N83" s="2">
        <f t="shared" si="10"/>
        <v>7.8419251905791604E-2</v>
      </c>
      <c r="O83" s="2">
        <f t="shared" si="11"/>
        <v>-9.0815955918319133E-2</v>
      </c>
      <c r="P83" s="2">
        <f t="shared" si="12"/>
        <v>0.15729212724057537</v>
      </c>
      <c r="Q83" s="2">
        <f t="shared" si="13"/>
        <v>9.0606603129240251E-2</v>
      </c>
    </row>
    <row r="84" spans="1:17" ht="15.75" customHeight="1" x14ac:dyDescent="0.2">
      <c r="A84" s="2">
        <v>1874</v>
      </c>
      <c r="B84" s="2">
        <v>-1.8155791228475548E-2</v>
      </c>
      <c r="C84" s="2">
        <v>0.10760620333222226</v>
      </c>
      <c r="D84" s="2">
        <f t="shared" si="3"/>
        <v>3.2149006595803574E-2</v>
      </c>
      <c r="E84" s="2">
        <f t="shared" si="0"/>
        <v>77.662378529027833</v>
      </c>
      <c r="F84" s="7">
        <f t="shared" si="4"/>
        <v>9.4821751307344451E-2</v>
      </c>
      <c r="G84" s="2">
        <f t="shared" si="5"/>
        <v>9.7568241220409857E-2</v>
      </c>
      <c r="H84" s="2">
        <f t="shared" si="6"/>
        <v>-6.2242137197777977E-2</v>
      </c>
      <c r="I84" s="2">
        <f t="shared" si="7"/>
        <v>0.20572429722035229</v>
      </c>
      <c r="J84" s="2">
        <f t="shared" si="8"/>
        <v>8.050047988367956E-2</v>
      </c>
      <c r="K84" s="2">
        <f t="shared" si="1"/>
        <v>6.9877604964012921E-2</v>
      </c>
      <c r="L84" s="2">
        <f t="shared" si="2"/>
        <v>83.235578834210685</v>
      </c>
      <c r="M84" s="7">
        <f t="shared" si="9"/>
        <v>9.243001368750986E-2</v>
      </c>
      <c r="N84" s="2">
        <f t="shared" si="10"/>
        <v>9.4488607994024795E-2</v>
      </c>
      <c r="O84" s="2">
        <f t="shared" si="11"/>
        <v>-5.9584466123842897E-2</v>
      </c>
      <c r="P84" s="2">
        <f t="shared" si="12"/>
        <v>0.15729212724057537</v>
      </c>
      <c r="Q84" s="2">
        <f t="shared" si="13"/>
        <v>6.890909542439913E-2</v>
      </c>
    </row>
    <row r="85" spans="1:17" ht="15.75" customHeight="1" x14ac:dyDescent="0.2">
      <c r="A85" s="2">
        <v>1875</v>
      </c>
      <c r="B85" s="2">
        <v>8.5960659835101039E-2</v>
      </c>
      <c r="C85" s="2">
        <v>0.15020537108791676</v>
      </c>
      <c r="D85" s="2">
        <f t="shared" si="3"/>
        <v>0.11165854433622732</v>
      </c>
      <c r="E85" s="2">
        <f t="shared" si="0"/>
        <v>86.334046665268147</v>
      </c>
      <c r="F85" s="7">
        <f t="shared" si="4"/>
        <v>0.11360580652435139</v>
      </c>
      <c r="G85" s="2">
        <f t="shared" si="5"/>
        <v>0.11495830937381039</v>
      </c>
      <c r="H85" s="2">
        <f t="shared" si="6"/>
        <v>2.690193428847518E-2</v>
      </c>
      <c r="I85" s="2">
        <f t="shared" si="7"/>
        <v>0.20572429722035229</v>
      </c>
      <c r="J85" s="2">
        <f t="shared" si="8"/>
        <v>5.7694579219133936E-2</v>
      </c>
      <c r="K85" s="2">
        <f t="shared" si="1"/>
        <v>0.13093195771207203</v>
      </c>
      <c r="L85" s="2">
        <f t="shared" si="2"/>
        <v>94.133776122271399</v>
      </c>
      <c r="M85" s="7">
        <f t="shared" si="9"/>
        <v>0.11276970047365949</v>
      </c>
      <c r="N85" s="2">
        <f t="shared" si="10"/>
        <v>0.11354025037761628</v>
      </c>
      <c r="O85" s="2">
        <f t="shared" si="11"/>
        <v>1.8905641796857428E-2</v>
      </c>
      <c r="P85" s="2">
        <f t="shared" si="12"/>
        <v>0.15729212724057537</v>
      </c>
      <c r="Q85" s="2">
        <f t="shared" si="13"/>
        <v>4.3071162930021147E-2</v>
      </c>
    </row>
    <row r="86" spans="1:17" ht="15.75" customHeight="1" x14ac:dyDescent="0.2">
      <c r="A86" s="2">
        <v>1876</v>
      </c>
      <c r="B86" s="2">
        <v>9.2212507359340945E-2</v>
      </c>
      <c r="C86" s="2">
        <v>0.13290439750130445</v>
      </c>
      <c r="D86" s="2">
        <f t="shared" si="3"/>
        <v>0.10848926341612634</v>
      </c>
      <c r="E86" s="2">
        <f t="shared" si="0"/>
        <v>95.700363795716569</v>
      </c>
      <c r="F86" s="7">
        <f t="shared" si="4"/>
        <v>0.12215213132649813</v>
      </c>
      <c r="G86" s="2">
        <f t="shared" si="5"/>
        <v>0.1231170422865755</v>
      </c>
      <c r="H86" s="2">
        <f t="shared" si="6"/>
        <v>3.2149006595803574E-2</v>
      </c>
      <c r="I86" s="2">
        <f t="shared" si="7"/>
        <v>0.20572429722035229</v>
      </c>
      <c r="J86" s="2">
        <f t="shared" si="8"/>
        <v>4.8967397744112899E-2</v>
      </c>
      <c r="K86" s="2">
        <f t="shared" si="1"/>
        <v>0.1206968304587154</v>
      </c>
      <c r="L86" s="2">
        <f t="shared" si="2"/>
        <v>105.49542453933987</v>
      </c>
      <c r="M86" s="7">
        <f t="shared" si="9"/>
        <v>0.12341627034361834</v>
      </c>
      <c r="N86" s="2">
        <f t="shared" si="10"/>
        <v>0.12371936924380211</v>
      </c>
      <c r="O86" s="2">
        <f t="shared" si="11"/>
        <v>6.9877604964012921E-2</v>
      </c>
      <c r="P86" s="2">
        <f t="shared" si="12"/>
        <v>0.15729212724057537</v>
      </c>
      <c r="Q86" s="2">
        <f t="shared" si="13"/>
        <v>2.7397259744572525E-2</v>
      </c>
    </row>
    <row r="87" spans="1:17" ht="15.75" customHeight="1" x14ac:dyDescent="0.2">
      <c r="A87" s="2">
        <v>1877</v>
      </c>
      <c r="B87" s="2">
        <v>-9.442385662581998E-2</v>
      </c>
      <c r="C87" s="2">
        <v>7.9344329812792713E-2</v>
      </c>
      <c r="D87" s="2">
        <f t="shared" si="3"/>
        <v>-2.4916582050374898E-2</v>
      </c>
      <c r="E87" s="2">
        <f t="shared" si="0"/>
        <v>93.315837828949867</v>
      </c>
      <c r="F87" s="7">
        <f t="shared" si="4"/>
        <v>0.10614396388188888</v>
      </c>
      <c r="G87" s="2">
        <f t="shared" si="5"/>
        <v>0.1080502119072803</v>
      </c>
      <c r="H87" s="2">
        <f t="shared" si="6"/>
        <v>-2.4916582050374898E-2</v>
      </c>
      <c r="I87" s="2">
        <f t="shared" si="7"/>
        <v>0.20572429722035229</v>
      </c>
      <c r="J87" s="2">
        <f t="shared" si="8"/>
        <v>6.7673376513124772E-2</v>
      </c>
      <c r="K87" s="2">
        <f t="shared" si="1"/>
        <v>2.7213873881208901E-2</v>
      </c>
      <c r="L87" s="2">
        <f t="shared" si="2"/>
        <v>108.36636371779805</v>
      </c>
      <c r="M87" s="7">
        <f t="shared" si="9"/>
        <v>0.11179593602246193</v>
      </c>
      <c r="N87" s="2">
        <f t="shared" si="10"/>
        <v>0.11246377578604885</v>
      </c>
      <c r="O87" s="2">
        <f t="shared" si="11"/>
        <v>2.7213873881208901E-2</v>
      </c>
      <c r="P87" s="2">
        <f t="shared" si="12"/>
        <v>0.15729212724057537</v>
      </c>
      <c r="Q87" s="2">
        <f t="shared" si="13"/>
        <v>4.0199915379857135E-2</v>
      </c>
    </row>
    <row r="88" spans="1:17" ht="15.75" customHeight="1" x14ac:dyDescent="0.2">
      <c r="A88" s="2">
        <v>1878</v>
      </c>
      <c r="B88" s="2">
        <v>2.8281682329963198E-2</v>
      </c>
      <c r="C88" s="2">
        <v>8.2135680154671542E-2</v>
      </c>
      <c r="D88" s="2">
        <f t="shared" si="3"/>
        <v>4.9823281459846533E-2</v>
      </c>
      <c r="E88" s="2">
        <f t="shared" si="0"/>
        <v>97.965139081763027</v>
      </c>
      <c r="F88" s="7">
        <f t="shared" si="4"/>
        <v>9.4860713571161506E-2</v>
      </c>
      <c r="G88" s="2">
        <f t="shared" si="5"/>
        <v>9.6715320286856463E-2</v>
      </c>
      <c r="H88" s="2">
        <f t="shared" si="6"/>
        <v>-2.4916582050374898E-2</v>
      </c>
      <c r="I88" s="2">
        <f t="shared" si="7"/>
        <v>0.20572429722035229</v>
      </c>
      <c r="J88" s="2">
        <f t="shared" si="8"/>
        <v>6.6903178327817461E-2</v>
      </c>
      <c r="K88" s="2">
        <f t="shared" si="1"/>
        <v>6.5979480807259031E-2</v>
      </c>
      <c r="L88" s="2">
        <f t="shared" si="2"/>
        <v>115.51632013286897</v>
      </c>
      <c r="M88" s="7">
        <f t="shared" si="9"/>
        <v>0.10288798599255328</v>
      </c>
      <c r="N88" s="2">
        <f t="shared" si="10"/>
        <v>0.10353416189776783</v>
      </c>
      <c r="O88" s="2">
        <f t="shared" si="11"/>
        <v>2.7213873881208901E-2</v>
      </c>
      <c r="P88" s="2">
        <f t="shared" si="12"/>
        <v>0.15729212724057537</v>
      </c>
      <c r="Q88" s="2">
        <f t="shared" si="13"/>
        <v>3.954583055449603E-2</v>
      </c>
    </row>
    <row r="89" spans="1:17" ht="15.75" customHeight="1" x14ac:dyDescent="0.2">
      <c r="A89" s="2">
        <v>1879</v>
      </c>
      <c r="B89" s="2">
        <v>0.17610302824183455</v>
      </c>
      <c r="C89" s="2">
        <v>0.1026050179742497</v>
      </c>
      <c r="D89" s="2">
        <f t="shared" si="3"/>
        <v>0.1467038241348006</v>
      </c>
      <c r="E89" s="2">
        <f t="shared" si="0"/>
        <v>112.33699961695528</v>
      </c>
      <c r="F89" s="7">
        <f t="shared" si="4"/>
        <v>8.937949703102023E-2</v>
      </c>
      <c r="G89" s="2">
        <f t="shared" si="5"/>
        <v>9.0813272978301288E-2</v>
      </c>
      <c r="H89" s="2">
        <f t="shared" si="6"/>
        <v>-2.4916582050374898E-2</v>
      </c>
      <c r="I89" s="2">
        <f t="shared" si="7"/>
        <v>0.17100993107353046</v>
      </c>
      <c r="J89" s="2">
        <f t="shared" si="8"/>
        <v>5.8263643393932432E-2</v>
      </c>
      <c r="K89" s="2">
        <f t="shared" si="1"/>
        <v>0.12465442105452515</v>
      </c>
      <c r="L89" s="2">
        <f t="shared" si="2"/>
        <v>129.91594014138093</v>
      </c>
      <c r="M89" s="7">
        <f t="shared" si="9"/>
        <v>9.9737452276013244E-2</v>
      </c>
      <c r="N89" s="2">
        <f t="shared" si="10"/>
        <v>0.10027039127916279</v>
      </c>
      <c r="O89" s="2">
        <f t="shared" si="11"/>
        <v>2.7213873881208901E-2</v>
      </c>
      <c r="P89" s="2">
        <f t="shared" si="12"/>
        <v>0.14537995861252917</v>
      </c>
      <c r="Q89" s="2">
        <f t="shared" si="13"/>
        <v>3.5784041990724838E-2</v>
      </c>
    </row>
    <row r="90" spans="1:17" ht="15.75" customHeight="1" x14ac:dyDescent="0.2">
      <c r="A90" s="2">
        <v>1880</v>
      </c>
      <c r="B90" s="2">
        <v>0.43914420849037672</v>
      </c>
      <c r="C90" s="2">
        <v>7.2185779282350149E-2</v>
      </c>
      <c r="D90" s="2">
        <f t="shared" si="3"/>
        <v>0.29236083680716612</v>
      </c>
      <c r="E90" s="2">
        <f t="shared" si="0"/>
        <v>145.17993882937463</v>
      </c>
      <c r="F90" s="7">
        <f t="shared" si="4"/>
        <v>0.10805764666456791</v>
      </c>
      <c r="G90" s="2">
        <f t="shared" si="5"/>
        <v>0.11101780065069758</v>
      </c>
      <c r="H90" s="2">
        <f t="shared" si="6"/>
        <v>-2.4916582050374898E-2</v>
      </c>
      <c r="I90" s="2">
        <f t="shared" si="7"/>
        <v>0.29236083680716612</v>
      </c>
      <c r="J90" s="2">
        <f t="shared" si="8"/>
        <v>8.6339647553134946E-2</v>
      </c>
      <c r="K90" s="2">
        <f t="shared" si="1"/>
        <v>0.18227330804475811</v>
      </c>
      <c r="L90" s="2">
        <f t="shared" si="2"/>
        <v>153.59614831869521</v>
      </c>
      <c r="M90" s="7">
        <f t="shared" si="9"/>
        <v>0.10702324068522073</v>
      </c>
      <c r="N90" s="2">
        <f t="shared" si="10"/>
        <v>0.10782498399677501</v>
      </c>
      <c r="O90" s="2">
        <f t="shared" si="11"/>
        <v>2.7213873881208901E-2</v>
      </c>
      <c r="P90" s="2">
        <f t="shared" si="12"/>
        <v>0.18227330804475811</v>
      </c>
      <c r="Q90" s="2">
        <f t="shared" si="13"/>
        <v>4.4267552555094167E-2</v>
      </c>
    </row>
    <row r="91" spans="1:17" ht="15.75" customHeight="1" x14ac:dyDescent="0.2">
      <c r="A91" s="2">
        <v>1881</v>
      </c>
      <c r="B91" s="2">
        <v>0.24348850062190519</v>
      </c>
      <c r="C91" s="2">
        <v>0.10802222892560609</v>
      </c>
      <c r="D91" s="2">
        <f t="shared" si="3"/>
        <v>0.18930199194338554</v>
      </c>
      <c r="E91" s="2">
        <f t="shared" si="0"/>
        <v>172.66279043999413</v>
      </c>
      <c r="F91" s="7">
        <f t="shared" si="4"/>
        <v>0.1177154910561804</v>
      </c>
      <c r="G91" s="2">
        <f t="shared" si="5"/>
        <v>0.12090369290323737</v>
      </c>
      <c r="H91" s="2">
        <f t="shared" si="6"/>
        <v>-2.4916582050374898E-2</v>
      </c>
      <c r="I91" s="2">
        <f t="shared" si="7"/>
        <v>0.29236083680716612</v>
      </c>
      <c r="J91" s="2">
        <f t="shared" si="8"/>
        <v>8.9329974464938885E-2</v>
      </c>
      <c r="K91" s="2">
        <f t="shared" si="1"/>
        <v>0.14866211043449581</v>
      </c>
      <c r="L91" s="2">
        <f t="shared" si="2"/>
        <v>176.43007588236227</v>
      </c>
      <c r="M91" s="7">
        <f t="shared" si="9"/>
        <v>0.11116232448790468</v>
      </c>
      <c r="N91" s="2">
        <f t="shared" si="10"/>
        <v>0.11203273949943562</v>
      </c>
      <c r="O91" s="2">
        <f t="shared" si="11"/>
        <v>2.7213873881208901E-2</v>
      </c>
      <c r="P91" s="2">
        <f t="shared" si="12"/>
        <v>0.18227330804475811</v>
      </c>
      <c r="Q91" s="2">
        <f t="shared" si="13"/>
        <v>4.6098476778723682E-2</v>
      </c>
    </row>
    <row r="92" spans="1:17" ht="15.75" customHeight="1" x14ac:dyDescent="0.2">
      <c r="A92" s="2">
        <v>1882</v>
      </c>
      <c r="B92" s="2">
        <v>5.3943252298827016E-3</v>
      </c>
      <c r="C92" s="2">
        <v>5.9343964458405063E-2</v>
      </c>
      <c r="D92" s="2">
        <f t="shared" si="3"/>
        <v>2.6974180921291648E-2</v>
      </c>
      <c r="E92" s="2">
        <f t="shared" si="0"/>
        <v>177.32022778769758</v>
      </c>
      <c r="F92" s="7">
        <f t="shared" si="4"/>
        <v>0.10314135221430486</v>
      </c>
      <c r="G92" s="2">
        <f t="shared" si="5"/>
        <v>0.1065001178880135</v>
      </c>
      <c r="H92" s="2">
        <f t="shared" si="6"/>
        <v>-2.4916582050374898E-2</v>
      </c>
      <c r="I92" s="2">
        <f t="shared" si="7"/>
        <v>0.29236083680716612</v>
      </c>
      <c r="J92" s="2">
        <f t="shared" si="8"/>
        <v>9.1927560506784176E-2</v>
      </c>
      <c r="K92" s="2">
        <f t="shared" si="1"/>
        <v>4.3159072689848352E-2</v>
      </c>
      <c r="L92" s="2">
        <f t="shared" si="2"/>
        <v>184.0446343520446</v>
      </c>
      <c r="M92" s="7">
        <f t="shared" si="9"/>
        <v>0.10082327553498607</v>
      </c>
      <c r="N92" s="2">
        <f t="shared" si="10"/>
        <v>0.10181065090716752</v>
      </c>
      <c r="O92" s="2">
        <f t="shared" si="11"/>
        <v>2.7213873881208901E-2</v>
      </c>
      <c r="P92" s="2">
        <f t="shared" si="12"/>
        <v>0.18227330804475811</v>
      </c>
      <c r="Q92" s="2">
        <f t="shared" si="13"/>
        <v>4.9116935365407288E-2</v>
      </c>
    </row>
    <row r="93" spans="1:17" ht="15.75" customHeight="1" x14ac:dyDescent="0.2">
      <c r="A93" s="2">
        <v>1883</v>
      </c>
      <c r="B93" s="2">
        <v>3.1793263814069439E-2</v>
      </c>
      <c r="C93" s="2">
        <v>5.9539058646936427E-2</v>
      </c>
      <c r="D93" s="2">
        <f t="shared" si="3"/>
        <v>4.2891581747216231E-2</v>
      </c>
      <c r="E93" s="2">
        <f t="shared" si="0"/>
        <v>184.92577283328859</v>
      </c>
      <c r="F93" s="7">
        <f t="shared" si="4"/>
        <v>9.4089664436547829E-2</v>
      </c>
      <c r="G93" s="2">
        <f t="shared" si="5"/>
        <v>9.7543592931148906E-2</v>
      </c>
      <c r="H93" s="2">
        <f t="shared" si="6"/>
        <v>-2.4916582050374898E-2</v>
      </c>
      <c r="I93" s="2">
        <f t="shared" si="7"/>
        <v>0.29236083680716612</v>
      </c>
      <c r="J93" s="2">
        <f t="shared" si="8"/>
        <v>9.3467872633403046E-2</v>
      </c>
      <c r="K93" s="2">
        <f t="shared" si="1"/>
        <v>5.1215320197076329E-2</v>
      </c>
      <c r="L93" s="2">
        <f t="shared" si="2"/>
        <v>193.47053923093841</v>
      </c>
      <c r="M93" s="7">
        <f t="shared" si="9"/>
        <v>9.5377947911307687E-2</v>
      </c>
      <c r="N93" s="2">
        <f t="shared" si="10"/>
        <v>9.6466398024397187E-2</v>
      </c>
      <c r="O93" s="2">
        <f t="shared" si="11"/>
        <v>2.7213873881208901E-2</v>
      </c>
      <c r="P93" s="2">
        <f t="shared" si="12"/>
        <v>0.18227330804475811</v>
      </c>
      <c r="Q93" s="2">
        <f t="shared" si="13"/>
        <v>5.161656777624684E-2</v>
      </c>
    </row>
    <row r="94" spans="1:17" ht="15.75" customHeight="1" x14ac:dyDescent="0.2">
      <c r="A94" s="2">
        <v>1884</v>
      </c>
      <c r="B94" s="2">
        <v>-6.6401705835679725E-2</v>
      </c>
      <c r="C94" s="2">
        <v>8.4840553611023717E-2</v>
      </c>
      <c r="D94" s="2">
        <f t="shared" si="3"/>
        <v>-5.9048020569983442E-3</v>
      </c>
      <c r="E94" s="2">
        <f t="shared" si="0"/>
        <v>183.83382274947056</v>
      </c>
      <c r="F94" s="7">
        <f t="shared" si="4"/>
        <v>8.9987388620607484E-2</v>
      </c>
      <c r="G94" s="2">
        <f t="shared" si="5"/>
        <v>9.3738212065868701E-2</v>
      </c>
      <c r="H94" s="2">
        <f t="shared" si="6"/>
        <v>-2.4916582050374898E-2</v>
      </c>
      <c r="I94" s="2">
        <f t="shared" si="7"/>
        <v>0.29236083680716612</v>
      </c>
      <c r="J94" s="2">
        <f t="shared" si="8"/>
        <v>9.7129065451811686E-2</v>
      </c>
      <c r="K94" s="2">
        <f t="shared" si="1"/>
        <v>3.9467875777012683E-2</v>
      </c>
      <c r="L94" s="2">
        <f t="shared" si="2"/>
        <v>201.10641043981673</v>
      </c>
      <c r="M94" s="7">
        <f t="shared" si="9"/>
        <v>9.2223939009160857E-2</v>
      </c>
      <c r="N94" s="2">
        <f t="shared" si="10"/>
        <v>9.342542510569718E-2</v>
      </c>
      <c r="O94" s="2">
        <f t="shared" si="11"/>
        <v>2.7213873881208901E-2</v>
      </c>
      <c r="P94" s="2">
        <f t="shared" si="12"/>
        <v>0.18227330804475811</v>
      </c>
      <c r="Q94" s="2">
        <f t="shared" si="13"/>
        <v>5.4188788385353806E-2</v>
      </c>
    </row>
    <row r="95" spans="1:17" ht="15.75" customHeight="1" x14ac:dyDescent="0.2">
      <c r="A95" s="2">
        <v>1885</v>
      </c>
      <c r="B95" s="2">
        <v>-0.11870876649111217</v>
      </c>
      <c r="C95" s="2">
        <v>6.8884122041571905E-2</v>
      </c>
      <c r="D95" s="2">
        <f t="shared" si="3"/>
        <v>-4.3671611078038533E-2</v>
      </c>
      <c r="E95" s="2">
        <f t="shared" si="0"/>
        <v>175.80550353936661</v>
      </c>
      <c r="F95" s="7">
        <f t="shared" si="4"/>
        <v>7.3705151661162108E-2</v>
      </c>
      <c r="G95" s="2">
        <f t="shared" si="5"/>
        <v>7.8205196524442119E-2</v>
      </c>
      <c r="H95" s="2">
        <f t="shared" si="6"/>
        <v>-4.3671611078038533E-2</v>
      </c>
      <c r="I95" s="2">
        <f t="shared" si="7"/>
        <v>0.29236083680716612</v>
      </c>
      <c r="J95" s="2">
        <f t="shared" si="8"/>
        <v>0.1059633446420342</v>
      </c>
      <c r="K95" s="2">
        <f t="shared" si="1"/>
        <v>1.2606255481766679E-2</v>
      </c>
      <c r="L95" s="2">
        <f t="shared" si="2"/>
        <v>203.6416092288421</v>
      </c>
      <c r="M95" s="7">
        <f t="shared" si="9"/>
        <v>8.0219726659649854E-2</v>
      </c>
      <c r="N95" s="2">
        <f t="shared" si="10"/>
        <v>8.1592854882666641E-2</v>
      </c>
      <c r="O95" s="2">
        <f t="shared" si="11"/>
        <v>1.2606255481766679E-2</v>
      </c>
      <c r="P95" s="2">
        <f t="shared" si="12"/>
        <v>0.18227330804475811</v>
      </c>
      <c r="Q95" s="2">
        <f t="shared" si="13"/>
        <v>5.7881799182829881E-2</v>
      </c>
    </row>
    <row r="96" spans="1:17" ht="15.75" customHeight="1" x14ac:dyDescent="0.2">
      <c r="A96" s="2">
        <v>1886</v>
      </c>
      <c r="B96" s="2">
        <v>0.31162170257661925</v>
      </c>
      <c r="C96" s="2">
        <v>9.6707842721501125E-2</v>
      </c>
      <c r="D96" s="2">
        <f t="shared" si="3"/>
        <v>0.225656158634572</v>
      </c>
      <c r="E96" s="2">
        <f t="shared" si="0"/>
        <v>215.47709813487674</v>
      </c>
      <c r="F96" s="7">
        <f t="shared" si="4"/>
        <v>8.4547937914018281E-2</v>
      </c>
      <c r="G96" s="2">
        <f t="shared" si="5"/>
        <v>8.9921886046286689E-2</v>
      </c>
      <c r="H96" s="2">
        <f t="shared" si="6"/>
        <v>-4.3671611078038533E-2</v>
      </c>
      <c r="I96" s="2">
        <f t="shared" si="7"/>
        <v>0.29236083680716612</v>
      </c>
      <c r="J96" s="2">
        <f t="shared" si="8"/>
        <v>0.11571321208330754</v>
      </c>
      <c r="K96" s="2">
        <f t="shared" si="1"/>
        <v>0.16118200067803656</v>
      </c>
      <c r="L96" s="2">
        <f t="shared" si="2"/>
        <v>236.46497122564176</v>
      </c>
      <c r="M96" s="7">
        <f t="shared" si="9"/>
        <v>8.4059997905519185E-2</v>
      </c>
      <c r="N96" s="2">
        <f t="shared" si="10"/>
        <v>8.5641371904598751E-2</v>
      </c>
      <c r="O96" s="2">
        <f t="shared" si="11"/>
        <v>1.2606255481766679E-2</v>
      </c>
      <c r="P96" s="2">
        <f t="shared" si="12"/>
        <v>0.18227330804475811</v>
      </c>
      <c r="Q96" s="2">
        <f t="shared" si="13"/>
        <v>6.2177282750024737E-2</v>
      </c>
    </row>
    <row r="97" spans="1:17" ht="15.75" customHeight="1" x14ac:dyDescent="0.2">
      <c r="A97" s="2">
        <v>1887</v>
      </c>
      <c r="B97" s="2">
        <v>0.10908368381178568</v>
      </c>
      <c r="C97" s="2">
        <v>5.6333879259500952E-2</v>
      </c>
      <c r="D97" s="2">
        <f t="shared" si="3"/>
        <v>8.7983761990871781E-2</v>
      </c>
      <c r="E97" s="2">
        <f t="shared" si="0"/>
        <v>234.43558385165949</v>
      </c>
      <c r="F97" s="7">
        <f t="shared" si="4"/>
        <v>9.6495407929764521E-2</v>
      </c>
      <c r="G97" s="2">
        <f t="shared" si="5"/>
        <v>0.10121192045041136</v>
      </c>
      <c r="H97" s="2">
        <f t="shared" si="6"/>
        <v>-4.3671611078038533E-2</v>
      </c>
      <c r="I97" s="2">
        <f t="shared" si="7"/>
        <v>0.29236083680716612</v>
      </c>
      <c r="J97" s="2">
        <f t="shared" si="8"/>
        <v>0.10854961019292907</v>
      </c>
      <c r="K97" s="2">
        <f t="shared" si="1"/>
        <v>7.215882062518636E-2</v>
      </c>
      <c r="L97" s="2">
        <f t="shared" si="2"/>
        <v>253.52800466845272</v>
      </c>
      <c r="M97" s="7">
        <f t="shared" si="9"/>
        <v>8.8712335794788544E-2</v>
      </c>
      <c r="N97" s="2">
        <f t="shared" si="10"/>
        <v>9.0135866578996499E-2</v>
      </c>
      <c r="O97" s="2">
        <f t="shared" si="11"/>
        <v>1.2606255481766679E-2</v>
      </c>
      <c r="P97" s="2">
        <f t="shared" si="12"/>
        <v>0.18227330804475811</v>
      </c>
      <c r="Q97" s="2">
        <f t="shared" si="13"/>
        <v>5.9029307458748903E-2</v>
      </c>
    </row>
    <row r="98" spans="1:17" ht="15.75" customHeight="1" x14ac:dyDescent="0.2">
      <c r="A98" s="2">
        <v>1888</v>
      </c>
      <c r="B98" s="2">
        <v>-2.6920794903293355E-2</v>
      </c>
      <c r="C98" s="2">
        <v>3.4344969846058948E-2</v>
      </c>
      <c r="D98" s="2">
        <f t="shared" si="3"/>
        <v>-2.4144890035524332E-3</v>
      </c>
      <c r="E98" s="2">
        <f t="shared" si="0"/>
        <v>233.86954171240825</v>
      </c>
      <c r="F98" s="7">
        <f t="shared" si="4"/>
        <v>9.0913234649725158E-2</v>
      </c>
      <c r="G98" s="2">
        <f t="shared" si="5"/>
        <v>9.5988143404071441E-2</v>
      </c>
      <c r="H98" s="2">
        <f t="shared" si="6"/>
        <v>-4.3671611078038533E-2</v>
      </c>
      <c r="I98" s="2">
        <f t="shared" si="7"/>
        <v>0.29236083680716612</v>
      </c>
      <c r="J98" s="2">
        <f t="shared" si="8"/>
        <v>0.11248304707330145</v>
      </c>
      <c r="K98" s="2">
        <f t="shared" si="1"/>
        <v>1.5965240421253253E-2</v>
      </c>
      <c r="L98" s="2">
        <f t="shared" si="2"/>
        <v>257.57564021650524</v>
      </c>
      <c r="M98" s="7">
        <f t="shared" si="9"/>
        <v>8.3493085732620612E-2</v>
      </c>
      <c r="N98" s="2">
        <f t="shared" si="10"/>
        <v>8.5134442540395941E-2</v>
      </c>
      <c r="O98" s="2">
        <f t="shared" si="11"/>
        <v>1.2606255481766679E-2</v>
      </c>
      <c r="P98" s="2">
        <f t="shared" si="12"/>
        <v>0.18227330804475811</v>
      </c>
      <c r="Q98" s="2">
        <f t="shared" si="13"/>
        <v>6.3269916177942934E-2</v>
      </c>
    </row>
    <row r="99" spans="1:17" ht="15.75" customHeight="1" x14ac:dyDescent="0.2">
      <c r="A99" s="2">
        <v>1889</v>
      </c>
      <c r="B99" s="2">
        <v>3.5699164151324903E-2</v>
      </c>
      <c r="C99" s="2">
        <v>8.3933611391751262E-2</v>
      </c>
      <c r="D99" s="2">
        <f t="shared" si="3"/>
        <v>5.4992943047495448E-2</v>
      </c>
      <c r="E99" s="2">
        <f t="shared" si="0"/>
        <v>246.73071610034256</v>
      </c>
      <c r="F99" s="7">
        <f t="shared" si="4"/>
        <v>8.1857449480981434E-2</v>
      </c>
      <c r="G99" s="2">
        <f t="shared" si="5"/>
        <v>8.6817055295340936E-2</v>
      </c>
      <c r="H99" s="2">
        <f t="shared" si="6"/>
        <v>-4.3671611078038533E-2</v>
      </c>
      <c r="I99" s="2">
        <f t="shared" si="7"/>
        <v>0.29236083680716612</v>
      </c>
      <c r="J99" s="2">
        <f t="shared" si="8"/>
        <v>0.11162405182843013</v>
      </c>
      <c r="K99" s="2">
        <f t="shared" si="1"/>
        <v>6.9463277219623351E-2</v>
      </c>
      <c r="L99" s="2">
        <f t="shared" si="2"/>
        <v>275.46768831788631</v>
      </c>
      <c r="M99" s="7">
        <f t="shared" si="9"/>
        <v>7.8054762287178767E-2</v>
      </c>
      <c r="N99" s="2">
        <f t="shared" si="10"/>
        <v>7.9615328156905738E-2</v>
      </c>
      <c r="O99" s="2">
        <f t="shared" si="11"/>
        <v>1.2606255481766679E-2</v>
      </c>
      <c r="P99" s="2">
        <f t="shared" si="12"/>
        <v>0.18227330804475811</v>
      </c>
      <c r="Q99" s="2">
        <f t="shared" si="13"/>
        <v>6.1830315401147709E-2</v>
      </c>
    </row>
    <row r="100" spans="1:17" ht="15.75" customHeight="1" x14ac:dyDescent="0.2">
      <c r="A100" s="2">
        <v>1890</v>
      </c>
      <c r="B100" s="2">
        <v>0.10425261998703483</v>
      </c>
      <c r="C100" s="2">
        <v>6.7861703615501368E-2</v>
      </c>
      <c r="D100" s="2">
        <f t="shared" si="3"/>
        <v>8.9696253438421455E-2</v>
      </c>
      <c r="E100" s="2">
        <f t="shared" si="0"/>
        <v>268.86153694272207</v>
      </c>
      <c r="F100" s="7">
        <f t="shared" si="4"/>
        <v>6.3560517791477741E-2</v>
      </c>
      <c r="G100" s="2">
        <f t="shared" si="5"/>
        <v>6.6550596958466476E-2</v>
      </c>
      <c r="H100" s="2">
        <f t="shared" si="6"/>
        <v>-4.3671611078038533E-2</v>
      </c>
      <c r="I100" s="2">
        <f t="shared" si="7"/>
        <v>0.225656158634572</v>
      </c>
      <c r="J100" s="2">
        <f t="shared" si="8"/>
        <v>8.5499909582751402E-2</v>
      </c>
      <c r="K100" s="2">
        <f t="shared" si="1"/>
        <v>7.8778978526961405E-2</v>
      </c>
      <c r="L100" s="2">
        <f t="shared" si="2"/>
        <v>297.16875142075281</v>
      </c>
      <c r="M100" s="7">
        <f t="shared" si="9"/>
        <v>6.8223877791363435E-2</v>
      </c>
      <c r="N100" s="2">
        <f t="shared" si="10"/>
        <v>6.9265895205126077E-2</v>
      </c>
      <c r="O100" s="2">
        <f t="shared" si="11"/>
        <v>1.2606255481766679E-2</v>
      </c>
      <c r="P100" s="2">
        <f t="shared" si="12"/>
        <v>0.16118200067803656</v>
      </c>
      <c r="Q100" s="2">
        <f t="shared" si="13"/>
        <v>5.0329825645175186E-2</v>
      </c>
    </row>
    <row r="101" spans="1:17" ht="15.75" customHeight="1" x14ac:dyDescent="0.2">
      <c r="A101" s="2">
        <v>1891</v>
      </c>
      <c r="B101" s="2">
        <v>-4.7173757189393872E-2</v>
      </c>
      <c r="C101" s="2">
        <v>2.5785477883114138E-2</v>
      </c>
      <c r="D101" s="2">
        <f t="shared" si="3"/>
        <v>-1.7990063160390667E-2</v>
      </c>
      <c r="E101" s="2">
        <f t="shared" si="0"/>
        <v>264.02470091172279</v>
      </c>
      <c r="F101" s="7">
        <f t="shared" si="4"/>
        <v>4.3384979594808491E-2</v>
      </c>
      <c r="G101" s="2">
        <f t="shared" si="5"/>
        <v>4.5821391448088861E-2</v>
      </c>
      <c r="H101" s="2">
        <f t="shared" si="6"/>
        <v>-4.3671611078038533E-2</v>
      </c>
      <c r="I101" s="2">
        <f t="shared" si="7"/>
        <v>0.225656158634572</v>
      </c>
      <c r="J101" s="2">
        <f t="shared" si="8"/>
        <v>7.7153763845397155E-2</v>
      </c>
      <c r="K101" s="2">
        <f t="shared" si="1"/>
        <v>3.8977073613617342E-3</v>
      </c>
      <c r="L101" s="2">
        <f t="shared" si="2"/>
        <v>298.32702825073216</v>
      </c>
      <c r="M101" s="7">
        <f t="shared" si="9"/>
        <v>5.3930561246857772E-2</v>
      </c>
      <c r="N101" s="2">
        <f t="shared" si="10"/>
        <v>5.4789454897812673E-2</v>
      </c>
      <c r="O101" s="2">
        <f t="shared" si="11"/>
        <v>3.8977073613617342E-3</v>
      </c>
      <c r="P101" s="2">
        <f t="shared" si="12"/>
        <v>0.16118200067803656</v>
      </c>
      <c r="Q101" s="2">
        <f t="shared" si="13"/>
        <v>4.5547764788163476E-2</v>
      </c>
    </row>
    <row r="102" spans="1:17" ht="15.75" customHeight="1" x14ac:dyDescent="0.2">
      <c r="A102" s="2">
        <v>1892</v>
      </c>
      <c r="B102" s="2">
        <v>0.16255045498291021</v>
      </c>
      <c r="C102" s="2">
        <v>5.3432096219538039E-2</v>
      </c>
      <c r="D102" s="2">
        <f t="shared" si="3"/>
        <v>0.11890311147756133</v>
      </c>
      <c r="E102" s="2">
        <f t="shared" si="0"/>
        <v>295.41805935705918</v>
      </c>
      <c r="F102" s="7">
        <f t="shared" si="4"/>
        <v>5.2368587082676839E-2</v>
      </c>
      <c r="G102" s="2">
        <f t="shared" si="5"/>
        <v>5.5014284503715837E-2</v>
      </c>
      <c r="H102" s="2">
        <f t="shared" si="6"/>
        <v>-4.3671611078038533E-2</v>
      </c>
      <c r="I102" s="2">
        <f t="shared" si="7"/>
        <v>0.225656158634572</v>
      </c>
      <c r="J102" s="2">
        <f t="shared" si="8"/>
        <v>8.007979153465529E-2</v>
      </c>
      <c r="K102" s="2">
        <f t="shared" si="1"/>
        <v>8.6167603848549684E-2</v>
      </c>
      <c r="L102" s="2">
        <f t="shared" si="2"/>
        <v>324.03315343835635</v>
      </c>
      <c r="M102" s="7">
        <f t="shared" si="9"/>
        <v>5.8197250261727666E-2</v>
      </c>
      <c r="N102" s="2">
        <f t="shared" si="10"/>
        <v>5.9090308013682799E-2</v>
      </c>
      <c r="O102" s="2">
        <f t="shared" si="11"/>
        <v>3.8977073613617342E-3</v>
      </c>
      <c r="P102" s="2">
        <f t="shared" si="12"/>
        <v>0.16118200067803656</v>
      </c>
      <c r="Q102" s="2">
        <f t="shared" si="13"/>
        <v>4.635100257912346E-2</v>
      </c>
    </row>
    <row r="103" spans="1:17" ht="15.75" customHeight="1" x14ac:dyDescent="0.2">
      <c r="A103" s="2">
        <v>1893</v>
      </c>
      <c r="B103" s="2">
        <v>5.9116196138775168E-2</v>
      </c>
      <c r="C103" s="2">
        <v>4.8891655126483968E-2</v>
      </c>
      <c r="D103" s="2">
        <f t="shared" si="3"/>
        <v>5.5026379733858689E-2</v>
      </c>
      <c r="E103" s="2">
        <f t="shared" si="0"/>
        <v>311.67384567148031</v>
      </c>
      <c r="F103" s="7">
        <f t="shared" si="4"/>
        <v>5.3586729305609655E-2</v>
      </c>
      <c r="G103" s="2">
        <f t="shared" si="5"/>
        <v>5.6227764302380079E-2</v>
      </c>
      <c r="H103" s="2">
        <f t="shared" si="6"/>
        <v>-4.3671611078038533E-2</v>
      </c>
      <c r="I103" s="2">
        <f t="shared" si="7"/>
        <v>0.225656158634572</v>
      </c>
      <c r="J103" s="2">
        <f t="shared" si="8"/>
        <v>7.9967543417494041E-2</v>
      </c>
      <c r="K103" s="2">
        <f t="shared" si="1"/>
        <v>5.1959017430171325E-2</v>
      </c>
      <c r="L103" s="2">
        <f t="shared" si="2"/>
        <v>340.86959770581331</v>
      </c>
      <c r="M103" s="7">
        <f t="shared" si="9"/>
        <v>5.8272090108769922E-2</v>
      </c>
      <c r="N103" s="2">
        <f t="shared" si="10"/>
        <v>5.9164677736992299E-2</v>
      </c>
      <c r="O103" s="2">
        <f t="shared" si="11"/>
        <v>3.8977073613617342E-3</v>
      </c>
      <c r="P103" s="2">
        <f t="shared" si="12"/>
        <v>0.16118200067803656</v>
      </c>
      <c r="Q103" s="2">
        <f t="shared" si="13"/>
        <v>4.6337557990284148E-2</v>
      </c>
    </row>
    <row r="104" spans="1:17" ht="15.75" customHeight="1" x14ac:dyDescent="0.2">
      <c r="A104" s="2">
        <v>1894</v>
      </c>
      <c r="B104" s="2">
        <v>-0.16177553797660926</v>
      </c>
      <c r="C104" s="2">
        <v>7.705200289728853E-2</v>
      </c>
      <c r="D104" s="2">
        <f t="shared" si="3"/>
        <v>-6.6244521627050135E-2</v>
      </c>
      <c r="E104" s="2">
        <f t="shared" si="0"/>
        <v>291.02716086131005</v>
      </c>
      <c r="F104" s="7">
        <f t="shared" si="4"/>
        <v>4.7009953658684357E-2</v>
      </c>
      <c r="G104" s="2">
        <f t="shared" si="5"/>
        <v>5.019379234537491E-2</v>
      </c>
      <c r="H104" s="2">
        <f t="shared" si="6"/>
        <v>-6.6244521627050135E-2</v>
      </c>
      <c r="I104" s="2">
        <f t="shared" si="7"/>
        <v>0.225656158634572</v>
      </c>
      <c r="J104" s="2">
        <f t="shared" si="8"/>
        <v>8.7132204050739542E-2</v>
      </c>
      <c r="K104" s="2">
        <f t="shared" si="1"/>
        <v>5.4037406351191905E-3</v>
      </c>
      <c r="L104" s="2">
        <f t="shared" si="2"/>
        <v>342.71156860221299</v>
      </c>
      <c r="M104" s="7">
        <f t="shared" si="9"/>
        <v>5.475182389314398E-2</v>
      </c>
      <c r="N104" s="2">
        <f t="shared" si="10"/>
        <v>5.5758264222802958E-2</v>
      </c>
      <c r="O104" s="2">
        <f t="shared" si="11"/>
        <v>3.8977073613617342E-3</v>
      </c>
      <c r="P104" s="2">
        <f t="shared" si="12"/>
        <v>0.16118200067803656</v>
      </c>
      <c r="Q104" s="2">
        <f t="shared" si="13"/>
        <v>4.9115240161222297E-2</v>
      </c>
    </row>
    <row r="105" spans="1:17" ht="15.75" customHeight="1" x14ac:dyDescent="0.2">
      <c r="A105" s="2">
        <v>1895</v>
      </c>
      <c r="B105" s="2">
        <v>6.2536378004521609E-2</v>
      </c>
      <c r="C105" s="2">
        <v>0.10212762277198717</v>
      </c>
      <c r="D105" s="2">
        <f t="shared" si="3"/>
        <v>7.8372875911507836E-2</v>
      </c>
      <c r="E105" s="2">
        <f t="shared" si="0"/>
        <v>313.83579642637193</v>
      </c>
      <c r="F105" s="7">
        <f t="shared" si="4"/>
        <v>5.966112301777507E-2</v>
      </c>
      <c r="G105" s="2">
        <f t="shared" si="5"/>
        <v>6.239824104432954E-2</v>
      </c>
      <c r="H105" s="2">
        <f t="shared" si="6"/>
        <v>-6.6244521627050135E-2</v>
      </c>
      <c r="I105" s="2">
        <f t="shared" si="7"/>
        <v>0.225656158634572</v>
      </c>
      <c r="J105" s="2">
        <f t="shared" si="8"/>
        <v>8.0844191679626851E-2</v>
      </c>
      <c r="K105" s="2">
        <f t="shared" si="1"/>
        <v>9.0250249341747496E-2</v>
      </c>
      <c r="L105" s="2">
        <f t="shared" si="2"/>
        <v>373.6413731208641</v>
      </c>
      <c r="M105" s="7">
        <f t="shared" si="9"/>
        <v>6.2573165474577516E-2</v>
      </c>
      <c r="N105" s="2">
        <f t="shared" si="10"/>
        <v>6.352266360880103E-2</v>
      </c>
      <c r="O105" s="2">
        <f t="shared" si="11"/>
        <v>3.8977073613617342E-3</v>
      </c>
      <c r="P105" s="2">
        <f t="shared" si="12"/>
        <v>0.16118200067803656</v>
      </c>
      <c r="Q105" s="2">
        <f t="shared" si="13"/>
        <v>4.765093393704898E-2</v>
      </c>
    </row>
    <row r="106" spans="1:17" ht="15.75" customHeight="1" x14ac:dyDescent="0.2">
      <c r="A106" s="2">
        <v>1896</v>
      </c>
      <c r="B106" s="2">
        <v>6.6461742987577344E-2</v>
      </c>
      <c r="C106" s="2">
        <v>4.6555681443523067E-2</v>
      </c>
      <c r="D106" s="2">
        <f t="shared" si="3"/>
        <v>5.849931836995563E-2</v>
      </c>
      <c r="E106" s="2">
        <f t="shared" si="0"/>
        <v>332.19497659740682</v>
      </c>
      <c r="F106" s="7">
        <f t="shared" si="4"/>
        <v>4.4237281190956566E-2</v>
      </c>
      <c r="G106" s="2">
        <f t="shared" si="5"/>
        <v>4.5682557017867893E-2</v>
      </c>
      <c r="H106" s="2">
        <f t="shared" si="6"/>
        <v>-6.6244521627050135E-2</v>
      </c>
      <c r="I106" s="2">
        <f t="shared" si="7"/>
        <v>0.11890311147756133</v>
      </c>
      <c r="J106" s="2">
        <f t="shared" si="8"/>
        <v>5.7145003643152815E-2</v>
      </c>
      <c r="K106" s="2">
        <f t="shared" si="1"/>
        <v>5.2527499906739349E-2</v>
      </c>
      <c r="L106" s="2">
        <f t="shared" si="2"/>
        <v>393.26782031262422</v>
      </c>
      <c r="M106" s="7">
        <f t="shared" si="9"/>
        <v>5.2185129309341972E-2</v>
      </c>
      <c r="N106" s="2">
        <f t="shared" si="10"/>
        <v>5.2657213531671312E-2</v>
      </c>
      <c r="O106" s="2">
        <f t="shared" si="11"/>
        <v>3.8977073613617342E-3</v>
      </c>
      <c r="P106" s="2">
        <f t="shared" si="12"/>
        <v>9.0250249341747496E-2</v>
      </c>
      <c r="Q106" s="2">
        <f t="shared" si="13"/>
        <v>3.3063022312452596E-2</v>
      </c>
    </row>
    <row r="107" spans="1:17" ht="15.75" customHeight="1" x14ac:dyDescent="0.2">
      <c r="A107" s="2">
        <v>1897</v>
      </c>
      <c r="B107" s="2">
        <v>1.146579318785923E-2</v>
      </c>
      <c r="C107" s="2">
        <v>6.5759354814498572E-2</v>
      </c>
      <c r="D107" s="2">
        <f t="shared" si="3"/>
        <v>3.3183217838514967E-2</v>
      </c>
      <c r="E107" s="2">
        <f t="shared" si="0"/>
        <v>343.21827487069896</v>
      </c>
      <c r="F107" s="7">
        <f t="shared" si="4"/>
        <v>3.8854408799979138E-2</v>
      </c>
      <c r="G107" s="2">
        <f t="shared" si="5"/>
        <v>4.0202502602632209E-2</v>
      </c>
      <c r="H107" s="2">
        <f t="shared" si="6"/>
        <v>-6.6244521627050135E-2</v>
      </c>
      <c r="I107" s="2">
        <f t="shared" si="7"/>
        <v>0.11890311147756133</v>
      </c>
      <c r="J107" s="2">
        <f t="shared" si="8"/>
        <v>5.5233337906051429E-2</v>
      </c>
      <c r="K107" s="2">
        <f t="shared" si="1"/>
        <v>4.9471286326506769E-2</v>
      </c>
      <c r="L107" s="2">
        <f t="shared" si="2"/>
        <v>412.72328525431129</v>
      </c>
      <c r="M107" s="7">
        <f t="shared" si="9"/>
        <v>4.9937151634443247E-2</v>
      </c>
      <c r="N107" s="2">
        <f t="shared" si="10"/>
        <v>5.0388460101803353E-2</v>
      </c>
      <c r="O107" s="2">
        <f t="shared" si="11"/>
        <v>3.8977073613617342E-3</v>
      </c>
      <c r="P107" s="2">
        <f t="shared" si="12"/>
        <v>9.0250249341747496E-2</v>
      </c>
      <c r="Q107" s="2">
        <f t="shared" si="13"/>
        <v>3.234679450300211E-2</v>
      </c>
    </row>
    <row r="108" spans="1:17" ht="15.75" customHeight="1" x14ac:dyDescent="0.2">
      <c r="A108" s="2">
        <v>1898</v>
      </c>
      <c r="B108" s="2">
        <v>0.21035361159608024</v>
      </c>
      <c r="C108" s="2">
        <v>0.11657947104429178</v>
      </c>
      <c r="D108" s="2">
        <f t="shared" si="3"/>
        <v>0.17284395537536484</v>
      </c>
      <c r="E108" s="2">
        <f t="shared" si="0"/>
        <v>402.54147905645976</v>
      </c>
      <c r="F108" s="7">
        <f t="shared" si="4"/>
        <v>5.5804958596634487E-2</v>
      </c>
      <c r="G108" s="2">
        <f t="shared" si="5"/>
        <v>5.7728347040523945E-2</v>
      </c>
      <c r="H108" s="2">
        <f t="shared" si="6"/>
        <v>-6.6244521627050135E-2</v>
      </c>
      <c r="I108" s="2">
        <f t="shared" si="7"/>
        <v>0.17284395537536484</v>
      </c>
      <c r="J108" s="2">
        <f t="shared" si="8"/>
        <v>6.6801937208839937E-2</v>
      </c>
      <c r="K108" s="2">
        <f t="shared" si="1"/>
        <v>0.14471171320982831</v>
      </c>
      <c r="L108" s="2">
        <f t="shared" si="2"/>
        <v>472.44917894505136</v>
      </c>
      <c r="M108" s="7">
        <f t="shared" si="9"/>
        <v>6.2539370588002935E-2</v>
      </c>
      <c r="N108" s="2">
        <f t="shared" si="10"/>
        <v>6.3263107380660863E-2</v>
      </c>
      <c r="O108" s="2">
        <f t="shared" si="11"/>
        <v>3.8977073613617342E-3</v>
      </c>
      <c r="P108" s="2">
        <f t="shared" si="12"/>
        <v>0.14471171320982831</v>
      </c>
      <c r="Q108" s="2">
        <f t="shared" si="13"/>
        <v>4.1461077637453103E-2</v>
      </c>
    </row>
    <row r="109" spans="1:17" ht="15.75" customHeight="1" x14ac:dyDescent="0.2">
      <c r="A109" s="2">
        <v>1899</v>
      </c>
      <c r="B109" s="2">
        <v>0.2980745795759201</v>
      </c>
      <c r="C109" s="2">
        <v>0.11282024276833624</v>
      </c>
      <c r="D109" s="2">
        <f t="shared" si="3"/>
        <v>0.22397284485288657</v>
      </c>
      <c r="E109" s="2">
        <f t="shared" si="0"/>
        <v>492.69983929202374</v>
      </c>
      <c r="F109" s="7">
        <f t="shared" si="4"/>
        <v>7.1607933384090827E-2</v>
      </c>
      <c r="G109" s="2">
        <f t="shared" si="5"/>
        <v>7.4626337221063058E-2</v>
      </c>
      <c r="H109" s="2">
        <f t="shared" si="6"/>
        <v>-6.6244521627050135E-2</v>
      </c>
      <c r="I109" s="2">
        <f t="shared" si="7"/>
        <v>0.22397284485288657</v>
      </c>
      <c r="J109" s="2">
        <f t="shared" si="8"/>
        <v>8.4942345957025961E-2</v>
      </c>
      <c r="K109" s="2">
        <f t="shared" si="1"/>
        <v>0.16839654381061139</v>
      </c>
      <c r="L109" s="2">
        <f t="shared" si="2"/>
        <v>552.00798780555908</v>
      </c>
      <c r="M109" s="7">
        <f t="shared" si="9"/>
        <v>7.1981942571212168E-2</v>
      </c>
      <c r="N109" s="2">
        <f t="shared" si="10"/>
        <v>7.315643403975966E-2</v>
      </c>
      <c r="O109" s="2">
        <f t="shared" si="11"/>
        <v>3.8977073613617342E-3</v>
      </c>
      <c r="P109" s="2">
        <f t="shared" si="12"/>
        <v>0.16839654381061139</v>
      </c>
      <c r="Q109" s="2">
        <f t="shared" si="13"/>
        <v>5.3236377345061869E-2</v>
      </c>
    </row>
    <row r="110" spans="1:17" ht="15.75" customHeight="1" x14ac:dyDescent="0.2">
      <c r="A110" s="2">
        <v>1900</v>
      </c>
      <c r="B110" s="2">
        <v>3.4124640787758009E-2</v>
      </c>
      <c r="C110" s="2">
        <v>2.2759395585319142E-2</v>
      </c>
      <c r="D110" s="2">
        <f t="shared" si="3"/>
        <v>2.9578542706782458E-2</v>
      </c>
      <c r="E110" s="2">
        <f t="shared" si="0"/>
        <v>507.27318253014772</v>
      </c>
      <c r="F110" s="7">
        <f t="shared" si="4"/>
        <v>6.5543839829186226E-2</v>
      </c>
      <c r="G110" s="2">
        <f t="shared" si="5"/>
        <v>6.8614566147899153E-2</v>
      </c>
      <c r="H110" s="2">
        <f t="shared" si="6"/>
        <v>-6.6244521627050135E-2</v>
      </c>
      <c r="I110" s="2">
        <f t="shared" si="7"/>
        <v>0.22397284485288657</v>
      </c>
      <c r="J110" s="2">
        <f t="shared" si="8"/>
        <v>8.5879506500929736E-2</v>
      </c>
      <c r="K110" s="2">
        <f t="shared" si="1"/>
        <v>2.6168969146050804E-2</v>
      </c>
      <c r="L110" s="2">
        <f t="shared" si="2"/>
        <v>566.45346780681632</v>
      </c>
      <c r="M110" s="7">
        <f t="shared" si="9"/>
        <v>6.6635687050870376E-2</v>
      </c>
      <c r="N110" s="2">
        <f t="shared" si="10"/>
        <v>6.7895433101668609E-2</v>
      </c>
      <c r="O110" s="2">
        <f t="shared" si="11"/>
        <v>3.8977073613617342E-3</v>
      </c>
      <c r="P110" s="2">
        <f t="shared" si="12"/>
        <v>0.16839654381061139</v>
      </c>
      <c r="Q110" s="2">
        <f t="shared" si="13"/>
        <v>5.5182962746519008E-2</v>
      </c>
    </row>
    <row r="111" spans="1:17" ht="15.75" customHeight="1" x14ac:dyDescent="0.2">
      <c r="A111" s="2">
        <v>1901</v>
      </c>
      <c r="B111" s="2">
        <v>0.19204970016951206</v>
      </c>
      <c r="C111" s="2">
        <v>6.2316863321635552E-2</v>
      </c>
      <c r="D111" s="2">
        <f t="shared" si="3"/>
        <v>0.14015656543036145</v>
      </c>
      <c r="E111" s="2">
        <f t="shared" si="0"/>
        <v>578.37084952850205</v>
      </c>
      <c r="F111" s="7">
        <f t="shared" si="4"/>
        <v>8.1573862934370786E-2</v>
      </c>
      <c r="G111" s="2">
        <f t="shared" si="5"/>
        <v>8.4429229006974374E-2</v>
      </c>
      <c r="H111" s="2">
        <f t="shared" si="6"/>
        <v>-6.6244521627050135E-2</v>
      </c>
      <c r="I111" s="2">
        <f t="shared" si="7"/>
        <v>0.22397284485288657</v>
      </c>
      <c r="J111" s="2">
        <f t="shared" si="8"/>
        <v>8.2660259806721662E-2</v>
      </c>
      <c r="K111" s="2">
        <f t="shared" si="1"/>
        <v>0.1012367143759985</v>
      </c>
      <c r="L111" s="2">
        <f t="shared" si="2"/>
        <v>623.7993557344688</v>
      </c>
      <c r="M111" s="7">
        <f t="shared" si="9"/>
        <v>7.6552545044347539E-2</v>
      </c>
      <c r="N111" s="2">
        <f t="shared" si="10"/>
        <v>7.7629333803132278E-2</v>
      </c>
      <c r="O111" s="2">
        <f t="shared" si="11"/>
        <v>5.4037406351191905E-3</v>
      </c>
      <c r="P111" s="2">
        <f t="shared" si="12"/>
        <v>0.16839654381061139</v>
      </c>
      <c r="Q111" s="2">
        <f t="shared" si="13"/>
        <v>5.1071712441946922E-2</v>
      </c>
    </row>
    <row r="112" spans="1:17" ht="15.75" customHeight="1" x14ac:dyDescent="0.2">
      <c r="A112" s="2">
        <v>1902</v>
      </c>
      <c r="B112" s="2">
        <v>0.17790248526789099</v>
      </c>
      <c r="C112" s="2">
        <v>4.0201654174879753E-2</v>
      </c>
      <c r="D112" s="2">
        <f t="shared" si="3"/>
        <v>0.12282215283068648</v>
      </c>
      <c r="E112" s="2">
        <f t="shared" si="0"/>
        <v>649.40760240210568</v>
      </c>
      <c r="F112" s="7">
        <f t="shared" si="4"/>
        <v>8.19520964489793E-2</v>
      </c>
      <c r="G112" s="2">
        <f t="shared" si="5"/>
        <v>8.4821133142286897E-2</v>
      </c>
      <c r="H112" s="2">
        <f t="shared" si="6"/>
        <v>-6.6244521627050135E-2</v>
      </c>
      <c r="I112" s="2">
        <f t="shared" si="7"/>
        <v>0.22397284485288657</v>
      </c>
      <c r="J112" s="2">
        <f t="shared" si="8"/>
        <v>8.2850936493370941E-2</v>
      </c>
      <c r="K112" s="2">
        <f t="shared" si="1"/>
        <v>8.1511903502783117E-2</v>
      </c>
      <c r="L112" s="2">
        <f t="shared" si="2"/>
        <v>674.6464286241951</v>
      </c>
      <c r="M112" s="7">
        <f t="shared" si="9"/>
        <v>7.6090203872010834E-2</v>
      </c>
      <c r="N112" s="2">
        <f t="shared" si="10"/>
        <v>7.7163763768555632E-2</v>
      </c>
      <c r="O112" s="2">
        <f t="shared" si="11"/>
        <v>5.4037406351191905E-3</v>
      </c>
      <c r="P112" s="2">
        <f t="shared" si="12"/>
        <v>0.16839654381061139</v>
      </c>
      <c r="Q112" s="2">
        <f t="shared" si="13"/>
        <v>5.1006408141319147E-2</v>
      </c>
    </row>
    <row r="113" spans="1:17" ht="15.75" customHeight="1" x14ac:dyDescent="0.2">
      <c r="A113" s="2">
        <v>1903</v>
      </c>
      <c r="B113" s="2">
        <v>6.4402402056832786E-2</v>
      </c>
      <c r="C113" s="2">
        <v>2.4909478449284261E-3</v>
      </c>
      <c r="D113" s="2">
        <f t="shared" si="3"/>
        <v>3.9637820372071038E-2</v>
      </c>
      <c r="E113" s="2">
        <f t="shared" si="0"/>
        <v>675.14870429437769</v>
      </c>
      <c r="F113" s="7">
        <f t="shared" si="4"/>
        <v>8.0363511760180431E-2</v>
      </c>
      <c r="G113" s="2">
        <f t="shared" si="5"/>
        <v>8.3282277206108118E-2</v>
      </c>
      <c r="H113" s="2">
        <f t="shared" si="6"/>
        <v>-6.6244521627050135E-2</v>
      </c>
      <c r="I113" s="2">
        <f t="shared" si="7"/>
        <v>0.22397284485288657</v>
      </c>
      <c r="J113" s="2">
        <f t="shared" si="8"/>
        <v>8.3605304687333126E-2</v>
      </c>
      <c r="K113" s="2">
        <f t="shared" si="1"/>
        <v>2.1064384108499732E-2</v>
      </c>
      <c r="L113" s="2">
        <f t="shared" si="2"/>
        <v>688.85744013416263</v>
      </c>
      <c r="M113" s="7">
        <f t="shared" si="9"/>
        <v>7.2887310018329279E-2</v>
      </c>
      <c r="N113" s="2">
        <f t="shared" si="10"/>
        <v>7.4074300436388477E-2</v>
      </c>
      <c r="O113" s="2">
        <f t="shared" si="11"/>
        <v>5.4037406351191905E-3</v>
      </c>
      <c r="P113" s="2">
        <f t="shared" si="12"/>
        <v>0.16839654381061139</v>
      </c>
      <c r="Q113" s="2">
        <f t="shared" si="13"/>
        <v>5.3573725283494647E-2</v>
      </c>
    </row>
    <row r="114" spans="1:17" ht="15.75" customHeight="1" x14ac:dyDescent="0.2">
      <c r="A114" s="2">
        <v>1904</v>
      </c>
      <c r="B114" s="2">
        <v>-0.18594838271193082</v>
      </c>
      <c r="C114" s="2">
        <v>-8.5282306476106573E-3</v>
      </c>
      <c r="D114" s="2">
        <f t="shared" si="3"/>
        <v>-0.11498032188620276</v>
      </c>
      <c r="E114" s="2">
        <f t="shared" si="0"/>
        <v>597.51988895355737</v>
      </c>
      <c r="F114" s="7">
        <f t="shared" si="4"/>
        <v>7.4587747262349416E-2</v>
      </c>
      <c r="G114" s="2">
        <f t="shared" si="5"/>
        <v>7.840869718019286E-2</v>
      </c>
      <c r="H114" s="2">
        <f t="shared" si="6"/>
        <v>-0.11498032188620276</v>
      </c>
      <c r="I114" s="2">
        <f t="shared" si="7"/>
        <v>0.22397284485288657</v>
      </c>
      <c r="J114" s="2">
        <f t="shared" si="8"/>
        <v>9.4057251804781625E-2</v>
      </c>
      <c r="K114" s="2">
        <f t="shared" si="1"/>
        <v>-6.1754276266906702E-2</v>
      </c>
      <c r="L114" s="2">
        <f t="shared" si="2"/>
        <v>646.31754746760339</v>
      </c>
      <c r="M114" s="7">
        <f t="shared" si="9"/>
        <v>6.549574136060328E-2</v>
      </c>
      <c r="N114" s="2">
        <f t="shared" si="10"/>
        <v>6.7358498746185894E-2</v>
      </c>
      <c r="O114" s="2">
        <f t="shared" si="11"/>
        <v>-6.1754276266906702E-2</v>
      </c>
      <c r="P114" s="2">
        <f t="shared" si="12"/>
        <v>0.16839654381061139</v>
      </c>
      <c r="Q114" s="2">
        <f t="shared" si="13"/>
        <v>6.5924226628560414E-2</v>
      </c>
    </row>
    <row r="115" spans="1:17" ht="15.75" customHeight="1" x14ac:dyDescent="0.2">
      <c r="A115" s="2">
        <v>1905</v>
      </c>
      <c r="B115" s="2">
        <v>0.31534051181652911</v>
      </c>
      <c r="C115" s="2">
        <v>0.12080425719531829</v>
      </c>
      <c r="D115" s="2">
        <f t="shared" si="3"/>
        <v>0.23752600996804477</v>
      </c>
      <c r="E115" s="2">
        <f t="shared" si="0"/>
        <v>739.44640405324503</v>
      </c>
      <c r="F115" s="7">
        <f t="shared" si="4"/>
        <v>8.9482910430871823E-2</v>
      </c>
      <c r="G115" s="2">
        <f t="shared" si="5"/>
        <v>9.4324010585846552E-2</v>
      </c>
      <c r="H115" s="2">
        <f t="shared" si="6"/>
        <v>-0.11498032188620276</v>
      </c>
      <c r="I115" s="2">
        <f t="shared" si="7"/>
        <v>0.23752600996804477</v>
      </c>
      <c r="J115" s="2">
        <f t="shared" si="8"/>
        <v>0.10666991947710827</v>
      </c>
      <c r="K115" s="2">
        <f t="shared" si="1"/>
        <v>0.17916513358168151</v>
      </c>
      <c r="L115" s="2">
        <f t="shared" si="2"/>
        <v>762.11511719582131</v>
      </c>
      <c r="M115" s="7">
        <f t="shared" si="9"/>
        <v>7.3881996852113649E-2</v>
      </c>
      <c r="N115" s="2">
        <f t="shared" si="10"/>
        <v>7.6249987170179293E-2</v>
      </c>
      <c r="O115" s="2">
        <f t="shared" si="11"/>
        <v>-6.1754276266906702E-2</v>
      </c>
      <c r="P115" s="2">
        <f t="shared" si="12"/>
        <v>0.17916513358168151</v>
      </c>
      <c r="Q115" s="2">
        <f t="shared" si="13"/>
        <v>7.4758974632654226E-2</v>
      </c>
    </row>
    <row r="116" spans="1:17" ht="15.75" customHeight="1" x14ac:dyDescent="0.2">
      <c r="A116" s="2">
        <v>1906</v>
      </c>
      <c r="B116" s="2">
        <v>0.21095692851001679</v>
      </c>
      <c r="C116" s="2">
        <v>3.4969932482884936E-2</v>
      </c>
      <c r="D116" s="2">
        <f t="shared" si="3"/>
        <v>0.14056213009916405</v>
      </c>
      <c r="E116" s="2">
        <f t="shared" si="0"/>
        <v>843.38456570113624</v>
      </c>
      <c r="F116" s="7">
        <f t="shared" si="4"/>
        <v>9.7648425615896775E-2</v>
      </c>
      <c r="G116" s="2">
        <f t="shared" si="5"/>
        <v>0.10253029175876738</v>
      </c>
      <c r="H116" s="2">
        <f t="shared" si="6"/>
        <v>-0.11498032188620276</v>
      </c>
      <c r="I116" s="2">
        <f t="shared" si="7"/>
        <v>0.23752600996804477</v>
      </c>
      <c r="J116" s="2">
        <f t="shared" si="8"/>
        <v>0.1067642106638888</v>
      </c>
      <c r="K116" s="2">
        <f t="shared" si="1"/>
        <v>8.7766031291024491E-2</v>
      </c>
      <c r="L116" s="2">
        <f t="shared" si="2"/>
        <v>829.00293641899248</v>
      </c>
      <c r="M116" s="7">
        <f t="shared" si="9"/>
        <v>7.7424298683988882E-2</v>
      </c>
      <c r="N116" s="2">
        <f t="shared" si="10"/>
        <v>7.9773840308607805E-2</v>
      </c>
      <c r="O116" s="2">
        <f t="shared" si="11"/>
        <v>-6.1754276266906702E-2</v>
      </c>
      <c r="P116" s="2">
        <f t="shared" si="12"/>
        <v>0.17916513358168151</v>
      </c>
      <c r="Q116" s="2">
        <f t="shared" si="13"/>
        <v>7.434590779588611E-2</v>
      </c>
    </row>
    <row r="117" spans="1:17" ht="15.75" customHeight="1" x14ac:dyDescent="0.2">
      <c r="A117" s="2">
        <v>1907</v>
      </c>
      <c r="B117" s="2">
        <v>-2.6614777606065787E-2</v>
      </c>
      <c r="C117" s="2">
        <v>-2.6569024709979794E-2</v>
      </c>
      <c r="D117" s="2">
        <f t="shared" si="3"/>
        <v>-2.6596476447631388E-2</v>
      </c>
      <c r="E117" s="2">
        <f t="shared" si="0"/>
        <v>820.95350796317007</v>
      </c>
      <c r="F117" s="7">
        <f t="shared" si="4"/>
        <v>9.1125777308793884E-2</v>
      </c>
      <c r="G117" s="2">
        <f t="shared" si="5"/>
        <v>9.6552322330152734E-2</v>
      </c>
      <c r="H117" s="2">
        <f t="shared" si="6"/>
        <v>-0.11498032188620276</v>
      </c>
      <c r="I117" s="2">
        <f t="shared" si="7"/>
        <v>0.23752600996804477</v>
      </c>
      <c r="J117" s="2">
        <f t="shared" si="8"/>
        <v>0.11259303043823245</v>
      </c>
      <c r="K117" s="2">
        <f t="shared" si="1"/>
        <v>-2.6582750578805589E-2</v>
      </c>
      <c r="L117" s="2">
        <f t="shared" si="2"/>
        <v>806.96575813106904</v>
      </c>
      <c r="M117" s="7">
        <f t="shared" si="9"/>
        <v>6.934935912797642E-2</v>
      </c>
      <c r="N117" s="2">
        <f t="shared" si="10"/>
        <v>7.2168436618076565E-2</v>
      </c>
      <c r="O117" s="2">
        <f t="shared" si="11"/>
        <v>-6.1754276266906702E-2</v>
      </c>
      <c r="P117" s="2">
        <f t="shared" si="12"/>
        <v>0.17916513358168151</v>
      </c>
      <c r="Q117" s="2">
        <f t="shared" si="13"/>
        <v>8.1350328858411036E-2</v>
      </c>
    </row>
    <row r="118" spans="1:17" ht="15.75" customHeight="1" x14ac:dyDescent="0.2">
      <c r="A118" s="2">
        <v>1908</v>
      </c>
      <c r="B118" s="2">
        <v>-0.25256800972145199</v>
      </c>
      <c r="C118" s="2">
        <v>-4.9868829546287574E-2</v>
      </c>
      <c r="D118" s="2">
        <f t="shared" si="3"/>
        <v>-0.17148833765138621</v>
      </c>
      <c r="E118" s="2">
        <f t="shared" si="0"/>
        <v>680.16955559349196</v>
      </c>
      <c r="F118" s="7">
        <f t="shared" si="4"/>
        <v>5.3854501891880964E-2</v>
      </c>
      <c r="G118" s="2">
        <f t="shared" si="5"/>
        <v>6.2119093027477645E-2</v>
      </c>
      <c r="H118" s="2">
        <f t="shared" si="6"/>
        <v>-0.17148833765138621</v>
      </c>
      <c r="I118" s="2">
        <f t="shared" si="7"/>
        <v>0.23752600996804477</v>
      </c>
      <c r="J118" s="2">
        <f t="shared" si="8"/>
        <v>0.13673316425225621</v>
      </c>
      <c r="K118" s="2">
        <f t="shared" si="1"/>
        <v>-0.11067858359883689</v>
      </c>
      <c r="L118" s="2">
        <f t="shared" si="2"/>
        <v>717.65193100836075</v>
      </c>
      <c r="M118" s="7">
        <f t="shared" si="9"/>
        <v>4.2691602571916787E-2</v>
      </c>
      <c r="N118" s="2">
        <f t="shared" si="10"/>
        <v>4.6629406937210037E-2</v>
      </c>
      <c r="O118" s="2">
        <f t="shared" si="11"/>
        <v>-0.11067858359883689</v>
      </c>
      <c r="P118" s="2">
        <f t="shared" si="12"/>
        <v>0.17916513358168151</v>
      </c>
      <c r="Q118" s="2">
        <f t="shared" si="13"/>
        <v>9.4990624976877339E-2</v>
      </c>
    </row>
    <row r="119" spans="1:17" ht="15.75" customHeight="1" x14ac:dyDescent="0.2">
      <c r="A119" s="2">
        <v>1909</v>
      </c>
      <c r="B119" s="2">
        <v>0.41473854635484209</v>
      </c>
      <c r="C119" s="2">
        <v>0.14168538531995112</v>
      </c>
      <c r="D119" s="2">
        <f t="shared" si="3"/>
        <v>0.30551728194088568</v>
      </c>
      <c r="E119" s="2">
        <f t="shared" si="0"/>
        <v>887.97310947735582</v>
      </c>
      <c r="F119" s="7">
        <f t="shared" si="4"/>
        <v>6.0673550906166412E-2</v>
      </c>
      <c r="G119" s="2">
        <f t="shared" si="5"/>
        <v>7.0273536736277564E-2</v>
      </c>
      <c r="H119" s="2">
        <f t="shared" si="6"/>
        <v>-0.17148833765138621</v>
      </c>
      <c r="I119" s="2">
        <f t="shared" si="7"/>
        <v>0.30551728194088568</v>
      </c>
      <c r="J119" s="2">
        <f t="shared" si="8"/>
        <v>0.14931127654157658</v>
      </c>
      <c r="K119" s="2">
        <f t="shared" si="1"/>
        <v>0.2236013336304184</v>
      </c>
      <c r="L119" s="2">
        <f t="shared" si="2"/>
        <v>878.11985986427521</v>
      </c>
      <c r="M119" s="7">
        <f t="shared" si="9"/>
        <v>4.7516430584672698E-2</v>
      </c>
      <c r="N119" s="2">
        <f t="shared" si="10"/>
        <v>5.2149885919190744E-2</v>
      </c>
      <c r="O119" s="2">
        <f t="shared" si="11"/>
        <v>-0.11067858359883689</v>
      </c>
      <c r="P119" s="2">
        <f t="shared" si="12"/>
        <v>0.2236013336304184</v>
      </c>
      <c r="Q119" s="2">
        <f t="shared" si="13"/>
        <v>0.10402779534268475</v>
      </c>
    </row>
    <row r="120" spans="1:17" ht="15.75" customHeight="1" x14ac:dyDescent="0.2">
      <c r="A120" s="2">
        <v>1910</v>
      </c>
      <c r="B120" s="2">
        <v>0.15114889192746217</v>
      </c>
      <c r="C120" s="2">
        <v>1.7649374028242848E-2</v>
      </c>
      <c r="D120" s="2">
        <f t="shared" si="3"/>
        <v>9.7749084767774441E-2</v>
      </c>
      <c r="E120" s="2">
        <f t="shared" si="0"/>
        <v>974.77166822716208</v>
      </c>
      <c r="F120" s="7">
        <f t="shared" si="4"/>
        <v>6.7495614281267741E-2</v>
      </c>
      <c r="G120" s="2">
        <f t="shared" si="5"/>
        <v>7.709059094237676E-2</v>
      </c>
      <c r="H120" s="2">
        <f t="shared" si="6"/>
        <v>-0.17148833765138621</v>
      </c>
      <c r="I120" s="2">
        <f t="shared" si="7"/>
        <v>0.30551728194088568</v>
      </c>
      <c r="J120" s="2">
        <f t="shared" si="8"/>
        <v>0.14880218660369129</v>
      </c>
      <c r="K120" s="2">
        <f t="shared" si="1"/>
        <v>5.7699229398008645E-2</v>
      </c>
      <c r="L120" s="2">
        <f t="shared" si="2"/>
        <v>928.78669909753114</v>
      </c>
      <c r="M120" s="7">
        <f t="shared" si="9"/>
        <v>5.0691393260963065E-2</v>
      </c>
      <c r="N120" s="2">
        <f t="shared" si="10"/>
        <v>5.5302911944386524E-2</v>
      </c>
      <c r="O120" s="2">
        <f t="shared" si="11"/>
        <v>-0.11067858359883689</v>
      </c>
      <c r="P120" s="2">
        <f t="shared" si="12"/>
        <v>0.2236013336304184</v>
      </c>
      <c r="Q120" s="2">
        <f t="shared" si="13"/>
        <v>0.10362990306333882</v>
      </c>
    </row>
    <row r="121" spans="1:17" ht="15.75" customHeight="1" x14ac:dyDescent="0.2">
      <c r="A121" s="2">
        <v>1911</v>
      </c>
      <c r="B121" s="2">
        <v>-5.8448151500255063E-2</v>
      </c>
      <c r="C121" s="2">
        <v>9.1462752395066182E-3</v>
      </c>
      <c r="D121" s="2">
        <f t="shared" si="3"/>
        <v>-3.1410380804350387E-2</v>
      </c>
      <c r="E121" s="2">
        <f t="shared" si="0"/>
        <v>944.15371893085501</v>
      </c>
      <c r="F121" s="7">
        <f t="shared" si="4"/>
        <v>5.0228092953996169E-2</v>
      </c>
      <c r="G121" s="2">
        <f t="shared" si="5"/>
        <v>5.9933896318905555E-2</v>
      </c>
      <c r="H121" s="2">
        <f t="shared" si="6"/>
        <v>-0.17148833765138621</v>
      </c>
      <c r="I121" s="2">
        <f t="shared" si="7"/>
        <v>0.30551728194088568</v>
      </c>
      <c r="J121" s="2">
        <f t="shared" si="8"/>
        <v>0.15060265552852514</v>
      </c>
      <c r="K121" s="2">
        <f t="shared" si="1"/>
        <v>-1.1132052782421884E-2</v>
      </c>
      <c r="L121" s="2">
        <f t="shared" si="2"/>
        <v>918.44739653956606</v>
      </c>
      <c r="M121" s="7">
        <f t="shared" si="9"/>
        <v>3.9443616704029197E-2</v>
      </c>
      <c r="N121" s="2">
        <f t="shared" si="10"/>
        <v>4.4066035228544478E-2</v>
      </c>
      <c r="O121" s="2">
        <f t="shared" si="11"/>
        <v>-0.11067858359883689</v>
      </c>
      <c r="P121" s="2">
        <f t="shared" si="12"/>
        <v>0.2236013336304184</v>
      </c>
      <c r="Q121" s="2">
        <f t="shared" si="13"/>
        <v>0.10418649284891256</v>
      </c>
    </row>
    <row r="122" spans="1:17" ht="15.75" customHeight="1" x14ac:dyDescent="0.2">
      <c r="A122" s="2">
        <v>1912</v>
      </c>
      <c r="B122" s="2">
        <v>2.4621770214670491E-2</v>
      </c>
      <c r="C122" s="2">
        <v>3.2528194438043778E-2</v>
      </c>
      <c r="D122" s="2">
        <f t="shared" si="3"/>
        <v>2.7784339904019805E-2</v>
      </c>
      <c r="E122" s="2">
        <f t="shared" si="0"/>
        <v>970.38640677927435</v>
      </c>
      <c r="F122" s="7">
        <f t="shared" si="4"/>
        <v>4.0980834006947436E-2</v>
      </c>
      <c r="G122" s="2">
        <f t="shared" si="5"/>
        <v>5.0430115026238911E-2</v>
      </c>
      <c r="H122" s="2">
        <f t="shared" si="6"/>
        <v>-0.17148833765138621</v>
      </c>
      <c r="I122" s="2">
        <f t="shared" si="7"/>
        <v>0.30551728194088568</v>
      </c>
      <c r="J122" s="2">
        <f t="shared" si="8"/>
        <v>0.14918515015919212</v>
      </c>
      <c r="K122" s="2">
        <f t="shared" si="1"/>
        <v>3.015626717103179E-2</v>
      </c>
      <c r="L122" s="2">
        <f t="shared" si="2"/>
        <v>946.14434161215183</v>
      </c>
      <c r="M122" s="7">
        <f t="shared" si="9"/>
        <v>3.4399059674201468E-2</v>
      </c>
      <c r="N122" s="2">
        <f t="shared" si="10"/>
        <v>3.8930471595369352E-2</v>
      </c>
      <c r="O122" s="2">
        <f t="shared" si="11"/>
        <v>-0.11067858359883689</v>
      </c>
      <c r="P122" s="2">
        <f t="shared" si="12"/>
        <v>0.2236013336304184</v>
      </c>
      <c r="Q122" s="2">
        <f t="shared" si="13"/>
        <v>0.10339835378428788</v>
      </c>
    </row>
    <row r="123" spans="1:17" ht="15.75" customHeight="1" x14ac:dyDescent="0.2">
      <c r="A123" s="2">
        <v>1913</v>
      </c>
      <c r="B123" s="2">
        <v>4.8841508871328543E-2</v>
      </c>
      <c r="C123" s="2">
        <v>5.6791445496537918E-3</v>
      </c>
      <c r="D123" s="2">
        <f t="shared" si="3"/>
        <v>3.1576563142658644E-2</v>
      </c>
      <c r="E123" s="2">
        <f t="shared" si="0"/>
        <v>1001.0278744257176</v>
      </c>
      <c r="F123" s="7">
        <f t="shared" si="4"/>
        <v>4.0170836599219509E-2</v>
      </c>
      <c r="G123" s="2">
        <f t="shared" si="5"/>
        <v>4.9623989303297665E-2</v>
      </c>
      <c r="H123" s="2">
        <f t="shared" si="6"/>
        <v>-0.17148833765138621</v>
      </c>
      <c r="I123" s="2">
        <f t="shared" si="7"/>
        <v>0.30551728194088568</v>
      </c>
      <c r="J123" s="2">
        <f t="shared" si="8"/>
        <v>0.14927170069674922</v>
      </c>
      <c r="K123" s="2">
        <f t="shared" si="1"/>
        <v>1.8627853846156218E-2</v>
      </c>
      <c r="L123" s="2">
        <f t="shared" si="2"/>
        <v>963.7689801250707</v>
      </c>
      <c r="M123" s="7">
        <f t="shared" si="9"/>
        <v>3.4151959183443541E-2</v>
      </c>
      <c r="N123" s="2">
        <f t="shared" si="10"/>
        <v>3.8686818569135001E-2</v>
      </c>
      <c r="O123" s="2">
        <f t="shared" si="11"/>
        <v>-0.11067858359883689</v>
      </c>
      <c r="P123" s="2">
        <f t="shared" si="12"/>
        <v>0.2236013336304184</v>
      </c>
      <c r="Q123" s="2">
        <f t="shared" si="13"/>
        <v>0.10344799102561263</v>
      </c>
    </row>
    <row r="124" spans="1:17" ht="15.75" customHeight="1" x14ac:dyDescent="0.2">
      <c r="A124" s="2">
        <v>1914</v>
      </c>
      <c r="B124" s="2">
        <v>-6.7962962962963003E-2</v>
      </c>
      <c r="C124" s="2">
        <v>-1.0200638763551706E-2</v>
      </c>
      <c r="D124" s="2">
        <f t="shared" si="3"/>
        <v>-4.4858033283198484E-2</v>
      </c>
      <c r="E124" s="2">
        <f t="shared" si="0"/>
        <v>956.1237327173194</v>
      </c>
      <c r="F124" s="7">
        <f t="shared" si="4"/>
        <v>4.8132465406781538E-2</v>
      </c>
      <c r="G124" s="2">
        <f t="shared" si="5"/>
        <v>5.6636218163598082E-2</v>
      </c>
      <c r="H124" s="2">
        <f t="shared" si="6"/>
        <v>-0.17148833765138621</v>
      </c>
      <c r="I124" s="2">
        <f t="shared" si="7"/>
        <v>0.30551728194088568</v>
      </c>
      <c r="J124" s="2">
        <f t="shared" si="8"/>
        <v>0.14215755166327562</v>
      </c>
      <c r="K124" s="2">
        <f t="shared" si="1"/>
        <v>-2.7529336023375095E-2</v>
      </c>
      <c r="L124" s="2">
        <f t="shared" si="2"/>
        <v>937.23706002230222</v>
      </c>
      <c r="M124" s="7">
        <f t="shared" si="9"/>
        <v>3.7863767206250606E-2</v>
      </c>
      <c r="N124" s="2">
        <f t="shared" si="10"/>
        <v>4.2109312593488157E-2</v>
      </c>
      <c r="O124" s="2">
        <f t="shared" si="11"/>
        <v>-0.11067858359883689</v>
      </c>
      <c r="P124" s="2">
        <f t="shared" si="12"/>
        <v>0.2236013336304184</v>
      </c>
      <c r="Q124" s="2">
        <f t="shared" si="13"/>
        <v>0.10027318937604975</v>
      </c>
    </row>
    <row r="125" spans="1:17" ht="15.75" customHeight="1" x14ac:dyDescent="0.2">
      <c r="A125" s="2">
        <v>1915</v>
      </c>
      <c r="B125" s="2">
        <v>-6.704856855643837E-2</v>
      </c>
      <c r="C125" s="2">
        <v>4.1907316167559827E-3</v>
      </c>
      <c r="D125" s="2">
        <f t="shared" si="3"/>
        <v>-3.8552848487160625E-2</v>
      </c>
      <c r="E125" s="2">
        <f t="shared" si="0"/>
        <v>919.26243931489012</v>
      </c>
      <c r="F125" s="7">
        <f t="shared" si="4"/>
        <v>2.200561393473556E-2</v>
      </c>
      <c r="G125" s="2">
        <f t="shared" si="5"/>
        <v>2.9028332318077554E-2</v>
      </c>
      <c r="H125" s="2">
        <f t="shared" si="6"/>
        <v>-0.17148833765138621</v>
      </c>
      <c r="I125" s="2">
        <f t="shared" si="7"/>
        <v>0.30551728194088568</v>
      </c>
      <c r="J125" s="2">
        <f t="shared" si="8"/>
        <v>0.12935601754514789</v>
      </c>
      <c r="K125" s="2">
        <f t="shared" si="1"/>
        <v>-1.7181058435202325E-2</v>
      </c>
      <c r="L125" s="2">
        <f t="shared" si="2"/>
        <v>921.13433532642182</v>
      </c>
      <c r="M125" s="7">
        <f t="shared" si="9"/>
        <v>1.9131533330394596E-2</v>
      </c>
      <c r="N125" s="2">
        <f t="shared" si="10"/>
        <v>2.2474693391799781E-2</v>
      </c>
      <c r="O125" s="2">
        <f t="shared" si="11"/>
        <v>-0.11067858359883689</v>
      </c>
      <c r="P125" s="2">
        <f t="shared" si="12"/>
        <v>0.2236013336304184</v>
      </c>
      <c r="Q125" s="2">
        <f t="shared" si="13"/>
        <v>8.9049474318009941E-2</v>
      </c>
    </row>
    <row r="126" spans="1:17" ht="15.75" customHeight="1" x14ac:dyDescent="0.2">
      <c r="A126" s="2">
        <v>1916</v>
      </c>
      <c r="B126" s="2">
        <v>0.27647601476014749</v>
      </c>
      <c r="C126" s="2">
        <v>4.6211020857164886E-2</v>
      </c>
      <c r="D126" s="2">
        <f t="shared" si="3"/>
        <v>0.18437001719895446</v>
      </c>
      <c r="E126" s="2">
        <f t="shared" si="0"/>
        <v>1088.7468710617293</v>
      </c>
      <c r="F126" s="7">
        <f t="shared" si="4"/>
        <v>2.5864797063021548E-2</v>
      </c>
      <c r="G126" s="2">
        <f t="shared" si="5"/>
        <v>3.3409121028056592E-2</v>
      </c>
      <c r="H126" s="2">
        <f t="shared" si="6"/>
        <v>-0.17148833765138621</v>
      </c>
      <c r="I126" s="2">
        <f t="shared" si="7"/>
        <v>0.30551728194088568</v>
      </c>
      <c r="J126" s="2">
        <f t="shared" si="8"/>
        <v>0.13420388775342623</v>
      </c>
      <c r="K126" s="2">
        <f t="shared" si="1"/>
        <v>0.11529051902805967</v>
      </c>
      <c r="L126" s="2">
        <f t="shared" si="2"/>
        <v>1027.3323909407718</v>
      </c>
      <c r="M126" s="7">
        <f t="shared" si="9"/>
        <v>2.1681409980662255E-2</v>
      </c>
      <c r="N126" s="2">
        <f t="shared" si="10"/>
        <v>2.5227142165503296E-2</v>
      </c>
      <c r="O126" s="2">
        <f t="shared" si="11"/>
        <v>-0.11067858359883689</v>
      </c>
      <c r="P126" s="2">
        <f t="shared" si="12"/>
        <v>0.2236013336304184</v>
      </c>
      <c r="Q126" s="2">
        <f t="shared" si="13"/>
        <v>9.1678386419395755E-2</v>
      </c>
    </row>
    <row r="127" spans="1:17" ht="15.75" customHeight="1" x14ac:dyDescent="0.2">
      <c r="A127" s="2">
        <v>1917</v>
      </c>
      <c r="B127" s="2">
        <v>-2.9259467215671631E-2</v>
      </c>
      <c r="C127" s="2">
        <v>-5.8162190948280568E-2</v>
      </c>
      <c r="D127" s="2">
        <f t="shared" si="3"/>
        <v>-4.0820556708715205E-2</v>
      </c>
      <c r="E127" s="2">
        <f t="shared" si="0"/>
        <v>1044.3036176701178</v>
      </c>
      <c r="F127" s="7">
        <f t="shared" si="4"/>
        <v>2.435577913892115E-2</v>
      </c>
      <c r="G127" s="2">
        <f t="shared" si="5"/>
        <v>3.1986713001948212E-2</v>
      </c>
      <c r="H127" s="2">
        <f t="shared" si="6"/>
        <v>-0.17148833765138621</v>
      </c>
      <c r="I127" s="2">
        <f t="shared" si="7"/>
        <v>0.30551728194088568</v>
      </c>
      <c r="J127" s="2">
        <f t="shared" si="8"/>
        <v>0.13498365838367718</v>
      </c>
      <c r="K127" s="2">
        <f t="shared" si="1"/>
        <v>-4.9491373828497887E-2</v>
      </c>
      <c r="L127" s="2">
        <f t="shared" si="2"/>
        <v>976.48829953459756</v>
      </c>
      <c r="M127" s="7">
        <f t="shared" si="9"/>
        <v>1.925111146772689E-2</v>
      </c>
      <c r="N127" s="2">
        <f t="shared" si="10"/>
        <v>2.293627984053407E-2</v>
      </c>
      <c r="O127" s="2">
        <f t="shared" si="11"/>
        <v>-0.11067858359883689</v>
      </c>
      <c r="P127" s="2">
        <f t="shared" si="12"/>
        <v>0.2236013336304184</v>
      </c>
      <c r="Q127" s="2">
        <f t="shared" si="13"/>
        <v>9.3387157083012831E-2</v>
      </c>
    </row>
    <row r="128" spans="1:17" ht="15.75" customHeight="1" x14ac:dyDescent="0.2">
      <c r="A128" s="2">
        <v>1918</v>
      </c>
      <c r="B128" s="2">
        <v>-0.3095152405435182</v>
      </c>
      <c r="C128" s="2">
        <v>-0.24360607949317692</v>
      </c>
      <c r="D128" s="2">
        <f t="shared" si="3"/>
        <v>-0.28315157612338171</v>
      </c>
      <c r="E128" s="2">
        <f t="shared" si="0"/>
        <v>748.60740237547452</v>
      </c>
      <c r="F128" s="7">
        <f t="shared" si="4"/>
        <v>9.6333619872312291E-3</v>
      </c>
      <c r="G128" s="2">
        <f t="shared" si="5"/>
        <v>2.0820389154748663E-2</v>
      </c>
      <c r="H128" s="2">
        <f t="shared" si="6"/>
        <v>-0.28315157612338171</v>
      </c>
      <c r="I128" s="2">
        <f t="shared" si="7"/>
        <v>0.30551728194088568</v>
      </c>
      <c r="J128" s="2">
        <f t="shared" si="8"/>
        <v>0.15657744602295023</v>
      </c>
      <c r="K128" s="2">
        <f t="shared" si="1"/>
        <v>-0.26337882780827926</v>
      </c>
      <c r="L128" s="2">
        <f t="shared" si="2"/>
        <v>719.30195583467537</v>
      </c>
      <c r="M128" s="7">
        <f t="shared" si="9"/>
        <v>2.2968239277462439E-4</v>
      </c>
      <c r="N128" s="2">
        <f t="shared" si="10"/>
        <v>7.6662554195898293E-3</v>
      </c>
      <c r="O128" s="2">
        <f t="shared" si="11"/>
        <v>-0.26337882780827926</v>
      </c>
      <c r="P128" s="2">
        <f t="shared" si="12"/>
        <v>0.2236013336304184</v>
      </c>
      <c r="Q128" s="2">
        <f t="shared" si="13"/>
        <v>0.12484751706261224</v>
      </c>
    </row>
    <row r="129" spans="1:17" ht="15.75" customHeight="1" x14ac:dyDescent="0.2">
      <c r="A129" s="2">
        <v>1919</v>
      </c>
      <c r="B129" s="2">
        <v>-7.9010390149157894E-3</v>
      </c>
      <c r="C129" s="2">
        <v>-8.4288944664301257E-2</v>
      </c>
      <c r="D129" s="2">
        <f t="shared" si="3"/>
        <v>-3.8456201274669977E-2</v>
      </c>
      <c r="E129" s="2">
        <f t="shared" si="0"/>
        <v>719.81880543401542</v>
      </c>
      <c r="F129" s="7">
        <f t="shared" si="4"/>
        <v>-2.0775349989729189E-2</v>
      </c>
      <c r="G129" s="2">
        <f t="shared" si="5"/>
        <v>-1.3576959166806901E-2</v>
      </c>
      <c r="H129" s="2">
        <f t="shared" si="6"/>
        <v>-0.28315157612338171</v>
      </c>
      <c r="I129" s="2">
        <f t="shared" si="7"/>
        <v>0.18437001719895446</v>
      </c>
      <c r="J129" s="2">
        <f t="shared" si="8"/>
        <v>0.12077439349784037</v>
      </c>
      <c r="K129" s="2">
        <f t="shared" si="1"/>
        <v>-6.137257296948561E-2</v>
      </c>
      <c r="L129" s="2">
        <f t="shared" si="2"/>
        <v>675.15654406311808</v>
      </c>
      <c r="M129" s="7">
        <f t="shared" si="9"/>
        <v>-2.5941437897501644E-2</v>
      </c>
      <c r="N129" s="2">
        <f t="shared" si="10"/>
        <v>-2.0831135240400575E-2</v>
      </c>
      <c r="O129" s="2">
        <f t="shared" si="11"/>
        <v>-0.26337882780827926</v>
      </c>
      <c r="P129" s="2">
        <f t="shared" si="12"/>
        <v>0.11529051902805967</v>
      </c>
      <c r="Q129" s="2">
        <f t="shared" si="13"/>
        <v>0.1001662571979605</v>
      </c>
    </row>
    <row r="130" spans="1:17" ht="15.75" customHeight="1" x14ac:dyDescent="0.2">
      <c r="A130" s="2">
        <v>1920</v>
      </c>
      <c r="B130" s="2">
        <v>1.7807950982635878E-2</v>
      </c>
      <c r="C130" s="2">
        <v>-0.16657878991817965</v>
      </c>
      <c r="D130" s="2">
        <f t="shared" si="3"/>
        <v>-5.5946745377690336E-2</v>
      </c>
      <c r="E130" s="2">
        <f t="shared" si="0"/>
        <v>679.54728600832539</v>
      </c>
      <c r="F130" s="7">
        <f t="shared" si="4"/>
        <v>-3.5434601804834522E-2</v>
      </c>
      <c r="G130" s="2">
        <f t="shared" si="5"/>
        <v>-2.8946542181353379E-2</v>
      </c>
      <c r="H130" s="2">
        <f t="shared" si="6"/>
        <v>-0.28315157612338171</v>
      </c>
      <c r="I130" s="2">
        <f t="shared" si="7"/>
        <v>0.18437001719895446</v>
      </c>
      <c r="J130" s="2">
        <f t="shared" si="8"/>
        <v>0.11465773077001441</v>
      </c>
      <c r="K130" s="2">
        <f t="shared" si="1"/>
        <v>-0.11126276764793498</v>
      </c>
      <c r="L130" s="2">
        <f t="shared" si="2"/>
        <v>600.03675837504056</v>
      </c>
      <c r="M130" s="7">
        <f t="shared" si="9"/>
        <v>-4.2748210523566386E-2</v>
      </c>
      <c r="N130" s="2">
        <f t="shared" si="10"/>
        <v>-3.7727334944994931E-2</v>
      </c>
      <c r="O130" s="2">
        <f t="shared" si="11"/>
        <v>-0.26337882780827926</v>
      </c>
      <c r="P130" s="2">
        <f t="shared" si="12"/>
        <v>0.11529051902805967</v>
      </c>
      <c r="Q130" s="2">
        <f t="shared" si="13"/>
        <v>9.9697073429969363E-2</v>
      </c>
    </row>
    <row r="131" spans="1:17" ht="15.75" customHeight="1" x14ac:dyDescent="0.2">
      <c r="A131" s="2">
        <v>1921</v>
      </c>
      <c r="B131" s="2">
        <v>-0.12906383078841488</v>
      </c>
      <c r="C131" s="2">
        <v>6.3082220171114312E-2</v>
      </c>
      <c r="D131" s="2">
        <f t="shared" si="3"/>
        <v>-5.2205410404603192E-2</v>
      </c>
      <c r="E131" s="2">
        <f t="shared" si="0"/>
        <v>644.07124105292644</v>
      </c>
      <c r="F131" s="7">
        <f t="shared" si="4"/>
        <v>-3.7525748431915681E-2</v>
      </c>
      <c r="G131" s="2">
        <f t="shared" si="5"/>
        <v>-3.1026045141378661E-2</v>
      </c>
      <c r="H131" s="2">
        <f t="shared" si="6"/>
        <v>-0.28315157612338171</v>
      </c>
      <c r="I131" s="2">
        <f t="shared" si="7"/>
        <v>0.18437001719895446</v>
      </c>
      <c r="J131" s="2">
        <f t="shared" si="8"/>
        <v>0.11489571027318682</v>
      </c>
      <c r="K131" s="2">
        <f t="shared" si="1"/>
        <v>5.4384048832555529E-3</v>
      </c>
      <c r="L131" s="2">
        <f t="shared" si="2"/>
        <v>603.30000121192029</v>
      </c>
      <c r="M131" s="7">
        <f t="shared" si="9"/>
        <v>-4.1156112821006889E-2</v>
      </c>
      <c r="N131" s="2">
        <f t="shared" si="10"/>
        <v>-3.6070289178427195E-2</v>
      </c>
      <c r="O131" s="2">
        <f t="shared" si="11"/>
        <v>-0.26337882780827926</v>
      </c>
      <c r="P131" s="2">
        <f t="shared" si="12"/>
        <v>0.11529051902805967</v>
      </c>
      <c r="Q131" s="2">
        <f t="shared" si="13"/>
        <v>0.10032395975560301</v>
      </c>
    </row>
    <row r="132" spans="1:17" ht="15.75" customHeight="1" x14ac:dyDescent="0.2">
      <c r="A132" s="2">
        <v>1922</v>
      </c>
      <c r="B132" s="2">
        <v>0.22859734313973523</v>
      </c>
      <c r="C132" s="2">
        <v>0.30831964651593147</v>
      </c>
      <c r="D132" s="2">
        <f t="shared" si="3"/>
        <v>0.26048626449021373</v>
      </c>
      <c r="E132" s="2">
        <f t="shared" si="0"/>
        <v>811.84295270037921</v>
      </c>
      <c r="F132" s="7">
        <f t="shared" si="4"/>
        <v>-1.7680575141095015E-2</v>
      </c>
      <c r="G132" s="2">
        <f t="shared" si="5"/>
        <v>-7.7558526827592681E-3</v>
      </c>
      <c r="H132" s="2">
        <f t="shared" si="6"/>
        <v>-0.28315157612338171</v>
      </c>
      <c r="I132" s="2">
        <f t="shared" si="7"/>
        <v>0.26048626449021373</v>
      </c>
      <c r="J132" s="2">
        <f t="shared" si="8"/>
        <v>0.14716391649358068</v>
      </c>
      <c r="K132" s="2">
        <f t="shared" si="1"/>
        <v>0.2844029555030726</v>
      </c>
      <c r="L132" s="2">
        <f t="shared" si="2"/>
        <v>774.88030461159781</v>
      </c>
      <c r="M132" s="7">
        <f t="shared" si="9"/>
        <v>-1.9770603514826068E-2</v>
      </c>
      <c r="N132" s="2">
        <f t="shared" si="10"/>
        <v>-1.0645620345223112E-2</v>
      </c>
      <c r="O132" s="2">
        <f t="shared" si="11"/>
        <v>-0.26337882780827926</v>
      </c>
      <c r="P132" s="2">
        <f t="shared" si="12"/>
        <v>0.2844029555030726</v>
      </c>
      <c r="Q132" s="2">
        <f t="shared" si="13"/>
        <v>0.14237551211395325</v>
      </c>
    </row>
    <row r="133" spans="1:17" ht="15.75" customHeight="1" x14ac:dyDescent="0.2">
      <c r="A133" s="2">
        <v>1923</v>
      </c>
      <c r="B133" s="2">
        <v>0.30063499636495816</v>
      </c>
      <c r="C133" s="2">
        <v>8.7952113988938097E-2</v>
      </c>
      <c r="D133" s="2">
        <f t="shared" si="3"/>
        <v>0.21556184341455015</v>
      </c>
      <c r="E133" s="2">
        <f t="shared" si="0"/>
        <v>986.8453161475843</v>
      </c>
      <c r="F133" s="7">
        <f t="shared" si="4"/>
        <v>-1.4259143750181905E-3</v>
      </c>
      <c r="G133" s="2">
        <f t="shared" si="5"/>
        <v>1.0642675344429881E-2</v>
      </c>
      <c r="H133" s="2">
        <f t="shared" si="6"/>
        <v>-0.28315157612338171</v>
      </c>
      <c r="I133" s="2">
        <f t="shared" si="7"/>
        <v>0.26048626449021373</v>
      </c>
      <c r="J133" s="2">
        <f t="shared" si="8"/>
        <v>0.16324952304828755</v>
      </c>
      <c r="K133" s="2">
        <f t="shared" si="1"/>
        <v>0.15175697870174412</v>
      </c>
      <c r="L133" s="2">
        <f t="shared" si="2"/>
        <v>892.47379849494098</v>
      </c>
      <c r="M133" s="7">
        <f t="shared" si="9"/>
        <v>-7.655988763019375E-3</v>
      </c>
      <c r="N133" s="2">
        <f t="shared" si="10"/>
        <v>2.6672921403356779E-3</v>
      </c>
      <c r="O133" s="2">
        <f t="shared" si="11"/>
        <v>-0.26337882780827926</v>
      </c>
      <c r="P133" s="2">
        <f t="shared" si="12"/>
        <v>0.2844029555030726</v>
      </c>
      <c r="Q133" s="2">
        <f t="shared" si="13"/>
        <v>0.15135771079168317</v>
      </c>
    </row>
    <row r="134" spans="1:17" ht="15.75" customHeight="1" x14ac:dyDescent="0.2">
      <c r="A134" s="2">
        <v>1924</v>
      </c>
      <c r="B134" s="2">
        <v>2.4132414734552077E-2</v>
      </c>
      <c r="C134" s="2">
        <v>9.3030506712690197E-3</v>
      </c>
      <c r="D134" s="2">
        <f t="shared" si="3"/>
        <v>1.8200669109238853E-2</v>
      </c>
      <c r="E134" s="2">
        <f t="shared" si="0"/>
        <v>1004.8065612087887</v>
      </c>
      <c r="F134" s="7">
        <f t="shared" si="4"/>
        <v>4.9786518401328727E-3</v>
      </c>
      <c r="G134" s="2">
        <f t="shared" si="5"/>
        <v>1.6948545583673612E-2</v>
      </c>
      <c r="H134" s="2">
        <f t="shared" si="6"/>
        <v>-0.28315157612338171</v>
      </c>
      <c r="I134" s="2">
        <f t="shared" si="7"/>
        <v>0.26048626449021373</v>
      </c>
      <c r="J134" s="2">
        <f t="shared" si="8"/>
        <v>0.16208119213539535</v>
      </c>
      <c r="K134" s="2">
        <f t="shared" si="1"/>
        <v>1.3751859890253936E-2</v>
      </c>
      <c r="L134" s="2">
        <f t="shared" si="2"/>
        <v>904.74697312756621</v>
      </c>
      <c r="M134" s="7">
        <f t="shared" si="9"/>
        <v>-3.5218768211695457E-3</v>
      </c>
      <c r="N134" s="2">
        <f t="shared" si="10"/>
        <v>6.7954117316985805E-3</v>
      </c>
      <c r="O134" s="2">
        <f t="shared" si="11"/>
        <v>-0.26337882780827926</v>
      </c>
      <c r="P134" s="2">
        <f t="shared" si="12"/>
        <v>0.2844029555030726</v>
      </c>
      <c r="Q134" s="2">
        <f t="shared" si="13"/>
        <v>0.15100516073632436</v>
      </c>
    </row>
    <row r="135" spans="1:17" ht="15.75" customHeight="1" x14ac:dyDescent="0.2">
      <c r="A135" s="2">
        <v>1925</v>
      </c>
      <c r="B135" s="2">
        <v>0.26871938418474461</v>
      </c>
      <c r="C135" s="2">
        <v>8.4462166343734824E-2</v>
      </c>
      <c r="D135" s="2">
        <f t="shared" si="3"/>
        <v>0.1950164970483407</v>
      </c>
      <c r="E135" s="2">
        <f t="shared" si="0"/>
        <v>1200.760416986916</v>
      </c>
      <c r="F135" s="7">
        <f t="shared" si="4"/>
        <v>2.7073880347156645E-2</v>
      </c>
      <c r="G135" s="2">
        <f t="shared" si="5"/>
        <v>4.0305480137223751E-2</v>
      </c>
      <c r="H135" s="2">
        <f t="shared" si="6"/>
        <v>-0.28315157612338171</v>
      </c>
      <c r="I135" s="2">
        <f t="shared" si="7"/>
        <v>0.26048626449021373</v>
      </c>
      <c r="J135" s="2">
        <f t="shared" si="8"/>
        <v>0.16983820479565814</v>
      </c>
      <c r="K135" s="2">
        <f t="shared" si="1"/>
        <v>0.13973933169603775</v>
      </c>
      <c r="L135" s="2">
        <f t="shared" si="2"/>
        <v>1031.1757105064253</v>
      </c>
      <c r="M135" s="7">
        <f t="shared" si="9"/>
        <v>1.1348815998155192E-2</v>
      </c>
      <c r="N135" s="2">
        <f t="shared" si="10"/>
        <v>2.2487450744822592E-2</v>
      </c>
      <c r="O135" s="2">
        <f t="shared" si="11"/>
        <v>-0.26337882780827926</v>
      </c>
      <c r="P135" s="2">
        <f t="shared" si="12"/>
        <v>0.2844029555030726</v>
      </c>
      <c r="Q135" s="2">
        <f t="shared" si="13"/>
        <v>0.15629738071700039</v>
      </c>
    </row>
    <row r="136" spans="1:17" ht="15.75" customHeight="1" x14ac:dyDescent="0.2">
      <c r="A136" s="2">
        <v>1926</v>
      </c>
      <c r="B136" s="2">
        <v>0.21569699901703121</v>
      </c>
      <c r="C136" s="2">
        <v>4.4534908816125984E-2</v>
      </c>
      <c r="D136" s="2">
        <f t="shared" si="3"/>
        <v>0.14723216293666913</v>
      </c>
      <c r="E136" s="2">
        <f t="shared" si="0"/>
        <v>1377.5509703486364</v>
      </c>
      <c r="F136" s="7">
        <f t="shared" si="4"/>
        <v>2.3806955487990823E-2</v>
      </c>
      <c r="G136" s="2">
        <f t="shared" si="5"/>
        <v>3.6591694710995215E-2</v>
      </c>
      <c r="H136" s="2">
        <f t="shared" si="6"/>
        <v>-0.28315157612338171</v>
      </c>
      <c r="I136" s="2">
        <f t="shared" si="7"/>
        <v>0.26048626449021373</v>
      </c>
      <c r="J136" s="2">
        <f t="shared" si="8"/>
        <v>0.16671530787132263</v>
      </c>
      <c r="K136" s="2">
        <f t="shared" si="1"/>
        <v>9.5883535876397558E-2</v>
      </c>
      <c r="L136" s="2">
        <f t="shared" si="2"/>
        <v>1130.048483739638</v>
      </c>
      <c r="M136" s="7">
        <f t="shared" si="9"/>
        <v>9.5750509529062919E-3</v>
      </c>
      <c r="N136" s="2">
        <f t="shared" si="10"/>
        <v>2.0546752429656374E-2</v>
      </c>
      <c r="O136" s="2">
        <f t="shared" si="11"/>
        <v>-0.26337882780827926</v>
      </c>
      <c r="P136" s="2">
        <f t="shared" si="12"/>
        <v>0.2844029555030726</v>
      </c>
      <c r="Q136" s="2">
        <f t="shared" si="13"/>
        <v>0.15513318783165644</v>
      </c>
    </row>
    <row r="137" spans="1:17" ht="15.75" customHeight="1" x14ac:dyDescent="0.2">
      <c r="A137" s="2">
        <v>1927</v>
      </c>
      <c r="B137" s="2">
        <v>0.12566851357911069</v>
      </c>
      <c r="C137" s="2">
        <v>0.1127008331703756</v>
      </c>
      <c r="D137" s="2">
        <f t="shared" si="3"/>
        <v>0.12048144141561665</v>
      </c>
      <c r="E137" s="2">
        <f t="shared" si="0"/>
        <v>1543.5202968797214</v>
      </c>
      <c r="F137" s="7">
        <f t="shared" si="4"/>
        <v>3.9844876282612837E-2</v>
      </c>
      <c r="G137" s="2">
        <f t="shared" si="5"/>
        <v>5.2721894523428403E-2</v>
      </c>
      <c r="H137" s="2">
        <f t="shared" si="6"/>
        <v>-0.28315157612338171</v>
      </c>
      <c r="I137" s="2">
        <f t="shared" si="7"/>
        <v>0.26048626449021373</v>
      </c>
      <c r="J137" s="2">
        <f t="shared" si="8"/>
        <v>0.16619564922105642</v>
      </c>
      <c r="K137" s="2">
        <f t="shared" si="1"/>
        <v>0.11659113729299611</v>
      </c>
      <c r="L137" s="2">
        <f t="shared" si="2"/>
        <v>1261.8021216550683</v>
      </c>
      <c r="M137" s="7">
        <f t="shared" si="9"/>
        <v>2.5964705971585254E-2</v>
      </c>
      <c r="N137" s="2">
        <f t="shared" si="10"/>
        <v>3.7155003541805773E-2</v>
      </c>
      <c r="O137" s="2">
        <f t="shared" si="11"/>
        <v>-0.26337882780827926</v>
      </c>
      <c r="P137" s="2">
        <f t="shared" si="12"/>
        <v>0.2844029555030726</v>
      </c>
      <c r="Q137" s="2">
        <f t="shared" si="13"/>
        <v>0.15569114667803405</v>
      </c>
    </row>
    <row r="138" spans="1:17" ht="15.75" customHeight="1" x14ac:dyDescent="0.2">
      <c r="A138" s="2">
        <v>1928</v>
      </c>
      <c r="B138" s="2">
        <v>0.33635778126298677</v>
      </c>
      <c r="C138" s="2">
        <v>9.7384641058004817E-2</v>
      </c>
      <c r="D138" s="2">
        <f t="shared" si="3"/>
        <v>0.24076852518099398</v>
      </c>
      <c r="E138" s="2">
        <f t="shared" si="0"/>
        <v>1915.1514023463817</v>
      </c>
      <c r="F138" s="7">
        <f t="shared" si="4"/>
        <v>9.8486944144632743E-2</v>
      </c>
      <c r="G138" s="2">
        <f t="shared" si="5"/>
        <v>0.10511390465386597</v>
      </c>
      <c r="H138" s="2">
        <f t="shared" si="6"/>
        <v>-5.5946745377690336E-2</v>
      </c>
      <c r="I138" s="2">
        <f t="shared" si="7"/>
        <v>0.26048626449021373</v>
      </c>
      <c r="J138" s="2">
        <f t="shared" si="8"/>
        <v>0.12635499556686683</v>
      </c>
      <c r="K138" s="2">
        <f t="shared" si="1"/>
        <v>0.16907658311949941</v>
      </c>
      <c r="L138" s="2">
        <f t="shared" si="2"/>
        <v>1475.143312957442</v>
      </c>
      <c r="M138" s="7">
        <f t="shared" si="9"/>
        <v>7.4465059808065531E-2</v>
      </c>
      <c r="N138" s="2">
        <f t="shared" si="10"/>
        <v>8.040054463458364E-2</v>
      </c>
      <c r="O138" s="2">
        <f t="shared" si="11"/>
        <v>-0.11126276764793498</v>
      </c>
      <c r="P138" s="2">
        <f t="shared" si="12"/>
        <v>0.2844029555030726</v>
      </c>
      <c r="Q138" s="2">
        <f t="shared" si="13"/>
        <v>0.11857419126790107</v>
      </c>
    </row>
    <row r="139" spans="1:17" ht="15.75" customHeight="1" x14ac:dyDescent="0.2">
      <c r="A139" s="2">
        <v>1929</v>
      </c>
      <c r="B139" s="2">
        <v>0.48856334744254859</v>
      </c>
      <c r="C139" s="2">
        <v>1.8014801631916155E-2</v>
      </c>
      <c r="D139" s="2">
        <f t="shared" si="3"/>
        <v>0.30034392911829561</v>
      </c>
      <c r="E139" s="2">
        <f t="shared" si="0"/>
        <v>2490.3554993835078</v>
      </c>
      <c r="F139" s="7">
        <f t="shared" si="4"/>
        <v>0.13214959588067068</v>
      </c>
      <c r="G139" s="2">
        <f t="shared" si="5"/>
        <v>0.13899391769316255</v>
      </c>
      <c r="H139" s="2">
        <f t="shared" si="6"/>
        <v>-5.5946745377690336E-2</v>
      </c>
      <c r="I139" s="2">
        <f t="shared" si="7"/>
        <v>0.30034392911829561</v>
      </c>
      <c r="J139" s="2">
        <f t="shared" si="8"/>
        <v>0.12897635375135333</v>
      </c>
      <c r="K139" s="2">
        <f t="shared" si="1"/>
        <v>0.15917936537510588</v>
      </c>
      <c r="L139" s="2">
        <f t="shared" si="2"/>
        <v>1709.9556893513388</v>
      </c>
      <c r="M139" s="7">
        <f t="shared" si="9"/>
        <v>9.7382518443013016E-2</v>
      </c>
      <c r="N139" s="2">
        <f t="shared" si="10"/>
        <v>0.1024557384690428</v>
      </c>
      <c r="O139" s="2">
        <f t="shared" si="11"/>
        <v>-0.11126276764793498</v>
      </c>
      <c r="P139" s="2">
        <f t="shared" si="12"/>
        <v>0.2844029555030726</v>
      </c>
      <c r="Q139" s="2">
        <f t="shared" si="13"/>
        <v>0.10943324676860496</v>
      </c>
    </row>
    <row r="140" spans="1:17" ht="15.75" customHeight="1" x14ac:dyDescent="0.2">
      <c r="A140" s="2">
        <v>1930</v>
      </c>
      <c r="B140" s="2">
        <v>-0.14735217280178381</v>
      </c>
      <c r="C140" s="2">
        <v>4.3470040034953694E-2</v>
      </c>
      <c r="D140" s="2">
        <f t="shared" si="3"/>
        <v>-7.1023287667088805E-2</v>
      </c>
      <c r="E140" s="2">
        <f t="shared" si="0"/>
        <v>2313.4822643574762</v>
      </c>
      <c r="F140" s="7">
        <f t="shared" si="4"/>
        <v>0.1303284250774355</v>
      </c>
      <c r="G140" s="2">
        <f t="shared" si="5"/>
        <v>0.13748626346422269</v>
      </c>
      <c r="H140" s="2">
        <f t="shared" si="6"/>
        <v>-7.1023287667088805E-2</v>
      </c>
      <c r="I140" s="2">
        <f t="shared" si="7"/>
        <v>0.30034392911829561</v>
      </c>
      <c r="J140" s="2">
        <f t="shared" si="8"/>
        <v>0.13157031607937253</v>
      </c>
      <c r="K140" s="2">
        <f t="shared" si="1"/>
        <v>-1.3776623816067556E-2</v>
      </c>
      <c r="L140" s="2">
        <f t="shared" si="2"/>
        <v>1686.3982730770008</v>
      </c>
      <c r="M140" s="7">
        <f t="shared" si="9"/>
        <v>0.1088638601243799</v>
      </c>
      <c r="N140" s="2">
        <f t="shared" si="10"/>
        <v>0.11220435285222954</v>
      </c>
      <c r="O140" s="2">
        <f t="shared" si="11"/>
        <v>-1.3776623816067556E-2</v>
      </c>
      <c r="P140" s="2">
        <f t="shared" si="12"/>
        <v>0.2844029555030726</v>
      </c>
      <c r="Q140" s="2">
        <f t="shared" si="13"/>
        <v>9.1082823631662729E-2</v>
      </c>
    </row>
    <row r="141" spans="1:17" ht="15.75" customHeight="1" x14ac:dyDescent="0.2">
      <c r="A141" s="2">
        <v>1931</v>
      </c>
      <c r="B141" s="2">
        <v>-0.23145394753885695</v>
      </c>
      <c r="C141" s="2">
        <v>0.14947545760067604</v>
      </c>
      <c r="D141" s="2">
        <f t="shared" si="3"/>
        <v>-7.9082185483043743E-2</v>
      </c>
      <c r="E141" s="2">
        <f t="shared" si="0"/>
        <v>2130.5270308158265</v>
      </c>
      <c r="F141" s="7">
        <f t="shared" si="4"/>
        <v>0.12708148133628497</v>
      </c>
      <c r="G141" s="2">
        <f t="shared" si="5"/>
        <v>0.13479858595637864</v>
      </c>
      <c r="H141" s="2">
        <f t="shared" si="6"/>
        <v>-7.9082185483043743E-2</v>
      </c>
      <c r="I141" s="2">
        <f t="shared" si="7"/>
        <v>0.30034392911829561</v>
      </c>
      <c r="J141" s="2">
        <f t="shared" si="8"/>
        <v>0.13607328846350084</v>
      </c>
      <c r="K141" s="2">
        <f t="shared" si="1"/>
        <v>3.5196636058816136E-2</v>
      </c>
      <c r="L141" s="2">
        <f t="shared" si="2"/>
        <v>1745.7538193447078</v>
      </c>
      <c r="M141" s="7">
        <f t="shared" si="9"/>
        <v>0.11210288520184428</v>
      </c>
      <c r="N141" s="2">
        <f t="shared" si="10"/>
        <v>0.11518017596978558</v>
      </c>
      <c r="O141" s="2">
        <f t="shared" si="11"/>
        <v>-1.3776623816067556E-2</v>
      </c>
      <c r="P141" s="2">
        <f t="shared" si="12"/>
        <v>0.2844029555030726</v>
      </c>
      <c r="Q141" s="2">
        <f t="shared" si="13"/>
        <v>8.76276164067777E-2</v>
      </c>
    </row>
    <row r="142" spans="1:17" ht="15.75" customHeight="1" x14ac:dyDescent="0.2">
      <c r="A142" s="2">
        <v>1932</v>
      </c>
      <c r="B142" s="2">
        <v>-0.42485299021636957</v>
      </c>
      <c r="C142" s="2">
        <v>-9.193489389895626E-2</v>
      </c>
      <c r="D142" s="2">
        <f t="shared" si="3"/>
        <v>-0.29168575168940425</v>
      </c>
      <c r="E142" s="2">
        <f t="shared" si="0"/>
        <v>1509.0826523377177</v>
      </c>
      <c r="F142" s="7">
        <f t="shared" si="4"/>
        <v>6.3957058631108898E-2</v>
      </c>
      <c r="G142" s="2">
        <f t="shared" si="5"/>
        <v>7.9581384338416841E-2</v>
      </c>
      <c r="H142" s="2">
        <f t="shared" si="6"/>
        <v>-0.29168575168940425</v>
      </c>
      <c r="I142" s="2">
        <f t="shared" si="7"/>
        <v>0.30034392911829561</v>
      </c>
      <c r="J142" s="2">
        <f t="shared" si="8"/>
        <v>0.18325621489421459</v>
      </c>
      <c r="K142" s="2">
        <f t="shared" si="1"/>
        <v>-0.19181032279418025</v>
      </c>
      <c r="L142" s="2">
        <f t="shared" si="2"/>
        <v>1410.9002157370262</v>
      </c>
      <c r="M142" s="7">
        <f t="shared" si="9"/>
        <v>6.1759529959465535E-2</v>
      </c>
      <c r="N142" s="2">
        <f t="shared" si="10"/>
        <v>6.7558848140060301E-2</v>
      </c>
      <c r="O142" s="2">
        <f t="shared" si="11"/>
        <v>-0.19181032279418025</v>
      </c>
      <c r="P142" s="2">
        <f t="shared" si="12"/>
        <v>0.16907658311949941</v>
      </c>
      <c r="Q142" s="2">
        <f t="shared" si="13"/>
        <v>0.11157274706561821</v>
      </c>
    </row>
    <row r="143" spans="1:17" ht="15.75" customHeight="1" x14ac:dyDescent="0.2">
      <c r="A143" s="2">
        <v>1933</v>
      </c>
      <c r="B143" s="2">
        <v>4.1439039117458831E-2</v>
      </c>
      <c r="C143" s="2">
        <v>0.18435140466423361</v>
      </c>
      <c r="D143" s="2">
        <f t="shared" si="3"/>
        <v>9.8603985336168737E-2</v>
      </c>
      <c r="E143" s="2">
        <f t="shared" si="0"/>
        <v>1657.8842160598924</v>
      </c>
      <c r="F143" s="7">
        <f t="shared" si="4"/>
        <v>5.3247680226337163E-2</v>
      </c>
      <c r="G143" s="2">
        <f t="shared" si="5"/>
        <v>6.7885598530578684E-2</v>
      </c>
      <c r="H143" s="2">
        <f t="shared" si="6"/>
        <v>-0.29168575168940425</v>
      </c>
      <c r="I143" s="2">
        <f t="shared" si="7"/>
        <v>0.30034392911829561</v>
      </c>
      <c r="J143" s="2">
        <f t="shared" si="8"/>
        <v>0.17724710394679277</v>
      </c>
      <c r="K143" s="2">
        <f t="shared" si="1"/>
        <v>0.14147769500020119</v>
      </c>
      <c r="L143" s="2">
        <f t="shared" si="2"/>
        <v>1610.5111261347872</v>
      </c>
      <c r="M143" s="7">
        <f t="shared" si="9"/>
        <v>6.0808095739389327E-2</v>
      </c>
      <c r="N143" s="2">
        <f t="shared" si="10"/>
        <v>6.6530919769906022E-2</v>
      </c>
      <c r="O143" s="2">
        <f t="shared" si="11"/>
        <v>-0.19181032279418025</v>
      </c>
      <c r="P143" s="2">
        <f t="shared" si="12"/>
        <v>0.16907658311949941</v>
      </c>
      <c r="Q143" s="2">
        <f t="shared" si="13"/>
        <v>0.11075518816722894</v>
      </c>
    </row>
    <row r="144" spans="1:17" ht="15.75" customHeight="1" x14ac:dyDescent="0.2">
      <c r="A144" s="2">
        <v>1934</v>
      </c>
      <c r="B144" s="2">
        <v>0.71654190939911566</v>
      </c>
      <c r="C144" s="2">
        <v>0.12793319709094986</v>
      </c>
      <c r="D144" s="2">
        <f t="shared" si="3"/>
        <v>0.48109842447584933</v>
      </c>
      <c r="E144" s="2">
        <f t="shared" si="0"/>
        <v>2455.4897003696851</v>
      </c>
      <c r="F144" s="7">
        <f t="shared" si="4"/>
        <v>9.3466709342278881E-2</v>
      </c>
      <c r="G144" s="2">
        <f t="shared" si="5"/>
        <v>0.11417537406723974</v>
      </c>
      <c r="H144" s="2">
        <f t="shared" si="6"/>
        <v>-0.29168575168940425</v>
      </c>
      <c r="I144" s="2">
        <f t="shared" si="7"/>
        <v>0.48109842447584933</v>
      </c>
      <c r="J144" s="2">
        <f t="shared" si="8"/>
        <v>0.21847899386426015</v>
      </c>
      <c r="K144" s="2">
        <f t="shared" si="1"/>
        <v>0.30451581078339957</v>
      </c>
      <c r="L144" s="2">
        <f t="shared" si="2"/>
        <v>2100.9372274854081</v>
      </c>
      <c r="M144" s="7">
        <f t="shared" si="9"/>
        <v>8.7899040646659946E-2</v>
      </c>
      <c r="N144" s="2">
        <f t="shared" si="10"/>
        <v>9.5607314859220582E-2</v>
      </c>
      <c r="O144" s="2">
        <f t="shared" si="11"/>
        <v>-0.19181032279418025</v>
      </c>
      <c r="P144" s="2">
        <f t="shared" si="12"/>
        <v>0.30451581078339957</v>
      </c>
      <c r="Q144" s="2">
        <f t="shared" si="13"/>
        <v>0.13157052060424562</v>
      </c>
    </row>
    <row r="145" spans="1:17" ht="15.75" customHeight="1" x14ac:dyDescent="0.2">
      <c r="A145" s="2">
        <v>1935</v>
      </c>
      <c r="B145" s="2">
        <v>-0.14088868889147432</v>
      </c>
      <c r="C145" s="2">
        <v>0.14604829285385734</v>
      </c>
      <c r="D145" s="2">
        <f t="shared" si="3"/>
        <v>-2.6113896193341646E-2</v>
      </c>
      <c r="E145" s="2">
        <f t="shared" si="0"/>
        <v>2391.3672972304116</v>
      </c>
      <c r="F145" s="7">
        <f t="shared" si="4"/>
        <v>7.1319456427178851E-2</v>
      </c>
      <c r="G145" s="2">
        <f t="shared" si="5"/>
        <v>9.2062334743071503E-2</v>
      </c>
      <c r="H145" s="2">
        <f t="shared" si="6"/>
        <v>-0.29168575168940425</v>
      </c>
      <c r="I145" s="2">
        <f t="shared" si="7"/>
        <v>0.48109842447584933</v>
      </c>
      <c r="J145" s="2">
        <f t="shared" si="8"/>
        <v>0.22056834766961408</v>
      </c>
      <c r="K145" s="2">
        <f t="shared" si="1"/>
        <v>5.9967198330257834E-2</v>
      </c>
      <c r="L145" s="2">
        <f t="shared" si="2"/>
        <v>2226.9245468854479</v>
      </c>
      <c r="M145" s="7">
        <f t="shared" si="9"/>
        <v>8.0033640094728228E-2</v>
      </c>
      <c r="N145" s="2">
        <f t="shared" si="10"/>
        <v>8.7630101522642584E-2</v>
      </c>
      <c r="O145" s="2">
        <f t="shared" si="11"/>
        <v>-0.19181032279418025</v>
      </c>
      <c r="P145" s="2">
        <f t="shared" si="12"/>
        <v>0.30451581078339957</v>
      </c>
      <c r="Q145" s="2">
        <f t="shared" si="13"/>
        <v>0.13101460508007415</v>
      </c>
    </row>
    <row r="146" spans="1:17" ht="15.75" customHeight="1" x14ac:dyDescent="0.2">
      <c r="A146" s="2">
        <v>1936</v>
      </c>
      <c r="B146" s="2">
        <v>0.5861141138699586</v>
      </c>
      <c r="C146" s="2">
        <v>7.3551786667387153E-2</v>
      </c>
      <c r="D146" s="2">
        <f t="shared" si="3"/>
        <v>0.38108918298892996</v>
      </c>
      <c r="E146" s="2">
        <f t="shared" si="0"/>
        <v>3302.691506758395</v>
      </c>
      <c r="F146" s="7">
        <f t="shared" si="4"/>
        <v>9.1380106472575856E-2</v>
      </c>
      <c r="G146" s="2">
        <f t="shared" si="5"/>
        <v>0.11544803674829759</v>
      </c>
      <c r="H146" s="2">
        <f t="shared" si="6"/>
        <v>-0.29168575168940425</v>
      </c>
      <c r="I146" s="2">
        <f t="shared" si="7"/>
        <v>0.48109842447584933</v>
      </c>
      <c r="J146" s="2">
        <f t="shared" si="8"/>
        <v>0.23871821194421414</v>
      </c>
      <c r="K146" s="2">
        <f t="shared" si="1"/>
        <v>0.22732048482815856</v>
      </c>
      <c r="L146" s="2">
        <f t="shared" si="2"/>
        <v>2733.1501145591751</v>
      </c>
      <c r="M146" s="7">
        <f t="shared" si="9"/>
        <v>9.2336990891325674E-2</v>
      </c>
      <c r="N146" s="2">
        <f t="shared" si="10"/>
        <v>0.1007737964178187</v>
      </c>
      <c r="O146" s="2">
        <f t="shared" si="11"/>
        <v>-0.19181032279418025</v>
      </c>
      <c r="P146" s="2">
        <f t="shared" si="12"/>
        <v>0.30451581078339957</v>
      </c>
      <c r="Q146" s="2">
        <f t="shared" si="13"/>
        <v>0.13832375772200586</v>
      </c>
    </row>
    <row r="147" spans="1:17" ht="15.75" customHeight="1" x14ac:dyDescent="0.2">
      <c r="A147" s="2">
        <v>1937</v>
      </c>
      <c r="B147" s="2">
        <v>0.25104647833894367</v>
      </c>
      <c r="C147" s="2">
        <v>6.8111823649262604E-2</v>
      </c>
      <c r="D147" s="2">
        <f t="shared" si="3"/>
        <v>0.17787261646307123</v>
      </c>
      <c r="E147" s="2">
        <f t="shared" si="0"/>
        <v>3890.1498864358741</v>
      </c>
      <c r="F147" s="7">
        <f t="shared" si="4"/>
        <v>9.6845351497074419E-2</v>
      </c>
      <c r="G147" s="2">
        <f t="shared" si="5"/>
        <v>0.12118715425304305</v>
      </c>
      <c r="H147" s="2">
        <f t="shared" si="6"/>
        <v>-0.29168575168940425</v>
      </c>
      <c r="I147" s="2">
        <f t="shared" si="7"/>
        <v>0.48109842447584933</v>
      </c>
      <c r="J147" s="2">
        <f t="shared" si="8"/>
        <v>0.23954113094212096</v>
      </c>
      <c r="K147" s="2">
        <f t="shared" si="1"/>
        <v>0.12299222005616692</v>
      </c>
      <c r="L147" s="2">
        <f t="shared" si="2"/>
        <v>3069.3063148955748</v>
      </c>
      <c r="M147" s="7">
        <f t="shared" si="9"/>
        <v>9.2961585404032598E-2</v>
      </c>
      <c r="N147" s="2">
        <f t="shared" si="10"/>
        <v>0.10141390469413578</v>
      </c>
      <c r="O147" s="2">
        <f t="shared" si="11"/>
        <v>-0.19181032279418025</v>
      </c>
      <c r="P147" s="2">
        <f t="shared" si="12"/>
        <v>0.30451581078339957</v>
      </c>
      <c r="Q147" s="2">
        <f t="shared" si="13"/>
        <v>0.13841986460025768</v>
      </c>
    </row>
    <row r="148" spans="1:17" ht="15.75" customHeight="1" x14ac:dyDescent="0.2">
      <c r="A148" s="2">
        <v>1938</v>
      </c>
      <c r="B148" s="2">
        <v>-0.36729102250385592</v>
      </c>
      <c r="C148" s="2">
        <v>-7.4682768799783306E-2</v>
      </c>
      <c r="D148" s="2">
        <f t="shared" si="3"/>
        <v>-0.25024772102222687</v>
      </c>
      <c r="E148" s="2">
        <f t="shared" si="0"/>
        <v>2916.6487429204217</v>
      </c>
      <c r="F148" s="7">
        <f t="shared" si="4"/>
        <v>4.2961078618250395E-2</v>
      </c>
      <c r="G148" s="2">
        <f t="shared" si="5"/>
        <v>7.208552963272094E-2</v>
      </c>
      <c r="H148" s="2">
        <f t="shared" si="6"/>
        <v>-0.29168575168940425</v>
      </c>
      <c r="I148" s="2">
        <f t="shared" si="7"/>
        <v>0.48109842447584933</v>
      </c>
      <c r="J148" s="2">
        <f t="shared" si="8"/>
        <v>0.26161338047913163</v>
      </c>
      <c r="K148" s="2">
        <f t="shared" si="1"/>
        <v>-0.16246524491100509</v>
      </c>
      <c r="L148" s="2">
        <f t="shared" si="2"/>
        <v>2570.6507127391706</v>
      </c>
      <c r="M148" s="7">
        <f t="shared" si="9"/>
        <v>5.7111714651870843E-2</v>
      </c>
      <c r="N148" s="2">
        <f t="shared" si="10"/>
        <v>6.8259721891085312E-2</v>
      </c>
      <c r="O148" s="2">
        <f t="shared" si="11"/>
        <v>-0.19181032279418025</v>
      </c>
      <c r="P148" s="2">
        <f t="shared" si="12"/>
        <v>0.30451581078339957</v>
      </c>
      <c r="Q148" s="2">
        <f t="shared" si="13"/>
        <v>0.15864092908019262</v>
      </c>
    </row>
    <row r="149" spans="1:17" ht="15.75" customHeight="1" x14ac:dyDescent="0.2">
      <c r="A149" s="2">
        <v>1939</v>
      </c>
      <c r="B149" s="2">
        <v>0.21581073753976776</v>
      </c>
      <c r="C149" s="2">
        <v>5.4233873809793165E-2</v>
      </c>
      <c r="D149" s="2">
        <f t="shared" si="3"/>
        <v>0.15117999204777793</v>
      </c>
      <c r="E149" s="2">
        <f t="shared" si="0"/>
        <v>3357.5876766812926</v>
      </c>
      <c r="F149" s="7">
        <f t="shared" si="4"/>
        <v>3.0330607777107978E-2</v>
      </c>
      <c r="G149" s="2">
        <f t="shared" si="5"/>
        <v>5.716913592566919E-2</v>
      </c>
      <c r="H149" s="2">
        <f t="shared" si="6"/>
        <v>-0.29168575168940425</v>
      </c>
      <c r="I149" s="2">
        <f t="shared" si="7"/>
        <v>0.48109842447584933</v>
      </c>
      <c r="J149" s="2">
        <f t="shared" si="8"/>
        <v>0.25119781860523194</v>
      </c>
      <c r="K149" s="2">
        <f t="shared" si="1"/>
        <v>0.10270693292878555</v>
      </c>
      <c r="L149" s="2">
        <f t="shared" si="2"/>
        <v>2834.6743630758074</v>
      </c>
      <c r="M149" s="7">
        <f t="shared" si="9"/>
        <v>5.1845206096424193E-2</v>
      </c>
      <c r="N149" s="2">
        <f t="shared" si="10"/>
        <v>6.2612478646453279E-2</v>
      </c>
      <c r="O149" s="2">
        <f t="shared" si="11"/>
        <v>-0.19181032279418025</v>
      </c>
      <c r="P149" s="2">
        <f t="shared" si="12"/>
        <v>0.30451581078339957</v>
      </c>
      <c r="Q149" s="2">
        <f t="shared" si="13"/>
        <v>0.15602842142422299</v>
      </c>
    </row>
    <row r="150" spans="1:17" ht="15.75" customHeight="1" x14ac:dyDescent="0.2">
      <c r="A150" s="2">
        <v>1940</v>
      </c>
      <c r="B150" s="2">
        <v>6.5242364727754909E-2</v>
      </c>
      <c r="C150" s="2">
        <v>3.2211836932079185E-2</v>
      </c>
      <c r="D150" s="2">
        <f t="shared" si="3"/>
        <v>5.2030153609484618E-2</v>
      </c>
      <c r="E150" s="2">
        <f t="shared" si="0"/>
        <v>3532.2834792563331</v>
      </c>
      <c r="F150" s="7">
        <f t="shared" si="4"/>
        <v>4.3227285743144314E-2</v>
      </c>
      <c r="G150" s="2">
        <f t="shared" si="5"/>
        <v>6.9474480053326529E-2</v>
      </c>
      <c r="H150" s="2">
        <f t="shared" si="6"/>
        <v>-0.29168575168940425</v>
      </c>
      <c r="I150" s="2">
        <f t="shared" si="7"/>
        <v>0.48109842447584933</v>
      </c>
      <c r="J150" s="2">
        <f t="shared" si="8"/>
        <v>0.24720256951646924</v>
      </c>
      <c r="K150" s="2">
        <f t="shared" si="1"/>
        <v>4.2120995270781898E-2</v>
      </c>
      <c r="L150" s="2">
        <f t="shared" si="2"/>
        <v>2954.0736685171305</v>
      </c>
      <c r="M150" s="7">
        <f t="shared" si="9"/>
        <v>5.7660090929896345E-2</v>
      </c>
      <c r="N150" s="2">
        <f t="shared" si="10"/>
        <v>6.8202240555138224E-2</v>
      </c>
      <c r="O150" s="2">
        <f t="shared" si="11"/>
        <v>-0.19181032279418025</v>
      </c>
      <c r="P150" s="2">
        <f t="shared" si="12"/>
        <v>0.30451581078339957</v>
      </c>
      <c r="Q150" s="2">
        <f t="shared" si="13"/>
        <v>0.15397545481275846</v>
      </c>
    </row>
    <row r="151" spans="1:17" ht="15.75" customHeight="1" x14ac:dyDescent="0.2">
      <c r="A151" s="2">
        <v>1941</v>
      </c>
      <c r="B151" s="2">
        <v>-0.10411944787695682</v>
      </c>
      <c r="C151" s="2">
        <v>3.7717330646387603E-2</v>
      </c>
      <c r="D151" s="2">
        <f t="shared" si="3"/>
        <v>-4.7384736467619044E-2</v>
      </c>
      <c r="E151" s="2">
        <f t="shared" si="0"/>
        <v>3364.907157462847</v>
      </c>
      <c r="F151" s="7">
        <f t="shared" si="4"/>
        <v>4.6763579729920839E-2</v>
      </c>
      <c r="G151" s="2">
        <f t="shared" si="5"/>
        <v>7.2644224954868969E-2</v>
      </c>
      <c r="H151" s="2">
        <f t="shared" si="6"/>
        <v>-0.29168575168940425</v>
      </c>
      <c r="I151" s="2">
        <f t="shared" si="7"/>
        <v>0.48109842447584933</v>
      </c>
      <c r="J151" s="2">
        <f t="shared" si="8"/>
        <v>0.24528181392093529</v>
      </c>
      <c r="K151" s="2">
        <f t="shared" si="1"/>
        <v>-4.8337029106157239E-3</v>
      </c>
      <c r="L151" s="2">
        <f t="shared" si="2"/>
        <v>2939.7945540274459</v>
      </c>
      <c r="M151" s="7">
        <f t="shared" si="9"/>
        <v>5.3497229948420266E-2</v>
      </c>
      <c r="N151" s="2">
        <f t="shared" si="10"/>
        <v>6.4199206658195049E-2</v>
      </c>
      <c r="O151" s="2">
        <f t="shared" si="11"/>
        <v>-0.19181032279418025</v>
      </c>
      <c r="P151" s="2">
        <f t="shared" si="12"/>
        <v>0.30451581078339957</v>
      </c>
      <c r="Q151" s="2">
        <f t="shared" si="13"/>
        <v>0.15544223738494087</v>
      </c>
    </row>
    <row r="152" spans="1:17" ht="15.75" customHeight="1" x14ac:dyDescent="0.2">
      <c r="A152" s="2">
        <v>1942</v>
      </c>
      <c r="B152" s="2">
        <v>-0.14976030658158102</v>
      </c>
      <c r="C152" s="2">
        <v>-7.0253931760867472E-2</v>
      </c>
      <c r="D152" s="2">
        <f t="shared" si="3"/>
        <v>-0.1179577566532956</v>
      </c>
      <c r="E152" s="2">
        <f t="shared" si="0"/>
        <v>2967.9902578219121</v>
      </c>
      <c r="F152" s="7">
        <f t="shared" si="4"/>
        <v>6.9978237165152904E-2</v>
      </c>
      <c r="G152" s="2">
        <f t="shared" si="5"/>
        <v>9.0017024458479894E-2</v>
      </c>
      <c r="H152" s="2">
        <f t="shared" si="6"/>
        <v>-0.25024772102222687</v>
      </c>
      <c r="I152" s="2">
        <f t="shared" si="7"/>
        <v>0.48109842447584933</v>
      </c>
      <c r="J152" s="2">
        <f t="shared" si="8"/>
        <v>0.22162108705538999</v>
      </c>
      <c r="K152" s="2">
        <f t="shared" si="1"/>
        <v>-9.410584420708154E-2</v>
      </c>
      <c r="L152" s="2">
        <f t="shared" si="2"/>
        <v>2663.1427057253122</v>
      </c>
      <c r="M152" s="7">
        <f t="shared" si="9"/>
        <v>6.5589209165995407E-2</v>
      </c>
      <c r="N152" s="2">
        <f t="shared" si="10"/>
        <v>7.3969654516904931E-2</v>
      </c>
      <c r="O152" s="2">
        <f t="shared" si="11"/>
        <v>-0.16246524491100509</v>
      </c>
      <c r="P152" s="2">
        <f t="shared" si="12"/>
        <v>0.30451581078339957</v>
      </c>
      <c r="Q152" s="2">
        <f t="shared" si="13"/>
        <v>0.13985134803090837</v>
      </c>
    </row>
    <row r="153" spans="1:17" ht="15.75" customHeight="1" x14ac:dyDescent="0.2">
      <c r="A153" s="2">
        <v>1943</v>
      </c>
      <c r="B153" s="2">
        <v>0.15355348057681883</v>
      </c>
      <c r="C153" s="2">
        <v>-2.3099782473188779E-2</v>
      </c>
      <c r="D153" s="2">
        <f t="shared" si="3"/>
        <v>8.2892175356815784E-2</v>
      </c>
      <c r="E153" s="2">
        <f t="shared" si="0"/>
        <v>3214.0134267306066</v>
      </c>
      <c r="F153" s="7">
        <f t="shared" si="4"/>
        <v>6.8438057253898399E-2</v>
      </c>
      <c r="G153" s="2">
        <f t="shared" si="5"/>
        <v>8.8445843460544557E-2</v>
      </c>
      <c r="H153" s="2">
        <f t="shared" si="6"/>
        <v>-0.25024772102222687</v>
      </c>
      <c r="I153" s="2">
        <f t="shared" si="7"/>
        <v>0.48109842447584933</v>
      </c>
      <c r="J153" s="2">
        <f t="shared" si="8"/>
        <v>0.22160913978565419</v>
      </c>
      <c r="K153" s="2">
        <f t="shared" si="1"/>
        <v>2.9896196441813502E-2</v>
      </c>
      <c r="L153" s="2">
        <f t="shared" si="2"/>
        <v>2742.7605432082587</v>
      </c>
      <c r="M153" s="7">
        <f t="shared" si="9"/>
        <v>5.4684142648750954E-2</v>
      </c>
      <c r="N153" s="2">
        <f t="shared" si="10"/>
        <v>6.281150466106615E-2</v>
      </c>
      <c r="O153" s="2">
        <f t="shared" si="11"/>
        <v>-0.16246524491100509</v>
      </c>
      <c r="P153" s="2">
        <f t="shared" si="12"/>
        <v>0.30451581078339957</v>
      </c>
      <c r="Q153" s="2">
        <f t="shared" si="13"/>
        <v>0.13830951080389278</v>
      </c>
    </row>
    <row r="154" spans="1:17" ht="15.75" customHeight="1" x14ac:dyDescent="0.2">
      <c r="A154" s="2">
        <v>1944</v>
      </c>
      <c r="B154" s="2">
        <v>0.17881759269552577</v>
      </c>
      <c r="C154" s="2">
        <v>4.7305232623479521E-2</v>
      </c>
      <c r="D154" s="2">
        <f t="shared" si="3"/>
        <v>0.12621264866670728</v>
      </c>
      <c r="E154" s="2">
        <f t="shared" si="0"/>
        <v>3619.6625741686366</v>
      </c>
      <c r="F154" s="7">
        <f t="shared" si="4"/>
        <v>3.9568226162795907E-2</v>
      </c>
      <c r="G154" s="2">
        <f t="shared" si="5"/>
        <v>5.2957265879630365E-2</v>
      </c>
      <c r="H154" s="2">
        <f t="shared" si="6"/>
        <v>-0.25024772102222687</v>
      </c>
      <c r="I154" s="2">
        <f t="shared" si="7"/>
        <v>0.38108918298892996</v>
      </c>
      <c r="J154" s="2">
        <f t="shared" si="8"/>
        <v>0.17532553478828164</v>
      </c>
      <c r="K154" s="2">
        <f t="shared" si="1"/>
        <v>8.6758940645093388E-2</v>
      </c>
      <c r="L154" s="2">
        <f t="shared" si="2"/>
        <v>2980.7195423801686</v>
      </c>
      <c r="M154" s="7">
        <f t="shared" si="9"/>
        <v>3.559704809096928E-2</v>
      </c>
      <c r="N154" s="2">
        <f t="shared" si="10"/>
        <v>4.1035817647235531E-2</v>
      </c>
      <c r="O154" s="2">
        <f t="shared" si="11"/>
        <v>-0.16246524491100509</v>
      </c>
      <c r="P154" s="2">
        <f t="shared" si="12"/>
        <v>0.22732048482815856</v>
      </c>
      <c r="Q154" s="2">
        <f t="shared" si="13"/>
        <v>0.11034108213081661</v>
      </c>
    </row>
    <row r="155" spans="1:17" ht="15.75" customHeight="1" x14ac:dyDescent="0.2">
      <c r="A155" s="2">
        <v>1945</v>
      </c>
      <c r="B155" s="2">
        <v>0.18891604764927461</v>
      </c>
      <c r="C155" s="2">
        <v>4.4054239900303438E-2</v>
      </c>
      <c r="D155" s="2">
        <f t="shared" si="3"/>
        <v>0.13097132454968613</v>
      </c>
      <c r="E155" s="2">
        <f t="shared" si="0"/>
        <v>4093.7345759304299</v>
      </c>
      <c r="F155" s="7">
        <f t="shared" si="4"/>
        <v>5.5230509989466936E-2</v>
      </c>
      <c r="G155" s="2">
        <f t="shared" si="5"/>
        <v>6.8665787953933147E-2</v>
      </c>
      <c r="H155" s="2">
        <f t="shared" si="6"/>
        <v>-0.25024772102222687</v>
      </c>
      <c r="I155" s="2">
        <f t="shared" si="7"/>
        <v>0.38108918298892996</v>
      </c>
      <c r="J155" s="2">
        <f t="shared" si="8"/>
        <v>0.17448901791618379</v>
      </c>
      <c r="K155" s="2">
        <f t="shared" si="1"/>
        <v>8.7512782224994784E-2</v>
      </c>
      <c r="L155" s="2">
        <f t="shared" si="2"/>
        <v>3241.5706025662703</v>
      </c>
      <c r="M155" s="7">
        <f t="shared" si="9"/>
        <v>3.8257311828323662E-2</v>
      </c>
      <c r="N155" s="2">
        <f t="shared" si="10"/>
        <v>4.3790376036709225E-2</v>
      </c>
      <c r="O155" s="2">
        <f t="shared" si="11"/>
        <v>-0.16246524491100509</v>
      </c>
      <c r="P155" s="2">
        <f t="shared" si="12"/>
        <v>0.22732048482815856</v>
      </c>
      <c r="Q155" s="2">
        <f t="shared" si="13"/>
        <v>0.11120662689825195</v>
      </c>
    </row>
    <row r="156" spans="1:17" ht="15.75" customHeight="1" x14ac:dyDescent="0.2">
      <c r="A156" s="2">
        <v>1946</v>
      </c>
      <c r="B156" s="2">
        <v>0.4176000040030674</v>
      </c>
      <c r="C156" s="2">
        <v>4.0520865926576555E-2</v>
      </c>
      <c r="D156" s="2">
        <f t="shared" si="3"/>
        <v>0.26676834877247108</v>
      </c>
      <c r="E156" s="2">
        <f t="shared" si="0"/>
        <v>5185.8133890641629</v>
      </c>
      <c r="F156" s="7">
        <f t="shared" si="4"/>
        <v>4.6152235696808916E-2</v>
      </c>
      <c r="G156" s="2">
        <f t="shared" si="5"/>
        <v>5.7233704532287252E-2</v>
      </c>
      <c r="H156" s="2">
        <f t="shared" si="6"/>
        <v>-0.25024772102222687</v>
      </c>
      <c r="I156" s="2">
        <f t="shared" si="7"/>
        <v>0.26676834877247108</v>
      </c>
      <c r="J156" s="2">
        <f t="shared" si="8"/>
        <v>0.15432544180121541</v>
      </c>
      <c r="K156" s="2">
        <f t="shared" si="1"/>
        <v>0.15364460734952382</v>
      </c>
      <c r="L156" s="2">
        <f t="shared" si="2"/>
        <v>3739.6204449933243</v>
      </c>
      <c r="M156" s="7">
        <f t="shared" si="9"/>
        <v>3.1849609166782859E-2</v>
      </c>
      <c r="N156" s="2">
        <f t="shared" si="10"/>
        <v>3.642278828884575E-2</v>
      </c>
      <c r="O156" s="2">
        <f t="shared" si="11"/>
        <v>-0.16246524491100509</v>
      </c>
      <c r="P156" s="2">
        <f t="shared" si="12"/>
        <v>0.15364460734952382</v>
      </c>
      <c r="Q156" s="2">
        <f t="shared" si="13"/>
        <v>9.9523343217607099E-2</v>
      </c>
    </row>
    <row r="157" spans="1:17" ht="15.75" customHeight="1" x14ac:dyDescent="0.2">
      <c r="A157" s="2">
        <v>1947</v>
      </c>
      <c r="B157" s="2">
        <v>-0.24532773657513951</v>
      </c>
      <c r="C157" s="2">
        <v>-0.15683144247736558</v>
      </c>
      <c r="D157" s="2">
        <f t="shared" si="3"/>
        <v>-0.20992921893602995</v>
      </c>
      <c r="E157" s="2">
        <f t="shared" si="0"/>
        <v>4097.1596347499162</v>
      </c>
      <c r="F157" s="7">
        <f t="shared" si="4"/>
        <v>5.1980907894805251E-3</v>
      </c>
      <c r="G157" s="2">
        <f t="shared" si="5"/>
        <v>1.8453520992377136E-2</v>
      </c>
      <c r="H157" s="2">
        <f t="shared" si="6"/>
        <v>-0.25024772102222687</v>
      </c>
      <c r="I157" s="2">
        <f t="shared" si="7"/>
        <v>0.26676834877247108</v>
      </c>
      <c r="J157" s="2">
        <f t="shared" si="8"/>
        <v>0.16869773499588159</v>
      </c>
      <c r="K157" s="2">
        <f t="shared" si="1"/>
        <v>-0.18338033070669774</v>
      </c>
      <c r="L157" s="2">
        <f t="shared" si="2"/>
        <v>3053.8476110729207</v>
      </c>
      <c r="M157" s="7">
        <f t="shared" si="9"/>
        <v>-5.0479980549243838E-4</v>
      </c>
      <c r="N157" s="2">
        <f t="shared" si="10"/>
        <v>5.7855332125592851E-3</v>
      </c>
      <c r="O157" s="2">
        <f t="shared" si="11"/>
        <v>-0.18338033070669774</v>
      </c>
      <c r="P157" s="2">
        <f t="shared" si="12"/>
        <v>0.15364460734952382</v>
      </c>
      <c r="Q157" s="2">
        <f t="shared" si="13"/>
        <v>0.11574723093613387</v>
      </c>
    </row>
    <row r="158" spans="1:17" ht="15.75" customHeight="1" x14ac:dyDescent="0.2">
      <c r="A158" s="2">
        <v>1948</v>
      </c>
      <c r="B158" s="2">
        <v>-0.11011702833640491</v>
      </c>
      <c r="C158" s="2">
        <v>-0.14477425080958406</v>
      </c>
      <c r="D158" s="2">
        <f t="shared" si="3"/>
        <v>-0.12397991732567656</v>
      </c>
      <c r="E158" s="2">
        <f t="shared" si="0"/>
        <v>3589.1941219635223</v>
      </c>
      <c r="F158" s="7">
        <f t="shared" si="4"/>
        <v>2.0966005404707774E-2</v>
      </c>
      <c r="G158" s="2">
        <f t="shared" si="5"/>
        <v>3.1080301362032169E-2</v>
      </c>
      <c r="H158" s="2">
        <f t="shared" si="6"/>
        <v>-0.20992921893602995</v>
      </c>
      <c r="I158" s="2">
        <f t="shared" si="7"/>
        <v>0.26676834877247108</v>
      </c>
      <c r="J158" s="2">
        <f t="shared" si="8"/>
        <v>0.1500455127991886</v>
      </c>
      <c r="K158" s="2">
        <f t="shared" si="1"/>
        <v>-0.1343770840676303</v>
      </c>
      <c r="L158" s="2">
        <f t="shared" si="2"/>
        <v>2643.4804739100427</v>
      </c>
      <c r="M158" s="7">
        <f t="shared" si="9"/>
        <v>2.7976408872599202E-3</v>
      </c>
      <c r="N158" s="2">
        <f t="shared" si="10"/>
        <v>8.594349296896767E-3</v>
      </c>
      <c r="O158" s="2">
        <f t="shared" si="11"/>
        <v>-0.18338033070669774</v>
      </c>
      <c r="P158" s="2">
        <f t="shared" si="12"/>
        <v>0.15364460734952382</v>
      </c>
      <c r="Q158" s="2">
        <f t="shared" si="13"/>
        <v>0.11147253457946792</v>
      </c>
    </row>
    <row r="159" spans="1:17" ht="15.75" customHeight="1" x14ac:dyDescent="0.2">
      <c r="A159" s="2">
        <v>1949</v>
      </c>
      <c r="B159" s="2">
        <v>5.1507909074089309E-2</v>
      </c>
      <c r="C159" s="2">
        <v>4.7159249045085172E-2</v>
      </c>
      <c r="D159" s="2">
        <f t="shared" si="3"/>
        <v>4.9768445062487648E-2</v>
      </c>
      <c r="E159" s="2">
        <f t="shared" si="0"/>
        <v>3767.8227324410673</v>
      </c>
      <c r="F159" s="7">
        <f t="shared" si="4"/>
        <v>1.159415187493002E-2</v>
      </c>
      <c r="G159" s="2">
        <f t="shared" si="5"/>
        <v>2.093914666350314E-2</v>
      </c>
      <c r="H159" s="2">
        <f t="shared" si="6"/>
        <v>-0.20992921893602995</v>
      </c>
      <c r="I159" s="2">
        <f t="shared" si="7"/>
        <v>0.26676834877247108</v>
      </c>
      <c r="J159" s="2">
        <f t="shared" si="8"/>
        <v>0.14434518197189883</v>
      </c>
      <c r="K159" s="2">
        <f t="shared" si="1"/>
        <v>4.846384705378641E-2</v>
      </c>
      <c r="L159" s="2">
        <f t="shared" si="2"/>
        <v>2771.5937072872898</v>
      </c>
      <c r="M159" s="7">
        <f t="shared" si="9"/>
        <v>-2.2479263335512542E-3</v>
      </c>
      <c r="N159" s="2">
        <f t="shared" si="10"/>
        <v>3.1700407093968501E-3</v>
      </c>
      <c r="O159" s="2">
        <f t="shared" si="11"/>
        <v>-0.18338033070669774</v>
      </c>
      <c r="P159" s="2">
        <f t="shared" si="12"/>
        <v>0.15364460734952382</v>
      </c>
      <c r="Q159" s="2">
        <f t="shared" si="13"/>
        <v>0.10763792232765529</v>
      </c>
    </row>
    <row r="160" spans="1:17" ht="15.75" customHeight="1" x14ac:dyDescent="0.2">
      <c r="A160" s="2">
        <v>1950</v>
      </c>
      <c r="B160" s="2">
        <v>0.2446128271986594</v>
      </c>
      <c r="C160" s="2">
        <v>8.9601443916947021E-2</v>
      </c>
      <c r="D160" s="2">
        <f t="shared" si="3"/>
        <v>0.18260827388597445</v>
      </c>
      <c r="E160" s="2">
        <f t="shared" si="0"/>
        <v>4455.8583379204665</v>
      </c>
      <c r="F160" s="7">
        <f t="shared" si="4"/>
        <v>2.3499376672494906E-2</v>
      </c>
      <c r="G160" s="2">
        <f t="shared" si="5"/>
        <v>3.3996958691152115E-2</v>
      </c>
      <c r="H160" s="2">
        <f t="shared" si="6"/>
        <v>-0.20992921893602995</v>
      </c>
      <c r="I160" s="2">
        <f t="shared" si="7"/>
        <v>0.26676834877247108</v>
      </c>
      <c r="J160" s="2">
        <f t="shared" si="8"/>
        <v>0.15311033619981071</v>
      </c>
      <c r="K160" s="2">
        <f t="shared" si="1"/>
        <v>0.13610485890146073</v>
      </c>
      <c r="L160" s="2">
        <f t="shared" si="2"/>
        <v>3148.8210777498025</v>
      </c>
      <c r="M160" s="7">
        <f t="shared" si="9"/>
        <v>6.4047230211517715E-3</v>
      </c>
      <c r="N160" s="2">
        <f t="shared" si="10"/>
        <v>1.2568427072464732E-2</v>
      </c>
      <c r="O160" s="2">
        <f t="shared" si="11"/>
        <v>-0.18338033070669774</v>
      </c>
      <c r="P160" s="2">
        <f t="shared" si="12"/>
        <v>0.15364460734952382</v>
      </c>
      <c r="Q160" s="2">
        <f t="shared" si="13"/>
        <v>0.11525068969248833</v>
      </c>
    </row>
    <row r="161" spans="1:17" ht="15.75" customHeight="1" x14ac:dyDescent="0.2">
      <c r="A161" s="2">
        <v>1951</v>
      </c>
      <c r="B161" s="2">
        <v>0.25573051378238953</v>
      </c>
      <c r="C161" s="2">
        <v>-4.3100730858995573E-2</v>
      </c>
      <c r="D161" s="2">
        <f t="shared" si="3"/>
        <v>0.1361980159258355</v>
      </c>
      <c r="E161" s="2">
        <f t="shared" si="0"/>
        <v>5062.7374027918258</v>
      </c>
      <c r="F161" s="7">
        <f t="shared" si="4"/>
        <v>4.1696563808533801E-2</v>
      </c>
      <c r="G161" s="2">
        <f t="shared" si="5"/>
        <v>5.2355233930497583E-2</v>
      </c>
      <c r="H161" s="2">
        <f t="shared" si="6"/>
        <v>-0.20992921893602995</v>
      </c>
      <c r="I161" s="2">
        <f t="shared" si="7"/>
        <v>0.26676834877247108</v>
      </c>
      <c r="J161" s="2">
        <f t="shared" si="8"/>
        <v>0.15327418734495524</v>
      </c>
      <c r="K161" s="2">
        <f t="shared" si="1"/>
        <v>4.6548642533419962E-2</v>
      </c>
      <c r="L161" s="2">
        <f t="shared" si="2"/>
        <v>3295.3944244996765</v>
      </c>
      <c r="M161" s="7">
        <f t="shared" si="9"/>
        <v>1.148405778843618E-2</v>
      </c>
      <c r="N161" s="2">
        <f t="shared" si="10"/>
        <v>1.7706661616868298E-2</v>
      </c>
      <c r="O161" s="2">
        <f t="shared" si="11"/>
        <v>-0.18338033070669774</v>
      </c>
      <c r="P161" s="2">
        <f t="shared" si="12"/>
        <v>0.15364460734952382</v>
      </c>
      <c r="Q161" s="2">
        <f t="shared" si="13"/>
        <v>0.11553368899918329</v>
      </c>
    </row>
    <row r="162" spans="1:17" ht="15.75" customHeight="1" x14ac:dyDescent="0.2">
      <c r="A162" s="2">
        <v>1952</v>
      </c>
      <c r="B162" s="2">
        <v>0.11354290337747419</v>
      </c>
      <c r="C162" s="2">
        <v>-7.0206756576681073E-2</v>
      </c>
      <c r="D162" s="2">
        <f t="shared" si="3"/>
        <v>4.004303939581208E-2</v>
      </c>
      <c r="E162" s="2">
        <f t="shared" si="0"/>
        <v>5265.4647960624698</v>
      </c>
      <c r="F162" s="7">
        <f t="shared" si="4"/>
        <v>5.9003570208035101E-2</v>
      </c>
      <c r="G162" s="2">
        <f t="shared" si="5"/>
        <v>6.8155313535408352E-2</v>
      </c>
      <c r="H162" s="2">
        <f t="shared" si="6"/>
        <v>-0.20992921893602995</v>
      </c>
      <c r="I162" s="2">
        <f t="shared" si="7"/>
        <v>0.26676834877247108</v>
      </c>
      <c r="J162" s="2">
        <f t="shared" si="8"/>
        <v>0.14145491577560731</v>
      </c>
      <c r="K162" s="2">
        <f t="shared" si="1"/>
        <v>-1.508185859043449E-2</v>
      </c>
      <c r="L162" s="2">
        <f t="shared" si="2"/>
        <v>3245.6937517896658</v>
      </c>
      <c r="M162" s="7">
        <f t="shared" si="9"/>
        <v>1.9979187279772735E-2</v>
      </c>
      <c r="N162" s="2">
        <f t="shared" si="10"/>
        <v>2.5609060178533004E-2</v>
      </c>
      <c r="O162" s="2">
        <f t="shared" si="11"/>
        <v>-0.18338033070669774</v>
      </c>
      <c r="P162" s="2">
        <f t="shared" si="12"/>
        <v>0.15364460734952382</v>
      </c>
      <c r="Q162" s="2">
        <f t="shared" si="13"/>
        <v>0.10958551770310605</v>
      </c>
    </row>
    <row r="163" spans="1:17" ht="15.75" customHeight="1" x14ac:dyDescent="0.2">
      <c r="A163" s="2">
        <v>1953</v>
      </c>
      <c r="B163" s="2">
        <v>0.10836146612557584</v>
      </c>
      <c r="C163" s="2">
        <v>1.6105567944178834E-2</v>
      </c>
      <c r="D163" s="2">
        <f t="shared" si="3"/>
        <v>7.145910685301704E-2</v>
      </c>
      <c r="E163" s="2">
        <f t="shared" si="0"/>
        <v>5641.730207555097</v>
      </c>
      <c r="F163" s="7">
        <f t="shared" si="4"/>
        <v>5.7880136830173762E-2</v>
      </c>
      <c r="G163" s="2">
        <f t="shared" si="5"/>
        <v>6.7012006685028463E-2</v>
      </c>
      <c r="H163" s="2">
        <f t="shared" si="6"/>
        <v>-0.20992921893602995</v>
      </c>
      <c r="I163" s="2">
        <f t="shared" si="7"/>
        <v>0.26676834877247108</v>
      </c>
      <c r="J163" s="2">
        <f t="shared" si="8"/>
        <v>0.14136874840177469</v>
      </c>
      <c r="K163" s="2">
        <f t="shared" si="1"/>
        <v>4.3782337398597937E-2</v>
      </c>
      <c r="L163" s="2">
        <f t="shared" si="2"/>
        <v>3387.7978107230419</v>
      </c>
      <c r="M163" s="7">
        <f t="shared" si="9"/>
        <v>2.13461566752455E-2</v>
      </c>
      <c r="N163" s="2">
        <f t="shared" si="10"/>
        <v>2.6997674274211448E-2</v>
      </c>
      <c r="O163" s="2">
        <f t="shared" si="11"/>
        <v>-0.18338033070669774</v>
      </c>
      <c r="P163" s="2">
        <f t="shared" si="12"/>
        <v>0.15364460734952382</v>
      </c>
      <c r="Q163" s="2">
        <f t="shared" si="13"/>
        <v>0.1097337571826718</v>
      </c>
    </row>
    <row r="164" spans="1:17" ht="15.75" customHeight="1" x14ac:dyDescent="0.2">
      <c r="A164" s="2">
        <v>1954</v>
      </c>
      <c r="B164" s="2">
        <v>4.670226036425551E-2</v>
      </c>
      <c r="C164" s="2">
        <v>3.9459223857401193E-2</v>
      </c>
      <c r="D164" s="2">
        <f t="shared" si="3"/>
        <v>4.3805045761513783E-2</v>
      </c>
      <c r="E164" s="2">
        <f t="shared" si="0"/>
        <v>5888.8664574711629</v>
      </c>
      <c r="F164" s="7">
        <f t="shared" si="4"/>
        <v>4.9872020724159978E-2</v>
      </c>
      <c r="G164" s="2">
        <f t="shared" si="5"/>
        <v>5.8771246394509126E-2</v>
      </c>
      <c r="H164" s="2">
        <f t="shared" si="6"/>
        <v>-0.20992921893602995</v>
      </c>
      <c r="I164" s="2">
        <f t="shared" si="7"/>
        <v>0.26676834877247108</v>
      </c>
      <c r="J164" s="2">
        <f t="shared" si="8"/>
        <v>0.13992889184024984</v>
      </c>
      <c r="K164" s="2">
        <f t="shared" si="1"/>
        <v>4.1632134809457488E-2</v>
      </c>
      <c r="L164" s="2">
        <f t="shared" si="2"/>
        <v>3528.8390658862486</v>
      </c>
      <c r="M164" s="7">
        <f t="shared" si="9"/>
        <v>1.702370055846833E-2</v>
      </c>
      <c r="N164" s="2">
        <f t="shared" si="10"/>
        <v>2.248499369064786E-2</v>
      </c>
      <c r="O164" s="2">
        <f t="shared" si="11"/>
        <v>-0.18338033070669774</v>
      </c>
      <c r="P164" s="2">
        <f t="shared" si="12"/>
        <v>0.15364460734952382</v>
      </c>
      <c r="Q164" s="2">
        <f t="shared" si="13"/>
        <v>0.10791591006439721</v>
      </c>
    </row>
    <row r="165" spans="1:17" ht="15.75" customHeight="1" x14ac:dyDescent="0.2">
      <c r="A165" s="2">
        <v>1955</v>
      </c>
      <c r="B165" s="2">
        <v>0.44933936508872807</v>
      </c>
      <c r="C165" s="2">
        <v>3.4291233547736111E-2</v>
      </c>
      <c r="D165" s="2">
        <f t="shared" si="3"/>
        <v>0.28332011247233124</v>
      </c>
      <c r="E165" s="2">
        <f t="shared" si="0"/>
        <v>7557.3007645364314</v>
      </c>
      <c r="F165" s="7">
        <f t="shared" si="4"/>
        <v>6.3223831667269609E-2</v>
      </c>
      <c r="G165" s="2">
        <f t="shared" si="5"/>
        <v>7.400612518677363E-2</v>
      </c>
      <c r="H165" s="2">
        <f t="shared" si="6"/>
        <v>-0.20992921893602995</v>
      </c>
      <c r="I165" s="2">
        <f t="shared" si="7"/>
        <v>0.28332011247233124</v>
      </c>
      <c r="J165" s="2">
        <f t="shared" si="8"/>
        <v>0.1560303316658638</v>
      </c>
      <c r="K165" s="2">
        <f t="shared" si="1"/>
        <v>0.15880567301003368</v>
      </c>
      <c r="L165" s="2">
        <f t="shared" si="2"/>
        <v>4089.2387286884123</v>
      </c>
      <c r="M165" s="7">
        <f t="shared" si="9"/>
        <v>2.3502005592853561E-2</v>
      </c>
      <c r="N165" s="2">
        <f t="shared" si="10"/>
        <v>2.9614282769151751E-2</v>
      </c>
      <c r="O165" s="2">
        <f t="shared" si="11"/>
        <v>-0.18338033070669774</v>
      </c>
      <c r="P165" s="2">
        <f t="shared" si="12"/>
        <v>0.15880567301003368</v>
      </c>
      <c r="Q165" s="2">
        <f t="shared" si="13"/>
        <v>0.11482307138764304</v>
      </c>
    </row>
    <row r="166" spans="1:17" ht="15.75" customHeight="1" x14ac:dyDescent="0.2">
      <c r="A166" s="2">
        <v>1956</v>
      </c>
      <c r="B166" s="2">
        <v>0.20607430522605896</v>
      </c>
      <c r="C166" s="2">
        <v>1.5250815830230691E-2</v>
      </c>
      <c r="D166" s="2">
        <f t="shared" si="3"/>
        <v>0.12974490946772765</v>
      </c>
      <c r="E166" s="2">
        <f t="shared" si="0"/>
        <v>8537.8220680516006</v>
      </c>
      <c r="F166" s="7">
        <f t="shared" si="4"/>
        <v>5.1121747144661341E-2</v>
      </c>
      <c r="G166" s="2">
        <f t="shared" si="5"/>
        <v>6.0303781256299295E-2</v>
      </c>
      <c r="H166" s="2">
        <f t="shared" si="6"/>
        <v>-0.20992921893602995</v>
      </c>
      <c r="I166" s="2">
        <f t="shared" si="7"/>
        <v>0.28332011247233124</v>
      </c>
      <c r="J166" s="2">
        <f t="shared" si="8"/>
        <v>0.14266556640438713</v>
      </c>
      <c r="K166" s="2">
        <f t="shared" si="1"/>
        <v>7.2497862648979172E-2</v>
      </c>
      <c r="L166" s="2">
        <f t="shared" si="2"/>
        <v>4385.6997963797512</v>
      </c>
      <c r="M166" s="7">
        <f t="shared" si="9"/>
        <v>1.6064171492437104E-2</v>
      </c>
      <c r="N166" s="2">
        <f t="shared" si="10"/>
        <v>2.1499608299097285E-2</v>
      </c>
      <c r="O166" s="2">
        <f t="shared" si="11"/>
        <v>-0.18338033070669774</v>
      </c>
      <c r="P166" s="2">
        <f t="shared" si="12"/>
        <v>0.15880567301003368</v>
      </c>
      <c r="Q166" s="2">
        <f t="shared" si="13"/>
        <v>0.10773219888855755</v>
      </c>
    </row>
    <row r="167" spans="1:17" ht="15.75" customHeight="1" x14ac:dyDescent="0.2">
      <c r="A167" s="2">
        <v>1957</v>
      </c>
      <c r="B167" s="2">
        <v>5.0004541546908143E-2</v>
      </c>
      <c r="C167" s="2">
        <v>-9.6980632880921958E-2</v>
      </c>
      <c r="D167" s="2">
        <f t="shared" si="3"/>
        <v>-8.7895282242238977E-3</v>
      </c>
      <c r="E167" s="2">
        <f t="shared" si="0"/>
        <v>8462.7786400110599</v>
      </c>
      <c r="F167" s="7">
        <f t="shared" si="4"/>
        <v>7.523405154794624E-2</v>
      </c>
      <c r="G167" s="2">
        <f t="shared" si="5"/>
        <v>8.04177503274799E-2</v>
      </c>
      <c r="H167" s="2">
        <f t="shared" si="6"/>
        <v>-0.12397991732567656</v>
      </c>
      <c r="I167" s="2">
        <f t="shared" si="7"/>
        <v>0.28332011247233124</v>
      </c>
      <c r="J167" s="2">
        <f t="shared" si="8"/>
        <v>0.11099723121743033</v>
      </c>
      <c r="K167" s="2">
        <f t="shared" si="1"/>
        <v>-5.2885080552572926E-2</v>
      </c>
      <c r="L167" s="2">
        <f t="shared" si="2"/>
        <v>4153.7617093688059</v>
      </c>
      <c r="M167" s="7">
        <f t="shared" si="9"/>
        <v>3.1239219945813933E-2</v>
      </c>
      <c r="N167" s="2">
        <f t="shared" si="10"/>
        <v>3.4549133314509775E-2</v>
      </c>
      <c r="O167" s="2">
        <f t="shared" si="11"/>
        <v>-0.1343770840676303</v>
      </c>
      <c r="P167" s="2">
        <f t="shared" si="12"/>
        <v>0.15880567301003368</v>
      </c>
      <c r="Q167" s="2">
        <f t="shared" si="13"/>
        <v>8.5836039823696059E-2</v>
      </c>
    </row>
    <row r="168" spans="1:17" ht="15.75" customHeight="1" x14ac:dyDescent="0.2">
      <c r="A168" s="2">
        <v>1958</v>
      </c>
      <c r="B168" s="2">
        <v>-6.1784355550687176E-2</v>
      </c>
      <c r="C168" s="2">
        <v>1.6040945926547145E-2</v>
      </c>
      <c r="D168" s="2">
        <f t="shared" si="3"/>
        <v>-3.0654234959793445E-2</v>
      </c>
      <c r="E168" s="2">
        <f t="shared" si="0"/>
        <v>8203.3586351674403</v>
      </c>
      <c r="F168" s="7">
        <f t="shared" si="4"/>
        <v>8.617418080501231E-2</v>
      </c>
      <c r="G168" s="2">
        <f t="shared" si="5"/>
        <v>8.9750318564068204E-2</v>
      </c>
      <c r="H168" s="2">
        <f t="shared" si="6"/>
        <v>-3.0654234959793445E-2</v>
      </c>
      <c r="I168" s="2">
        <f t="shared" si="7"/>
        <v>0.28332011247233124</v>
      </c>
      <c r="J168" s="2">
        <f t="shared" si="8"/>
        <v>9.4616817342444468E-2</v>
      </c>
      <c r="K168" s="2">
        <f t="shared" si="1"/>
        <v>-7.3066445166231515E-3</v>
      </c>
      <c r="L168" s="2">
        <f t="shared" si="2"/>
        <v>4123.411649151687</v>
      </c>
      <c r="M168" s="7">
        <f t="shared" si="9"/>
        <v>4.5461534860306171E-2</v>
      </c>
      <c r="N168" s="2">
        <f t="shared" si="10"/>
        <v>4.7256177269610483E-2</v>
      </c>
      <c r="O168" s="2">
        <f t="shared" si="11"/>
        <v>-5.2885080552572926E-2</v>
      </c>
      <c r="P168" s="2">
        <f t="shared" si="12"/>
        <v>0.15880567301003368</v>
      </c>
      <c r="Q168" s="2">
        <f t="shared" si="13"/>
        <v>6.4902988419108798E-2</v>
      </c>
    </row>
    <row r="169" spans="1:17" ht="15.75" customHeight="1" x14ac:dyDescent="0.2">
      <c r="A169" s="2">
        <v>1959</v>
      </c>
      <c r="B169" s="2">
        <v>0.37272978074839913</v>
      </c>
      <c r="C169" s="2">
        <v>-5.9046597355318364E-2</v>
      </c>
      <c r="D169" s="2">
        <f t="shared" si="3"/>
        <v>0.20001922950691212</v>
      </c>
      <c r="E169" s="2">
        <f t="shared" si="0"/>
        <v>9844.1881087425063</v>
      </c>
      <c r="F169" s="7">
        <f t="shared" si="4"/>
        <v>0.10080132638489613</v>
      </c>
      <c r="G169" s="2">
        <f t="shared" si="5"/>
        <v>0.10477539700851066</v>
      </c>
      <c r="H169" s="2">
        <f t="shared" si="6"/>
        <v>-3.0654234959793445E-2</v>
      </c>
      <c r="I169" s="2">
        <f t="shared" si="7"/>
        <v>0.28332011247233124</v>
      </c>
      <c r="J169" s="2">
        <f t="shared" si="8"/>
        <v>9.9372605103401637E-2</v>
      </c>
      <c r="K169" s="2">
        <f t="shared" si="1"/>
        <v>7.0486316075796876E-2</v>
      </c>
      <c r="L169" s="2">
        <f t="shared" si="2"/>
        <v>4414.055745964416</v>
      </c>
      <c r="M169" s="7">
        <f t="shared" si="9"/>
        <v>4.7636991435391712E-2</v>
      </c>
      <c r="N169" s="2">
        <f t="shared" si="10"/>
        <v>4.9458424171811524E-2</v>
      </c>
      <c r="O169" s="2">
        <f t="shared" si="11"/>
        <v>-5.2885080552572926E-2</v>
      </c>
      <c r="P169" s="2">
        <f t="shared" si="12"/>
        <v>0.15880567301003368</v>
      </c>
      <c r="Q169" s="2">
        <f t="shared" si="13"/>
        <v>6.5320800770796911E-2</v>
      </c>
    </row>
    <row r="170" spans="1:17" ht="15.75" customHeight="1" x14ac:dyDescent="0.2">
      <c r="A170" s="2">
        <v>1960</v>
      </c>
      <c r="B170" s="2">
        <v>3.1662606122068837E-2</v>
      </c>
      <c r="C170" s="2">
        <v>-3.0864960890566229E-2</v>
      </c>
      <c r="D170" s="2">
        <f t="shared" si="3"/>
        <v>6.6515793170148097E-3</v>
      </c>
      <c r="E170" s="2">
        <f t="shared" si="0"/>
        <v>9909.6675067594206</v>
      </c>
      <c r="F170" s="7">
        <f t="shared" si="4"/>
        <v>8.3210274625943326E-2</v>
      </c>
      <c r="G170" s="2">
        <f t="shared" si="5"/>
        <v>8.7179727551614683E-2</v>
      </c>
      <c r="H170" s="2">
        <f t="shared" si="6"/>
        <v>-3.0654234959793445E-2</v>
      </c>
      <c r="I170" s="2">
        <f t="shared" si="7"/>
        <v>0.28332011247233124</v>
      </c>
      <c r="J170" s="2">
        <f t="shared" si="8"/>
        <v>9.9637388589434356E-2</v>
      </c>
      <c r="K170" s="2">
        <f t="shared" si="1"/>
        <v>-1.2106690786775709E-2</v>
      </c>
      <c r="L170" s="2">
        <f t="shared" si="2"/>
        <v>4360.616137932434</v>
      </c>
      <c r="M170" s="7">
        <f t="shared" si="9"/>
        <v>3.3094352360630283E-2</v>
      </c>
      <c r="N170" s="2">
        <f t="shared" si="10"/>
        <v>3.4637269202987882E-2</v>
      </c>
      <c r="O170" s="2">
        <f t="shared" si="11"/>
        <v>-5.2885080552572926E-2</v>
      </c>
      <c r="P170" s="2">
        <f t="shared" si="12"/>
        <v>0.15880567301003368</v>
      </c>
      <c r="Q170" s="2">
        <f t="shared" si="13"/>
        <v>6.0080737810280595E-2</v>
      </c>
    </row>
    <row r="171" spans="1:17" ht="15.75" customHeight="1" x14ac:dyDescent="0.2">
      <c r="A171" s="2">
        <v>1961</v>
      </c>
      <c r="B171" s="2">
        <v>0.13385684776437334</v>
      </c>
      <c r="C171" s="2">
        <v>7.5239422495553931E-2</v>
      </c>
      <c r="D171" s="2">
        <f t="shared" si="3"/>
        <v>0.11040987765684557</v>
      </c>
      <c r="E171" s="2">
        <f t="shared" si="0"/>
        <v>11003.792683800746</v>
      </c>
      <c r="F171" s="7">
        <f t="shared" si="4"/>
        <v>8.0726248773950182E-2</v>
      </c>
      <c r="G171" s="2">
        <f t="shared" si="5"/>
        <v>8.4600913724715704E-2</v>
      </c>
      <c r="H171" s="2">
        <f t="shared" si="6"/>
        <v>-3.0654234959793445E-2</v>
      </c>
      <c r="I171" s="2">
        <f t="shared" si="7"/>
        <v>0.28332011247233124</v>
      </c>
      <c r="J171" s="2">
        <f t="shared" si="8"/>
        <v>9.8555583479877945E-2</v>
      </c>
      <c r="K171" s="2">
        <f t="shared" si="1"/>
        <v>9.282465007619975E-2</v>
      </c>
      <c r="L171" s="2">
        <f t="shared" si="2"/>
        <v>4765.3888050526421</v>
      </c>
      <c r="M171" s="7">
        <f t="shared" si="9"/>
        <v>3.7574031776897998E-2</v>
      </c>
      <c r="N171" s="2">
        <f t="shared" si="10"/>
        <v>3.9264869957265858E-2</v>
      </c>
      <c r="O171" s="2">
        <f t="shared" si="11"/>
        <v>-5.2885080552572926E-2</v>
      </c>
      <c r="P171" s="2">
        <f t="shared" si="12"/>
        <v>0.15880567301003368</v>
      </c>
      <c r="Q171" s="2">
        <f t="shared" si="13"/>
        <v>6.2819847441629537E-2</v>
      </c>
    </row>
    <row r="172" spans="1:17" ht="15.75" customHeight="1" x14ac:dyDescent="0.2">
      <c r="A172" s="2">
        <v>1962</v>
      </c>
      <c r="B172" s="2">
        <v>0.14249032160074293</v>
      </c>
      <c r="C172" s="2">
        <v>1.9817794813104861E-2</v>
      </c>
      <c r="D172" s="2">
        <f t="shared" si="3"/>
        <v>9.3421310885687711E-2</v>
      </c>
      <c r="E172" s="2">
        <f t="shared" si="0"/>
        <v>12031.78142103575</v>
      </c>
      <c r="F172" s="7">
        <f t="shared" si="4"/>
        <v>8.6148788218038119E-2</v>
      </c>
      <c r="G172" s="2">
        <f t="shared" si="5"/>
        <v>8.9938740873703252E-2</v>
      </c>
      <c r="H172" s="2">
        <f t="shared" si="6"/>
        <v>-3.0654234959793445E-2</v>
      </c>
      <c r="I172" s="2">
        <f t="shared" si="7"/>
        <v>0.28332011247233124</v>
      </c>
      <c r="J172" s="2">
        <f t="shared" si="8"/>
        <v>9.7311811873068324E-2</v>
      </c>
      <c r="K172" s="2">
        <f t="shared" si="1"/>
        <v>5.6619552849396279E-2</v>
      </c>
      <c r="L172" s="2">
        <f t="shared" si="2"/>
        <v>5035.202988348241</v>
      </c>
      <c r="M172" s="7">
        <f t="shared" si="9"/>
        <v>4.4890893938436038E-2</v>
      </c>
      <c r="N172" s="2">
        <f t="shared" si="10"/>
        <v>4.6435011101248938E-2</v>
      </c>
      <c r="O172" s="2">
        <f t="shared" si="11"/>
        <v>-5.2885080552572926E-2</v>
      </c>
      <c r="P172" s="2">
        <f t="shared" si="12"/>
        <v>0.15880567301003368</v>
      </c>
      <c r="Q172" s="2">
        <f t="shared" si="13"/>
        <v>5.9954156530459032E-2</v>
      </c>
    </row>
    <row r="173" spans="1:17" ht="15.75" customHeight="1" x14ac:dyDescent="0.2">
      <c r="A173" s="2">
        <v>1963</v>
      </c>
      <c r="B173" s="2">
        <v>-3.4119692418436376E-2</v>
      </c>
      <c r="C173" s="2">
        <v>6.6764176571385336E-2</v>
      </c>
      <c r="D173" s="2">
        <f t="shared" si="3"/>
        <v>6.2338551774923125E-3</v>
      </c>
      <c r="E173" s="2">
        <f t="shared" si="0"/>
        <v>12106.78580394173</v>
      </c>
      <c r="F173" s="7">
        <f t="shared" si="4"/>
        <v>7.9348405996536781E-2</v>
      </c>
      <c r="G173" s="2">
        <f t="shared" si="5"/>
        <v>8.3416215706150779E-2</v>
      </c>
      <c r="H173" s="2">
        <f t="shared" si="6"/>
        <v>-3.0654234959793445E-2</v>
      </c>
      <c r="I173" s="2">
        <f t="shared" si="7"/>
        <v>0.28332011247233124</v>
      </c>
      <c r="J173" s="2">
        <f t="shared" si="8"/>
        <v>0.10081108638352489</v>
      </c>
      <c r="K173" s="2">
        <f t="shared" si="1"/>
        <v>3.6499015874438823E-2</v>
      </c>
      <c r="L173" s="2">
        <f t="shared" si="2"/>
        <v>5218.9829421509849</v>
      </c>
      <c r="M173" s="7">
        <f t="shared" si="9"/>
        <v>4.4159488682107388E-2</v>
      </c>
      <c r="N173" s="2">
        <f t="shared" si="10"/>
        <v>4.5706678948833027E-2</v>
      </c>
      <c r="O173" s="2">
        <f t="shared" si="11"/>
        <v>-5.2885080552572926E-2</v>
      </c>
      <c r="P173" s="2">
        <f t="shared" si="12"/>
        <v>0.15880567301003368</v>
      </c>
      <c r="Q173" s="2">
        <f t="shared" si="13"/>
        <v>6.0034148258064184E-2</v>
      </c>
    </row>
    <row r="174" spans="1:17" ht="15.75" customHeight="1" x14ac:dyDescent="0.2">
      <c r="A174" s="2">
        <v>1964</v>
      </c>
      <c r="B174" s="2">
        <v>0.15985097823880889</v>
      </c>
      <c r="C174" s="2">
        <v>1.8124923718556563E-3</v>
      </c>
      <c r="D174" s="2">
        <f t="shared" si="3"/>
        <v>9.6635583892027588E-2</v>
      </c>
      <c r="E174" s="2">
        <f t="shared" si="0"/>
        <v>13276.73211916135</v>
      </c>
      <c r="F174" s="7">
        <f t="shared" si="4"/>
        <v>8.4690780161001594E-2</v>
      </c>
      <c r="G174" s="2">
        <f t="shared" si="5"/>
        <v>8.8699269519202151E-2</v>
      </c>
      <c r="H174" s="2">
        <f t="shared" si="6"/>
        <v>-3.0654234959793445E-2</v>
      </c>
      <c r="I174" s="2">
        <f t="shared" si="7"/>
        <v>0.28332011247233124</v>
      </c>
      <c r="J174" s="2">
        <f t="shared" si="8"/>
        <v>9.9884642671975221E-2</v>
      </c>
      <c r="K174" s="2">
        <f t="shared" si="1"/>
        <v>4.9224038131941622E-2</v>
      </c>
      <c r="L174" s="2">
        <f t="shared" si="2"/>
        <v>5475.8823575053775</v>
      </c>
      <c r="M174" s="7">
        <f t="shared" si="9"/>
        <v>4.4918036487246189E-2</v>
      </c>
      <c r="N174" s="2">
        <f t="shared" si="10"/>
        <v>4.6465869281081443E-2</v>
      </c>
      <c r="O174" s="2">
        <f t="shared" si="11"/>
        <v>-5.2885080552572926E-2</v>
      </c>
      <c r="P174" s="2">
        <f t="shared" si="12"/>
        <v>0.15880567301003368</v>
      </c>
      <c r="Q174" s="2">
        <f t="shared" si="13"/>
        <v>6.0024899296240719E-2</v>
      </c>
    </row>
    <row r="175" spans="1:17" ht="15.75" customHeight="1" x14ac:dyDescent="0.2">
      <c r="A175" s="2">
        <v>1965</v>
      </c>
      <c r="B175" s="2">
        <v>0.16628971845656459</v>
      </c>
      <c r="C175" s="2">
        <v>2.4919799735205306E-2</v>
      </c>
      <c r="D175" s="2">
        <f t="shared" si="3"/>
        <v>0.10974175096802087</v>
      </c>
      <c r="E175" s="2">
        <f t="shared" si="0"/>
        <v>14733.743949051481</v>
      </c>
      <c r="F175" s="7">
        <f t="shared" si="4"/>
        <v>6.9041688043225177E-2</v>
      </c>
      <c r="G175" s="2">
        <f t="shared" si="5"/>
        <v>7.1341433368771134E-2</v>
      </c>
      <c r="H175" s="2">
        <f t="shared" si="6"/>
        <v>-3.0654234959793445E-2</v>
      </c>
      <c r="I175" s="2">
        <f t="shared" si="7"/>
        <v>0.20001922950691212</v>
      </c>
      <c r="J175" s="2">
        <f t="shared" si="8"/>
        <v>7.404581564504413E-2</v>
      </c>
      <c r="K175" s="2">
        <f t="shared" si="1"/>
        <v>6.7330775351613081E-2</v>
      </c>
      <c r="L175" s="2">
        <f t="shared" si="2"/>
        <v>5844.5777623704334</v>
      </c>
      <c r="M175" s="7">
        <f t="shared" si="9"/>
        <v>3.636101481812213E-2</v>
      </c>
      <c r="N175" s="2">
        <f t="shared" si="10"/>
        <v>3.7318379515239378E-2</v>
      </c>
      <c r="O175" s="2">
        <f t="shared" si="11"/>
        <v>-5.2885080552572926E-2</v>
      </c>
      <c r="P175" s="2">
        <f t="shared" si="12"/>
        <v>9.282465007619975E-2</v>
      </c>
      <c r="Q175" s="2">
        <f t="shared" si="13"/>
        <v>4.6434235374135206E-2</v>
      </c>
    </row>
    <row r="176" spans="1:17" ht="15.75" customHeight="1" x14ac:dyDescent="0.2">
      <c r="A176" s="2">
        <v>1966</v>
      </c>
      <c r="B176" s="2">
        <v>9.3617174529605718E-2</v>
      </c>
      <c r="C176" s="2">
        <v>-2.655924675566057E-2</v>
      </c>
      <c r="D176" s="2">
        <f t="shared" si="3"/>
        <v>4.5546606015499203E-2</v>
      </c>
      <c r="E176" s="2">
        <f t="shared" si="0"/>
        <v>15404.815979832174</v>
      </c>
      <c r="F176" s="7">
        <f t="shared" si="4"/>
        <v>6.0793723677007583E-2</v>
      </c>
      <c r="G176" s="2">
        <f t="shared" si="5"/>
        <v>6.2921603023548295E-2</v>
      </c>
      <c r="H176" s="2">
        <f t="shared" si="6"/>
        <v>-3.0654234959793445E-2</v>
      </c>
      <c r="I176" s="2">
        <f t="shared" si="7"/>
        <v>0.20001922950691212</v>
      </c>
      <c r="J176" s="2">
        <f t="shared" si="8"/>
        <v>7.1406906760697997E-2</v>
      </c>
      <c r="K176" s="2">
        <f t="shared" si="1"/>
        <v>9.493679629919316E-3</v>
      </c>
      <c r="L176" s="2">
        <f t="shared" si="2"/>
        <v>5900.0643112185298</v>
      </c>
      <c r="M176" s="7">
        <f t="shared" si="9"/>
        <v>3.0105686189349799E-2</v>
      </c>
      <c r="N176" s="2">
        <f t="shared" si="10"/>
        <v>3.10179612133334E-2</v>
      </c>
      <c r="O176" s="2">
        <f t="shared" si="11"/>
        <v>-5.2885080552572926E-2</v>
      </c>
      <c r="P176" s="2">
        <f t="shared" si="12"/>
        <v>9.282465007619975E-2</v>
      </c>
      <c r="Q176" s="2">
        <f t="shared" si="13"/>
        <v>4.5393231403648274E-2</v>
      </c>
    </row>
    <row r="177" spans="1:17" ht="15.75" customHeight="1" x14ac:dyDescent="0.2">
      <c r="A177" s="2">
        <v>1967</v>
      </c>
      <c r="B177" s="2">
        <v>-5.3406599215866657E-2</v>
      </c>
      <c r="C177" s="2">
        <v>-1.8087305547283217E-2</v>
      </c>
      <c r="D177" s="2">
        <f t="shared" si="3"/>
        <v>-3.9278881748433282E-2</v>
      </c>
      <c r="E177" s="2">
        <f t="shared" si="0"/>
        <v>14799.732034603971</v>
      </c>
      <c r="F177" s="7">
        <f t="shared" si="4"/>
        <v>5.7484686592477699E-2</v>
      </c>
      <c r="G177" s="2">
        <f t="shared" si="5"/>
        <v>5.9872667671127346E-2</v>
      </c>
      <c r="H177" s="2">
        <f t="shared" si="6"/>
        <v>-3.9278881748433282E-2</v>
      </c>
      <c r="I177" s="2">
        <f t="shared" si="7"/>
        <v>0.20001922950691212</v>
      </c>
      <c r="J177" s="2">
        <f t="shared" si="8"/>
        <v>7.5351037501623433E-2</v>
      </c>
      <c r="K177" s="2">
        <f t="shared" si="1"/>
        <v>-2.8683093647858246E-2</v>
      </c>
      <c r="L177" s="2">
        <f t="shared" si="2"/>
        <v>5730.832214051462</v>
      </c>
      <c r="M177" s="7">
        <f t="shared" si="9"/>
        <v>3.2708166790526738E-2</v>
      </c>
      <c r="N177" s="2">
        <f t="shared" si="10"/>
        <v>3.3438159903804859E-2</v>
      </c>
      <c r="O177" s="2">
        <f t="shared" si="11"/>
        <v>-2.8683093647858246E-2</v>
      </c>
      <c r="P177" s="2">
        <f t="shared" si="12"/>
        <v>9.282465007619975E-2</v>
      </c>
      <c r="Q177" s="2">
        <f t="shared" si="13"/>
        <v>4.0839565554796162E-2</v>
      </c>
    </row>
    <row r="178" spans="1:17" ht="15.75" customHeight="1" x14ac:dyDescent="0.2">
      <c r="A178" s="2">
        <v>1968</v>
      </c>
      <c r="B178" s="2">
        <v>0.10117444709702128</v>
      </c>
      <c r="C178" s="2">
        <v>-0.11352406918309677</v>
      </c>
      <c r="D178" s="2">
        <f t="shared" si="3"/>
        <v>1.5295040584974058E-2</v>
      </c>
      <c r="E178" s="2">
        <f t="shared" si="0"/>
        <v>15026.09453671998</v>
      </c>
      <c r="F178" s="7">
        <f t="shared" si="4"/>
        <v>6.2393590348046611E-2</v>
      </c>
      <c r="G178" s="2">
        <f t="shared" si="5"/>
        <v>6.4467595225604094E-2</v>
      </c>
      <c r="H178" s="2">
        <f t="shared" si="6"/>
        <v>-3.9278881748433282E-2</v>
      </c>
      <c r="I178" s="2">
        <f t="shared" si="7"/>
        <v>0.20001922950691212</v>
      </c>
      <c r="J178" s="2">
        <f t="shared" si="8"/>
        <v>7.0459539861551901E-2</v>
      </c>
      <c r="K178" s="2">
        <f t="shared" si="1"/>
        <v>-4.9114514299061343E-2</v>
      </c>
      <c r="L178" s="2">
        <f t="shared" si="2"/>
        <v>5449.3651733289098</v>
      </c>
      <c r="M178" s="7">
        <f t="shared" si="9"/>
        <v>2.8274158788128952E-2</v>
      </c>
      <c r="N178" s="2">
        <f t="shared" si="10"/>
        <v>2.9257372925561048E-2</v>
      </c>
      <c r="O178" s="2">
        <f t="shared" si="11"/>
        <v>-4.9114514299061343E-2</v>
      </c>
      <c r="P178" s="2">
        <f t="shared" si="12"/>
        <v>9.282465007619975E-2</v>
      </c>
      <c r="Q178" s="2">
        <f t="shared" si="13"/>
        <v>4.7129662947083838E-2</v>
      </c>
    </row>
    <row r="179" spans="1:17" ht="15.75" customHeight="1" x14ac:dyDescent="0.2">
      <c r="A179" s="2">
        <v>1969</v>
      </c>
      <c r="B179" s="2">
        <v>0.12719714419931138</v>
      </c>
      <c r="C179" s="2">
        <v>-4.5508478737533942E-2</v>
      </c>
      <c r="D179" s="2">
        <f t="shared" si="3"/>
        <v>5.8114895024573253E-2</v>
      </c>
      <c r="E179" s="2">
        <f t="shared" si="0"/>
        <v>15899.334443350777</v>
      </c>
      <c r="F179" s="7">
        <f t="shared" si="4"/>
        <v>4.9107288182584932E-2</v>
      </c>
      <c r="G179" s="2">
        <f t="shared" si="5"/>
        <v>5.0277161777370204E-2</v>
      </c>
      <c r="H179" s="2">
        <f t="shared" si="6"/>
        <v>-3.9278881748433282E-2</v>
      </c>
      <c r="I179" s="2">
        <f t="shared" si="7"/>
        <v>0.11040987765684557</v>
      </c>
      <c r="J179" s="2">
        <f t="shared" si="8"/>
        <v>5.1997166639194813E-2</v>
      </c>
      <c r="K179" s="2">
        <f t="shared" si="1"/>
        <v>6.3032081435196591E-3</v>
      </c>
      <c r="L179" s="2">
        <f t="shared" si="2"/>
        <v>5483.7136562664491</v>
      </c>
      <c r="M179" s="7">
        <f t="shared" si="9"/>
        <v>2.1935993228348348E-2</v>
      </c>
      <c r="N179" s="2">
        <f t="shared" si="10"/>
        <v>2.2839062132333325E-2</v>
      </c>
      <c r="O179" s="2">
        <f t="shared" si="11"/>
        <v>-4.9114514299061343E-2</v>
      </c>
      <c r="P179" s="2">
        <f t="shared" si="12"/>
        <v>9.282465007619975E-2</v>
      </c>
      <c r="Q179" s="2">
        <f t="shared" si="13"/>
        <v>4.5222864127099152E-2</v>
      </c>
    </row>
    <row r="180" spans="1:17" ht="15.75" customHeight="1" x14ac:dyDescent="0.2">
      <c r="A180" s="2">
        <v>1970</v>
      </c>
      <c r="B180" s="2">
        <v>-0.21651164073915419</v>
      </c>
      <c r="C180" s="2">
        <v>-0.14343386243386236</v>
      </c>
      <c r="D180" s="2">
        <f t="shared" si="3"/>
        <v>-0.18728052941703743</v>
      </c>
      <c r="E180" s="2">
        <f t="shared" si="0"/>
        <v>12921.698671421505</v>
      </c>
      <c r="F180" s="7">
        <f t="shared" si="4"/>
        <v>2.6895031573906557E-2</v>
      </c>
      <c r="G180" s="2">
        <f t="shared" si="5"/>
        <v>3.088395090396498E-2</v>
      </c>
      <c r="H180" s="2">
        <f t="shared" si="6"/>
        <v>-0.18728052941703743</v>
      </c>
      <c r="I180" s="2">
        <f t="shared" si="7"/>
        <v>0.11040987765684557</v>
      </c>
      <c r="J180" s="2">
        <f t="shared" si="8"/>
        <v>9.1349662145787922E-2</v>
      </c>
      <c r="K180" s="2">
        <f t="shared" si="1"/>
        <v>-0.1653571959254499</v>
      </c>
      <c r="L180" s="2">
        <f t="shared" si="2"/>
        <v>4576.9421428081332</v>
      </c>
      <c r="M180" s="7">
        <f t="shared" si="9"/>
        <v>4.853516068558477E-3</v>
      </c>
      <c r="N180" s="2">
        <f t="shared" si="10"/>
        <v>7.5140116184658993E-3</v>
      </c>
      <c r="O180" s="2">
        <f t="shared" si="11"/>
        <v>-0.1653571959254499</v>
      </c>
      <c r="P180" s="2">
        <f t="shared" si="12"/>
        <v>9.282465007619975E-2</v>
      </c>
      <c r="Q180" s="2">
        <f t="shared" si="13"/>
        <v>7.472469555052294E-2</v>
      </c>
    </row>
    <row r="181" spans="1:17" ht="15.75" customHeight="1" x14ac:dyDescent="0.2">
      <c r="A181" s="2">
        <v>1971</v>
      </c>
      <c r="B181" s="2">
        <v>7.8931065540774892E-2</v>
      </c>
      <c r="C181" s="2">
        <v>0.15261507537688423</v>
      </c>
      <c r="D181" s="2">
        <f t="shared" si="3"/>
        <v>0.10840466947521862</v>
      </c>
      <c r="E181" s="2">
        <f t="shared" si="0"/>
        <v>14322.471144955325</v>
      </c>
      <c r="F181" s="7">
        <f t="shared" si="4"/>
        <v>2.6709441227685572E-2</v>
      </c>
      <c r="G181" s="2">
        <f t="shared" si="5"/>
        <v>3.0683430085802287E-2</v>
      </c>
      <c r="H181" s="2">
        <f t="shared" si="6"/>
        <v>-0.18728052941703743</v>
      </c>
      <c r="I181" s="2">
        <f t="shared" si="7"/>
        <v>0.10974175096802087</v>
      </c>
      <c r="J181" s="2">
        <f t="shared" si="8"/>
        <v>9.1157698317720082E-2</v>
      </c>
      <c r="K181" s="2">
        <f t="shared" si="1"/>
        <v>0.13050987242605144</v>
      </c>
      <c r="L181" s="2">
        <f t="shared" si="2"/>
        <v>5174.2782779674408</v>
      </c>
      <c r="M181" s="7">
        <f t="shared" si="9"/>
        <v>8.2660503300826856E-3</v>
      </c>
      <c r="N181" s="2">
        <f t="shared" si="10"/>
        <v>1.1282533853451071E-2</v>
      </c>
      <c r="O181" s="2">
        <f t="shared" si="11"/>
        <v>-0.1653571959254499</v>
      </c>
      <c r="P181" s="2">
        <f t="shared" si="12"/>
        <v>0.13050987242605144</v>
      </c>
      <c r="Q181" s="2">
        <f t="shared" si="13"/>
        <v>8.0251050716168948E-2</v>
      </c>
    </row>
    <row r="182" spans="1:17" ht="15.75" customHeight="1" x14ac:dyDescent="0.2">
      <c r="A182" s="2">
        <v>1972</v>
      </c>
      <c r="B182" s="2">
        <v>9.9942970521226027E-2</v>
      </c>
      <c r="C182" s="2">
        <v>2.8699270072992666E-2</v>
      </c>
      <c r="D182" s="2">
        <f t="shared" si="3"/>
        <v>7.1445490341932677E-2</v>
      </c>
      <c r="E182" s="2">
        <f t="shared" si="0"/>
        <v>15345.747118814839</v>
      </c>
      <c r="F182" s="7">
        <f t="shared" si="4"/>
        <v>2.4627034343521127E-2</v>
      </c>
      <c r="G182" s="2">
        <f t="shared" si="5"/>
        <v>2.8485848031426786E-2</v>
      </c>
      <c r="H182" s="2">
        <f t="shared" si="6"/>
        <v>-0.18728052941703743</v>
      </c>
      <c r="I182" s="2">
        <f t="shared" si="7"/>
        <v>0.10974175096802087</v>
      </c>
      <c r="J182" s="2">
        <f t="shared" si="8"/>
        <v>8.9730921131190175E-2</v>
      </c>
      <c r="K182" s="2">
        <f t="shared" si="1"/>
        <v>5.0072380207462672E-2</v>
      </c>
      <c r="L182" s="2">
        <f t="shared" si="2"/>
        <v>5433.3667072010421</v>
      </c>
      <c r="M182" s="7">
        <f t="shared" si="9"/>
        <v>7.639545627288101E-3</v>
      </c>
      <c r="N182" s="2">
        <f t="shared" si="10"/>
        <v>1.0627816589257714E-2</v>
      </c>
      <c r="O182" s="2">
        <f t="shared" si="11"/>
        <v>-0.1653571959254499</v>
      </c>
      <c r="P182" s="2">
        <f t="shared" si="12"/>
        <v>0.13050987242605144</v>
      </c>
      <c r="Q182" s="2">
        <f t="shared" si="13"/>
        <v>7.9865860187365884E-2</v>
      </c>
    </row>
    <row r="183" spans="1:17" ht="15.75" customHeight="1" x14ac:dyDescent="0.2">
      <c r="A183" s="2">
        <v>1973</v>
      </c>
      <c r="B183" s="2">
        <v>7.0621827116108982E-2</v>
      </c>
      <c r="C183" s="2">
        <v>2.605281690140826E-2</v>
      </c>
      <c r="D183" s="2">
        <f t="shared" si="3"/>
        <v>5.2794223030228689E-2</v>
      </c>
      <c r="E183" s="2">
        <f t="shared" si="0"/>
        <v>16155.913914771039</v>
      </c>
      <c r="F183" s="7">
        <f t="shared" si="4"/>
        <v>2.9272257461573043E-2</v>
      </c>
      <c r="G183" s="2">
        <f t="shared" si="5"/>
        <v>3.3141884816700426E-2</v>
      </c>
      <c r="H183" s="2">
        <f t="shared" si="6"/>
        <v>-0.18728052941703743</v>
      </c>
      <c r="I183" s="2">
        <f t="shared" si="7"/>
        <v>0.10974175096802087</v>
      </c>
      <c r="J183" s="2">
        <f t="shared" si="8"/>
        <v>8.9655949165635698E-2</v>
      </c>
      <c r="K183" s="2">
        <f t="shared" si="1"/>
        <v>3.9423519965818471E-2</v>
      </c>
      <c r="L183" s="2">
        <f t="shared" si="2"/>
        <v>5647.5691480639953</v>
      </c>
      <c r="M183" s="7">
        <f t="shared" si="9"/>
        <v>7.9234929380119761E-3</v>
      </c>
      <c r="N183" s="2">
        <f t="shared" si="10"/>
        <v>1.0920266998395678E-2</v>
      </c>
      <c r="O183" s="2">
        <f t="shared" si="11"/>
        <v>-0.1653571959254499</v>
      </c>
      <c r="P183" s="2">
        <f t="shared" si="12"/>
        <v>0.13050987242605144</v>
      </c>
      <c r="Q183" s="2">
        <f t="shared" si="13"/>
        <v>7.9976398545855837E-2</v>
      </c>
    </row>
    <row r="184" spans="1:17" ht="15.75" customHeight="1" x14ac:dyDescent="0.2">
      <c r="A184" s="2">
        <v>1974</v>
      </c>
      <c r="B184" s="2">
        <v>-0.23289571523545938</v>
      </c>
      <c r="C184" s="2">
        <v>-7.5872532188841268E-2</v>
      </c>
      <c r="D184" s="2">
        <f t="shared" si="3"/>
        <v>-0.17008644201681214</v>
      </c>
      <c r="E184" s="2">
        <f t="shared" si="0"/>
        <v>13408.011999477727</v>
      </c>
      <c r="F184" s="7">
        <f t="shared" si="4"/>
        <v>9.8442425639614674E-4</v>
      </c>
      <c r="G184" s="2">
        <f t="shared" si="5"/>
        <v>6.4696822258164506E-3</v>
      </c>
      <c r="H184" s="2">
        <f t="shared" si="6"/>
        <v>-0.18728052941703743</v>
      </c>
      <c r="I184" s="2">
        <f t="shared" si="7"/>
        <v>0.10974175096802087</v>
      </c>
      <c r="J184" s="2">
        <f t="shared" si="8"/>
        <v>0.10671870713958921</v>
      </c>
      <c r="K184" s="2">
        <f t="shared" si="1"/>
        <v>-0.12297948710282669</v>
      </c>
      <c r="L184" s="2">
        <f t="shared" si="2"/>
        <v>4953.0339908573369</v>
      </c>
      <c r="M184" s="7">
        <f t="shared" si="9"/>
        <v>-9.9851250498830101E-3</v>
      </c>
      <c r="N184" s="2">
        <f t="shared" si="10"/>
        <v>-6.3000855250811543E-3</v>
      </c>
      <c r="O184" s="2">
        <f t="shared" si="11"/>
        <v>-0.1653571959254499</v>
      </c>
      <c r="P184" s="2">
        <f t="shared" si="12"/>
        <v>0.13050987242605144</v>
      </c>
      <c r="Q184" s="2">
        <f t="shared" si="13"/>
        <v>8.8858551001189376E-2</v>
      </c>
    </row>
    <row r="185" spans="1:17" ht="15.75" customHeight="1" x14ac:dyDescent="0.2">
      <c r="A185" s="2">
        <v>1975</v>
      </c>
      <c r="B185" s="2">
        <v>-0.26744826480655537</v>
      </c>
      <c r="C185" s="2">
        <v>-7.6380284559776412E-2</v>
      </c>
      <c r="D185" s="2">
        <f t="shared" si="3"/>
        <v>-0.1910210727078438</v>
      </c>
      <c r="E185" s="2">
        <f t="shared" si="0"/>
        <v>10846.799164457849</v>
      </c>
      <c r="F185" s="7">
        <f t="shared" si="4"/>
        <v>-3.0162778185641968E-2</v>
      </c>
      <c r="G185" s="2">
        <f t="shared" si="5"/>
        <v>-2.3606600141770014E-2</v>
      </c>
      <c r="H185" s="2">
        <f t="shared" si="6"/>
        <v>-0.1910210727078438</v>
      </c>
      <c r="I185" s="2">
        <f t="shared" si="7"/>
        <v>0.10840466947521862</v>
      </c>
      <c r="J185" s="2">
        <f t="shared" si="8"/>
        <v>0.11632884068370491</v>
      </c>
      <c r="K185" s="2">
        <f t="shared" si="1"/>
        <v>-0.1337006786338101</v>
      </c>
      <c r="L185" s="2">
        <f t="shared" si="2"/>
        <v>4290.8099849833825</v>
      </c>
      <c r="M185" s="7">
        <f t="shared" si="9"/>
        <v>-3.043123939905552E-2</v>
      </c>
      <c r="N185" s="2">
        <f t="shared" si="10"/>
        <v>-2.6403230923623476E-2</v>
      </c>
      <c r="O185" s="2">
        <f t="shared" si="11"/>
        <v>-0.1653571959254499</v>
      </c>
      <c r="P185" s="2">
        <f t="shared" si="12"/>
        <v>0.13050987242605144</v>
      </c>
      <c r="Q185" s="2">
        <f t="shared" si="13"/>
        <v>9.2993800077772359E-2</v>
      </c>
    </row>
    <row r="186" spans="1:17" ht="15.75" customHeight="1" x14ac:dyDescent="0.2">
      <c r="A186" s="2">
        <v>1976</v>
      </c>
      <c r="B186" s="2">
        <v>0.26953907909263441</v>
      </c>
      <c r="C186" s="2">
        <v>3.29093764958861E-2</v>
      </c>
      <c r="D186" s="2">
        <f t="shared" si="3"/>
        <v>0.1748871980539351</v>
      </c>
      <c r="E186" s="2">
        <f t="shared" si="0"/>
        <v>12743.765478183646</v>
      </c>
      <c r="F186" s="7">
        <f t="shared" si="4"/>
        <v>-1.8785120048533912E-2</v>
      </c>
      <c r="G186" s="2">
        <f t="shared" si="5"/>
        <v>-1.0672540937926429E-2</v>
      </c>
      <c r="H186" s="2">
        <f t="shared" si="6"/>
        <v>-0.1910210727078438</v>
      </c>
      <c r="I186" s="2">
        <f t="shared" si="7"/>
        <v>0.1748871980539351</v>
      </c>
      <c r="J186" s="2">
        <f t="shared" si="8"/>
        <v>0.13112179058619738</v>
      </c>
      <c r="K186" s="2">
        <f t="shared" si="1"/>
        <v>0.1038982872749106</v>
      </c>
      <c r="L186" s="2">
        <f t="shared" si="2"/>
        <v>4736.6177934452407</v>
      </c>
      <c r="M186" s="7">
        <f t="shared" si="9"/>
        <v>-2.1724539422687386E-2</v>
      </c>
      <c r="N186" s="2">
        <f t="shared" si="10"/>
        <v>-1.6962770159124348E-2</v>
      </c>
      <c r="O186" s="2">
        <f t="shared" si="11"/>
        <v>-0.1653571959254499</v>
      </c>
      <c r="P186" s="2">
        <f t="shared" si="12"/>
        <v>0.13050987242605144</v>
      </c>
      <c r="Q186" s="2">
        <f t="shared" si="13"/>
        <v>0.10145020461029451</v>
      </c>
    </row>
    <row r="187" spans="1:17" ht="15.75" customHeight="1" x14ac:dyDescent="0.2">
      <c r="A187" s="2">
        <v>1977</v>
      </c>
      <c r="B187" s="2">
        <v>3.1232670343741109E-2</v>
      </c>
      <c r="C187" s="2">
        <v>7.3306274448226683E-2</v>
      </c>
      <c r="D187" s="2">
        <f t="shared" si="3"/>
        <v>4.8062111985535338E-2</v>
      </c>
      <c r="E187" s="2">
        <f t="shared" si="0"/>
        <v>13356.257761713508</v>
      </c>
      <c r="F187" s="7">
        <f t="shared" si="4"/>
        <v>-1.0209926553238276E-2</v>
      </c>
      <c r="G187" s="2">
        <f t="shared" si="5"/>
        <v>-1.9384415645295639E-3</v>
      </c>
      <c r="H187" s="2">
        <f t="shared" si="6"/>
        <v>-0.1910210727078438</v>
      </c>
      <c r="I187" s="2">
        <f t="shared" si="7"/>
        <v>0.1748871980539351</v>
      </c>
      <c r="J187" s="2">
        <f t="shared" si="8"/>
        <v>0.13191112643645272</v>
      </c>
      <c r="K187" s="2">
        <f t="shared" si="1"/>
        <v>6.0684193216881011E-2</v>
      </c>
      <c r="L187" s="2">
        <f t="shared" si="2"/>
        <v>5024.0556228171881</v>
      </c>
      <c r="M187" s="7">
        <f t="shared" si="9"/>
        <v>-1.3076081168970971E-2</v>
      </c>
      <c r="N187" s="2">
        <f t="shared" si="10"/>
        <v>-8.0260414726504165E-3</v>
      </c>
      <c r="O187" s="2">
        <f t="shared" si="11"/>
        <v>-0.1653571959254499</v>
      </c>
      <c r="P187" s="2">
        <f t="shared" si="12"/>
        <v>0.13050987242605144</v>
      </c>
      <c r="Q187" s="2">
        <f t="shared" si="13"/>
        <v>0.10420190331057261</v>
      </c>
    </row>
    <row r="188" spans="1:17" ht="15.75" customHeight="1" x14ac:dyDescent="0.2">
      <c r="A188" s="2">
        <v>1978</v>
      </c>
      <c r="B188" s="2">
        <v>-0.10958118135327199</v>
      </c>
      <c r="C188" s="2">
        <v>-2.6987012795608445E-2</v>
      </c>
      <c r="D188" s="2">
        <f t="shared" si="3"/>
        <v>-7.6543513930206572E-2</v>
      </c>
      <c r="E188" s="2">
        <f t="shared" si="0"/>
        <v>12333.922859674361</v>
      </c>
      <c r="F188" s="7">
        <f t="shared" si="4"/>
        <v>-1.9549863995505092E-2</v>
      </c>
      <c r="G188" s="2">
        <f t="shared" si="5"/>
        <v>-1.1122297016047627E-2</v>
      </c>
      <c r="H188" s="2">
        <f t="shared" si="6"/>
        <v>-0.1910210727078438</v>
      </c>
      <c r="I188" s="2">
        <f t="shared" si="7"/>
        <v>0.1748871980539351</v>
      </c>
      <c r="J188" s="2">
        <f t="shared" si="8"/>
        <v>0.13376197741002122</v>
      </c>
      <c r="K188" s="2">
        <f t="shared" si="1"/>
        <v>-5.1765263362907508E-2</v>
      </c>
      <c r="L188" s="2">
        <f t="shared" si="2"/>
        <v>4763.9840603521598</v>
      </c>
      <c r="M188" s="7">
        <f t="shared" si="9"/>
        <v>-1.3351548114974384E-2</v>
      </c>
      <c r="N188" s="2">
        <f t="shared" si="10"/>
        <v>-8.2911163790350354E-3</v>
      </c>
      <c r="O188" s="2">
        <f t="shared" si="11"/>
        <v>-0.1653571959254499</v>
      </c>
      <c r="P188" s="2">
        <f t="shared" si="12"/>
        <v>0.13050987242605144</v>
      </c>
      <c r="Q188" s="2">
        <f t="shared" si="13"/>
        <v>0.10432134338305731</v>
      </c>
    </row>
    <row r="189" spans="1:17" ht="15.75" customHeight="1" x14ac:dyDescent="0.2">
      <c r="A189" s="2">
        <v>1979</v>
      </c>
      <c r="B189" s="2">
        <v>0.10338742394616274</v>
      </c>
      <c r="C189" s="2">
        <v>-6.0374991769397091E-2</v>
      </c>
      <c r="D189" s="2">
        <f t="shared" si="3"/>
        <v>3.7882457659938799E-2</v>
      </c>
      <c r="E189" s="2">
        <f t="shared" si="0"/>
        <v>12801.162170186926</v>
      </c>
      <c r="F189" s="7">
        <f t="shared" si="4"/>
        <v>-2.144093269202553E-2</v>
      </c>
      <c r="G189" s="2">
        <f t="shared" si="5"/>
        <v>-1.3145540752511075E-2</v>
      </c>
      <c r="H189" s="2">
        <f t="shared" si="6"/>
        <v>-0.1910210727078438</v>
      </c>
      <c r="I189" s="2">
        <f t="shared" si="7"/>
        <v>0.1748871980539351</v>
      </c>
      <c r="J189" s="2">
        <f t="shared" si="8"/>
        <v>0.13274752204122248</v>
      </c>
      <c r="K189" s="2">
        <f t="shared" si="1"/>
        <v>-1.1246267054729142E-2</v>
      </c>
      <c r="L189" s="2">
        <f t="shared" si="2"/>
        <v>4710.4070233649663</v>
      </c>
      <c r="M189" s="7">
        <f t="shared" si="9"/>
        <v>-1.5085873156263101E-2</v>
      </c>
      <c r="N189" s="2">
        <f t="shared" si="10"/>
        <v>-1.0046063898859914E-2</v>
      </c>
      <c r="O189" s="2">
        <f t="shared" si="11"/>
        <v>-0.1653571959254499</v>
      </c>
      <c r="P189" s="2">
        <f t="shared" si="12"/>
        <v>0.13050987242605144</v>
      </c>
      <c r="Q189" s="2">
        <f t="shared" si="13"/>
        <v>0.10419608884026993</v>
      </c>
    </row>
    <row r="190" spans="1:17" ht="15.75" customHeight="1" x14ac:dyDescent="0.2">
      <c r="A190" s="2">
        <v>1980</v>
      </c>
      <c r="B190" s="2">
        <v>0.10895608609382013</v>
      </c>
      <c r="C190" s="2">
        <v>-0.2274436691168884</v>
      </c>
      <c r="D190" s="2">
        <f t="shared" si="3"/>
        <v>-2.5603815990463297E-2</v>
      </c>
      <c r="E190" s="2">
        <f t="shared" si="0"/>
        <v>12473.403569517381</v>
      </c>
      <c r="F190" s="7">
        <f t="shared" si="4"/>
        <v>-3.5247038720943084E-3</v>
      </c>
      <c r="G190" s="2">
        <f t="shared" si="5"/>
        <v>3.0221305901463416E-3</v>
      </c>
      <c r="H190" s="2">
        <f t="shared" si="6"/>
        <v>-0.1910210727078438</v>
      </c>
      <c r="I190" s="2">
        <f t="shared" si="7"/>
        <v>0.1748871980539351</v>
      </c>
      <c r="J190" s="2">
        <f t="shared" si="8"/>
        <v>0.11823489795554894</v>
      </c>
      <c r="K190" s="2">
        <f t="shared" si="1"/>
        <v>-0.12652374255367585</v>
      </c>
      <c r="L190" s="2">
        <f t="shared" si="2"/>
        <v>4114.4286978177106</v>
      </c>
      <c r="M190" s="7">
        <f t="shared" si="9"/>
        <v>-1.0596569588624073E-2</v>
      </c>
      <c r="N190" s="2">
        <f t="shared" si="10"/>
        <v>-6.1627185616825089E-3</v>
      </c>
      <c r="O190" s="2">
        <f t="shared" si="11"/>
        <v>-0.1337006786338101</v>
      </c>
      <c r="P190" s="2">
        <f t="shared" si="12"/>
        <v>0.13050987242605144</v>
      </c>
      <c r="Q190" s="2">
        <f t="shared" si="13"/>
        <v>9.832266752881709E-2</v>
      </c>
    </row>
    <row r="191" spans="1:17" ht="15.75" customHeight="1" x14ac:dyDescent="0.2">
      <c r="A191" s="2">
        <v>1981</v>
      </c>
      <c r="B191" s="2">
        <v>7.3316429654567195E-2</v>
      </c>
      <c r="C191" s="2">
        <v>-8.2525144563080577E-2</v>
      </c>
      <c r="D191" s="2">
        <f t="shared" si="3"/>
        <v>1.0979799967508086E-2</v>
      </c>
      <c r="E191" s="2">
        <f t="shared" si="0"/>
        <v>12610.359045624682</v>
      </c>
      <c r="F191" s="7">
        <f t="shared" si="4"/>
        <v>-1.2650411249611953E-2</v>
      </c>
      <c r="G191" s="2">
        <f t="shared" si="5"/>
        <v>-6.7203563606247126E-3</v>
      </c>
      <c r="H191" s="2">
        <f t="shared" si="6"/>
        <v>-0.1910210727078438</v>
      </c>
      <c r="I191" s="2">
        <f t="shared" si="7"/>
        <v>0.1748871980539351</v>
      </c>
      <c r="J191" s="2">
        <f t="shared" si="8"/>
        <v>0.11245942692131131</v>
      </c>
      <c r="K191" s="2">
        <f t="shared" si="1"/>
        <v>-3.5772672297786245E-2</v>
      </c>
      <c r="L191" s="2">
        <f t="shared" si="2"/>
        <v>3967.2445883180703</v>
      </c>
      <c r="M191" s="7">
        <f t="shared" si="9"/>
        <v>-2.6213118801173416E-2</v>
      </c>
      <c r="N191" s="2">
        <f t="shared" si="10"/>
        <v>-2.2790973034066277E-2</v>
      </c>
      <c r="O191" s="2">
        <f t="shared" si="11"/>
        <v>-0.1337006786338101</v>
      </c>
      <c r="P191" s="2">
        <f t="shared" si="12"/>
        <v>0.1038982872749106</v>
      </c>
      <c r="Q191" s="2">
        <f t="shared" si="13"/>
        <v>8.5918880550080512E-2</v>
      </c>
    </row>
    <row r="192" spans="1:17" ht="15.75" customHeight="1" x14ac:dyDescent="0.2">
      <c r="A192" s="2">
        <v>1982</v>
      </c>
      <c r="B192" s="2">
        <v>-0.10138868863039341</v>
      </c>
      <c r="C192" s="2">
        <v>-8.8725158974475526E-2</v>
      </c>
      <c r="D192" s="2">
        <f t="shared" si="3"/>
        <v>-9.6323276768026253E-2</v>
      </c>
      <c r="E192" s="2">
        <f t="shared" si="0"/>
        <v>11395.687941128794</v>
      </c>
      <c r="F192" s="7">
        <f t="shared" si="4"/>
        <v>-2.9321855963944907E-2</v>
      </c>
      <c r="G192" s="2">
        <f t="shared" si="5"/>
        <v>-2.3497233071620605E-2</v>
      </c>
      <c r="H192" s="2">
        <f t="shared" si="6"/>
        <v>-0.1910210727078438</v>
      </c>
      <c r="I192" s="2">
        <f t="shared" si="7"/>
        <v>0.1748871980539351</v>
      </c>
      <c r="J192" s="2">
        <f t="shared" si="8"/>
        <v>0.1120159969549368</v>
      </c>
      <c r="K192" s="2">
        <f t="shared" si="1"/>
        <v>-9.2524217871250883E-2</v>
      </c>
      <c r="L192" s="2">
        <f t="shared" si="2"/>
        <v>3600.1783856799884</v>
      </c>
      <c r="M192" s="7">
        <f t="shared" si="9"/>
        <v>-4.0322085529037432E-2</v>
      </c>
      <c r="N192" s="2">
        <f t="shared" si="10"/>
        <v>-3.7050632841937638E-2</v>
      </c>
      <c r="O192" s="2">
        <f t="shared" si="11"/>
        <v>-0.1337006786338101</v>
      </c>
      <c r="P192" s="2">
        <f t="shared" si="12"/>
        <v>0.1038982872749106</v>
      </c>
      <c r="Q192" s="2">
        <f t="shared" si="13"/>
        <v>8.4300233640358782E-2</v>
      </c>
    </row>
    <row r="193" spans="1:17" ht="15.75" customHeight="1" x14ac:dyDescent="0.2">
      <c r="A193" s="2">
        <v>1983</v>
      </c>
      <c r="B193" s="2">
        <v>0.24227527299333285</v>
      </c>
      <c r="C193" s="2">
        <v>0.37947388230494927</v>
      </c>
      <c r="D193" s="2">
        <f t="shared" si="3"/>
        <v>0.29715471671797944</v>
      </c>
      <c r="E193" s="2">
        <f t="shared" si="0"/>
        <v>14781.970363081417</v>
      </c>
      <c r="F193" s="7">
        <f t="shared" si="4"/>
        <v>-8.8484152911061705E-3</v>
      </c>
      <c r="G193" s="2">
        <f t="shared" si="5"/>
        <v>9.3881629715446562E-4</v>
      </c>
      <c r="H193" s="2">
        <f t="shared" si="6"/>
        <v>-0.1910210727078438</v>
      </c>
      <c r="I193" s="2">
        <f t="shared" si="7"/>
        <v>0.29715471671797944</v>
      </c>
      <c r="J193" s="2">
        <f t="shared" si="8"/>
        <v>0.15053767845311292</v>
      </c>
      <c r="K193" s="2">
        <f t="shared" si="1"/>
        <v>0.33831429951146436</v>
      </c>
      <c r="L193" s="2">
        <f t="shared" si="2"/>
        <v>4818.1702143476277</v>
      </c>
      <c r="M193" s="7">
        <f t="shared" si="9"/>
        <v>-1.5757626855495276E-2</v>
      </c>
      <c r="N193" s="2">
        <f t="shared" si="10"/>
        <v>-7.1615548873730393E-3</v>
      </c>
      <c r="O193" s="2">
        <f t="shared" si="11"/>
        <v>-0.1337006786338101</v>
      </c>
      <c r="P193" s="2">
        <f t="shared" si="12"/>
        <v>0.33831429951146436</v>
      </c>
      <c r="Q193" s="2">
        <f t="shared" si="13"/>
        <v>0.14532558508001625</v>
      </c>
    </row>
    <row r="194" spans="1:17" ht="15.75" customHeight="1" x14ac:dyDescent="0.2">
      <c r="A194" s="2">
        <v>1984</v>
      </c>
      <c r="B194" s="2">
        <v>0.11509729142345382</v>
      </c>
      <c r="C194" s="2">
        <v>5.7306211950564068E-2</v>
      </c>
      <c r="D194" s="2">
        <f t="shared" si="3"/>
        <v>9.1980859634297918E-2</v>
      </c>
      <c r="E194" s="2">
        <f t="shared" si="0"/>
        <v>16141.62870416636</v>
      </c>
      <c r="F194" s="7">
        <f t="shared" si="4"/>
        <v>1.8728125061467132E-2</v>
      </c>
      <c r="G194" s="2">
        <f t="shared" si="5"/>
        <v>2.7145546462265479E-2</v>
      </c>
      <c r="H194" s="2">
        <f t="shared" si="6"/>
        <v>-0.1910210727078438</v>
      </c>
      <c r="I194" s="2">
        <f t="shared" si="7"/>
        <v>0.29715471671797944</v>
      </c>
      <c r="J194" s="2">
        <f t="shared" si="8"/>
        <v>0.13989099777272987</v>
      </c>
      <c r="K194" s="2">
        <f t="shared" si="1"/>
        <v>7.4643535792430993E-2</v>
      </c>
      <c r="L194" s="2">
        <f t="shared" si="2"/>
        <v>5177.8154751963093</v>
      </c>
      <c r="M194" s="7">
        <f t="shared" si="9"/>
        <v>4.4481566212664679E-3</v>
      </c>
      <c r="N194" s="2">
        <f t="shared" si="10"/>
        <v>1.2600747402152723E-2</v>
      </c>
      <c r="O194" s="2">
        <f t="shared" si="11"/>
        <v>-0.1337006786338101</v>
      </c>
      <c r="P194" s="2">
        <f t="shared" si="12"/>
        <v>0.33831429951146436</v>
      </c>
      <c r="Q194" s="2">
        <f t="shared" si="13"/>
        <v>0.14120455006450863</v>
      </c>
    </row>
    <row r="195" spans="1:17" ht="15.75" customHeight="1" x14ac:dyDescent="0.2">
      <c r="A195" s="2">
        <v>1985</v>
      </c>
      <c r="B195" s="2">
        <v>9.6133480162340801E-2</v>
      </c>
      <c r="C195" s="2">
        <v>0.13476990422599999</v>
      </c>
      <c r="D195" s="2">
        <f t="shared" si="3"/>
        <v>0.11158804978780448</v>
      </c>
      <c r="E195" s="2">
        <f t="shared" si="0"/>
        <v>17942.841571663132</v>
      </c>
      <c r="F195" s="7">
        <f t="shared" si="4"/>
        <v>5.1620303420602351E-2</v>
      </c>
      <c r="G195" s="2">
        <f t="shared" si="5"/>
        <v>5.7406458711830297E-2</v>
      </c>
      <c r="H195" s="2">
        <f t="shared" si="6"/>
        <v>-9.6323276768026253E-2</v>
      </c>
      <c r="I195" s="2">
        <f t="shared" si="7"/>
        <v>0.29715471671797944</v>
      </c>
      <c r="J195" s="2">
        <f t="shared" si="8"/>
        <v>0.11855709166972812</v>
      </c>
      <c r="K195" s="2">
        <f t="shared" si="1"/>
        <v>0.12317897700690222</v>
      </c>
      <c r="L195" s="2">
        <f t="shared" si="2"/>
        <v>5815.6134885614983</v>
      </c>
      <c r="M195" s="7">
        <f t="shared" si="9"/>
        <v>3.0874092513860432E-2</v>
      </c>
      <c r="N195" s="2">
        <f t="shared" si="10"/>
        <v>3.8288712966223951E-2</v>
      </c>
      <c r="O195" s="2">
        <f t="shared" si="11"/>
        <v>-0.12652374255367585</v>
      </c>
      <c r="P195" s="2">
        <f t="shared" si="12"/>
        <v>0.33831429951146436</v>
      </c>
      <c r="Q195" s="2">
        <f t="shared" si="13"/>
        <v>0.13485516777657686</v>
      </c>
    </row>
    <row r="196" spans="1:17" ht="15.75" customHeight="1" x14ac:dyDescent="0.2">
      <c r="A196" s="2">
        <v>1986</v>
      </c>
      <c r="B196" s="2">
        <v>0.17653566702206724</v>
      </c>
      <c r="C196" s="2">
        <v>0.21828436422581188</v>
      </c>
      <c r="D196" s="2">
        <f t="shared" si="3"/>
        <v>0.19323514590356511</v>
      </c>
      <c r="E196" s="2">
        <f t="shared" si="0"/>
        <v>21410.029180688009</v>
      </c>
      <c r="F196" s="7">
        <f t="shared" si="4"/>
        <v>5.3251166671660626E-2</v>
      </c>
      <c r="G196" s="2">
        <f t="shared" si="5"/>
        <v>5.9241253496793302E-2</v>
      </c>
      <c r="H196" s="2">
        <f t="shared" si="6"/>
        <v>-9.6323276768026253E-2</v>
      </c>
      <c r="I196" s="2">
        <f t="shared" si="7"/>
        <v>0.29715471671797944</v>
      </c>
      <c r="J196" s="2">
        <f t="shared" si="8"/>
        <v>0.12069985698946334</v>
      </c>
      <c r="K196" s="2">
        <f t="shared" si="1"/>
        <v>0.20575975506468847</v>
      </c>
      <c r="L196" s="2">
        <f t="shared" si="2"/>
        <v>7012.2326955188109</v>
      </c>
      <c r="M196" s="7">
        <f t="shared" si="9"/>
        <v>4.0013071319860004E-2</v>
      </c>
      <c r="N196" s="2">
        <f t="shared" si="10"/>
        <v>4.8474859745201743E-2</v>
      </c>
      <c r="O196" s="2">
        <f t="shared" si="11"/>
        <v>-0.12652374255367585</v>
      </c>
      <c r="P196" s="2">
        <f t="shared" si="12"/>
        <v>0.33831429951146436</v>
      </c>
      <c r="Q196" s="2">
        <f t="shared" si="13"/>
        <v>0.1439049085422531</v>
      </c>
    </row>
    <row r="197" spans="1:17" ht="15.75" customHeight="1" x14ac:dyDescent="0.2">
      <c r="A197" s="2">
        <v>1987</v>
      </c>
      <c r="B197" s="2">
        <v>0.27283401249410622</v>
      </c>
      <c r="C197" s="2">
        <v>0.20133908471779427</v>
      </c>
      <c r="D197" s="2">
        <f t="shared" si="3"/>
        <v>0.24423604138358143</v>
      </c>
      <c r="E197" s="2">
        <f t="shared" si="0"/>
        <v>26639.12995368621</v>
      </c>
      <c r="F197" s="7">
        <f t="shared" si="4"/>
        <v>7.1478656491237927E-2</v>
      </c>
      <c r="G197" s="2">
        <f t="shared" si="5"/>
        <v>7.8858646436597915E-2</v>
      </c>
      <c r="H197" s="2">
        <f t="shared" si="6"/>
        <v>-9.6323276768026253E-2</v>
      </c>
      <c r="I197" s="2">
        <f t="shared" si="7"/>
        <v>0.29715471671797944</v>
      </c>
      <c r="J197" s="2">
        <f t="shared" si="8"/>
        <v>0.13390119764558334</v>
      </c>
      <c r="K197" s="2">
        <f t="shared" si="1"/>
        <v>0.22278756305068786</v>
      </c>
      <c r="L197" s="2">
        <f t="shared" si="2"/>
        <v>8574.4709292978041</v>
      </c>
      <c r="M197" s="7">
        <f t="shared" si="9"/>
        <v>5.4909708749290999E-2</v>
      </c>
      <c r="N197" s="2">
        <f t="shared" si="10"/>
        <v>6.4685196728582431E-2</v>
      </c>
      <c r="O197" s="2">
        <f t="shared" si="11"/>
        <v>-0.12652374255367585</v>
      </c>
      <c r="P197" s="2">
        <f t="shared" si="12"/>
        <v>0.33831429951146436</v>
      </c>
      <c r="Q197" s="2">
        <f t="shared" si="13"/>
        <v>0.15419529636207174</v>
      </c>
    </row>
    <row r="198" spans="1:17" ht="15.75" customHeight="1" x14ac:dyDescent="0.2">
      <c r="A198" s="2">
        <v>1988</v>
      </c>
      <c r="B198" s="2">
        <v>-9.3814733578392095E-2</v>
      </c>
      <c r="C198" s="2">
        <v>-1.3223661957587174E-2</v>
      </c>
      <c r="D198" s="2">
        <f t="shared" si="3"/>
        <v>-6.1578304930070119E-2</v>
      </c>
      <c r="E198" s="2">
        <f t="shared" si="0"/>
        <v>24998.737486326358</v>
      </c>
      <c r="F198" s="7">
        <f t="shared" si="4"/>
        <v>7.3202522568830336E-2</v>
      </c>
      <c r="G198" s="2">
        <f t="shared" si="5"/>
        <v>8.0355167336611563E-2</v>
      </c>
      <c r="H198" s="2">
        <f t="shared" si="6"/>
        <v>-9.6323276768026253E-2</v>
      </c>
      <c r="I198" s="2">
        <f t="shared" si="7"/>
        <v>0.29715471671797944</v>
      </c>
      <c r="J198" s="2">
        <f t="shared" si="8"/>
        <v>0.13204211730973747</v>
      </c>
      <c r="K198" s="2">
        <f t="shared" si="1"/>
        <v>-3.7400983443828646E-2</v>
      </c>
      <c r="L198" s="2">
        <f t="shared" si="2"/>
        <v>8253.7772840315465</v>
      </c>
      <c r="M198" s="7">
        <f t="shared" si="9"/>
        <v>5.64969426836592E-2</v>
      </c>
      <c r="N198" s="2">
        <f t="shared" si="10"/>
        <v>6.6121624720490296E-2</v>
      </c>
      <c r="O198" s="2">
        <f t="shared" si="11"/>
        <v>-0.12652374255367585</v>
      </c>
      <c r="P198" s="2">
        <f t="shared" si="12"/>
        <v>0.33831429951146436</v>
      </c>
      <c r="Q198" s="2">
        <f t="shared" si="13"/>
        <v>0.15305262350453888</v>
      </c>
    </row>
    <row r="199" spans="1:17" ht="15.75" customHeight="1" x14ac:dyDescent="0.2">
      <c r="A199" s="2">
        <v>1989</v>
      </c>
      <c r="B199" s="2">
        <v>0.14595674645775314</v>
      </c>
      <c r="C199" s="2">
        <v>2.5997845514324158E-2</v>
      </c>
      <c r="D199" s="2">
        <f t="shared" si="3"/>
        <v>9.7973186080381552E-2</v>
      </c>
      <c r="E199" s="2">
        <f t="shared" si="0"/>
        <v>27447.943445848821</v>
      </c>
      <c r="F199" s="7">
        <f t="shared" si="4"/>
        <v>7.9259899925688992E-2</v>
      </c>
      <c r="G199" s="2">
        <f t="shared" si="5"/>
        <v>8.6364240178655835E-2</v>
      </c>
      <c r="H199" s="2">
        <f t="shared" si="6"/>
        <v>-9.6323276768026253E-2</v>
      </c>
      <c r="I199" s="2">
        <f t="shared" si="7"/>
        <v>0.29715471671797944</v>
      </c>
      <c r="J199" s="2">
        <f t="shared" si="8"/>
        <v>0.13125948035420917</v>
      </c>
      <c r="K199" s="2">
        <f t="shared" si="1"/>
        <v>6.1985515797352848E-2</v>
      </c>
      <c r="L199" s="2">
        <f t="shared" si="2"/>
        <v>8765.3919262587151</v>
      </c>
      <c r="M199" s="7">
        <f t="shared" si="9"/>
        <v>6.4072673889522438E-2</v>
      </c>
      <c r="N199" s="2">
        <f t="shared" si="10"/>
        <v>7.3444803005698514E-2</v>
      </c>
      <c r="O199" s="2">
        <f t="shared" si="11"/>
        <v>-0.12652374255367585</v>
      </c>
      <c r="P199" s="2">
        <f t="shared" si="12"/>
        <v>0.33831429951146436</v>
      </c>
      <c r="Q199" s="2">
        <f t="shared" si="13"/>
        <v>0.15067292662950865</v>
      </c>
    </row>
    <row r="200" spans="1:17" ht="15.75" customHeight="1" x14ac:dyDescent="0.2">
      <c r="A200" s="2">
        <v>1990</v>
      </c>
      <c r="B200" s="2">
        <v>6.4820431476386497E-2</v>
      </c>
      <c r="C200" s="2">
        <v>6.2276227647775961E-2</v>
      </c>
      <c r="D200" s="2">
        <f t="shared" si="3"/>
        <v>6.3802749944942283E-2</v>
      </c>
      <c r="E200" s="2">
        <f t="shared" si="0"/>
        <v>29199.19771802723</v>
      </c>
      <c r="F200" s="7">
        <f t="shared" si="4"/>
        <v>8.8776138868260926E-2</v>
      </c>
      <c r="G200" s="2">
        <f t="shared" si="5"/>
        <v>9.530489677219639E-2</v>
      </c>
      <c r="H200" s="2">
        <f t="shared" si="6"/>
        <v>-9.6323276768026253E-2</v>
      </c>
      <c r="I200" s="2">
        <f t="shared" si="7"/>
        <v>0.29715471671797944</v>
      </c>
      <c r="J200" s="2">
        <f t="shared" si="8"/>
        <v>0.12571320203001399</v>
      </c>
      <c r="K200" s="2">
        <f t="shared" si="1"/>
        <v>6.3039488796359122E-2</v>
      </c>
      <c r="L200" s="2">
        <f t="shared" si="2"/>
        <v>9317.9577523897988</v>
      </c>
      <c r="M200" s="7">
        <f t="shared" si="9"/>
        <v>8.5178347324061141E-2</v>
      </c>
      <c r="N200" s="2">
        <f t="shared" si="10"/>
        <v>9.240112614070202E-2</v>
      </c>
      <c r="O200" s="2">
        <f t="shared" si="11"/>
        <v>-9.2524217871250883E-2</v>
      </c>
      <c r="P200" s="2">
        <f t="shared" si="12"/>
        <v>0.33831429951146436</v>
      </c>
      <c r="Q200" s="2">
        <f t="shared" si="13"/>
        <v>0.13368636881172807</v>
      </c>
    </row>
    <row r="201" spans="1:17" ht="15.75" customHeight="1" x14ac:dyDescent="0.2">
      <c r="A201" s="2">
        <v>1991</v>
      </c>
      <c r="B201" s="2">
        <v>2.860711105851621E-3</v>
      </c>
      <c r="C201" s="2">
        <v>4.5843533641246603E-2</v>
      </c>
      <c r="D201" s="2">
        <f t="shared" si="3"/>
        <v>2.0053840120009613E-2</v>
      </c>
      <c r="E201" s="2">
        <f t="shared" si="0"/>
        <v>29784.753760697098</v>
      </c>
      <c r="F201" s="7">
        <f t="shared" si="4"/>
        <v>8.9749444205773563E-2</v>
      </c>
      <c r="G201" s="2">
        <f t="shared" si="5"/>
        <v>9.6212300787446553E-2</v>
      </c>
      <c r="H201" s="2">
        <f t="shared" si="6"/>
        <v>-9.6323276768026253E-2</v>
      </c>
      <c r="I201" s="2">
        <f t="shared" si="7"/>
        <v>0.29715471671797944</v>
      </c>
      <c r="J201" s="2">
        <f t="shared" si="8"/>
        <v>0.12506800294125928</v>
      </c>
      <c r="K201" s="2">
        <f t="shared" si="1"/>
        <v>3.294868688062811E-2</v>
      </c>
      <c r="L201" s="2">
        <f t="shared" si="2"/>
        <v>9624.9722247402115</v>
      </c>
      <c r="M201" s="7">
        <f t="shared" si="9"/>
        <v>9.2675111102962476E-2</v>
      </c>
      <c r="N201" s="2">
        <f t="shared" si="10"/>
        <v>9.9273262058543449E-2</v>
      </c>
      <c r="O201" s="2">
        <f t="shared" si="11"/>
        <v>-9.2524217871250883E-2</v>
      </c>
      <c r="P201" s="2">
        <f t="shared" si="12"/>
        <v>0.33831429951146436</v>
      </c>
      <c r="Q201" s="2">
        <f t="shared" si="13"/>
        <v>0.1280113772121135</v>
      </c>
    </row>
    <row r="202" spans="1:17" ht="15.75" customHeight="1" x14ac:dyDescent="0.2">
      <c r="A202" s="2">
        <v>1992</v>
      </c>
      <c r="B202" s="2">
        <v>0.24018379607920171</v>
      </c>
      <c r="C202" s="2">
        <v>0.13132012402723414</v>
      </c>
      <c r="D202" s="2">
        <f t="shared" si="3"/>
        <v>0.19663832725841468</v>
      </c>
      <c r="E202" s="2">
        <f t="shared" si="0"/>
        <v>35641.577918004354</v>
      </c>
      <c r="F202" s="7">
        <f t="shared" si="4"/>
        <v>0.12078326455702029</v>
      </c>
      <c r="G202" s="2">
        <f t="shared" si="5"/>
        <v>0.12550846119009063</v>
      </c>
      <c r="H202" s="2">
        <f t="shared" si="6"/>
        <v>-6.1578304930070119E-2</v>
      </c>
      <c r="I202" s="2">
        <f t="shared" si="7"/>
        <v>0.29715471671797944</v>
      </c>
      <c r="J202" s="2">
        <f t="shared" si="8"/>
        <v>0.10812073306272391</v>
      </c>
      <c r="K202" s="2">
        <f t="shared" si="1"/>
        <v>0.16397922564282441</v>
      </c>
      <c r="L202" s="2">
        <f t="shared" si="2"/>
        <v>11203.267716986804</v>
      </c>
      <c r="M202" s="7">
        <f t="shared" si="9"/>
        <v>0.12021676867312117</v>
      </c>
      <c r="N202" s="2">
        <f t="shared" si="10"/>
        <v>0.124923606409951</v>
      </c>
      <c r="O202" s="2">
        <f t="shared" si="11"/>
        <v>-3.7400983443828646E-2</v>
      </c>
      <c r="P202" s="2">
        <f t="shared" si="12"/>
        <v>0.33831429951146436</v>
      </c>
      <c r="Q202" s="2">
        <f t="shared" si="13"/>
        <v>0.10969827357305061</v>
      </c>
    </row>
    <row r="203" spans="1:17" ht="15.75" customHeight="1" x14ac:dyDescent="0.2">
      <c r="A203" s="2">
        <v>1993</v>
      </c>
      <c r="B203" s="2">
        <v>7.086619864430066E-2</v>
      </c>
      <c r="C203" s="2">
        <v>0.10501536533140543</v>
      </c>
      <c r="D203" s="2">
        <f t="shared" si="3"/>
        <v>8.4525865319142579E-2</v>
      </c>
      <c r="E203" s="2">
        <f t="shared" si="0"/>
        <v>38654.213132863311</v>
      </c>
      <c r="F203" s="7">
        <f t="shared" si="4"/>
        <v>0.10089639852616604</v>
      </c>
      <c r="G203" s="2">
        <f t="shared" si="5"/>
        <v>0.10424557605020697</v>
      </c>
      <c r="H203" s="2">
        <f t="shared" si="6"/>
        <v>-6.1578304930070119E-2</v>
      </c>
      <c r="I203" s="2">
        <f t="shared" si="7"/>
        <v>0.24423604138358143</v>
      </c>
      <c r="J203" s="2">
        <f t="shared" si="8"/>
        <v>9.0004240360011437E-2</v>
      </c>
      <c r="K203" s="2">
        <f t="shared" si="1"/>
        <v>9.4770615325273991E-2</v>
      </c>
      <c r="L203" s="2">
        <f t="shared" si="2"/>
        <v>12265.008292179422</v>
      </c>
      <c r="M203" s="7">
        <f t="shared" si="9"/>
        <v>9.7939907062888354E-2</v>
      </c>
      <c r="N203" s="2">
        <f t="shared" si="10"/>
        <v>0.10056923799133195</v>
      </c>
      <c r="O203" s="2">
        <f t="shared" si="11"/>
        <v>-3.7400983443828646E-2</v>
      </c>
      <c r="P203" s="2">
        <f t="shared" si="12"/>
        <v>0.22278756305068786</v>
      </c>
      <c r="Q203" s="2">
        <f t="shared" si="13"/>
        <v>8.0101091255211032E-2</v>
      </c>
    </row>
    <row r="204" spans="1:17" ht="15.75" customHeight="1" x14ac:dyDescent="0.2">
      <c r="A204" s="2">
        <v>1994</v>
      </c>
      <c r="B204" s="2">
        <v>0.10865092237600749</v>
      </c>
      <c r="C204" s="2">
        <v>9.8809731943940049E-2</v>
      </c>
      <c r="D204" s="2">
        <f t="shared" si="3"/>
        <v>0.10471444620318052</v>
      </c>
      <c r="E204" s="2">
        <f t="shared" si="0"/>
        <v>42701.867654490801</v>
      </c>
      <c r="F204" s="7">
        <f t="shared" si="4"/>
        <v>0.1021734664856009</v>
      </c>
      <c r="G204" s="2">
        <f t="shared" si="5"/>
        <v>0.10551893470709524</v>
      </c>
      <c r="H204" s="2">
        <f t="shared" si="6"/>
        <v>-6.1578304930070119E-2</v>
      </c>
      <c r="I204" s="2">
        <f t="shared" si="7"/>
        <v>0.24423604138358143</v>
      </c>
      <c r="J204" s="2">
        <f t="shared" si="8"/>
        <v>8.9901459444840917E-2</v>
      </c>
      <c r="K204" s="2">
        <f t="shared" si="1"/>
        <v>0.10176208907356027</v>
      </c>
      <c r="L204" s="2">
        <f t="shared" si="2"/>
        <v>13513.121158496138</v>
      </c>
      <c r="M204" s="7">
        <f t="shared" si="9"/>
        <v>0.1006795817890825</v>
      </c>
      <c r="N204" s="2">
        <f t="shared" si="10"/>
        <v>0.10328109331944486</v>
      </c>
      <c r="O204" s="2">
        <f t="shared" si="11"/>
        <v>-3.7400983443828646E-2</v>
      </c>
      <c r="P204" s="2">
        <f t="shared" si="12"/>
        <v>0.22278756305068786</v>
      </c>
      <c r="Q204" s="2">
        <f t="shared" si="13"/>
        <v>7.9583221744056465E-2</v>
      </c>
    </row>
    <row r="205" spans="1:17" ht="15.75" customHeight="1" x14ac:dyDescent="0.2">
      <c r="A205" s="2">
        <v>1995</v>
      </c>
      <c r="B205" s="2">
        <v>-4.5010818074175951E-2</v>
      </c>
      <c r="C205" s="2">
        <v>-7.8465851472554138E-2</v>
      </c>
      <c r="D205" s="2">
        <f t="shared" si="3"/>
        <v>-5.8392831433527227E-2</v>
      </c>
      <c r="E205" s="2">
        <f t="shared" si="0"/>
        <v>40208.384694645327</v>
      </c>
      <c r="F205" s="7">
        <f t="shared" si="4"/>
        <v>8.4033092969689957E-2</v>
      </c>
      <c r="G205" s="2">
        <f t="shared" si="5"/>
        <v>8.8520846584962037E-2</v>
      </c>
      <c r="H205" s="2">
        <f t="shared" si="6"/>
        <v>-6.1578304930070119E-2</v>
      </c>
      <c r="I205" s="2">
        <f t="shared" si="7"/>
        <v>0.24423604138358143</v>
      </c>
      <c r="J205" s="2">
        <f t="shared" si="8"/>
        <v>0.10364540758235294</v>
      </c>
      <c r="K205" s="2">
        <f t="shared" si="1"/>
        <v>-6.8429341453040679E-2</v>
      </c>
      <c r="L205" s="2">
        <f t="shared" si="2"/>
        <v>12588.427176645097</v>
      </c>
      <c r="M205" s="7">
        <f t="shared" si="9"/>
        <v>8.0283128978369755E-2</v>
      </c>
      <c r="N205" s="2">
        <f t="shared" si="10"/>
        <v>8.4120261473450558E-2</v>
      </c>
      <c r="O205" s="2">
        <f t="shared" si="11"/>
        <v>-6.8429341453040679E-2</v>
      </c>
      <c r="P205" s="2">
        <f t="shared" si="12"/>
        <v>0.22278756305068786</v>
      </c>
      <c r="Q205" s="2">
        <f t="shared" si="13"/>
        <v>9.5695451832411627E-2</v>
      </c>
    </row>
    <row r="206" spans="1:17" ht="15.75" customHeight="1" x14ac:dyDescent="0.2">
      <c r="A206" s="2">
        <v>1996</v>
      </c>
      <c r="B206" s="2">
        <v>0.33081296796030268</v>
      </c>
      <c r="C206" s="2">
        <v>0.20904601941932688</v>
      </c>
      <c r="D206" s="2">
        <f t="shared" si="3"/>
        <v>0.28210618854391234</v>
      </c>
      <c r="E206" s="2">
        <f t="shared" si="0"/>
        <v>51551.418848359099</v>
      </c>
      <c r="F206" s="7">
        <f t="shared" si="4"/>
        <v>9.1848385784787115E-2</v>
      </c>
      <c r="G206" s="2">
        <f t="shared" si="5"/>
        <v>9.7407950848996755E-2</v>
      </c>
      <c r="H206" s="2">
        <f t="shared" si="6"/>
        <v>-6.1578304930070119E-2</v>
      </c>
      <c r="I206" s="2">
        <f t="shared" si="7"/>
        <v>0.28210618854391234</v>
      </c>
      <c r="J206" s="2">
        <f t="shared" si="8"/>
        <v>0.11661986134149614</v>
      </c>
      <c r="K206" s="2">
        <f t="shared" si="1"/>
        <v>0.24557610398161961</v>
      </c>
      <c r="L206" s="2">
        <f t="shared" si="2"/>
        <v>15679.844077941938</v>
      </c>
      <c r="M206" s="7">
        <f t="shared" si="9"/>
        <v>8.3798491083647952E-2</v>
      </c>
      <c r="N206" s="2">
        <f t="shared" si="10"/>
        <v>8.8101896365143692E-2</v>
      </c>
      <c r="O206" s="2">
        <f t="shared" si="11"/>
        <v>-6.8429341453040679E-2</v>
      </c>
      <c r="P206" s="2">
        <f t="shared" si="12"/>
        <v>0.24557610398161961</v>
      </c>
      <c r="Q206" s="2">
        <f t="shared" si="13"/>
        <v>0.10194326528214226</v>
      </c>
    </row>
    <row r="207" spans="1:17" ht="15.75" customHeight="1" x14ac:dyDescent="0.2">
      <c r="A207" s="2">
        <v>1997</v>
      </c>
      <c r="B207" s="2">
        <v>0.20494438178632279</v>
      </c>
      <c r="C207" s="2">
        <v>-2.0066813839218267E-2</v>
      </c>
      <c r="D207" s="2">
        <f t="shared" si="3"/>
        <v>0.11493990353610636</v>
      </c>
      <c r="E207" s="2">
        <f t="shared" si="0"/>
        <v>57476.733957938908</v>
      </c>
      <c r="F207" s="7">
        <f t="shared" si="4"/>
        <v>7.9933975353970357E-2</v>
      </c>
      <c r="G207" s="2">
        <f t="shared" si="5"/>
        <v>8.4478337064249259E-2</v>
      </c>
      <c r="H207" s="2">
        <f t="shared" si="6"/>
        <v>-6.1578304930070119E-2</v>
      </c>
      <c r="I207" s="2">
        <f t="shared" si="7"/>
        <v>0.28210618854391234</v>
      </c>
      <c r="J207" s="2">
        <f t="shared" si="8"/>
        <v>0.10513423197806147</v>
      </c>
      <c r="K207" s="2">
        <f t="shared" si="1"/>
        <v>4.7436544848444048E-2</v>
      </c>
      <c r="L207" s="2">
        <f t="shared" si="2"/>
        <v>16423.641704761838</v>
      </c>
      <c r="M207" s="7">
        <f t="shared" si="9"/>
        <v>6.7151828789648982E-2</v>
      </c>
      <c r="N207" s="2">
        <f t="shared" si="10"/>
        <v>7.0566794544919306E-2</v>
      </c>
      <c r="O207" s="2">
        <f t="shared" si="11"/>
        <v>-6.8429341453040679E-2</v>
      </c>
      <c r="P207" s="2">
        <f t="shared" si="12"/>
        <v>0.24557610398161961</v>
      </c>
      <c r="Q207" s="2">
        <f t="shared" si="13"/>
        <v>9.0658399177264412E-2</v>
      </c>
    </row>
    <row r="208" spans="1:17" ht="15.75" customHeight="1" x14ac:dyDescent="0.2">
      <c r="A208" s="2">
        <v>1998</v>
      </c>
      <c r="B208" s="2">
        <v>0.22370130784591469</v>
      </c>
      <c r="C208" s="2">
        <v>0.13042046466008572</v>
      </c>
      <c r="D208" s="2">
        <f t="shared" si="3"/>
        <v>0.1863889705715831</v>
      </c>
      <c r="E208" s="2">
        <f t="shared" si="0"/>
        <v>68189.763232175901</v>
      </c>
      <c r="F208" s="7">
        <f t="shared" si="4"/>
        <v>0.10555438288893557</v>
      </c>
      <c r="G208" s="2">
        <f t="shared" si="5"/>
        <v>0.10927506461441458</v>
      </c>
      <c r="H208" s="2">
        <f t="shared" si="6"/>
        <v>-5.8392831433527227E-2</v>
      </c>
      <c r="I208" s="2">
        <f t="shared" si="7"/>
        <v>0.28210618854391234</v>
      </c>
      <c r="J208" s="2">
        <f t="shared" si="8"/>
        <v>9.5674981161215006E-2</v>
      </c>
      <c r="K208" s="2">
        <f t="shared" si="1"/>
        <v>0.15840471761583441</v>
      </c>
      <c r="L208" s="2">
        <f t="shared" si="2"/>
        <v>19025.224031228277</v>
      </c>
      <c r="M208" s="7">
        <f t="shared" si="9"/>
        <v>8.7095513422468823E-2</v>
      </c>
      <c r="N208" s="2">
        <f t="shared" si="10"/>
        <v>9.0147364650885617E-2</v>
      </c>
      <c r="O208" s="2">
        <f t="shared" si="11"/>
        <v>-6.8429341453040679E-2</v>
      </c>
      <c r="P208" s="2">
        <f t="shared" si="12"/>
        <v>0.24557610398161961</v>
      </c>
      <c r="Q208" s="2">
        <f t="shared" si="13"/>
        <v>8.5761283974954944E-2</v>
      </c>
    </row>
    <row r="209" spans="1:17" ht="15.75" customHeight="1" x14ac:dyDescent="0.2">
      <c r="A209" s="2">
        <v>1999</v>
      </c>
      <c r="B209" s="2">
        <v>0.24315364664170547</v>
      </c>
      <c r="C209" s="2">
        <v>8.7850301253395768E-2</v>
      </c>
      <c r="D209" s="2">
        <f t="shared" si="3"/>
        <v>0.18103230848638158</v>
      </c>
      <c r="E209" s="2">
        <f t="shared" si="0"/>
        <v>80534.313485236489</v>
      </c>
      <c r="F209" s="7">
        <f t="shared" si="4"/>
        <v>0.11364588092607622</v>
      </c>
      <c r="G209" s="2">
        <f t="shared" si="5"/>
        <v>0.11758097685501459</v>
      </c>
      <c r="H209" s="2">
        <f t="shared" si="6"/>
        <v>-5.8392831433527227E-2</v>
      </c>
      <c r="I209" s="2">
        <f t="shared" si="7"/>
        <v>0.28210618854391234</v>
      </c>
      <c r="J209" s="2">
        <f t="shared" si="8"/>
        <v>9.8157926034193085E-2</v>
      </c>
      <c r="K209" s="2">
        <f t="shared" si="1"/>
        <v>0.13444130486988867</v>
      </c>
      <c r="L209" s="2">
        <f t="shared" si="2"/>
        <v>21582.999975428571</v>
      </c>
      <c r="M209" s="7">
        <f t="shared" si="9"/>
        <v>9.4294073278937976E-2</v>
      </c>
      <c r="N209" s="2">
        <f t="shared" si="10"/>
        <v>9.7392943558139197E-2</v>
      </c>
      <c r="O209" s="2">
        <f t="shared" si="11"/>
        <v>-6.8429341453040679E-2</v>
      </c>
      <c r="P209" s="2">
        <f t="shared" si="12"/>
        <v>0.24557610398161961</v>
      </c>
      <c r="Q209" s="2">
        <f t="shared" si="13"/>
        <v>8.6177375049344723E-2</v>
      </c>
    </row>
    <row r="210" spans="1:17" ht="15.75" customHeight="1" x14ac:dyDescent="0.2">
      <c r="A210" s="2">
        <v>2000</v>
      </c>
      <c r="B210" s="2">
        <v>0.12761309564180046</v>
      </c>
      <c r="C210" s="2">
        <v>-0.11202785634239321</v>
      </c>
      <c r="D210" s="2">
        <f t="shared" si="3"/>
        <v>3.1756714848122994E-2</v>
      </c>
      <c r="E210" s="2">
        <f t="shared" si="0"/>
        <v>83091.818714076493</v>
      </c>
      <c r="F210" s="7">
        <f t="shared" si="4"/>
        <v>0.11024476635302623</v>
      </c>
      <c r="G210" s="2">
        <f t="shared" si="5"/>
        <v>0.11437637334533265</v>
      </c>
      <c r="H210" s="2">
        <f t="shared" si="6"/>
        <v>-5.8392831433527227E-2</v>
      </c>
      <c r="I210" s="2">
        <f t="shared" si="7"/>
        <v>0.28210618854391234</v>
      </c>
      <c r="J210" s="2">
        <f t="shared" si="8"/>
        <v>0.10060142334585132</v>
      </c>
      <c r="K210" s="2">
        <f t="shared" si="1"/>
        <v>-4.0135570747135106E-2</v>
      </c>
      <c r="L210" s="2">
        <f t="shared" si="2"/>
        <v>20716.753952979343</v>
      </c>
      <c r="M210" s="7">
        <f t="shared" si="9"/>
        <v>8.3178664577079328E-2</v>
      </c>
      <c r="N210" s="2">
        <f t="shared" si="10"/>
        <v>8.7075437603789774E-2</v>
      </c>
      <c r="O210" s="2">
        <f t="shared" si="11"/>
        <v>-6.8429341453040679E-2</v>
      </c>
      <c r="P210" s="2">
        <f t="shared" si="12"/>
        <v>0.24557610398161961</v>
      </c>
      <c r="Q210" s="2">
        <f t="shared" si="13"/>
        <v>9.6325999049134525E-2</v>
      </c>
    </row>
    <row r="211" spans="1:17" ht="15.75" customHeight="1" x14ac:dyDescent="0.2">
      <c r="A211" s="2">
        <v>2001</v>
      </c>
      <c r="B211" s="2">
        <v>-7.2927240560011541E-2</v>
      </c>
      <c r="C211" s="2">
        <v>0.12936969056937597</v>
      </c>
      <c r="D211" s="2">
        <f t="shared" si="3"/>
        <v>7.9915318917434669E-3</v>
      </c>
      <c r="E211" s="2">
        <f t="shared" si="0"/>
        <v>83755.849633272999</v>
      </c>
      <c r="F211" s="7">
        <f t="shared" si="4"/>
        <v>0.10892484418943814</v>
      </c>
      <c r="G211" s="2">
        <f t="shared" si="5"/>
        <v>0.11317014252250604</v>
      </c>
      <c r="H211" s="2">
        <f t="shared" si="6"/>
        <v>-5.8392831433527227E-2</v>
      </c>
      <c r="I211" s="2">
        <f t="shared" si="7"/>
        <v>0.28210618854391234</v>
      </c>
      <c r="J211" s="2">
        <f t="shared" si="8"/>
        <v>0.10192168109876465</v>
      </c>
      <c r="K211" s="2">
        <f t="shared" si="1"/>
        <v>6.8680611230559713E-2</v>
      </c>
      <c r="L211" s="2">
        <f t="shared" si="2"/>
        <v>22139.593277183081</v>
      </c>
      <c r="M211" s="7">
        <f t="shared" si="9"/>
        <v>8.686853321315878E-2</v>
      </c>
      <c r="N211" s="2">
        <f t="shared" si="10"/>
        <v>9.0648630038782929E-2</v>
      </c>
      <c r="O211" s="2">
        <f t="shared" si="11"/>
        <v>-6.8429341453040679E-2</v>
      </c>
      <c r="P211" s="2">
        <f t="shared" si="12"/>
        <v>0.24557610398161961</v>
      </c>
      <c r="Q211" s="2">
        <f t="shared" si="13"/>
        <v>9.4744844648375862E-2</v>
      </c>
    </row>
    <row r="212" spans="1:17" ht="15.75" customHeight="1" x14ac:dyDescent="0.2">
      <c r="A212" s="2">
        <v>2002</v>
      </c>
      <c r="B212" s="2">
        <v>-0.16960102926444043</v>
      </c>
      <c r="C212" s="2">
        <v>7.454838390285512E-2</v>
      </c>
      <c r="D212" s="2">
        <f t="shared" si="3"/>
        <v>-7.1941263997522209E-2</v>
      </c>
      <c r="E212" s="2">
        <f t="shared" si="0"/>
        <v>77730.347943468936</v>
      </c>
      <c r="F212" s="7">
        <f t="shared" si="4"/>
        <v>8.1093780553232991E-2</v>
      </c>
      <c r="G212" s="2">
        <f t="shared" si="5"/>
        <v>8.6312183396912351E-2</v>
      </c>
      <c r="H212" s="2">
        <f t="shared" si="6"/>
        <v>-7.1941263997522209E-2</v>
      </c>
      <c r="I212" s="2">
        <f t="shared" si="7"/>
        <v>0.28210618854391234</v>
      </c>
      <c r="J212" s="2">
        <f t="shared" si="8"/>
        <v>0.11233781246202569</v>
      </c>
      <c r="K212" s="2">
        <f t="shared" si="1"/>
        <v>1.3035599526664554E-3</v>
      </c>
      <c r="L212" s="2">
        <f t="shared" si="2"/>
        <v>22168.453564347543</v>
      </c>
      <c r="M212" s="7">
        <f t="shared" si="9"/>
        <v>7.0629161582768163E-2</v>
      </c>
      <c r="N212" s="2">
        <f t="shared" si="10"/>
        <v>7.4381063469767139E-2</v>
      </c>
      <c r="O212" s="2">
        <f t="shared" si="11"/>
        <v>-6.8429341453040679E-2</v>
      </c>
      <c r="P212" s="2">
        <f t="shared" si="12"/>
        <v>0.24557610398161961</v>
      </c>
      <c r="Q212" s="2">
        <f t="shared" si="13"/>
        <v>9.4720699581735152E-2</v>
      </c>
    </row>
    <row r="213" spans="1:17" ht="15.75" customHeight="1" x14ac:dyDescent="0.2">
      <c r="A213" s="2">
        <v>2003</v>
      </c>
      <c r="B213" s="2">
        <v>-0.2342486170042396</v>
      </c>
      <c r="C213" s="2">
        <v>0.11669442250277817</v>
      </c>
      <c r="D213" s="2">
        <f t="shared" si="3"/>
        <v>-9.3871401201432489E-2</v>
      </c>
      <c r="E213" s="2">
        <f t="shared" si="0"/>
        <v>70433.691266140624</v>
      </c>
      <c r="F213" s="7">
        <f t="shared" si="4"/>
        <v>6.1838239262447546E-2</v>
      </c>
      <c r="G213" s="2">
        <f t="shared" si="5"/>
        <v>6.8472456744854859E-2</v>
      </c>
      <c r="H213" s="2">
        <f t="shared" si="6"/>
        <v>-9.3871401201432489E-2</v>
      </c>
      <c r="I213" s="2">
        <f t="shared" si="7"/>
        <v>0.28210618854391234</v>
      </c>
      <c r="J213" s="2">
        <f t="shared" si="8"/>
        <v>0.12598872601017913</v>
      </c>
      <c r="K213" s="2">
        <f t="shared" si="1"/>
        <v>1.1411510650672835E-2</v>
      </c>
      <c r="L213" s="2">
        <f t="shared" si="2"/>
        <v>22421.429108306042</v>
      </c>
      <c r="M213" s="7">
        <f t="shared" si="9"/>
        <v>6.2183484439562807E-2</v>
      </c>
      <c r="N213" s="2">
        <f t="shared" si="10"/>
        <v>6.6045153002307011E-2</v>
      </c>
      <c r="O213" s="2">
        <f t="shared" si="11"/>
        <v>-6.8429341453040679E-2</v>
      </c>
      <c r="P213" s="2">
        <f t="shared" si="12"/>
        <v>0.24557610398161961</v>
      </c>
      <c r="Q213" s="2">
        <f t="shared" si="13"/>
        <v>9.6380412421838479E-2</v>
      </c>
    </row>
    <row r="214" spans="1:17" ht="15.75" customHeight="1" x14ac:dyDescent="0.2">
      <c r="A214" s="2">
        <v>2004</v>
      </c>
      <c r="B214" s="2">
        <v>0.36825790666800229</v>
      </c>
      <c r="C214" s="2">
        <v>4.993968869283627E-2</v>
      </c>
      <c r="D214" s="2">
        <f t="shared" si="3"/>
        <v>0.24093061947793587</v>
      </c>
      <c r="E214" s="2">
        <f t="shared" si="0"/>
        <v>87403.324135009563</v>
      </c>
      <c r="F214" s="7">
        <f t="shared" si="4"/>
        <v>7.4256791487014931E-2</v>
      </c>
      <c r="G214" s="2">
        <f t="shared" si="5"/>
        <v>8.2094074072330381E-2</v>
      </c>
      <c r="H214" s="2">
        <f t="shared" si="6"/>
        <v>-9.3871401201432489E-2</v>
      </c>
      <c r="I214" s="2">
        <f t="shared" si="7"/>
        <v>0.28210618854391234</v>
      </c>
      <c r="J214" s="2">
        <f t="shared" si="8"/>
        <v>0.13720677147292962</v>
      </c>
      <c r="K214" s="2">
        <f t="shared" si="1"/>
        <v>0.14543515408538607</v>
      </c>
      <c r="L214" s="2">
        <f t="shared" si="2"/>
        <v>25682.29310548709</v>
      </c>
      <c r="M214" s="7">
        <f t="shared" si="9"/>
        <v>6.63206329676055E-2</v>
      </c>
      <c r="N214" s="2">
        <f t="shared" si="10"/>
        <v>7.0412459503489594E-2</v>
      </c>
      <c r="O214" s="2">
        <f t="shared" si="11"/>
        <v>-6.8429341453040679E-2</v>
      </c>
      <c r="P214" s="2">
        <f t="shared" si="12"/>
        <v>0.24557610398161961</v>
      </c>
      <c r="Q214" s="2">
        <f t="shared" si="13"/>
        <v>9.9128981173426375E-2</v>
      </c>
    </row>
    <row r="215" spans="1:17" ht="15.75" customHeight="1" x14ac:dyDescent="0.2">
      <c r="A215" s="2">
        <v>2005</v>
      </c>
      <c r="B215" s="2">
        <v>4.4193988692644792E-2</v>
      </c>
      <c r="C215" s="2">
        <v>6.5183411836587268E-2</v>
      </c>
      <c r="D215" s="2">
        <f t="shared" si="3"/>
        <v>5.2589757950221784E-2</v>
      </c>
      <c r="E215" s="2">
        <f t="shared" si="0"/>
        <v>91999.843795314489</v>
      </c>
      <c r="F215" s="7">
        <f t="shared" si="4"/>
        <v>8.6293163525522659E-2</v>
      </c>
      <c r="G215" s="2">
        <f t="shared" si="5"/>
        <v>9.31923330107053E-2</v>
      </c>
      <c r="H215" s="2">
        <f t="shared" si="6"/>
        <v>-9.3871401201432489E-2</v>
      </c>
      <c r="I215" s="2">
        <f t="shared" si="7"/>
        <v>0.28210618854391234</v>
      </c>
      <c r="J215" s="2">
        <f t="shared" si="8"/>
        <v>0.12881231125548173</v>
      </c>
      <c r="K215" s="2">
        <f t="shared" si="1"/>
        <v>5.8886584893404523E-2</v>
      </c>
      <c r="L215" s="2">
        <f t="shared" si="2"/>
        <v>27194.635638700656</v>
      </c>
      <c r="M215" s="7">
        <f t="shared" si="9"/>
        <v>8.0068194375776655E-2</v>
      </c>
      <c r="N215" s="2">
        <f t="shared" si="10"/>
        <v>8.3144052138134111E-2</v>
      </c>
      <c r="O215" s="2">
        <f t="shared" si="11"/>
        <v>-4.0135570747135106E-2</v>
      </c>
      <c r="P215" s="2">
        <f t="shared" si="12"/>
        <v>0.24557610398161961</v>
      </c>
      <c r="Q215" s="2">
        <f t="shared" si="13"/>
        <v>8.6713999740438544E-2</v>
      </c>
    </row>
    <row r="216" spans="1:17" ht="15.75" customHeight="1" x14ac:dyDescent="0.2">
      <c r="A216" s="2">
        <v>2006</v>
      </c>
      <c r="B216" s="2">
        <v>0.10253620729110313</v>
      </c>
      <c r="C216" s="2">
        <v>-1.8509675447629159E-2</v>
      </c>
      <c r="D216" s="2">
        <f t="shared" si="3"/>
        <v>5.4117854195610215E-2</v>
      </c>
      <c r="E216" s="2">
        <f t="shared" si="0"/>
        <v>96978.677927848228</v>
      </c>
      <c r="F216" s="7">
        <f t="shared" si="4"/>
        <v>6.5230428487388137E-2</v>
      </c>
      <c r="G216" s="2">
        <f t="shared" si="5"/>
        <v>7.0393499575875068E-2</v>
      </c>
      <c r="H216" s="2">
        <f t="shared" si="6"/>
        <v>-9.3871401201432489E-2</v>
      </c>
      <c r="I216" s="2">
        <f t="shared" si="7"/>
        <v>0.24093061947793587</v>
      </c>
      <c r="J216" s="2">
        <f t="shared" si="8"/>
        <v>0.11054109633031436</v>
      </c>
      <c r="K216" s="2">
        <f t="shared" si="1"/>
        <v>1.7804089373990528E-2</v>
      </c>
      <c r="L216" s="2">
        <f t="shared" si="2"/>
        <v>27678.811362105193</v>
      </c>
      <c r="M216" s="7">
        <f t="shared" si="9"/>
        <v>5.8474913944134267E-2</v>
      </c>
      <c r="N216" s="2">
        <f t="shared" si="10"/>
        <v>6.0366850677371221E-2</v>
      </c>
      <c r="O216" s="2">
        <f t="shared" si="11"/>
        <v>-4.0135570747135106E-2</v>
      </c>
      <c r="P216" s="2">
        <f t="shared" si="12"/>
        <v>0.15840471761583441</v>
      </c>
      <c r="Q216" s="2">
        <f t="shared" si="13"/>
        <v>6.6975111432826751E-2</v>
      </c>
    </row>
    <row r="217" spans="1:17" ht="15.75" customHeight="1" x14ac:dyDescent="0.2">
      <c r="A217" s="2">
        <v>2007</v>
      </c>
      <c r="B217" s="2">
        <v>0.11586757014041904</v>
      </c>
      <c r="C217" s="2">
        <v>1.5650672185925085E-2</v>
      </c>
      <c r="D217" s="2">
        <f t="shared" si="3"/>
        <v>7.578081095862145E-2</v>
      </c>
      <c r="E217" s="2">
        <f t="shared" si="0"/>
        <v>104327.80078691554</v>
      </c>
      <c r="F217" s="7">
        <f t="shared" si="4"/>
        <v>6.1428628429378955E-2</v>
      </c>
      <c r="G217" s="2">
        <f t="shared" si="5"/>
        <v>6.647759031812657E-2</v>
      </c>
      <c r="H217" s="2">
        <f t="shared" si="6"/>
        <v>-9.3871401201432489E-2</v>
      </c>
      <c r="I217" s="2">
        <f t="shared" si="7"/>
        <v>0.24093061947793587</v>
      </c>
      <c r="J217" s="2">
        <f t="shared" si="8"/>
        <v>0.10947617872099845</v>
      </c>
      <c r="K217" s="2">
        <f t="shared" si="1"/>
        <v>4.5715741572273268E-2</v>
      </c>
      <c r="L217" s="2">
        <f t="shared" si="2"/>
        <v>28944.168749362896</v>
      </c>
      <c r="M217" s="7">
        <f t="shared" si="9"/>
        <v>5.8300891462496701E-2</v>
      </c>
      <c r="N217" s="2">
        <f t="shared" si="10"/>
        <v>6.0194770349754158E-2</v>
      </c>
      <c r="O217" s="2">
        <f t="shared" si="11"/>
        <v>-4.0135570747135106E-2</v>
      </c>
      <c r="P217" s="2">
        <f t="shared" si="12"/>
        <v>0.15840471761583441</v>
      </c>
      <c r="Q217" s="2">
        <f t="shared" si="13"/>
        <v>6.7014224058731156E-2</v>
      </c>
    </row>
    <row r="218" spans="1:17" ht="15.75" customHeight="1" x14ac:dyDescent="0.2">
      <c r="A218" s="2">
        <v>2008</v>
      </c>
      <c r="B218" s="2">
        <v>-5.3661564984708754E-2</v>
      </c>
      <c r="C218" s="2">
        <v>-9.4947094974667801E-3</v>
      </c>
      <c r="D218" s="2">
        <f t="shared" si="3"/>
        <v>-3.5994822789811962E-2</v>
      </c>
      <c r="E218" s="2">
        <f t="shared" si="0"/>
        <v>100572.54008553972</v>
      </c>
      <c r="F218" s="7">
        <f t="shared" si="4"/>
        <v>3.9623346229602001E-2</v>
      </c>
      <c r="G218" s="2">
        <f t="shared" si="5"/>
        <v>4.4239210981987062E-2</v>
      </c>
      <c r="H218" s="2">
        <f t="shared" si="6"/>
        <v>-9.3871401201432489E-2</v>
      </c>
      <c r="I218" s="2">
        <f t="shared" si="7"/>
        <v>0.24093061947793587</v>
      </c>
      <c r="J218" s="2">
        <f t="shared" si="8"/>
        <v>0.10490297344851704</v>
      </c>
      <c r="K218" s="2">
        <f t="shared" si="1"/>
        <v>-2.2744766143639371E-2</v>
      </c>
      <c r="L218" s="2">
        <f t="shared" si="2"/>
        <v>28285.840399936602</v>
      </c>
      <c r="M218" s="7">
        <f t="shared" si="9"/>
        <v>4.0456507217826142E-2</v>
      </c>
      <c r="N218" s="2">
        <f t="shared" si="10"/>
        <v>4.2079821973806761E-2</v>
      </c>
      <c r="O218" s="2">
        <f t="shared" si="11"/>
        <v>-4.0135570747135106E-2</v>
      </c>
      <c r="P218" s="2">
        <f t="shared" si="12"/>
        <v>0.14543515408538607</v>
      </c>
      <c r="Q218" s="2">
        <f t="shared" si="13"/>
        <v>6.1797532727488141E-2</v>
      </c>
    </row>
    <row r="219" spans="1:17" ht="15.75" customHeight="1" x14ac:dyDescent="0.2">
      <c r="A219" s="2">
        <v>2009</v>
      </c>
      <c r="B219" s="2">
        <v>-0.39235176017042395</v>
      </c>
      <c r="C219" s="2">
        <v>-1.7325084894856846E-2</v>
      </c>
      <c r="D219" s="2">
        <f t="shared" si="3"/>
        <v>-0.24234109006019708</v>
      </c>
      <c r="E219" s="2">
        <f t="shared" si="0"/>
        <v>76199.681091087157</v>
      </c>
      <c r="F219" s="7">
        <f t="shared" si="4"/>
        <v>-5.5173303710027936E-3</v>
      </c>
      <c r="G219" s="2">
        <f t="shared" si="5"/>
        <v>1.901871127329205E-3</v>
      </c>
      <c r="H219" s="2">
        <f t="shared" si="6"/>
        <v>-0.24234109006019708</v>
      </c>
      <c r="I219" s="2">
        <f t="shared" si="7"/>
        <v>0.24093061947793587</v>
      </c>
      <c r="J219" s="2">
        <f t="shared" si="8"/>
        <v>0.12672503852653083</v>
      </c>
      <c r="K219" s="2">
        <f t="shared" si="1"/>
        <v>-0.12983308747752698</v>
      </c>
      <c r="L219" s="2">
        <f t="shared" si="2"/>
        <v>24613.402408916267</v>
      </c>
      <c r="M219" s="7">
        <f t="shared" si="9"/>
        <v>1.3225203649260896E-2</v>
      </c>
      <c r="N219" s="2">
        <f t="shared" si="10"/>
        <v>1.5652382739065197E-2</v>
      </c>
      <c r="O219" s="2">
        <f t="shared" si="11"/>
        <v>-0.12983308747752698</v>
      </c>
      <c r="P219" s="2">
        <f t="shared" si="12"/>
        <v>0.14543515408538607</v>
      </c>
      <c r="Q219" s="2">
        <f t="shared" si="13"/>
        <v>7.3340700333780387E-2</v>
      </c>
    </row>
    <row r="220" spans="1:17" ht="15.75" customHeight="1" x14ac:dyDescent="0.2">
      <c r="A220" s="2">
        <v>2010</v>
      </c>
      <c r="B220" s="2">
        <v>0.33516267904492025</v>
      </c>
      <c r="C220" s="2">
        <v>0.11960793192169339</v>
      </c>
      <c r="D220" s="2">
        <f t="shared" si="3"/>
        <v>0.24894078019562951</v>
      </c>
      <c r="E220" s="2">
        <f t="shared" si="0"/>
        <v>95168.889152560558</v>
      </c>
      <c r="F220" s="7">
        <f t="shared" si="4"/>
        <v>1.3663184482396451E-2</v>
      </c>
      <c r="G220" s="2">
        <f t="shared" si="5"/>
        <v>2.3620277662079851E-2</v>
      </c>
      <c r="H220" s="2">
        <f t="shared" si="6"/>
        <v>-0.24234109006019708</v>
      </c>
      <c r="I220" s="2">
        <f t="shared" si="7"/>
        <v>0.24894078019562951</v>
      </c>
      <c r="J220" s="2">
        <f t="shared" si="8"/>
        <v>0.14905373288476001</v>
      </c>
      <c r="K220" s="2">
        <f t="shared" si="1"/>
        <v>0.18427435605866144</v>
      </c>
      <c r="L220" s="2">
        <f t="shared" si="2"/>
        <v>29149.021288232019</v>
      </c>
      <c r="M220" s="7">
        <f t="shared" si="9"/>
        <v>3.4737591159018269E-2</v>
      </c>
      <c r="N220" s="2">
        <f t="shared" si="10"/>
        <v>3.8093375419644845E-2</v>
      </c>
      <c r="O220" s="2">
        <f t="shared" si="11"/>
        <v>-0.12983308747752698</v>
      </c>
      <c r="P220" s="2">
        <f t="shared" si="12"/>
        <v>0.18427435605866144</v>
      </c>
      <c r="Q220" s="2">
        <f t="shared" si="13"/>
        <v>8.7365654029590081E-2</v>
      </c>
    </row>
    <row r="221" spans="1:17" ht="15.75" customHeight="1" x14ac:dyDescent="0.2">
      <c r="A221" s="2">
        <v>2011</v>
      </c>
      <c r="B221" s="2">
        <v>0.22588203259693285</v>
      </c>
      <c r="C221" s="2">
        <v>7.4153298790197164E-2</v>
      </c>
      <c r="D221" s="2">
        <f t="shared" si="3"/>
        <v>0.16519053907423856</v>
      </c>
      <c r="E221" s="2">
        <f t="shared" si="0"/>
        <v>110889.88925476848</v>
      </c>
      <c r="F221" s="7">
        <f t="shared" si="4"/>
        <v>2.8460650808442664E-2</v>
      </c>
      <c r="G221" s="2">
        <f t="shared" si="5"/>
        <v>3.9340178380329362E-2</v>
      </c>
      <c r="H221" s="2">
        <f t="shared" si="6"/>
        <v>-0.24234109006019708</v>
      </c>
      <c r="I221" s="2">
        <f t="shared" si="7"/>
        <v>0.24894078019562951</v>
      </c>
      <c r="J221" s="2">
        <f t="shared" si="8"/>
        <v>0.15537762816869721</v>
      </c>
      <c r="K221" s="2">
        <f t="shared" si="1"/>
        <v>0.11967191893221786</v>
      </c>
      <c r="L221" s="2">
        <f t="shared" si="2"/>
        <v>32637.340600790816</v>
      </c>
      <c r="M221" s="7">
        <f t="shared" si="9"/>
        <v>3.9571853795176137E-2</v>
      </c>
      <c r="N221" s="2">
        <f t="shared" si="10"/>
        <v>4.3192506189810666E-2</v>
      </c>
      <c r="O221" s="2">
        <f t="shared" si="11"/>
        <v>-0.12983308747752698</v>
      </c>
      <c r="P221" s="2">
        <f t="shared" si="12"/>
        <v>0.18427435605866144</v>
      </c>
      <c r="Q221" s="2">
        <f t="shared" si="13"/>
        <v>9.0770948581293226E-2</v>
      </c>
    </row>
    <row r="222" spans="1:17" ht="15.75" customHeight="1" x14ac:dyDescent="0.2">
      <c r="A222" s="2">
        <v>2012</v>
      </c>
      <c r="B222" s="2">
        <v>-5.8617585368050396E-3</v>
      </c>
      <c r="C222" s="2">
        <v>0.19183463708971327</v>
      </c>
      <c r="D222" s="2">
        <f t="shared" si="3"/>
        <v>7.321679971380228E-2</v>
      </c>
      <c r="E222" s="2">
        <f t="shared" si="0"/>
        <v>119008.89206662058</v>
      </c>
      <c r="F222" s="7">
        <f t="shared" si="4"/>
        <v>4.3515441689187792E-2</v>
      </c>
      <c r="G222" s="2">
        <f t="shared" si="5"/>
        <v>5.3855984751461805E-2</v>
      </c>
      <c r="H222" s="2">
        <f t="shared" si="6"/>
        <v>-0.24234109006019708</v>
      </c>
      <c r="I222" s="2">
        <f t="shared" si="7"/>
        <v>0.24894078019562951</v>
      </c>
      <c r="J222" s="2">
        <f t="shared" si="8"/>
        <v>0.15053122441953651</v>
      </c>
      <c r="K222" s="2">
        <f t="shared" si="1"/>
        <v>0.13252571840175778</v>
      </c>
      <c r="L222" s="2">
        <f t="shared" si="2"/>
        <v>36962.627610633477</v>
      </c>
      <c r="M222" s="7">
        <f t="shared" si="9"/>
        <v>5.2453081037196571E-2</v>
      </c>
      <c r="N222" s="2">
        <f t="shared" si="10"/>
        <v>5.6314722034719801E-2</v>
      </c>
      <c r="O222" s="2">
        <f t="shared" si="11"/>
        <v>-0.12983308747752698</v>
      </c>
      <c r="P222" s="2">
        <f t="shared" si="12"/>
        <v>0.18427435605866144</v>
      </c>
      <c r="Q222" s="2">
        <f t="shared" si="13"/>
        <v>9.3486837729271688E-2</v>
      </c>
    </row>
    <row r="223" spans="1:17" ht="15.75" customHeight="1" x14ac:dyDescent="0.2">
      <c r="A223" s="2">
        <v>2013</v>
      </c>
      <c r="B223" s="2">
        <v>0.13958265388324165</v>
      </c>
      <c r="C223" s="2">
        <v>3.5155150220242071E-2</v>
      </c>
      <c r="D223" s="2">
        <f t="shared" si="3"/>
        <v>9.7811652418041822E-2</v>
      </c>
      <c r="E223" s="2">
        <f t="shared" si="0"/>
        <v>130649.34845209714</v>
      </c>
      <c r="F223" s="7">
        <f t="shared" si="4"/>
        <v>6.3733116094007711E-2</v>
      </c>
      <c r="G223" s="2">
        <f t="shared" si="5"/>
        <v>7.3024290113409246E-2</v>
      </c>
      <c r="H223" s="2">
        <f t="shared" si="6"/>
        <v>-0.24234109006019708</v>
      </c>
      <c r="I223" s="2">
        <f t="shared" si="7"/>
        <v>0.24894078019562951</v>
      </c>
      <c r="J223" s="2">
        <f t="shared" si="8"/>
        <v>0.14156715194260069</v>
      </c>
      <c r="K223" s="2">
        <f t="shared" si="1"/>
        <v>6.6483401319141933E-2</v>
      </c>
      <c r="L223" s="2">
        <f t="shared" si="2"/>
        <v>39420.028815881218</v>
      </c>
      <c r="M223" s="7">
        <f t="shared" si="9"/>
        <v>5.8047985639441725E-2</v>
      </c>
      <c r="N223" s="2">
        <f t="shared" si="10"/>
        <v>6.1821911101566693E-2</v>
      </c>
      <c r="O223" s="2">
        <f t="shared" si="11"/>
        <v>-0.12983308747752698</v>
      </c>
      <c r="P223" s="2">
        <f t="shared" si="12"/>
        <v>0.18427435605866144</v>
      </c>
      <c r="Q223" s="2">
        <f t="shared" si="13"/>
        <v>9.2160434864173219E-2</v>
      </c>
    </row>
    <row r="224" spans="1:17" ht="15.75" customHeight="1" x14ac:dyDescent="0.2">
      <c r="A224" s="2">
        <v>2014</v>
      </c>
      <c r="B224" s="2">
        <v>0.18191814399213113</v>
      </c>
      <c r="C224" s="2">
        <v>-2.4328250677339458E-2</v>
      </c>
      <c r="D224" s="2">
        <f t="shared" si="3"/>
        <v>9.9419586124342887E-2</v>
      </c>
      <c r="E224" s="2">
        <f t="shared" si="0"/>
        <v>143638.45260261971</v>
      </c>
      <c r="F224" s="7">
        <f t="shared" si="4"/>
        <v>5.0931178788508828E-2</v>
      </c>
      <c r="G224" s="2">
        <f t="shared" si="5"/>
        <v>5.8873186778049945E-2</v>
      </c>
      <c r="H224" s="2">
        <f t="shared" si="6"/>
        <v>-0.24234109006019708</v>
      </c>
      <c r="I224" s="2">
        <f t="shared" si="7"/>
        <v>0.24894078019562951</v>
      </c>
      <c r="J224" s="2">
        <f t="shared" si="8"/>
        <v>0.1294745644419999</v>
      </c>
      <c r="K224" s="2">
        <f t="shared" si="1"/>
        <v>3.7545667723501722E-2</v>
      </c>
      <c r="L224" s="2">
        <f t="shared" si="2"/>
        <v>40900.08011945316</v>
      </c>
      <c r="M224" s="7">
        <f t="shared" si="9"/>
        <v>4.763267674840959E-2</v>
      </c>
      <c r="N224" s="2">
        <f t="shared" si="10"/>
        <v>5.1032962465378272E-2</v>
      </c>
      <c r="O224" s="2">
        <f t="shared" si="11"/>
        <v>-0.12983308747752698</v>
      </c>
      <c r="P224" s="2">
        <f t="shared" si="12"/>
        <v>0.18427435605866144</v>
      </c>
      <c r="Q224" s="2">
        <f t="shared" si="13"/>
        <v>8.7480829171449101E-2</v>
      </c>
    </row>
    <row r="225" spans="1:17" ht="15.75" customHeight="1" x14ac:dyDescent="0.2">
      <c r="A225" s="2">
        <v>2015</v>
      </c>
      <c r="B225" s="2">
        <v>0.10929547698755715</v>
      </c>
      <c r="C225" s="2">
        <v>0.20422020571277577</v>
      </c>
      <c r="D225" s="2">
        <f t="shared" si="3"/>
        <v>0.1472653684776446</v>
      </c>
      <c r="E225" s="2">
        <f t="shared" si="0"/>
        <v>164791.4222527032</v>
      </c>
      <c r="F225" s="7">
        <f t="shared" si="4"/>
        <v>6.0021688486810033E-2</v>
      </c>
      <c r="G225" s="2">
        <f t="shared" si="5"/>
        <v>6.834074783079222E-2</v>
      </c>
      <c r="H225" s="2">
        <f t="shared" si="6"/>
        <v>-0.24234109006019708</v>
      </c>
      <c r="I225" s="2">
        <f t="shared" si="7"/>
        <v>0.24894078019562951</v>
      </c>
      <c r="J225" s="2">
        <f t="shared" si="8"/>
        <v>0.132392646120846</v>
      </c>
      <c r="K225" s="2">
        <f t="shared" si="1"/>
        <v>0.17574278709521016</v>
      </c>
      <c r="L225" s="2">
        <f t="shared" si="2"/>
        <v>48087.974192063251</v>
      </c>
      <c r="M225" s="7">
        <f t="shared" si="9"/>
        <v>5.8657122533389811E-2</v>
      </c>
      <c r="N225" s="2">
        <f t="shared" si="10"/>
        <v>6.2718582685558827E-2</v>
      </c>
      <c r="O225" s="2">
        <f t="shared" si="11"/>
        <v>-0.12983308747752698</v>
      </c>
      <c r="P225" s="2">
        <f t="shared" si="12"/>
        <v>0.18427435605866144</v>
      </c>
      <c r="Q225" s="2">
        <f t="shared" si="13"/>
        <v>9.6033202028937684E-2</v>
      </c>
    </row>
    <row r="226" spans="1:17" ht="15.75" customHeight="1" x14ac:dyDescent="0.2">
      <c r="A226" s="2">
        <v>2016</v>
      </c>
      <c r="B226" s="2">
        <v>-5.9953581763359409E-2</v>
      </c>
      <c r="C226" s="2">
        <v>-7.2517766132879968E-2</v>
      </c>
      <c r="D226" s="2">
        <f t="shared" si="3"/>
        <v>-6.4979255511167636E-2</v>
      </c>
      <c r="E226" s="2">
        <f t="shared" si="0"/>
        <v>154083.39832009608</v>
      </c>
      <c r="F226" s="7">
        <f t="shared" si="4"/>
        <v>4.738888039627253E-2</v>
      </c>
      <c r="G226" s="2">
        <f t="shared" si="5"/>
        <v>5.6431036860114435E-2</v>
      </c>
      <c r="H226" s="2">
        <f t="shared" si="6"/>
        <v>-0.24234109006019708</v>
      </c>
      <c r="I226" s="2">
        <f t="shared" si="7"/>
        <v>0.24894078019562951</v>
      </c>
      <c r="J226" s="2">
        <f t="shared" si="8"/>
        <v>0.13900592919233007</v>
      </c>
      <c r="K226" s="2">
        <f t="shared" si="1"/>
        <v>-6.8748510822023795E-2</v>
      </c>
      <c r="L226" s="2">
        <f t="shared" si="2"/>
        <v>44781.997577910988</v>
      </c>
      <c r="M226" s="7">
        <f t="shared" si="9"/>
        <v>4.9290165939190701E-2</v>
      </c>
      <c r="N226" s="2">
        <f t="shared" si="10"/>
        <v>5.4063322665957404E-2</v>
      </c>
      <c r="O226" s="2">
        <f t="shared" si="11"/>
        <v>-0.12983308747752698</v>
      </c>
      <c r="P226" s="2">
        <f t="shared" si="12"/>
        <v>0.18427435605866144</v>
      </c>
      <c r="Q226" s="2">
        <f t="shared" si="13"/>
        <v>0.10409319154445976</v>
      </c>
    </row>
    <row r="227" spans="1:17" ht="15.75" customHeight="1" x14ac:dyDescent="0.2">
      <c r="A227" s="2">
        <v>2017</v>
      </c>
      <c r="B227" s="2">
        <v>0.19180587949433159</v>
      </c>
      <c r="C227" s="2">
        <v>3.1883354183223744E-2</v>
      </c>
      <c r="D227" s="2">
        <f t="shared" si="3"/>
        <v>0.12783686936988845</v>
      </c>
      <c r="E227" s="2">
        <f t="shared" si="0"/>
        <v>173780.93758321067</v>
      </c>
      <c r="F227" s="7">
        <f t="shared" si="4"/>
        <v>5.2350007127808545E-2</v>
      </c>
      <c r="G227" s="2">
        <f t="shared" si="5"/>
        <v>6.163664270124114E-2</v>
      </c>
      <c r="H227" s="2">
        <f t="shared" si="6"/>
        <v>-0.24234109006019708</v>
      </c>
      <c r="I227" s="2">
        <f t="shared" si="7"/>
        <v>0.24894078019562951</v>
      </c>
      <c r="J227" s="2">
        <f t="shared" si="8"/>
        <v>0.14077453644140281</v>
      </c>
      <c r="K227" s="2">
        <f t="shared" si="1"/>
        <v>7.9860111776556095E-2</v>
      </c>
      <c r="L227" s="2">
        <f t="shared" si="2"/>
        <v>48358.292910060423</v>
      </c>
      <c r="M227" s="7">
        <f t="shared" si="9"/>
        <v>5.2666950360980548E-2</v>
      </c>
      <c r="N227" s="2">
        <f t="shared" si="10"/>
        <v>5.7477759686385674E-2</v>
      </c>
      <c r="O227" s="2">
        <f t="shared" si="11"/>
        <v>-0.12983308747752698</v>
      </c>
      <c r="P227" s="2">
        <f t="shared" si="12"/>
        <v>0.18427435605866144</v>
      </c>
      <c r="Q227" s="2">
        <f t="shared" si="13"/>
        <v>0.10434863633770138</v>
      </c>
    </row>
    <row r="228" spans="1:17" ht="15.75" customHeight="1" x14ac:dyDescent="0.2">
      <c r="A228" s="2">
        <v>2018</v>
      </c>
      <c r="B228" s="2">
        <v>0.21500631727253983</v>
      </c>
      <c r="C228" s="2">
        <v>7.5202680970357427E-2</v>
      </c>
      <c r="D228" s="2">
        <f t="shared" si="3"/>
        <v>0.15908486275166686</v>
      </c>
      <c r="E228" s="2">
        <f t="shared" si="0"/>
        <v>201426.85418749173</v>
      </c>
      <c r="F228" s="7">
        <f t="shared" si="4"/>
        <v>7.1923507323639252E-2</v>
      </c>
      <c r="G228" s="2">
        <f t="shared" si="5"/>
        <v>8.1144611255389021E-2</v>
      </c>
      <c r="H228" s="2">
        <f t="shared" si="6"/>
        <v>-0.24234109006019708</v>
      </c>
      <c r="I228" s="2">
        <f t="shared" si="7"/>
        <v>0.24894078019562951</v>
      </c>
      <c r="J228" s="2">
        <f t="shared" si="8"/>
        <v>0.13925032422008771</v>
      </c>
      <c r="K228" s="2">
        <f t="shared" si="1"/>
        <v>0.11714377186101213</v>
      </c>
      <c r="L228" s="2">
        <f t="shared" si="2"/>
        <v>54023.165742304547</v>
      </c>
      <c r="M228" s="7">
        <f t="shared" si="9"/>
        <v>6.684443062007929E-2</v>
      </c>
      <c r="N228" s="2">
        <f t="shared" si="10"/>
        <v>7.1466613486850822E-2</v>
      </c>
      <c r="O228" s="2">
        <f t="shared" si="11"/>
        <v>-0.12983308747752698</v>
      </c>
      <c r="P228" s="2">
        <f t="shared" si="12"/>
        <v>0.18427435605866144</v>
      </c>
      <c r="Q228" s="2">
        <f t="shared" si="13"/>
        <v>0.10174327179589836</v>
      </c>
    </row>
    <row r="229" spans="1:17" ht="15.75" customHeight="1" x14ac:dyDescent="0.2">
      <c r="A229" s="2">
        <v>2019</v>
      </c>
      <c r="B229" s="2">
        <v>-4.4072426032011891E-2</v>
      </c>
      <c r="C229" s="2">
        <v>-1.1918574834669071E-2</v>
      </c>
      <c r="D229" s="2">
        <f t="shared" si="3"/>
        <v>-3.1210885553074764E-2</v>
      </c>
      <c r="E229" s="2">
        <f t="shared" si="0"/>
        <v>195140.14369413006</v>
      </c>
      <c r="F229" s="7">
        <f t="shared" si="4"/>
        <v>9.8599372617494005E-2</v>
      </c>
      <c r="G229" s="2">
        <f t="shared" si="5"/>
        <v>0.10225763170610125</v>
      </c>
      <c r="H229" s="2">
        <f t="shared" si="6"/>
        <v>-6.4979255511167636E-2</v>
      </c>
      <c r="I229" s="2">
        <f t="shared" si="7"/>
        <v>0.24894078019562951</v>
      </c>
      <c r="J229" s="2">
        <f t="shared" si="8"/>
        <v>9.3118226847208774E-2</v>
      </c>
      <c r="K229" s="2">
        <f t="shared" si="1"/>
        <v>-2.1564730193871916E-2</v>
      </c>
      <c r="L229" s="2">
        <f t="shared" si="2"/>
        <v>52858.170748852921</v>
      </c>
      <c r="M229" s="7">
        <f t="shared" si="9"/>
        <v>7.9428915680238216E-2</v>
      </c>
      <c r="N229" s="2">
        <f t="shared" si="10"/>
        <v>8.2293449215216335E-2</v>
      </c>
      <c r="O229" s="2">
        <f t="shared" si="11"/>
        <v>-6.8748510822023795E-2</v>
      </c>
      <c r="P229" s="2">
        <f t="shared" si="12"/>
        <v>0.18427435605866144</v>
      </c>
      <c r="Q229" s="2">
        <f t="shared" si="13"/>
        <v>8.1735547673517803E-2</v>
      </c>
    </row>
    <row r="230" spans="1:17" ht="15.75" customHeight="1" x14ac:dyDescent="0.2">
      <c r="A230" s="2">
        <v>2020</v>
      </c>
      <c r="B230" s="2">
        <v>0.17395584785466078</v>
      </c>
      <c r="C230" s="2">
        <v>0.20662276599274976</v>
      </c>
      <c r="D230" s="2">
        <f t="shared" si="3"/>
        <v>0.18702261510989637</v>
      </c>
      <c r="E230" s="2">
        <f t="shared" si="0"/>
        <v>231635.76368072722</v>
      </c>
      <c r="F230" s="7">
        <f t="shared" si="4"/>
        <v>9.3027431157392704E-2</v>
      </c>
      <c r="G230" s="2">
        <f t="shared" si="5"/>
        <v>9.6065815197527951E-2</v>
      </c>
      <c r="H230" s="2">
        <f t="shared" si="6"/>
        <v>-6.4979255511167636E-2</v>
      </c>
      <c r="I230" s="2">
        <f t="shared" si="7"/>
        <v>0.18702261510989637</v>
      </c>
      <c r="J230" s="2">
        <f t="shared" si="8"/>
        <v>8.3881403040510019E-2</v>
      </c>
      <c r="K230" s="2">
        <f t="shared" si="1"/>
        <v>0.19682269055132307</v>
      </c>
      <c r="L230" s="2">
        <f t="shared" si="2"/>
        <v>63261.858133263398</v>
      </c>
      <c r="M230" s="7">
        <f t="shared" si="9"/>
        <v>8.056723982859515E-2</v>
      </c>
      <c r="N230" s="2">
        <f t="shared" si="10"/>
        <v>8.3548282664482484E-2</v>
      </c>
      <c r="O230" s="2">
        <f t="shared" si="11"/>
        <v>-6.8748510822023795E-2</v>
      </c>
      <c r="P230" s="2">
        <f t="shared" si="12"/>
        <v>0.19682269055132307</v>
      </c>
      <c r="Q230" s="2">
        <f t="shared" si="13"/>
        <v>8.3551310563541273E-2</v>
      </c>
    </row>
    <row r="231" spans="1:17" ht="15.75" customHeight="1" x14ac:dyDescent="0.2">
      <c r="A231" s="2">
        <v>2021</v>
      </c>
      <c r="B231" s="2">
        <v>0.19030129768801829</v>
      </c>
      <c r="C231" s="2">
        <v>4.5682138701264696E-2</v>
      </c>
      <c r="D231" s="2">
        <f t="shared" si="3"/>
        <v>0.13245363409331684</v>
      </c>
      <c r="E231" s="2">
        <f t="shared" si="0"/>
        <v>262316.7623662203</v>
      </c>
      <c r="F231" s="7">
        <f t="shared" si="4"/>
        <v>8.9916956878126217E-2</v>
      </c>
      <c r="G231" s="2">
        <f t="shared" si="5"/>
        <v>9.2792124699435791E-2</v>
      </c>
      <c r="H231" s="2">
        <f t="shared" si="6"/>
        <v>-6.4979255511167636E-2</v>
      </c>
      <c r="I231" s="2">
        <f t="shared" si="7"/>
        <v>0.18702261510989637</v>
      </c>
      <c r="J231" s="2">
        <f t="shared" si="8"/>
        <v>8.1488570025078158E-2</v>
      </c>
      <c r="K231" s="2">
        <f t="shared" si="1"/>
        <v>8.9067886397290769E-2</v>
      </c>
      <c r="L231" s="2">
        <f t="shared" si="2"/>
        <v>68896.458126758429</v>
      </c>
      <c r="M231" s="7">
        <f t="shared" si="9"/>
        <v>7.7576752051846692E-2</v>
      </c>
      <c r="N231" s="2">
        <f t="shared" si="10"/>
        <v>8.0487879410989796E-2</v>
      </c>
      <c r="O231" s="2">
        <f t="shared" si="11"/>
        <v>-6.8748510822023795E-2</v>
      </c>
      <c r="P231" s="2">
        <f t="shared" si="12"/>
        <v>0.19682269055132307</v>
      </c>
      <c r="Q231" s="2">
        <f t="shared" si="13"/>
        <v>8.2636608594087377E-2</v>
      </c>
    </row>
    <row r="232" spans="1:17" ht="15.75" customHeight="1" x14ac:dyDescent="0.2">
      <c r="A232" s="2">
        <v>2022</v>
      </c>
      <c r="B232" s="2">
        <v>0.10207191192065368</v>
      </c>
      <c r="C232" s="2">
        <v>-0.10650032448565272</v>
      </c>
      <c r="D232" s="2">
        <f t="shared" si="3"/>
        <v>1.864301735813112E-2</v>
      </c>
      <c r="E232" s="2">
        <f t="shared" si="0"/>
        <v>267207.13832034252</v>
      </c>
      <c r="F232" s="7">
        <f t="shared" si="4"/>
        <v>8.4243592716657156E-2</v>
      </c>
      <c r="G232" s="2">
        <f t="shared" si="5"/>
        <v>8.733474646386867E-2</v>
      </c>
      <c r="H232" s="2">
        <f t="shared" si="6"/>
        <v>-6.4979255511167636E-2</v>
      </c>
      <c r="I232" s="2">
        <f t="shared" si="7"/>
        <v>0.18702261510989637</v>
      </c>
      <c r="J232" s="2">
        <f t="shared" si="8"/>
        <v>8.4709011983998828E-2</v>
      </c>
      <c r="K232" s="2">
        <f t="shared" si="1"/>
        <v>-4.39286535637608E-2</v>
      </c>
      <c r="L232" s="2">
        <f t="shared" si="2"/>
        <v>65869.929485937901</v>
      </c>
      <c r="M232" s="7">
        <f t="shared" si="9"/>
        <v>5.9479202990288464E-2</v>
      </c>
      <c r="N232" s="2">
        <f t="shared" si="10"/>
        <v>6.2842442214437952E-2</v>
      </c>
      <c r="O232" s="2">
        <f t="shared" si="11"/>
        <v>-6.8748510822023795E-2</v>
      </c>
      <c r="P232" s="2">
        <f t="shared" si="12"/>
        <v>0.19682269055132307</v>
      </c>
      <c r="Q232" s="2">
        <f t="shared" si="13"/>
        <v>8.8892696970026788E-2</v>
      </c>
    </row>
    <row r="233" spans="1:17" ht="15.75" customHeight="1" x14ac:dyDescent="0.2">
      <c r="A233" s="2">
        <v>2023</v>
      </c>
      <c r="B233" s="2">
        <v>-0.13904960183262394</v>
      </c>
      <c r="C233" s="2">
        <v>-0.20642981018601081</v>
      </c>
      <c r="D233" s="2">
        <f t="shared" si="3"/>
        <v>-0.16600168517397867</v>
      </c>
      <c r="E233" s="2">
        <f t="shared" si="0"/>
        <v>222850.30306864923</v>
      </c>
      <c r="F233" s="7">
        <f t="shared" si="4"/>
        <v>5.4849734929899273E-2</v>
      </c>
      <c r="G233" s="2">
        <f t="shared" si="5"/>
        <v>6.0953412704666608E-2</v>
      </c>
      <c r="H233" s="2">
        <f t="shared" si="6"/>
        <v>-0.16600168517397867</v>
      </c>
      <c r="I233" s="2">
        <f t="shared" si="7"/>
        <v>0.18702261510989637</v>
      </c>
      <c r="J233" s="2">
        <f t="shared" si="8"/>
        <v>0.11628049646782192</v>
      </c>
      <c r="K233" s="2">
        <f t="shared" si="1"/>
        <v>-0.18621574767999471</v>
      </c>
      <c r="L233" s="2">
        <f t="shared" si="2"/>
        <v>53603.911317085447</v>
      </c>
      <c r="M233" s="7">
        <f t="shared" si="9"/>
        <v>3.1211990718971631E-2</v>
      </c>
      <c r="N233" s="2">
        <f t="shared" si="10"/>
        <v>3.7572527314524283E-2</v>
      </c>
      <c r="O233" s="2">
        <f t="shared" si="11"/>
        <v>-0.18621574767999471</v>
      </c>
      <c r="P233" s="2">
        <f t="shared" si="12"/>
        <v>0.19682269055132307</v>
      </c>
      <c r="Q233" s="2">
        <f t="shared" si="13"/>
        <v>0.11867239852788267</v>
      </c>
    </row>
    <row r="234" spans="1:17" ht="15.75" customHeight="1" x14ac:dyDescent="0.2">
      <c r="B234" s="17">
        <f>COUNTIF(B13:B233,"&lt;0")</f>
        <v>69</v>
      </c>
      <c r="C234" s="17">
        <f>COUNTIF(C13:C233,"&lt;0")</f>
        <v>60</v>
      </c>
      <c r="D234" s="17">
        <f>COUNTIF(D13:D233,"&lt;0")</f>
        <v>62</v>
      </c>
      <c r="E234" s="65"/>
      <c r="F234" s="17">
        <f>COUNTIF(F13:F233,"&lt;0")</f>
        <v>17</v>
      </c>
      <c r="K234" s="17">
        <f>COUNTIF(K13:K233,"&lt;0")</f>
        <v>59</v>
      </c>
      <c r="M234" s="17">
        <f>COUNTIF(M13:M233,"&lt;0")</f>
        <v>20</v>
      </c>
    </row>
    <row r="235" spans="1:17" ht="15.75" customHeight="1" x14ac:dyDescent="0.2">
      <c r="F235" s="17"/>
    </row>
    <row r="236" spans="1:17" ht="15.75" customHeight="1" x14ac:dyDescent="0.2">
      <c r="F236" s="17"/>
    </row>
    <row r="237" spans="1:17" ht="15.75" customHeight="1" x14ac:dyDescent="0.2">
      <c r="F237" s="17"/>
    </row>
    <row r="238" spans="1:17" ht="15.75" customHeight="1" x14ac:dyDescent="0.2">
      <c r="F238" s="17"/>
    </row>
    <row r="239" spans="1:17" ht="15.75" customHeight="1" x14ac:dyDescent="0.2">
      <c r="F239" s="17"/>
    </row>
    <row r="240" spans="1:17" ht="15.75" customHeight="1" x14ac:dyDescent="0.2">
      <c r="F240" s="17"/>
    </row>
    <row r="241" spans="6:6" ht="15.75" customHeight="1" x14ac:dyDescent="0.2">
      <c r="F241" s="17"/>
    </row>
    <row r="242" spans="6:6" ht="15.75" customHeight="1" x14ac:dyDescent="0.2">
      <c r="F242" s="17"/>
    </row>
    <row r="243" spans="6:6" ht="15.75" customHeight="1" x14ac:dyDescent="0.2">
      <c r="F243" s="17"/>
    </row>
    <row r="244" spans="6:6" ht="15.75" customHeight="1" x14ac:dyDescent="0.2">
      <c r="F244" s="17"/>
    </row>
    <row r="245" spans="6:6" ht="15.75" customHeight="1" x14ac:dyDescent="0.2">
      <c r="F245" s="17"/>
    </row>
    <row r="246" spans="6:6" ht="15.75" customHeight="1" x14ac:dyDescent="0.2">
      <c r="F246" s="17"/>
    </row>
    <row r="247" spans="6:6" ht="15.75" customHeight="1" x14ac:dyDescent="0.2">
      <c r="F247" s="17"/>
    </row>
    <row r="248" spans="6:6" ht="15.75" customHeight="1" x14ac:dyDescent="0.2">
      <c r="F248" s="17"/>
    </row>
    <row r="249" spans="6:6" ht="15.75" customHeight="1" x14ac:dyDescent="0.2">
      <c r="F249" s="17"/>
    </row>
    <row r="250" spans="6:6" ht="15.75" customHeight="1" x14ac:dyDescent="0.2">
      <c r="F250" s="17"/>
    </row>
    <row r="251" spans="6:6" ht="15.75" customHeight="1" x14ac:dyDescent="0.2">
      <c r="F251" s="17"/>
    </row>
    <row r="252" spans="6:6" ht="15.75" customHeight="1" x14ac:dyDescent="0.2">
      <c r="F252" s="17"/>
    </row>
    <row r="253" spans="6:6" ht="15.75" customHeight="1" x14ac:dyDescent="0.2">
      <c r="F253" s="17"/>
    </row>
    <row r="254" spans="6:6" ht="15.75" customHeight="1" x14ac:dyDescent="0.2">
      <c r="F254" s="17"/>
    </row>
    <row r="255" spans="6:6" ht="15.75" customHeight="1" x14ac:dyDescent="0.2">
      <c r="F255" s="17"/>
    </row>
    <row r="256" spans="6:6" ht="15.75" customHeight="1" x14ac:dyDescent="0.2">
      <c r="F256" s="17"/>
    </row>
    <row r="257" spans="6:6" ht="15.75" customHeight="1" x14ac:dyDescent="0.2">
      <c r="F257" s="17"/>
    </row>
    <row r="258" spans="6:6" ht="15.75" customHeight="1" x14ac:dyDescent="0.2">
      <c r="F258" s="17"/>
    </row>
    <row r="259" spans="6:6" ht="15.75" customHeight="1" x14ac:dyDescent="0.2">
      <c r="F259" s="17"/>
    </row>
    <row r="260" spans="6:6" ht="15.75" customHeight="1" x14ac:dyDescent="0.2">
      <c r="F260" s="17"/>
    </row>
    <row r="261" spans="6:6" ht="15.75" customHeight="1" x14ac:dyDescent="0.2">
      <c r="F261" s="17"/>
    </row>
    <row r="262" spans="6:6" ht="15.75" customHeight="1" x14ac:dyDescent="0.2">
      <c r="F262" s="17"/>
    </row>
    <row r="263" spans="6:6" ht="15.75" customHeight="1" x14ac:dyDescent="0.2">
      <c r="F263" s="17"/>
    </row>
    <row r="264" spans="6:6" ht="15.75" customHeight="1" x14ac:dyDescent="0.2">
      <c r="F264" s="17"/>
    </row>
    <row r="265" spans="6:6" ht="15.75" customHeight="1" x14ac:dyDescent="0.2">
      <c r="F265" s="17"/>
    </row>
    <row r="266" spans="6:6" ht="15.75" customHeight="1" x14ac:dyDescent="0.2">
      <c r="F266" s="17"/>
    </row>
    <row r="267" spans="6:6" ht="15.75" customHeight="1" x14ac:dyDescent="0.2">
      <c r="F267" s="17"/>
    </row>
    <row r="268" spans="6:6" ht="15.75" customHeight="1" x14ac:dyDescent="0.2">
      <c r="F268" s="17"/>
    </row>
    <row r="269" spans="6:6" ht="15.75" customHeight="1" x14ac:dyDescent="0.2">
      <c r="F269" s="17"/>
    </row>
    <row r="270" spans="6:6" ht="15.75" customHeight="1" x14ac:dyDescent="0.2">
      <c r="F270" s="17"/>
    </row>
    <row r="271" spans="6:6" ht="15.75" customHeight="1" x14ac:dyDescent="0.2">
      <c r="F271" s="17"/>
    </row>
    <row r="272" spans="6:6" ht="15.75" customHeight="1" x14ac:dyDescent="0.2">
      <c r="F272" s="17"/>
    </row>
    <row r="273" spans="6:6" ht="15.75" customHeight="1" x14ac:dyDescent="0.2">
      <c r="F273" s="17"/>
    </row>
    <row r="274" spans="6:6" ht="15.75" customHeight="1" x14ac:dyDescent="0.2">
      <c r="F274" s="17"/>
    </row>
    <row r="275" spans="6:6" ht="15.75" customHeight="1" x14ac:dyDescent="0.2">
      <c r="F275" s="17"/>
    </row>
    <row r="276" spans="6:6" ht="15.75" customHeight="1" x14ac:dyDescent="0.2">
      <c r="F276" s="17"/>
    </row>
    <row r="277" spans="6:6" ht="15.75" customHeight="1" x14ac:dyDescent="0.2">
      <c r="F277" s="17"/>
    </row>
    <row r="278" spans="6:6" ht="15.75" customHeight="1" x14ac:dyDescent="0.2">
      <c r="F278" s="17"/>
    </row>
    <row r="279" spans="6:6" ht="15.75" customHeight="1" x14ac:dyDescent="0.2">
      <c r="F279" s="17"/>
    </row>
    <row r="280" spans="6:6" ht="15.75" customHeight="1" x14ac:dyDescent="0.2">
      <c r="F280" s="17"/>
    </row>
    <row r="281" spans="6:6" ht="15.75" customHeight="1" x14ac:dyDescent="0.2">
      <c r="F281" s="17"/>
    </row>
    <row r="282" spans="6:6" ht="15.75" customHeight="1" x14ac:dyDescent="0.2">
      <c r="F282" s="17"/>
    </row>
    <row r="283" spans="6:6" ht="15.75" customHeight="1" x14ac:dyDescent="0.2">
      <c r="F283" s="17"/>
    </row>
    <row r="284" spans="6:6" ht="15.75" customHeight="1" x14ac:dyDescent="0.2">
      <c r="F284" s="17"/>
    </row>
    <row r="285" spans="6:6" ht="15.75" customHeight="1" x14ac:dyDescent="0.2">
      <c r="F285" s="17"/>
    </row>
    <row r="286" spans="6:6" ht="15.75" customHeight="1" x14ac:dyDescent="0.2">
      <c r="F286" s="17"/>
    </row>
    <row r="287" spans="6:6" ht="15.75" customHeight="1" x14ac:dyDescent="0.2">
      <c r="F287" s="17"/>
    </row>
    <row r="288" spans="6:6" ht="15.75" customHeight="1" x14ac:dyDescent="0.2">
      <c r="F288" s="17"/>
    </row>
    <row r="289" spans="6:6" ht="15.75" customHeight="1" x14ac:dyDescent="0.2">
      <c r="F289" s="17"/>
    </row>
    <row r="290" spans="6:6" ht="15.75" customHeight="1" x14ac:dyDescent="0.2">
      <c r="F290" s="17"/>
    </row>
    <row r="291" spans="6:6" ht="15.75" customHeight="1" x14ac:dyDescent="0.2">
      <c r="F291" s="17"/>
    </row>
    <row r="292" spans="6:6" ht="15.75" customHeight="1" x14ac:dyDescent="0.2">
      <c r="F292" s="17"/>
    </row>
    <row r="293" spans="6:6" ht="15.75" customHeight="1" x14ac:dyDescent="0.2">
      <c r="F293" s="17"/>
    </row>
    <row r="294" spans="6:6" ht="15.75" customHeight="1" x14ac:dyDescent="0.2">
      <c r="F294" s="17"/>
    </row>
    <row r="295" spans="6:6" ht="15.75" customHeight="1" x14ac:dyDescent="0.2">
      <c r="F295" s="17"/>
    </row>
    <row r="296" spans="6:6" ht="15.75" customHeight="1" x14ac:dyDescent="0.2">
      <c r="F296" s="17"/>
    </row>
    <row r="297" spans="6:6" ht="15.75" customHeight="1" x14ac:dyDescent="0.2">
      <c r="F297" s="17"/>
    </row>
    <row r="298" spans="6:6" ht="15.75" customHeight="1" x14ac:dyDescent="0.2">
      <c r="F298" s="17"/>
    </row>
    <row r="299" spans="6:6" ht="15.75" customHeight="1" x14ac:dyDescent="0.2">
      <c r="F299" s="17"/>
    </row>
    <row r="300" spans="6:6" ht="15.75" customHeight="1" x14ac:dyDescent="0.2">
      <c r="F300" s="17"/>
    </row>
    <row r="301" spans="6:6" ht="15.75" customHeight="1" x14ac:dyDescent="0.2">
      <c r="F301" s="17"/>
    </row>
    <row r="302" spans="6:6" ht="15.75" customHeight="1" x14ac:dyDescent="0.2">
      <c r="F302" s="17"/>
    </row>
    <row r="303" spans="6:6" ht="15.75" customHeight="1" x14ac:dyDescent="0.2">
      <c r="F303" s="17"/>
    </row>
    <row r="304" spans="6:6" ht="15.75" customHeight="1" x14ac:dyDescent="0.2">
      <c r="F304" s="17"/>
    </row>
    <row r="305" spans="6:6" ht="15.75" customHeight="1" x14ac:dyDescent="0.2">
      <c r="F305" s="17"/>
    </row>
    <row r="306" spans="6:6" ht="15.75" customHeight="1" x14ac:dyDescent="0.2">
      <c r="F306" s="17"/>
    </row>
    <row r="307" spans="6:6" ht="15.75" customHeight="1" x14ac:dyDescent="0.2">
      <c r="F307" s="17"/>
    </row>
    <row r="308" spans="6:6" ht="15.75" customHeight="1" x14ac:dyDescent="0.2">
      <c r="F308" s="17"/>
    </row>
    <row r="309" spans="6:6" ht="15.75" customHeight="1" x14ac:dyDescent="0.2">
      <c r="F309" s="17"/>
    </row>
    <row r="310" spans="6:6" ht="15.75" customHeight="1" x14ac:dyDescent="0.2">
      <c r="F310" s="17"/>
    </row>
    <row r="311" spans="6:6" ht="15.75" customHeight="1" x14ac:dyDescent="0.2">
      <c r="F311" s="17"/>
    </row>
    <row r="312" spans="6:6" ht="15.75" customHeight="1" x14ac:dyDescent="0.2">
      <c r="F312" s="17"/>
    </row>
    <row r="313" spans="6:6" ht="15.75" customHeight="1" x14ac:dyDescent="0.2">
      <c r="F313" s="17"/>
    </row>
    <row r="314" spans="6:6" ht="15.75" customHeight="1" x14ac:dyDescent="0.2">
      <c r="F314" s="17"/>
    </row>
    <row r="315" spans="6:6" ht="15.75" customHeight="1" x14ac:dyDescent="0.2">
      <c r="F315" s="17"/>
    </row>
    <row r="316" spans="6:6" ht="15.75" customHeight="1" x14ac:dyDescent="0.2">
      <c r="F316" s="17"/>
    </row>
    <row r="317" spans="6:6" ht="15.75" customHeight="1" x14ac:dyDescent="0.2">
      <c r="F317" s="17"/>
    </row>
    <row r="318" spans="6:6" ht="15.75" customHeight="1" x14ac:dyDescent="0.2">
      <c r="F318" s="17"/>
    </row>
    <row r="319" spans="6:6" ht="15.75" customHeight="1" x14ac:dyDescent="0.2">
      <c r="F319" s="17"/>
    </row>
    <row r="320" spans="6:6" ht="15.75" customHeight="1" x14ac:dyDescent="0.2">
      <c r="F320" s="17"/>
    </row>
    <row r="321" spans="6:6" ht="15.75" customHeight="1" x14ac:dyDescent="0.2">
      <c r="F321" s="17"/>
    </row>
    <row r="322" spans="6:6" ht="15.75" customHeight="1" x14ac:dyDescent="0.2">
      <c r="F322" s="17"/>
    </row>
    <row r="323" spans="6:6" ht="15.75" customHeight="1" x14ac:dyDescent="0.2">
      <c r="F323" s="17"/>
    </row>
    <row r="324" spans="6:6" ht="15.75" customHeight="1" x14ac:dyDescent="0.2">
      <c r="F324" s="17"/>
    </row>
    <row r="325" spans="6:6" ht="15.75" customHeight="1" x14ac:dyDescent="0.2">
      <c r="F325" s="17"/>
    </row>
    <row r="326" spans="6:6" ht="15.75" customHeight="1" x14ac:dyDescent="0.2">
      <c r="F326" s="17"/>
    </row>
    <row r="327" spans="6:6" ht="15.75" customHeight="1" x14ac:dyDescent="0.2">
      <c r="F327" s="17"/>
    </row>
    <row r="328" spans="6:6" ht="15.75" customHeight="1" x14ac:dyDescent="0.2">
      <c r="F328" s="17"/>
    </row>
    <row r="329" spans="6:6" ht="15.75" customHeight="1" x14ac:dyDescent="0.2">
      <c r="F329" s="17"/>
    </row>
    <row r="330" spans="6:6" ht="15.75" customHeight="1" x14ac:dyDescent="0.2">
      <c r="F330" s="17"/>
    </row>
    <row r="331" spans="6:6" ht="15.75" customHeight="1" x14ac:dyDescent="0.2">
      <c r="F331" s="17"/>
    </row>
    <row r="332" spans="6:6" ht="15.75" customHeight="1" x14ac:dyDescent="0.2">
      <c r="F332" s="17"/>
    </row>
    <row r="333" spans="6:6" ht="15.75" customHeight="1" x14ac:dyDescent="0.2">
      <c r="F333" s="17"/>
    </row>
    <row r="334" spans="6:6" ht="15.75" customHeight="1" x14ac:dyDescent="0.2">
      <c r="F334" s="17"/>
    </row>
    <row r="335" spans="6:6" ht="15.75" customHeight="1" x14ac:dyDescent="0.2">
      <c r="F335" s="17"/>
    </row>
    <row r="336" spans="6:6" ht="15.75" customHeight="1" x14ac:dyDescent="0.2">
      <c r="F336" s="17"/>
    </row>
    <row r="337" spans="6:6" ht="15.75" customHeight="1" x14ac:dyDescent="0.2">
      <c r="F337" s="17"/>
    </row>
    <row r="338" spans="6:6" ht="15.75" customHeight="1" x14ac:dyDescent="0.2">
      <c r="F338" s="17"/>
    </row>
    <row r="339" spans="6:6" ht="15.75" customHeight="1" x14ac:dyDescent="0.2">
      <c r="F339" s="17"/>
    </row>
    <row r="340" spans="6:6" ht="15.75" customHeight="1" x14ac:dyDescent="0.2">
      <c r="F340" s="17"/>
    </row>
    <row r="341" spans="6:6" ht="15.75" customHeight="1" x14ac:dyDescent="0.2">
      <c r="F341" s="17"/>
    </row>
    <row r="342" spans="6:6" ht="15.75" customHeight="1" x14ac:dyDescent="0.2">
      <c r="F342" s="17"/>
    </row>
    <row r="343" spans="6:6" ht="15.75" customHeight="1" x14ac:dyDescent="0.2">
      <c r="F343" s="17"/>
    </row>
    <row r="344" spans="6:6" ht="15.75" customHeight="1" x14ac:dyDescent="0.2">
      <c r="F344" s="17"/>
    </row>
    <row r="345" spans="6:6" ht="15.75" customHeight="1" x14ac:dyDescent="0.2">
      <c r="F345" s="17"/>
    </row>
    <row r="346" spans="6:6" ht="15.75" customHeight="1" x14ac:dyDescent="0.2">
      <c r="F346" s="17"/>
    </row>
    <row r="347" spans="6:6" ht="15.75" customHeight="1" x14ac:dyDescent="0.2">
      <c r="F347" s="17"/>
    </row>
    <row r="348" spans="6:6" ht="15.75" customHeight="1" x14ac:dyDescent="0.2">
      <c r="F348" s="17"/>
    </row>
    <row r="349" spans="6:6" ht="15.75" customHeight="1" x14ac:dyDescent="0.2">
      <c r="F349" s="17"/>
    </row>
    <row r="350" spans="6:6" ht="15.75" customHeight="1" x14ac:dyDescent="0.2">
      <c r="F350" s="17"/>
    </row>
    <row r="351" spans="6:6" ht="15.75" customHeight="1" x14ac:dyDescent="0.2">
      <c r="F351" s="17"/>
    </row>
    <row r="352" spans="6:6" ht="15.75" customHeight="1" x14ac:dyDescent="0.2">
      <c r="F352" s="17"/>
    </row>
    <row r="353" spans="6:6" ht="15.75" customHeight="1" x14ac:dyDescent="0.2">
      <c r="F353" s="17"/>
    </row>
    <row r="354" spans="6:6" ht="15.75" customHeight="1" x14ac:dyDescent="0.2">
      <c r="F354" s="17"/>
    </row>
    <row r="355" spans="6:6" ht="15.75" customHeight="1" x14ac:dyDescent="0.2">
      <c r="F355" s="17"/>
    </row>
    <row r="356" spans="6:6" ht="15.75" customHeight="1" x14ac:dyDescent="0.2">
      <c r="F356" s="17"/>
    </row>
    <row r="357" spans="6:6" ht="15.75" customHeight="1" x14ac:dyDescent="0.2">
      <c r="F357" s="17"/>
    </row>
    <row r="358" spans="6:6" ht="15.75" customHeight="1" x14ac:dyDescent="0.2">
      <c r="F358" s="17"/>
    </row>
    <row r="359" spans="6:6" ht="15.75" customHeight="1" x14ac:dyDescent="0.2">
      <c r="F359" s="17"/>
    </row>
    <row r="360" spans="6:6" ht="15.75" customHeight="1" x14ac:dyDescent="0.2">
      <c r="F360" s="17"/>
    </row>
    <row r="361" spans="6:6" ht="15.75" customHeight="1" x14ac:dyDescent="0.2">
      <c r="F361" s="17"/>
    </row>
    <row r="362" spans="6:6" ht="15.75" customHeight="1" x14ac:dyDescent="0.2">
      <c r="F362" s="17"/>
    </row>
    <row r="363" spans="6:6" ht="15.75" customHeight="1" x14ac:dyDescent="0.2">
      <c r="F363" s="17"/>
    </row>
    <row r="364" spans="6:6" ht="15.75" customHeight="1" x14ac:dyDescent="0.2">
      <c r="F364" s="17"/>
    </row>
    <row r="365" spans="6:6" ht="15.75" customHeight="1" x14ac:dyDescent="0.2">
      <c r="F365" s="17"/>
    </row>
    <row r="366" spans="6:6" ht="15.75" customHeight="1" x14ac:dyDescent="0.2">
      <c r="F366" s="17"/>
    </row>
    <row r="367" spans="6:6" ht="15.75" customHeight="1" x14ac:dyDescent="0.2">
      <c r="F367" s="17"/>
    </row>
    <row r="368" spans="6:6" ht="15.75" customHeight="1" x14ac:dyDescent="0.2">
      <c r="F368" s="17"/>
    </row>
    <row r="369" spans="6:6" ht="15.75" customHeight="1" x14ac:dyDescent="0.2">
      <c r="F369" s="17"/>
    </row>
    <row r="370" spans="6:6" ht="15.75" customHeight="1" x14ac:dyDescent="0.2">
      <c r="F370" s="17"/>
    </row>
    <row r="371" spans="6:6" ht="15.75" customHeight="1" x14ac:dyDescent="0.2">
      <c r="F371" s="17"/>
    </row>
    <row r="372" spans="6:6" ht="15.75" customHeight="1" x14ac:dyDescent="0.2">
      <c r="F372" s="17"/>
    </row>
    <row r="373" spans="6:6" ht="15.75" customHeight="1" x14ac:dyDescent="0.2">
      <c r="F373" s="17"/>
    </row>
    <row r="374" spans="6:6" ht="15.75" customHeight="1" x14ac:dyDescent="0.2">
      <c r="F374" s="17"/>
    </row>
    <row r="375" spans="6:6" ht="15.75" customHeight="1" x14ac:dyDescent="0.2">
      <c r="F375" s="17"/>
    </row>
    <row r="376" spans="6:6" ht="15.75" customHeight="1" x14ac:dyDescent="0.2">
      <c r="F376" s="17"/>
    </row>
    <row r="377" spans="6:6" ht="15.75" customHeight="1" x14ac:dyDescent="0.2">
      <c r="F377" s="17"/>
    </row>
    <row r="378" spans="6:6" ht="15.75" customHeight="1" x14ac:dyDescent="0.2">
      <c r="F378" s="17"/>
    </row>
    <row r="379" spans="6:6" ht="15.75" customHeight="1" x14ac:dyDescent="0.2">
      <c r="F379" s="17"/>
    </row>
    <row r="380" spans="6:6" ht="15.75" customHeight="1" x14ac:dyDescent="0.2">
      <c r="F380" s="17"/>
    </row>
    <row r="381" spans="6:6" ht="15.75" customHeight="1" x14ac:dyDescent="0.2">
      <c r="F381" s="17"/>
    </row>
    <row r="382" spans="6:6" ht="15.75" customHeight="1" x14ac:dyDescent="0.2">
      <c r="F382" s="17"/>
    </row>
    <row r="383" spans="6:6" ht="15.75" customHeight="1" x14ac:dyDescent="0.2">
      <c r="F383" s="17"/>
    </row>
    <row r="384" spans="6:6" ht="15.75" customHeight="1" x14ac:dyDescent="0.2">
      <c r="F384" s="17"/>
    </row>
    <row r="385" spans="6:6" ht="15.75" customHeight="1" x14ac:dyDescent="0.2">
      <c r="F385" s="17"/>
    </row>
    <row r="386" spans="6:6" ht="15.75" customHeight="1" x14ac:dyDescent="0.2">
      <c r="F386" s="17"/>
    </row>
    <row r="387" spans="6:6" ht="15.75" customHeight="1" x14ac:dyDescent="0.2">
      <c r="F387" s="17"/>
    </row>
    <row r="388" spans="6:6" ht="15.75" customHeight="1" x14ac:dyDescent="0.2">
      <c r="F388" s="17"/>
    </row>
    <row r="389" spans="6:6" ht="15.75" customHeight="1" x14ac:dyDescent="0.2">
      <c r="F389" s="17"/>
    </row>
    <row r="390" spans="6:6" ht="15.75" customHeight="1" x14ac:dyDescent="0.2">
      <c r="F390" s="17"/>
    </row>
    <row r="391" spans="6:6" ht="15.75" customHeight="1" x14ac:dyDescent="0.2">
      <c r="F391" s="17"/>
    </row>
    <row r="392" spans="6:6" ht="15.75" customHeight="1" x14ac:dyDescent="0.2">
      <c r="F392" s="17"/>
    </row>
    <row r="393" spans="6:6" ht="15.75" customHeight="1" x14ac:dyDescent="0.2">
      <c r="F393" s="17"/>
    </row>
    <row r="394" spans="6:6" ht="15.75" customHeight="1" x14ac:dyDescent="0.2">
      <c r="F394" s="17"/>
    </row>
    <row r="395" spans="6:6" ht="15.75" customHeight="1" x14ac:dyDescent="0.2">
      <c r="F395" s="17"/>
    </row>
    <row r="396" spans="6:6" ht="15.75" customHeight="1" x14ac:dyDescent="0.2">
      <c r="F396" s="17"/>
    </row>
    <row r="397" spans="6:6" ht="15.75" customHeight="1" x14ac:dyDescent="0.2">
      <c r="F397" s="17"/>
    </row>
    <row r="398" spans="6:6" ht="15.75" customHeight="1" x14ac:dyDescent="0.2">
      <c r="F398" s="17"/>
    </row>
    <row r="399" spans="6:6" ht="15.75" customHeight="1" x14ac:dyDescent="0.2">
      <c r="F399" s="17"/>
    </row>
    <row r="400" spans="6:6" ht="15.75" customHeight="1" x14ac:dyDescent="0.2">
      <c r="F400" s="17"/>
    </row>
    <row r="401" spans="6:6" ht="15.75" customHeight="1" x14ac:dyDescent="0.2">
      <c r="F401" s="17"/>
    </row>
    <row r="402" spans="6:6" ht="15.75" customHeight="1" x14ac:dyDescent="0.2">
      <c r="F402" s="17"/>
    </row>
    <row r="403" spans="6:6" ht="15.75" customHeight="1" x14ac:dyDescent="0.2">
      <c r="F403" s="17"/>
    </row>
    <row r="404" spans="6:6" ht="15.75" customHeight="1" x14ac:dyDescent="0.2">
      <c r="F404" s="17"/>
    </row>
    <row r="405" spans="6:6" ht="15.75" customHeight="1" x14ac:dyDescent="0.2">
      <c r="F405" s="17"/>
    </row>
    <row r="406" spans="6:6" ht="15.75" customHeight="1" x14ac:dyDescent="0.2">
      <c r="F406" s="17"/>
    </row>
    <row r="407" spans="6:6" ht="15.75" customHeight="1" x14ac:dyDescent="0.2">
      <c r="F407" s="17"/>
    </row>
    <row r="408" spans="6:6" ht="15.75" customHeight="1" x14ac:dyDescent="0.2">
      <c r="F408" s="17"/>
    </row>
    <row r="409" spans="6:6" ht="15.75" customHeight="1" x14ac:dyDescent="0.2">
      <c r="F409" s="17"/>
    </row>
    <row r="410" spans="6:6" ht="15.75" customHeight="1" x14ac:dyDescent="0.2">
      <c r="F410" s="17"/>
    </row>
    <row r="411" spans="6:6" ht="15.75" customHeight="1" x14ac:dyDescent="0.2">
      <c r="F411" s="17"/>
    </row>
    <row r="412" spans="6:6" ht="15.75" customHeight="1" x14ac:dyDescent="0.2">
      <c r="F412" s="17"/>
    </row>
    <row r="413" spans="6:6" ht="15.75" customHeight="1" x14ac:dyDescent="0.2">
      <c r="F413" s="17"/>
    </row>
    <row r="414" spans="6:6" ht="15.75" customHeight="1" x14ac:dyDescent="0.2">
      <c r="F414" s="17"/>
    </row>
    <row r="415" spans="6:6" ht="15.75" customHeight="1" x14ac:dyDescent="0.2">
      <c r="F415" s="17"/>
    </row>
    <row r="416" spans="6:6" ht="15.75" customHeight="1" x14ac:dyDescent="0.2">
      <c r="F416" s="17"/>
    </row>
    <row r="417" spans="6:6" ht="15.75" customHeight="1" x14ac:dyDescent="0.2">
      <c r="F417" s="17"/>
    </row>
    <row r="418" spans="6:6" ht="15.75" customHeight="1" x14ac:dyDescent="0.2">
      <c r="F418" s="17"/>
    </row>
    <row r="419" spans="6:6" ht="15.75" customHeight="1" x14ac:dyDescent="0.2">
      <c r="F419" s="17"/>
    </row>
    <row r="420" spans="6:6" ht="15.75" customHeight="1" x14ac:dyDescent="0.2">
      <c r="F420" s="17"/>
    </row>
    <row r="421" spans="6:6" ht="15.75" customHeight="1" x14ac:dyDescent="0.2">
      <c r="F421" s="17"/>
    </row>
    <row r="422" spans="6:6" ht="15.75" customHeight="1" x14ac:dyDescent="0.2">
      <c r="F422" s="17"/>
    </row>
    <row r="423" spans="6:6" ht="15.75" customHeight="1" x14ac:dyDescent="0.2">
      <c r="F423" s="17"/>
    </row>
    <row r="424" spans="6:6" ht="15.75" customHeight="1" x14ac:dyDescent="0.2">
      <c r="F424" s="17"/>
    </row>
    <row r="425" spans="6:6" ht="15.75" customHeight="1" x14ac:dyDescent="0.2">
      <c r="F425" s="17"/>
    </row>
    <row r="426" spans="6:6" ht="15.75" customHeight="1" x14ac:dyDescent="0.2">
      <c r="F426" s="17"/>
    </row>
    <row r="427" spans="6:6" ht="15.75" customHeight="1" x14ac:dyDescent="0.2">
      <c r="F427" s="17"/>
    </row>
    <row r="428" spans="6:6" ht="15.75" customHeight="1" x14ac:dyDescent="0.2">
      <c r="F428" s="17"/>
    </row>
    <row r="429" spans="6:6" ht="15.75" customHeight="1" x14ac:dyDescent="0.2">
      <c r="F429" s="17"/>
    </row>
    <row r="430" spans="6:6" ht="15.75" customHeight="1" x14ac:dyDescent="0.2">
      <c r="F430" s="17"/>
    </row>
    <row r="431" spans="6:6" ht="15.75" customHeight="1" x14ac:dyDescent="0.2">
      <c r="F431" s="17"/>
    </row>
    <row r="432" spans="6:6" ht="15.75" customHeight="1" x14ac:dyDescent="0.2">
      <c r="F432" s="17"/>
    </row>
    <row r="433" spans="6:6" ht="15.75" customHeight="1" x14ac:dyDescent="0.2">
      <c r="F433" s="17"/>
    </row>
    <row r="434" spans="6:6" ht="15.75" customHeight="1" x14ac:dyDescent="0.2">
      <c r="F434" s="17"/>
    </row>
    <row r="435" spans="6:6" ht="15.75" customHeight="1" x14ac:dyDescent="0.2">
      <c r="F435" s="17"/>
    </row>
    <row r="436" spans="6:6" ht="15.75" customHeight="1" x14ac:dyDescent="0.2">
      <c r="F436" s="17"/>
    </row>
    <row r="437" spans="6:6" ht="15.75" customHeight="1" x14ac:dyDescent="0.2">
      <c r="F437" s="17"/>
    </row>
    <row r="438" spans="6:6" ht="15.75" customHeight="1" x14ac:dyDescent="0.2">
      <c r="F438" s="17"/>
    </row>
    <row r="439" spans="6:6" ht="15.75" customHeight="1" x14ac:dyDescent="0.2">
      <c r="F439" s="17"/>
    </row>
    <row r="440" spans="6:6" ht="15.75" customHeight="1" x14ac:dyDescent="0.2">
      <c r="F440" s="17"/>
    </row>
    <row r="441" spans="6:6" ht="15.75" customHeight="1" x14ac:dyDescent="0.2">
      <c r="F441" s="17"/>
    </row>
    <row r="442" spans="6:6" ht="15.75" customHeight="1" x14ac:dyDescent="0.2">
      <c r="F442" s="17"/>
    </row>
    <row r="443" spans="6:6" ht="15.75" customHeight="1" x14ac:dyDescent="0.2">
      <c r="F443" s="17"/>
    </row>
    <row r="444" spans="6:6" ht="15.75" customHeight="1" x14ac:dyDescent="0.2">
      <c r="F444" s="17"/>
    </row>
    <row r="445" spans="6:6" ht="15.75" customHeight="1" x14ac:dyDescent="0.2">
      <c r="F445" s="17"/>
    </row>
    <row r="446" spans="6:6" ht="15.75" customHeight="1" x14ac:dyDescent="0.2">
      <c r="F446" s="17"/>
    </row>
    <row r="447" spans="6:6" ht="15.75" customHeight="1" x14ac:dyDescent="0.2">
      <c r="F447" s="17"/>
    </row>
    <row r="448" spans="6:6" ht="15.75" customHeight="1" x14ac:dyDescent="0.2">
      <c r="F448" s="17"/>
    </row>
    <row r="449" spans="6:6" ht="15.75" customHeight="1" x14ac:dyDescent="0.2">
      <c r="F449" s="17"/>
    </row>
    <row r="450" spans="6:6" ht="15.75" customHeight="1" x14ac:dyDescent="0.2">
      <c r="F450" s="17"/>
    </row>
    <row r="451" spans="6:6" ht="15.75" customHeight="1" x14ac:dyDescent="0.2">
      <c r="F451" s="17"/>
    </row>
    <row r="452" spans="6:6" ht="15.75" customHeight="1" x14ac:dyDescent="0.2">
      <c r="F452" s="17"/>
    </row>
    <row r="453" spans="6:6" ht="15.75" customHeight="1" x14ac:dyDescent="0.2">
      <c r="F453" s="17"/>
    </row>
    <row r="454" spans="6:6" ht="15.75" customHeight="1" x14ac:dyDescent="0.2">
      <c r="F454" s="17"/>
    </row>
    <row r="455" spans="6:6" ht="15.75" customHeight="1" x14ac:dyDescent="0.2">
      <c r="F455" s="17"/>
    </row>
    <row r="456" spans="6:6" ht="15.75" customHeight="1" x14ac:dyDescent="0.2">
      <c r="F456" s="17"/>
    </row>
    <row r="457" spans="6:6" ht="15.75" customHeight="1" x14ac:dyDescent="0.2">
      <c r="F457" s="17"/>
    </row>
    <row r="458" spans="6:6" ht="15.75" customHeight="1" x14ac:dyDescent="0.2">
      <c r="F458" s="17"/>
    </row>
    <row r="459" spans="6:6" ht="15.75" customHeight="1" x14ac:dyDescent="0.2">
      <c r="F459" s="17"/>
    </row>
    <row r="460" spans="6:6" ht="15.75" customHeight="1" x14ac:dyDescent="0.2">
      <c r="F460" s="17"/>
    </row>
    <row r="461" spans="6:6" ht="15.75" customHeight="1" x14ac:dyDescent="0.2">
      <c r="F461" s="17"/>
    </row>
    <row r="462" spans="6:6" ht="15.75" customHeight="1" x14ac:dyDescent="0.2">
      <c r="F462" s="17"/>
    </row>
    <row r="463" spans="6:6" ht="15.75" customHeight="1" x14ac:dyDescent="0.2">
      <c r="F463" s="17"/>
    </row>
    <row r="464" spans="6:6" ht="15.75" customHeight="1" x14ac:dyDescent="0.2">
      <c r="F464" s="17"/>
    </row>
    <row r="465" spans="6:6" ht="15.75" customHeight="1" x14ac:dyDescent="0.2">
      <c r="F465" s="17"/>
    </row>
    <row r="466" spans="6:6" ht="15.75" customHeight="1" x14ac:dyDescent="0.2">
      <c r="F466" s="17"/>
    </row>
    <row r="467" spans="6:6" ht="15.75" customHeight="1" x14ac:dyDescent="0.2">
      <c r="F467" s="17"/>
    </row>
    <row r="468" spans="6:6" ht="15.75" customHeight="1" x14ac:dyDescent="0.2">
      <c r="F468" s="17"/>
    </row>
    <row r="469" spans="6:6" ht="15.75" customHeight="1" x14ac:dyDescent="0.2">
      <c r="F469" s="17"/>
    </row>
    <row r="470" spans="6:6" ht="15.75" customHeight="1" x14ac:dyDescent="0.2">
      <c r="F470" s="17"/>
    </row>
    <row r="471" spans="6:6" ht="15.75" customHeight="1" x14ac:dyDescent="0.2">
      <c r="F471" s="17"/>
    </row>
    <row r="472" spans="6:6" ht="15.75" customHeight="1" x14ac:dyDescent="0.2">
      <c r="F472" s="17"/>
    </row>
    <row r="473" spans="6:6" ht="15.75" customHeight="1" x14ac:dyDescent="0.2">
      <c r="F473" s="17"/>
    </row>
    <row r="474" spans="6:6" ht="15.75" customHeight="1" x14ac:dyDescent="0.2">
      <c r="F474" s="17"/>
    </row>
    <row r="475" spans="6:6" ht="15.75" customHeight="1" x14ac:dyDescent="0.2">
      <c r="F475" s="17"/>
    </row>
    <row r="476" spans="6:6" ht="15.75" customHeight="1" x14ac:dyDescent="0.2">
      <c r="F476" s="17"/>
    </row>
    <row r="477" spans="6:6" ht="15.75" customHeight="1" x14ac:dyDescent="0.2">
      <c r="F477" s="17"/>
    </row>
    <row r="478" spans="6:6" ht="15.75" customHeight="1" x14ac:dyDescent="0.2">
      <c r="F478" s="17"/>
    </row>
    <row r="479" spans="6:6" ht="15.75" customHeight="1" x14ac:dyDescent="0.2">
      <c r="F479" s="17"/>
    </row>
    <row r="480" spans="6:6" ht="15.75" customHeight="1" x14ac:dyDescent="0.2">
      <c r="F480" s="17"/>
    </row>
    <row r="481" spans="6:6" ht="15.75" customHeight="1" x14ac:dyDescent="0.2">
      <c r="F481" s="17"/>
    </row>
    <row r="482" spans="6:6" ht="15.75" customHeight="1" x14ac:dyDescent="0.2">
      <c r="F482" s="17"/>
    </row>
    <row r="483" spans="6:6" ht="15.75" customHeight="1" x14ac:dyDescent="0.2">
      <c r="F483" s="17"/>
    </row>
    <row r="484" spans="6:6" ht="15.75" customHeight="1" x14ac:dyDescent="0.2">
      <c r="F484" s="17"/>
    </row>
    <row r="485" spans="6:6" ht="15.75" customHeight="1" x14ac:dyDescent="0.2">
      <c r="F485" s="17"/>
    </row>
    <row r="486" spans="6:6" ht="15.75" customHeight="1" x14ac:dyDescent="0.2">
      <c r="F486" s="17"/>
    </row>
    <row r="487" spans="6:6" ht="15.75" customHeight="1" x14ac:dyDescent="0.2">
      <c r="F487" s="17"/>
    </row>
    <row r="488" spans="6:6" ht="15.75" customHeight="1" x14ac:dyDescent="0.2">
      <c r="F488" s="17"/>
    </row>
    <row r="489" spans="6:6" ht="15.75" customHeight="1" x14ac:dyDescent="0.2">
      <c r="F489" s="17"/>
    </row>
    <row r="490" spans="6:6" ht="15.75" customHeight="1" x14ac:dyDescent="0.2">
      <c r="F490" s="17"/>
    </row>
    <row r="491" spans="6:6" ht="15.75" customHeight="1" x14ac:dyDescent="0.2">
      <c r="F491" s="17"/>
    </row>
    <row r="492" spans="6:6" ht="15.75" customHeight="1" x14ac:dyDescent="0.2">
      <c r="F492" s="17"/>
    </row>
    <row r="493" spans="6:6" ht="15.75" customHeight="1" x14ac:dyDescent="0.2">
      <c r="F493" s="17"/>
    </row>
    <row r="494" spans="6:6" ht="15.75" customHeight="1" x14ac:dyDescent="0.2">
      <c r="F494" s="17"/>
    </row>
    <row r="495" spans="6:6" ht="15.75" customHeight="1" x14ac:dyDescent="0.2">
      <c r="F495" s="17"/>
    </row>
    <row r="496" spans="6:6" ht="15.75" customHeight="1" x14ac:dyDescent="0.2">
      <c r="F496" s="17"/>
    </row>
    <row r="497" spans="6:6" ht="15.75" customHeight="1" x14ac:dyDescent="0.2">
      <c r="F497" s="17"/>
    </row>
    <row r="498" spans="6:6" ht="15.75" customHeight="1" x14ac:dyDescent="0.2">
      <c r="F498" s="17"/>
    </row>
    <row r="499" spans="6:6" ht="15.75" customHeight="1" x14ac:dyDescent="0.2">
      <c r="F499" s="17"/>
    </row>
    <row r="500" spans="6:6" ht="15.75" customHeight="1" x14ac:dyDescent="0.2">
      <c r="F500" s="17"/>
    </row>
    <row r="501" spans="6:6" ht="15.75" customHeight="1" x14ac:dyDescent="0.2">
      <c r="F501" s="17"/>
    </row>
    <row r="502" spans="6:6" ht="15.75" customHeight="1" x14ac:dyDescent="0.2">
      <c r="F502" s="17"/>
    </row>
    <row r="503" spans="6:6" ht="15.75" customHeight="1" x14ac:dyDescent="0.2">
      <c r="F503" s="17"/>
    </row>
    <row r="504" spans="6:6" ht="15.75" customHeight="1" x14ac:dyDescent="0.2">
      <c r="F504" s="17"/>
    </row>
    <row r="505" spans="6:6" ht="15.75" customHeight="1" x14ac:dyDescent="0.2">
      <c r="F505" s="17"/>
    </row>
    <row r="506" spans="6:6" ht="15.75" customHeight="1" x14ac:dyDescent="0.2">
      <c r="F506" s="17"/>
    </row>
    <row r="507" spans="6:6" ht="15.75" customHeight="1" x14ac:dyDescent="0.2">
      <c r="F507" s="17"/>
    </row>
    <row r="508" spans="6:6" ht="15.75" customHeight="1" x14ac:dyDescent="0.2">
      <c r="F508" s="17"/>
    </row>
    <row r="509" spans="6:6" ht="15.75" customHeight="1" x14ac:dyDescent="0.2">
      <c r="F509" s="17"/>
    </row>
    <row r="510" spans="6:6" ht="15.75" customHeight="1" x14ac:dyDescent="0.2">
      <c r="F510" s="17"/>
    </row>
    <row r="511" spans="6:6" ht="15.75" customHeight="1" x14ac:dyDescent="0.2">
      <c r="F511" s="17"/>
    </row>
    <row r="512" spans="6:6" ht="15.75" customHeight="1" x14ac:dyDescent="0.2">
      <c r="F512" s="17"/>
    </row>
    <row r="513" spans="6:6" ht="15.75" customHeight="1" x14ac:dyDescent="0.2">
      <c r="F513" s="17"/>
    </row>
    <row r="514" spans="6:6" ht="15.75" customHeight="1" x14ac:dyDescent="0.2">
      <c r="F514" s="17"/>
    </row>
    <row r="515" spans="6:6" ht="15.75" customHeight="1" x14ac:dyDescent="0.2">
      <c r="F515" s="17"/>
    </row>
    <row r="516" spans="6:6" ht="15.75" customHeight="1" x14ac:dyDescent="0.2">
      <c r="F516" s="17"/>
    </row>
    <row r="517" spans="6:6" ht="15.75" customHeight="1" x14ac:dyDescent="0.2">
      <c r="F517" s="17"/>
    </row>
    <row r="518" spans="6:6" ht="15.75" customHeight="1" x14ac:dyDescent="0.2">
      <c r="F518" s="17"/>
    </row>
    <row r="519" spans="6:6" ht="15.75" customHeight="1" x14ac:dyDescent="0.2">
      <c r="F519" s="17"/>
    </row>
    <row r="520" spans="6:6" ht="15.75" customHeight="1" x14ac:dyDescent="0.2">
      <c r="F520" s="17"/>
    </row>
    <row r="521" spans="6:6" ht="15.75" customHeight="1" x14ac:dyDescent="0.2">
      <c r="F521" s="17"/>
    </row>
    <row r="522" spans="6:6" ht="15.75" customHeight="1" x14ac:dyDescent="0.2">
      <c r="F522" s="17"/>
    </row>
    <row r="523" spans="6:6" ht="15.75" customHeight="1" x14ac:dyDescent="0.2">
      <c r="F523" s="17"/>
    </row>
    <row r="524" spans="6:6" ht="15.75" customHeight="1" x14ac:dyDescent="0.2">
      <c r="F524" s="17"/>
    </row>
    <row r="525" spans="6:6" ht="15.75" customHeight="1" x14ac:dyDescent="0.2">
      <c r="F525" s="17"/>
    </row>
    <row r="526" spans="6:6" ht="15.75" customHeight="1" x14ac:dyDescent="0.2">
      <c r="F526" s="17"/>
    </row>
    <row r="527" spans="6:6" ht="15.75" customHeight="1" x14ac:dyDescent="0.2">
      <c r="F527" s="17"/>
    </row>
    <row r="528" spans="6:6" ht="15.75" customHeight="1" x14ac:dyDescent="0.2">
      <c r="F528" s="17"/>
    </row>
    <row r="529" spans="6:6" ht="15.75" customHeight="1" x14ac:dyDescent="0.2">
      <c r="F529" s="17"/>
    </row>
    <row r="530" spans="6:6" ht="15.75" customHeight="1" x14ac:dyDescent="0.2">
      <c r="F530" s="17"/>
    </row>
    <row r="531" spans="6:6" ht="15.75" customHeight="1" x14ac:dyDescent="0.2">
      <c r="F531" s="17"/>
    </row>
    <row r="532" spans="6:6" ht="15.75" customHeight="1" x14ac:dyDescent="0.2">
      <c r="F532" s="17"/>
    </row>
    <row r="533" spans="6:6" ht="15.75" customHeight="1" x14ac:dyDescent="0.2">
      <c r="F533" s="17"/>
    </row>
    <row r="534" spans="6:6" ht="15.75" customHeight="1" x14ac:dyDescent="0.2">
      <c r="F534" s="17"/>
    </row>
    <row r="535" spans="6:6" ht="15.75" customHeight="1" x14ac:dyDescent="0.2">
      <c r="F535" s="17"/>
    </row>
    <row r="536" spans="6:6" ht="15.75" customHeight="1" x14ac:dyDescent="0.2">
      <c r="F536" s="17"/>
    </row>
    <row r="537" spans="6:6" ht="15.75" customHeight="1" x14ac:dyDescent="0.2">
      <c r="F537" s="17"/>
    </row>
    <row r="538" spans="6:6" ht="15.75" customHeight="1" x14ac:dyDescent="0.2">
      <c r="F538" s="17"/>
    </row>
    <row r="539" spans="6:6" ht="15.75" customHeight="1" x14ac:dyDescent="0.2">
      <c r="F539" s="17"/>
    </row>
    <row r="540" spans="6:6" ht="15.75" customHeight="1" x14ac:dyDescent="0.2">
      <c r="F540" s="17"/>
    </row>
    <row r="541" spans="6:6" ht="15.75" customHeight="1" x14ac:dyDescent="0.2">
      <c r="F541" s="17"/>
    </row>
    <row r="542" spans="6:6" ht="15.75" customHeight="1" x14ac:dyDescent="0.2">
      <c r="F542" s="17"/>
    </row>
    <row r="543" spans="6:6" ht="15.75" customHeight="1" x14ac:dyDescent="0.2">
      <c r="F543" s="17"/>
    </row>
    <row r="544" spans="6:6" ht="15.75" customHeight="1" x14ac:dyDescent="0.2">
      <c r="F544" s="17"/>
    </row>
    <row r="545" spans="6:6" ht="15.75" customHeight="1" x14ac:dyDescent="0.2">
      <c r="F545" s="17"/>
    </row>
    <row r="546" spans="6:6" ht="15.75" customHeight="1" x14ac:dyDescent="0.2">
      <c r="F546" s="17"/>
    </row>
    <row r="547" spans="6:6" ht="15.75" customHeight="1" x14ac:dyDescent="0.2">
      <c r="F547" s="17"/>
    </row>
    <row r="548" spans="6:6" ht="15.75" customHeight="1" x14ac:dyDescent="0.2">
      <c r="F548" s="17"/>
    </row>
    <row r="549" spans="6:6" ht="15.75" customHeight="1" x14ac:dyDescent="0.2">
      <c r="F549" s="17"/>
    </row>
    <row r="550" spans="6:6" ht="15.75" customHeight="1" x14ac:dyDescent="0.2">
      <c r="F550" s="17"/>
    </row>
    <row r="551" spans="6:6" ht="15.75" customHeight="1" x14ac:dyDescent="0.2">
      <c r="F551" s="17"/>
    </row>
    <row r="552" spans="6:6" ht="15.75" customHeight="1" x14ac:dyDescent="0.2">
      <c r="F552" s="17"/>
    </row>
    <row r="553" spans="6:6" ht="15.75" customHeight="1" x14ac:dyDescent="0.2">
      <c r="F553" s="17"/>
    </row>
    <row r="554" spans="6:6" ht="15.75" customHeight="1" x14ac:dyDescent="0.2">
      <c r="F554" s="17"/>
    </row>
    <row r="555" spans="6:6" ht="15.75" customHeight="1" x14ac:dyDescent="0.2">
      <c r="F555" s="17"/>
    </row>
    <row r="556" spans="6:6" ht="15.75" customHeight="1" x14ac:dyDescent="0.2">
      <c r="F556" s="17"/>
    </row>
    <row r="557" spans="6:6" ht="15.75" customHeight="1" x14ac:dyDescent="0.2">
      <c r="F557" s="17"/>
    </row>
    <row r="558" spans="6:6" ht="15.75" customHeight="1" x14ac:dyDescent="0.2">
      <c r="F558" s="17"/>
    </row>
    <row r="559" spans="6:6" ht="15.75" customHeight="1" x14ac:dyDescent="0.2">
      <c r="F559" s="17"/>
    </row>
    <row r="560" spans="6:6" ht="15.75" customHeight="1" x14ac:dyDescent="0.2">
      <c r="F560" s="17"/>
    </row>
    <row r="561" spans="6:6" ht="15.75" customHeight="1" x14ac:dyDescent="0.2">
      <c r="F561" s="17"/>
    </row>
    <row r="562" spans="6:6" ht="15.75" customHeight="1" x14ac:dyDescent="0.2">
      <c r="F562" s="17"/>
    </row>
    <row r="563" spans="6:6" ht="15.75" customHeight="1" x14ac:dyDescent="0.2">
      <c r="F563" s="17"/>
    </row>
    <row r="564" spans="6:6" ht="15.75" customHeight="1" x14ac:dyDescent="0.2">
      <c r="F564" s="17"/>
    </row>
    <row r="565" spans="6:6" ht="15.75" customHeight="1" x14ac:dyDescent="0.2">
      <c r="F565" s="17"/>
    </row>
    <row r="566" spans="6:6" ht="15.75" customHeight="1" x14ac:dyDescent="0.2">
      <c r="F566" s="17"/>
    </row>
    <row r="567" spans="6:6" ht="15.75" customHeight="1" x14ac:dyDescent="0.2">
      <c r="F567" s="17"/>
    </row>
    <row r="568" spans="6:6" ht="15.75" customHeight="1" x14ac:dyDescent="0.2">
      <c r="F568" s="17"/>
    </row>
    <row r="569" spans="6:6" ht="15.75" customHeight="1" x14ac:dyDescent="0.2">
      <c r="F569" s="17"/>
    </row>
    <row r="570" spans="6:6" ht="15.75" customHeight="1" x14ac:dyDescent="0.2">
      <c r="F570" s="17"/>
    </row>
    <row r="571" spans="6:6" ht="15.75" customHeight="1" x14ac:dyDescent="0.2">
      <c r="F571" s="17"/>
    </row>
    <row r="572" spans="6:6" ht="15.75" customHeight="1" x14ac:dyDescent="0.2">
      <c r="F572" s="17"/>
    </row>
    <row r="573" spans="6:6" ht="15.75" customHeight="1" x14ac:dyDescent="0.2">
      <c r="F573" s="17"/>
    </row>
    <row r="574" spans="6:6" ht="15.75" customHeight="1" x14ac:dyDescent="0.2">
      <c r="F574" s="17"/>
    </row>
    <row r="575" spans="6:6" ht="15.75" customHeight="1" x14ac:dyDescent="0.2">
      <c r="F575" s="17"/>
    </row>
    <row r="576" spans="6:6" ht="15.75" customHeight="1" x14ac:dyDescent="0.2">
      <c r="F576" s="17"/>
    </row>
    <row r="577" spans="6:6" ht="15.75" customHeight="1" x14ac:dyDescent="0.2">
      <c r="F577" s="17"/>
    </row>
    <row r="578" spans="6:6" ht="15.75" customHeight="1" x14ac:dyDescent="0.2">
      <c r="F578" s="17"/>
    </row>
    <row r="579" spans="6:6" ht="15.75" customHeight="1" x14ac:dyDescent="0.2">
      <c r="F579" s="17"/>
    </row>
    <row r="580" spans="6:6" ht="15.75" customHeight="1" x14ac:dyDescent="0.2">
      <c r="F580" s="17"/>
    </row>
    <row r="581" spans="6:6" ht="15.75" customHeight="1" x14ac:dyDescent="0.2">
      <c r="F581" s="17"/>
    </row>
    <row r="582" spans="6:6" ht="15.75" customHeight="1" x14ac:dyDescent="0.2">
      <c r="F582" s="17"/>
    </row>
    <row r="583" spans="6:6" ht="15.75" customHeight="1" x14ac:dyDescent="0.2">
      <c r="F583" s="17"/>
    </row>
    <row r="584" spans="6:6" ht="15.75" customHeight="1" x14ac:dyDescent="0.2">
      <c r="F584" s="17"/>
    </row>
    <row r="585" spans="6:6" ht="15.75" customHeight="1" x14ac:dyDescent="0.2">
      <c r="F585" s="17"/>
    </row>
    <row r="586" spans="6:6" ht="15.75" customHeight="1" x14ac:dyDescent="0.2">
      <c r="F586" s="17"/>
    </row>
    <row r="587" spans="6:6" ht="15.75" customHeight="1" x14ac:dyDescent="0.2">
      <c r="F587" s="17"/>
    </row>
    <row r="588" spans="6:6" ht="15.75" customHeight="1" x14ac:dyDescent="0.2">
      <c r="F588" s="17"/>
    </row>
    <row r="589" spans="6:6" ht="15.75" customHeight="1" x14ac:dyDescent="0.2">
      <c r="F589" s="17"/>
    </row>
    <row r="590" spans="6:6" ht="15.75" customHeight="1" x14ac:dyDescent="0.2">
      <c r="F590" s="17"/>
    </row>
    <row r="591" spans="6:6" ht="15.75" customHeight="1" x14ac:dyDescent="0.2">
      <c r="F591" s="17"/>
    </row>
    <row r="592" spans="6:6" ht="15.75" customHeight="1" x14ac:dyDescent="0.2">
      <c r="F592" s="17"/>
    </row>
    <row r="593" spans="6:6" ht="15.75" customHeight="1" x14ac:dyDescent="0.2">
      <c r="F593" s="17"/>
    </row>
    <row r="594" spans="6:6" ht="15.75" customHeight="1" x14ac:dyDescent="0.2">
      <c r="F594" s="17"/>
    </row>
    <row r="595" spans="6:6" ht="15.75" customHeight="1" x14ac:dyDescent="0.2">
      <c r="F595" s="17"/>
    </row>
    <row r="596" spans="6:6" ht="15.75" customHeight="1" x14ac:dyDescent="0.2">
      <c r="F596" s="17"/>
    </row>
    <row r="597" spans="6:6" ht="15.75" customHeight="1" x14ac:dyDescent="0.2">
      <c r="F597" s="17"/>
    </row>
    <row r="598" spans="6:6" ht="15.75" customHeight="1" x14ac:dyDescent="0.2">
      <c r="F598" s="17"/>
    </row>
    <row r="599" spans="6:6" ht="15.75" customHeight="1" x14ac:dyDescent="0.2">
      <c r="F599" s="17"/>
    </row>
    <row r="600" spans="6:6" ht="15.75" customHeight="1" x14ac:dyDescent="0.2">
      <c r="F600" s="17"/>
    </row>
    <row r="601" spans="6:6" ht="15.75" customHeight="1" x14ac:dyDescent="0.2">
      <c r="F601" s="17"/>
    </row>
    <row r="602" spans="6:6" ht="15.75" customHeight="1" x14ac:dyDescent="0.2">
      <c r="F602" s="17"/>
    </row>
    <row r="603" spans="6:6" ht="15.75" customHeight="1" x14ac:dyDescent="0.2">
      <c r="F603" s="17"/>
    </row>
    <row r="604" spans="6:6" ht="15.75" customHeight="1" x14ac:dyDescent="0.2">
      <c r="F604" s="17"/>
    </row>
    <row r="605" spans="6:6" ht="15.75" customHeight="1" x14ac:dyDescent="0.2">
      <c r="F605" s="17"/>
    </row>
    <row r="606" spans="6:6" ht="15.75" customHeight="1" x14ac:dyDescent="0.2">
      <c r="F606" s="17"/>
    </row>
    <row r="607" spans="6:6" ht="15.75" customHeight="1" x14ac:dyDescent="0.2">
      <c r="F607" s="17"/>
    </row>
    <row r="608" spans="6:6" ht="15.75" customHeight="1" x14ac:dyDescent="0.2">
      <c r="F608" s="17"/>
    </row>
    <row r="609" spans="6:6" ht="15.75" customHeight="1" x14ac:dyDescent="0.2">
      <c r="F609" s="17"/>
    </row>
    <row r="610" spans="6:6" ht="15.75" customHeight="1" x14ac:dyDescent="0.2">
      <c r="F610" s="17"/>
    </row>
    <row r="611" spans="6:6" ht="15.75" customHeight="1" x14ac:dyDescent="0.2">
      <c r="F611" s="17"/>
    </row>
    <row r="612" spans="6:6" ht="15.75" customHeight="1" x14ac:dyDescent="0.2">
      <c r="F612" s="17"/>
    </row>
    <row r="613" spans="6:6" ht="15.75" customHeight="1" x14ac:dyDescent="0.2">
      <c r="F613" s="17"/>
    </row>
    <row r="614" spans="6:6" ht="15.75" customHeight="1" x14ac:dyDescent="0.2">
      <c r="F614" s="17"/>
    </row>
    <row r="615" spans="6:6" ht="15.75" customHeight="1" x14ac:dyDescent="0.2">
      <c r="F615" s="17"/>
    </row>
    <row r="616" spans="6:6" ht="15.75" customHeight="1" x14ac:dyDescent="0.2">
      <c r="F616" s="17"/>
    </row>
    <row r="617" spans="6:6" ht="15.75" customHeight="1" x14ac:dyDescent="0.2">
      <c r="F617" s="17"/>
    </row>
    <row r="618" spans="6:6" ht="15.75" customHeight="1" x14ac:dyDescent="0.2">
      <c r="F618" s="17"/>
    </row>
    <row r="619" spans="6:6" ht="15.75" customHeight="1" x14ac:dyDescent="0.2">
      <c r="F619" s="17"/>
    </row>
    <row r="620" spans="6:6" ht="15.75" customHeight="1" x14ac:dyDescent="0.2">
      <c r="F620" s="17"/>
    </row>
    <row r="621" spans="6:6" ht="15.75" customHeight="1" x14ac:dyDescent="0.2">
      <c r="F621" s="17"/>
    </row>
    <row r="622" spans="6:6" ht="15.75" customHeight="1" x14ac:dyDescent="0.2">
      <c r="F622" s="17"/>
    </row>
    <row r="623" spans="6:6" ht="15.75" customHeight="1" x14ac:dyDescent="0.2">
      <c r="F623" s="17"/>
    </row>
    <row r="624" spans="6:6" ht="15.75" customHeight="1" x14ac:dyDescent="0.2">
      <c r="F624" s="17"/>
    </row>
    <row r="625" spans="6:6" ht="15.75" customHeight="1" x14ac:dyDescent="0.2">
      <c r="F625" s="17"/>
    </row>
    <row r="626" spans="6:6" ht="15.75" customHeight="1" x14ac:dyDescent="0.2">
      <c r="F626" s="17"/>
    </row>
    <row r="627" spans="6:6" ht="15.75" customHeight="1" x14ac:dyDescent="0.2">
      <c r="F627" s="17"/>
    </row>
    <row r="628" spans="6:6" ht="15.75" customHeight="1" x14ac:dyDescent="0.2">
      <c r="F628" s="17"/>
    </row>
    <row r="629" spans="6:6" ht="15.75" customHeight="1" x14ac:dyDescent="0.2">
      <c r="F629" s="17"/>
    </row>
    <row r="630" spans="6:6" ht="15.75" customHeight="1" x14ac:dyDescent="0.2">
      <c r="F630" s="17"/>
    </row>
    <row r="631" spans="6:6" ht="15.75" customHeight="1" x14ac:dyDescent="0.2">
      <c r="F631" s="17"/>
    </row>
    <row r="632" spans="6:6" ht="15.75" customHeight="1" x14ac:dyDescent="0.2">
      <c r="F632" s="17"/>
    </row>
    <row r="633" spans="6:6" ht="15.75" customHeight="1" x14ac:dyDescent="0.2">
      <c r="F633" s="17"/>
    </row>
    <row r="634" spans="6:6" ht="15.75" customHeight="1" x14ac:dyDescent="0.2">
      <c r="F634" s="17"/>
    </row>
    <row r="635" spans="6:6" ht="15.75" customHeight="1" x14ac:dyDescent="0.2">
      <c r="F635" s="17"/>
    </row>
    <row r="636" spans="6:6" ht="15.75" customHeight="1" x14ac:dyDescent="0.2">
      <c r="F636" s="17"/>
    </row>
    <row r="637" spans="6:6" ht="15.75" customHeight="1" x14ac:dyDescent="0.2">
      <c r="F637" s="17"/>
    </row>
    <row r="638" spans="6:6" ht="15.75" customHeight="1" x14ac:dyDescent="0.2">
      <c r="F638" s="17"/>
    </row>
    <row r="639" spans="6:6" ht="15.75" customHeight="1" x14ac:dyDescent="0.2">
      <c r="F639" s="17"/>
    </row>
    <row r="640" spans="6:6" ht="15.75" customHeight="1" x14ac:dyDescent="0.2">
      <c r="F640" s="17"/>
    </row>
    <row r="641" spans="6:6" ht="15.75" customHeight="1" x14ac:dyDescent="0.2">
      <c r="F641" s="17"/>
    </row>
    <row r="642" spans="6:6" ht="15.75" customHeight="1" x14ac:dyDescent="0.2">
      <c r="F642" s="17"/>
    </row>
    <row r="643" spans="6:6" ht="15.75" customHeight="1" x14ac:dyDescent="0.2">
      <c r="F643" s="17"/>
    </row>
    <row r="644" spans="6:6" ht="15.75" customHeight="1" x14ac:dyDescent="0.2">
      <c r="F644" s="17"/>
    </row>
    <row r="645" spans="6:6" ht="15.75" customHeight="1" x14ac:dyDescent="0.2">
      <c r="F645" s="17"/>
    </row>
    <row r="646" spans="6:6" ht="15.75" customHeight="1" x14ac:dyDescent="0.2">
      <c r="F646" s="17"/>
    </row>
    <row r="647" spans="6:6" ht="15.75" customHeight="1" x14ac:dyDescent="0.2">
      <c r="F647" s="17"/>
    </row>
    <row r="648" spans="6:6" ht="15.75" customHeight="1" x14ac:dyDescent="0.2">
      <c r="F648" s="17"/>
    </row>
    <row r="649" spans="6:6" ht="15.75" customHeight="1" x14ac:dyDescent="0.2">
      <c r="F649" s="17"/>
    </row>
    <row r="650" spans="6:6" ht="15.75" customHeight="1" x14ac:dyDescent="0.2">
      <c r="F650" s="17"/>
    </row>
    <row r="651" spans="6:6" ht="15.75" customHeight="1" x14ac:dyDescent="0.2">
      <c r="F651" s="17"/>
    </row>
    <row r="652" spans="6:6" ht="15.75" customHeight="1" x14ac:dyDescent="0.2">
      <c r="F652" s="17"/>
    </row>
    <row r="653" spans="6:6" ht="15.75" customHeight="1" x14ac:dyDescent="0.2">
      <c r="F653" s="17"/>
    </row>
    <row r="654" spans="6:6" ht="15.75" customHeight="1" x14ac:dyDescent="0.2">
      <c r="F654" s="17"/>
    </row>
    <row r="655" spans="6:6" ht="15.75" customHeight="1" x14ac:dyDescent="0.2">
      <c r="F655" s="17"/>
    </row>
    <row r="656" spans="6:6" ht="15.75" customHeight="1" x14ac:dyDescent="0.2">
      <c r="F656" s="17"/>
    </row>
    <row r="657" spans="6:6" ht="15.75" customHeight="1" x14ac:dyDescent="0.2">
      <c r="F657" s="17"/>
    </row>
    <row r="658" spans="6:6" ht="15.75" customHeight="1" x14ac:dyDescent="0.2">
      <c r="F658" s="17"/>
    </row>
    <row r="659" spans="6:6" ht="15.75" customHeight="1" x14ac:dyDescent="0.2">
      <c r="F659" s="17"/>
    </row>
    <row r="660" spans="6:6" ht="15.75" customHeight="1" x14ac:dyDescent="0.2">
      <c r="F660" s="17"/>
    </row>
    <row r="661" spans="6:6" ht="15.75" customHeight="1" x14ac:dyDescent="0.2">
      <c r="F661" s="17"/>
    </row>
    <row r="662" spans="6:6" ht="15.75" customHeight="1" x14ac:dyDescent="0.2">
      <c r="F662" s="17"/>
    </row>
    <row r="663" spans="6:6" ht="15.75" customHeight="1" x14ac:dyDescent="0.2">
      <c r="F663" s="17"/>
    </row>
    <row r="664" spans="6:6" ht="15.75" customHeight="1" x14ac:dyDescent="0.2">
      <c r="F664" s="17"/>
    </row>
    <row r="665" spans="6:6" ht="15.75" customHeight="1" x14ac:dyDescent="0.2">
      <c r="F665" s="17"/>
    </row>
    <row r="666" spans="6:6" ht="15.75" customHeight="1" x14ac:dyDescent="0.2">
      <c r="F666" s="17"/>
    </row>
    <row r="667" spans="6:6" ht="15.75" customHeight="1" x14ac:dyDescent="0.2">
      <c r="F667" s="17"/>
    </row>
    <row r="668" spans="6:6" ht="15.75" customHeight="1" x14ac:dyDescent="0.2">
      <c r="F668" s="17"/>
    </row>
    <row r="669" spans="6:6" ht="15.75" customHeight="1" x14ac:dyDescent="0.2">
      <c r="F669" s="17"/>
    </row>
    <row r="670" spans="6:6" ht="15.75" customHeight="1" x14ac:dyDescent="0.2">
      <c r="F670" s="17"/>
    </row>
    <row r="671" spans="6:6" ht="15.75" customHeight="1" x14ac:dyDescent="0.2">
      <c r="F671" s="17"/>
    </row>
    <row r="672" spans="6:6" ht="15.75" customHeight="1" x14ac:dyDescent="0.2">
      <c r="F672" s="17"/>
    </row>
    <row r="673" spans="6:6" ht="15.75" customHeight="1" x14ac:dyDescent="0.2">
      <c r="F673" s="17"/>
    </row>
    <row r="674" spans="6:6" ht="15.75" customHeight="1" x14ac:dyDescent="0.2">
      <c r="F674" s="17"/>
    </row>
    <row r="675" spans="6:6" ht="15.75" customHeight="1" x14ac:dyDescent="0.2">
      <c r="F675" s="17"/>
    </row>
    <row r="676" spans="6:6" ht="15.75" customHeight="1" x14ac:dyDescent="0.2">
      <c r="F676" s="17"/>
    </row>
    <row r="677" spans="6:6" ht="15.75" customHeight="1" x14ac:dyDescent="0.2">
      <c r="F677" s="17"/>
    </row>
    <row r="678" spans="6:6" ht="15.75" customHeight="1" x14ac:dyDescent="0.2">
      <c r="F678" s="17"/>
    </row>
    <row r="679" spans="6:6" ht="15.75" customHeight="1" x14ac:dyDescent="0.2">
      <c r="F679" s="17"/>
    </row>
    <row r="680" spans="6:6" ht="15.75" customHeight="1" x14ac:dyDescent="0.2">
      <c r="F680" s="17"/>
    </row>
    <row r="681" spans="6:6" ht="15.75" customHeight="1" x14ac:dyDescent="0.2">
      <c r="F681" s="17"/>
    </row>
    <row r="682" spans="6:6" ht="15.75" customHeight="1" x14ac:dyDescent="0.2">
      <c r="F682" s="17"/>
    </row>
    <row r="683" spans="6:6" ht="15.75" customHeight="1" x14ac:dyDescent="0.2">
      <c r="F683" s="17"/>
    </row>
    <row r="684" spans="6:6" ht="15.75" customHeight="1" x14ac:dyDescent="0.2">
      <c r="F684" s="17"/>
    </row>
    <row r="685" spans="6:6" ht="15.75" customHeight="1" x14ac:dyDescent="0.2">
      <c r="F685" s="17"/>
    </row>
    <row r="686" spans="6:6" ht="15.75" customHeight="1" x14ac:dyDescent="0.2">
      <c r="F686" s="17"/>
    </row>
    <row r="687" spans="6:6" ht="15.75" customHeight="1" x14ac:dyDescent="0.2">
      <c r="F687" s="17"/>
    </row>
    <row r="688" spans="6:6" ht="15.75" customHeight="1" x14ac:dyDescent="0.2">
      <c r="F688" s="17"/>
    </row>
    <row r="689" spans="6:6" ht="15.75" customHeight="1" x14ac:dyDescent="0.2">
      <c r="F689" s="17"/>
    </row>
    <row r="690" spans="6:6" ht="15.75" customHeight="1" x14ac:dyDescent="0.2">
      <c r="F690" s="17"/>
    </row>
    <row r="691" spans="6:6" ht="15.75" customHeight="1" x14ac:dyDescent="0.2">
      <c r="F691" s="17"/>
    </row>
    <row r="692" spans="6:6" ht="15.75" customHeight="1" x14ac:dyDescent="0.2">
      <c r="F692" s="17"/>
    </row>
    <row r="693" spans="6:6" ht="15.75" customHeight="1" x14ac:dyDescent="0.2">
      <c r="F693" s="17"/>
    </row>
    <row r="694" spans="6:6" ht="15.75" customHeight="1" x14ac:dyDescent="0.2">
      <c r="F694" s="17"/>
    </row>
    <row r="695" spans="6:6" ht="15.75" customHeight="1" x14ac:dyDescent="0.2">
      <c r="F695" s="17"/>
    </row>
    <row r="696" spans="6:6" ht="15.75" customHeight="1" x14ac:dyDescent="0.2">
      <c r="F696" s="17"/>
    </row>
    <row r="697" spans="6:6" ht="15.75" customHeight="1" x14ac:dyDescent="0.2">
      <c r="F697" s="17"/>
    </row>
    <row r="698" spans="6:6" ht="15.75" customHeight="1" x14ac:dyDescent="0.2">
      <c r="F698" s="17"/>
    </row>
    <row r="699" spans="6:6" ht="15.75" customHeight="1" x14ac:dyDescent="0.2">
      <c r="F699" s="17"/>
    </row>
    <row r="700" spans="6:6" ht="15.75" customHeight="1" x14ac:dyDescent="0.2">
      <c r="F700" s="17"/>
    </row>
    <row r="701" spans="6:6" ht="15.75" customHeight="1" x14ac:dyDescent="0.2">
      <c r="F701" s="17"/>
    </row>
    <row r="702" spans="6:6" ht="15.75" customHeight="1" x14ac:dyDescent="0.2">
      <c r="F702" s="17"/>
    </row>
    <row r="703" spans="6:6" ht="15.75" customHeight="1" x14ac:dyDescent="0.2">
      <c r="F703" s="17"/>
    </row>
    <row r="704" spans="6:6" ht="15.75" customHeight="1" x14ac:dyDescent="0.2">
      <c r="F704" s="17"/>
    </row>
    <row r="705" spans="6:6" ht="15.75" customHeight="1" x14ac:dyDescent="0.2">
      <c r="F705" s="17"/>
    </row>
    <row r="706" spans="6:6" ht="15.75" customHeight="1" x14ac:dyDescent="0.2">
      <c r="F706" s="17"/>
    </row>
    <row r="707" spans="6:6" ht="15.75" customHeight="1" x14ac:dyDescent="0.2">
      <c r="F707" s="17"/>
    </row>
    <row r="708" spans="6:6" ht="15.75" customHeight="1" x14ac:dyDescent="0.2">
      <c r="F708" s="17"/>
    </row>
    <row r="709" spans="6:6" ht="15.75" customHeight="1" x14ac:dyDescent="0.2">
      <c r="F709" s="17"/>
    </row>
    <row r="710" spans="6:6" ht="15.75" customHeight="1" x14ac:dyDescent="0.2">
      <c r="F710" s="17"/>
    </row>
    <row r="711" spans="6:6" ht="15.75" customHeight="1" x14ac:dyDescent="0.2">
      <c r="F711" s="17"/>
    </row>
    <row r="712" spans="6:6" ht="15.75" customHeight="1" x14ac:dyDescent="0.2">
      <c r="F712" s="17"/>
    </row>
    <row r="713" spans="6:6" ht="15.75" customHeight="1" x14ac:dyDescent="0.2">
      <c r="F713" s="17"/>
    </row>
    <row r="714" spans="6:6" ht="15.75" customHeight="1" x14ac:dyDescent="0.2">
      <c r="F714" s="17"/>
    </row>
    <row r="715" spans="6:6" ht="15.75" customHeight="1" x14ac:dyDescent="0.2">
      <c r="F715" s="17"/>
    </row>
    <row r="716" spans="6:6" ht="15.75" customHeight="1" x14ac:dyDescent="0.2">
      <c r="F716" s="17"/>
    </row>
    <row r="717" spans="6:6" ht="15.75" customHeight="1" x14ac:dyDescent="0.2">
      <c r="F717" s="17"/>
    </row>
    <row r="718" spans="6:6" ht="15.75" customHeight="1" x14ac:dyDescent="0.2">
      <c r="F718" s="17"/>
    </row>
    <row r="719" spans="6:6" ht="15.75" customHeight="1" x14ac:dyDescent="0.2">
      <c r="F719" s="17"/>
    </row>
    <row r="720" spans="6:6" ht="15.75" customHeight="1" x14ac:dyDescent="0.2">
      <c r="F720" s="17"/>
    </row>
    <row r="721" spans="6:6" ht="15.75" customHeight="1" x14ac:dyDescent="0.2">
      <c r="F721" s="17"/>
    </row>
    <row r="722" spans="6:6" ht="15.75" customHeight="1" x14ac:dyDescent="0.2">
      <c r="F722" s="17"/>
    </row>
    <row r="723" spans="6:6" ht="15.75" customHeight="1" x14ac:dyDescent="0.2">
      <c r="F723" s="17"/>
    </row>
    <row r="724" spans="6:6" ht="15.75" customHeight="1" x14ac:dyDescent="0.2">
      <c r="F724" s="17"/>
    </row>
    <row r="725" spans="6:6" ht="15.75" customHeight="1" x14ac:dyDescent="0.2">
      <c r="F725" s="17"/>
    </row>
    <row r="726" spans="6:6" ht="15.75" customHeight="1" x14ac:dyDescent="0.2">
      <c r="F726" s="17"/>
    </row>
    <row r="727" spans="6:6" ht="15.75" customHeight="1" x14ac:dyDescent="0.2">
      <c r="F727" s="17"/>
    </row>
    <row r="728" spans="6:6" ht="15.75" customHeight="1" x14ac:dyDescent="0.2">
      <c r="F728" s="17"/>
    </row>
    <row r="729" spans="6:6" ht="15.75" customHeight="1" x14ac:dyDescent="0.2">
      <c r="F729" s="17"/>
    </row>
    <row r="730" spans="6:6" ht="15.75" customHeight="1" x14ac:dyDescent="0.2">
      <c r="F730" s="17"/>
    </row>
    <row r="731" spans="6:6" ht="15.75" customHeight="1" x14ac:dyDescent="0.2">
      <c r="F731" s="17"/>
    </row>
    <row r="732" spans="6:6" ht="15.75" customHeight="1" x14ac:dyDescent="0.2">
      <c r="F732" s="17"/>
    </row>
    <row r="733" spans="6:6" ht="15.75" customHeight="1" x14ac:dyDescent="0.2">
      <c r="F733" s="17"/>
    </row>
    <row r="734" spans="6:6" ht="15.75" customHeight="1" x14ac:dyDescent="0.2">
      <c r="F734" s="17"/>
    </row>
    <row r="735" spans="6:6" ht="15.75" customHeight="1" x14ac:dyDescent="0.2">
      <c r="F735" s="17"/>
    </row>
    <row r="736" spans="6:6" ht="15.75" customHeight="1" x14ac:dyDescent="0.2">
      <c r="F736" s="17"/>
    </row>
    <row r="737" spans="6:6" ht="15.75" customHeight="1" x14ac:dyDescent="0.2">
      <c r="F737" s="17"/>
    </row>
    <row r="738" spans="6:6" ht="15.75" customHeight="1" x14ac:dyDescent="0.2">
      <c r="F738" s="17"/>
    </row>
    <row r="739" spans="6:6" ht="15.75" customHeight="1" x14ac:dyDescent="0.2">
      <c r="F739" s="17"/>
    </row>
    <row r="740" spans="6:6" ht="15.75" customHeight="1" x14ac:dyDescent="0.2">
      <c r="F740" s="17"/>
    </row>
    <row r="741" spans="6:6" ht="15.75" customHeight="1" x14ac:dyDescent="0.2">
      <c r="F741" s="17"/>
    </row>
    <row r="742" spans="6:6" ht="15.75" customHeight="1" x14ac:dyDescent="0.2">
      <c r="F742" s="17"/>
    </row>
    <row r="743" spans="6:6" ht="15.75" customHeight="1" x14ac:dyDescent="0.2">
      <c r="F743" s="17"/>
    </row>
    <row r="744" spans="6:6" ht="15.75" customHeight="1" x14ac:dyDescent="0.2">
      <c r="F744" s="17"/>
    </row>
    <row r="745" spans="6:6" ht="15.75" customHeight="1" x14ac:dyDescent="0.2">
      <c r="F745" s="17"/>
    </row>
    <row r="746" spans="6:6" ht="15.75" customHeight="1" x14ac:dyDescent="0.2">
      <c r="F746" s="17"/>
    </row>
    <row r="747" spans="6:6" ht="15.75" customHeight="1" x14ac:dyDescent="0.2">
      <c r="F747" s="17"/>
    </row>
    <row r="748" spans="6:6" ht="15.75" customHeight="1" x14ac:dyDescent="0.2">
      <c r="F748" s="17"/>
    </row>
    <row r="749" spans="6:6" ht="15.75" customHeight="1" x14ac:dyDescent="0.2">
      <c r="F749" s="17"/>
    </row>
    <row r="750" spans="6:6" ht="15.75" customHeight="1" x14ac:dyDescent="0.2">
      <c r="F750" s="17"/>
    </row>
    <row r="751" spans="6:6" ht="15.75" customHeight="1" x14ac:dyDescent="0.2">
      <c r="F751" s="17"/>
    </row>
    <row r="752" spans="6:6" ht="15.75" customHeight="1" x14ac:dyDescent="0.2">
      <c r="F752" s="17"/>
    </row>
    <row r="753" spans="6:6" ht="15.75" customHeight="1" x14ac:dyDescent="0.2">
      <c r="F753" s="17"/>
    </row>
    <row r="754" spans="6:6" ht="15.75" customHeight="1" x14ac:dyDescent="0.2">
      <c r="F754" s="17"/>
    </row>
    <row r="755" spans="6:6" ht="15.75" customHeight="1" x14ac:dyDescent="0.2">
      <c r="F755" s="17"/>
    </row>
    <row r="756" spans="6:6" ht="15.75" customHeight="1" x14ac:dyDescent="0.2">
      <c r="F756" s="17"/>
    </row>
    <row r="757" spans="6:6" ht="15.75" customHeight="1" x14ac:dyDescent="0.2">
      <c r="F757" s="17"/>
    </row>
    <row r="758" spans="6:6" ht="15.75" customHeight="1" x14ac:dyDescent="0.2">
      <c r="F758" s="17"/>
    </row>
    <row r="759" spans="6:6" ht="15.75" customHeight="1" x14ac:dyDescent="0.2">
      <c r="F759" s="17"/>
    </row>
    <row r="760" spans="6:6" ht="15.75" customHeight="1" x14ac:dyDescent="0.2">
      <c r="F760" s="17"/>
    </row>
    <row r="761" spans="6:6" ht="15.75" customHeight="1" x14ac:dyDescent="0.2">
      <c r="F761" s="17"/>
    </row>
    <row r="762" spans="6:6" ht="15.75" customHeight="1" x14ac:dyDescent="0.2">
      <c r="F762" s="17"/>
    </row>
    <row r="763" spans="6:6" ht="15.75" customHeight="1" x14ac:dyDescent="0.2">
      <c r="F763" s="17"/>
    </row>
    <row r="764" spans="6:6" ht="15.75" customHeight="1" x14ac:dyDescent="0.2">
      <c r="F764" s="17"/>
    </row>
    <row r="765" spans="6:6" ht="15.75" customHeight="1" x14ac:dyDescent="0.2">
      <c r="F765" s="17"/>
    </row>
    <row r="766" spans="6:6" ht="15.75" customHeight="1" x14ac:dyDescent="0.2">
      <c r="F766" s="17"/>
    </row>
    <row r="767" spans="6:6" ht="15.75" customHeight="1" x14ac:dyDescent="0.2">
      <c r="F767" s="17"/>
    </row>
    <row r="768" spans="6:6" ht="15.75" customHeight="1" x14ac:dyDescent="0.2">
      <c r="F768" s="17"/>
    </row>
    <row r="769" spans="6:6" ht="15.75" customHeight="1" x14ac:dyDescent="0.2">
      <c r="F769" s="17"/>
    </row>
    <row r="770" spans="6:6" ht="15.75" customHeight="1" x14ac:dyDescent="0.2">
      <c r="F770" s="17"/>
    </row>
    <row r="771" spans="6:6" ht="15.75" customHeight="1" x14ac:dyDescent="0.2">
      <c r="F771" s="17"/>
    </row>
    <row r="772" spans="6:6" ht="15.75" customHeight="1" x14ac:dyDescent="0.2">
      <c r="F772" s="17"/>
    </row>
    <row r="773" spans="6:6" ht="15.75" customHeight="1" x14ac:dyDescent="0.2">
      <c r="F773" s="17"/>
    </row>
    <row r="774" spans="6:6" ht="15.75" customHeight="1" x14ac:dyDescent="0.2">
      <c r="F774" s="17"/>
    </row>
    <row r="775" spans="6:6" ht="15.75" customHeight="1" x14ac:dyDescent="0.2">
      <c r="F775" s="17"/>
    </row>
    <row r="776" spans="6:6" ht="15.75" customHeight="1" x14ac:dyDescent="0.2">
      <c r="F776" s="17"/>
    </row>
    <row r="777" spans="6:6" ht="15.75" customHeight="1" x14ac:dyDescent="0.2">
      <c r="F777" s="17"/>
    </row>
    <row r="778" spans="6:6" ht="15.75" customHeight="1" x14ac:dyDescent="0.2">
      <c r="F778" s="17"/>
    </row>
    <row r="779" spans="6:6" ht="15.75" customHeight="1" x14ac:dyDescent="0.2">
      <c r="F779" s="17"/>
    </row>
    <row r="780" spans="6:6" ht="15.75" customHeight="1" x14ac:dyDescent="0.2">
      <c r="F780" s="17"/>
    </row>
    <row r="781" spans="6:6" ht="15.75" customHeight="1" x14ac:dyDescent="0.2">
      <c r="F781" s="17"/>
    </row>
    <row r="782" spans="6:6" ht="15.75" customHeight="1" x14ac:dyDescent="0.2">
      <c r="F782" s="17"/>
    </row>
    <row r="783" spans="6:6" ht="15.75" customHeight="1" x14ac:dyDescent="0.2">
      <c r="F783" s="17"/>
    </row>
    <row r="784" spans="6:6" ht="15.75" customHeight="1" x14ac:dyDescent="0.2">
      <c r="F784" s="17"/>
    </row>
    <row r="785" spans="6:6" ht="15.75" customHeight="1" x14ac:dyDescent="0.2">
      <c r="F785" s="17"/>
    </row>
    <row r="786" spans="6:6" ht="15.75" customHeight="1" x14ac:dyDescent="0.2">
      <c r="F786" s="17"/>
    </row>
    <row r="787" spans="6:6" ht="15.75" customHeight="1" x14ac:dyDescent="0.2">
      <c r="F787" s="17"/>
    </row>
    <row r="788" spans="6:6" ht="15.75" customHeight="1" x14ac:dyDescent="0.2">
      <c r="F788" s="17"/>
    </row>
    <row r="789" spans="6:6" ht="15.75" customHeight="1" x14ac:dyDescent="0.2">
      <c r="F789" s="17"/>
    </row>
    <row r="790" spans="6:6" ht="15.75" customHeight="1" x14ac:dyDescent="0.2">
      <c r="F790" s="17"/>
    </row>
    <row r="791" spans="6:6" ht="15.75" customHeight="1" x14ac:dyDescent="0.2">
      <c r="F791" s="17"/>
    </row>
    <row r="792" spans="6:6" ht="15.75" customHeight="1" x14ac:dyDescent="0.2">
      <c r="F792" s="17"/>
    </row>
    <row r="793" spans="6:6" ht="15.75" customHeight="1" x14ac:dyDescent="0.2">
      <c r="F793" s="17"/>
    </row>
    <row r="794" spans="6:6" ht="15.75" customHeight="1" x14ac:dyDescent="0.2">
      <c r="F794" s="17"/>
    </row>
    <row r="795" spans="6:6" ht="15.75" customHeight="1" x14ac:dyDescent="0.2">
      <c r="F795" s="17"/>
    </row>
    <row r="796" spans="6:6" ht="15.75" customHeight="1" x14ac:dyDescent="0.2">
      <c r="F796" s="17"/>
    </row>
    <row r="797" spans="6:6" ht="15.75" customHeight="1" x14ac:dyDescent="0.2">
      <c r="F797" s="17"/>
    </row>
    <row r="798" spans="6:6" ht="15.75" customHeight="1" x14ac:dyDescent="0.2">
      <c r="F798" s="17"/>
    </row>
    <row r="799" spans="6:6" ht="15.75" customHeight="1" x14ac:dyDescent="0.2">
      <c r="F799" s="17"/>
    </row>
    <row r="800" spans="6:6" ht="15.75" customHeight="1" x14ac:dyDescent="0.2">
      <c r="F800" s="17"/>
    </row>
    <row r="801" spans="6:6" ht="15.75" customHeight="1" x14ac:dyDescent="0.2">
      <c r="F801" s="17"/>
    </row>
    <row r="802" spans="6:6" ht="15.75" customHeight="1" x14ac:dyDescent="0.2">
      <c r="F802" s="17"/>
    </row>
    <row r="803" spans="6:6" ht="15.75" customHeight="1" x14ac:dyDescent="0.2">
      <c r="F803" s="17"/>
    </row>
    <row r="804" spans="6:6" ht="15.75" customHeight="1" x14ac:dyDescent="0.2">
      <c r="F804" s="17"/>
    </row>
    <row r="805" spans="6:6" ht="15.75" customHeight="1" x14ac:dyDescent="0.2">
      <c r="F805" s="17"/>
    </row>
    <row r="806" spans="6:6" ht="15.75" customHeight="1" x14ac:dyDescent="0.2">
      <c r="F806" s="17"/>
    </row>
    <row r="807" spans="6:6" ht="15.75" customHeight="1" x14ac:dyDescent="0.2">
      <c r="F807" s="17"/>
    </row>
    <row r="808" spans="6:6" ht="15.75" customHeight="1" x14ac:dyDescent="0.2">
      <c r="F808" s="17"/>
    </row>
    <row r="809" spans="6:6" ht="15.75" customHeight="1" x14ac:dyDescent="0.2">
      <c r="F809" s="17"/>
    </row>
    <row r="810" spans="6:6" ht="15.75" customHeight="1" x14ac:dyDescent="0.2">
      <c r="F810" s="17"/>
    </row>
    <row r="811" spans="6:6" ht="15.75" customHeight="1" x14ac:dyDescent="0.2">
      <c r="F811" s="17"/>
    </row>
    <row r="812" spans="6:6" ht="15.75" customHeight="1" x14ac:dyDescent="0.2">
      <c r="F812" s="17"/>
    </row>
    <row r="813" spans="6:6" ht="15.75" customHeight="1" x14ac:dyDescent="0.2">
      <c r="F813" s="17"/>
    </row>
    <row r="814" spans="6:6" ht="15.75" customHeight="1" x14ac:dyDescent="0.2">
      <c r="F814" s="17"/>
    </row>
    <row r="815" spans="6:6" ht="15.75" customHeight="1" x14ac:dyDescent="0.2">
      <c r="F815" s="17"/>
    </row>
    <row r="816" spans="6:6" ht="15.75" customHeight="1" x14ac:dyDescent="0.2">
      <c r="F816" s="17"/>
    </row>
    <row r="817" spans="6:6" ht="15.75" customHeight="1" x14ac:dyDescent="0.2">
      <c r="F817" s="17"/>
    </row>
    <row r="818" spans="6:6" ht="15.75" customHeight="1" x14ac:dyDescent="0.2">
      <c r="F818" s="17"/>
    </row>
    <row r="819" spans="6:6" ht="15.75" customHeight="1" x14ac:dyDescent="0.2">
      <c r="F819" s="17"/>
    </row>
    <row r="820" spans="6:6" ht="15.75" customHeight="1" x14ac:dyDescent="0.2">
      <c r="F820" s="17"/>
    </row>
    <row r="821" spans="6:6" ht="15.75" customHeight="1" x14ac:dyDescent="0.2">
      <c r="F821" s="17"/>
    </row>
    <row r="822" spans="6:6" ht="15.75" customHeight="1" x14ac:dyDescent="0.2">
      <c r="F822" s="17"/>
    </row>
    <row r="823" spans="6:6" ht="15.75" customHeight="1" x14ac:dyDescent="0.2">
      <c r="F823" s="17"/>
    </row>
    <row r="824" spans="6:6" ht="15.75" customHeight="1" x14ac:dyDescent="0.2">
      <c r="F824" s="17"/>
    </row>
    <row r="825" spans="6:6" ht="15.75" customHeight="1" x14ac:dyDescent="0.2">
      <c r="F825" s="17"/>
    </row>
    <row r="826" spans="6:6" ht="15.75" customHeight="1" x14ac:dyDescent="0.2">
      <c r="F826" s="17"/>
    </row>
    <row r="827" spans="6:6" ht="15.75" customHeight="1" x14ac:dyDescent="0.2">
      <c r="F827" s="17"/>
    </row>
    <row r="828" spans="6:6" ht="15.75" customHeight="1" x14ac:dyDescent="0.2">
      <c r="F828" s="17"/>
    </row>
    <row r="829" spans="6:6" ht="15.75" customHeight="1" x14ac:dyDescent="0.2">
      <c r="F829" s="17"/>
    </row>
    <row r="830" spans="6:6" ht="15.75" customHeight="1" x14ac:dyDescent="0.2">
      <c r="F830" s="17"/>
    </row>
    <row r="831" spans="6:6" ht="15.75" customHeight="1" x14ac:dyDescent="0.2">
      <c r="F831" s="17"/>
    </row>
    <row r="832" spans="6:6" ht="15.75" customHeight="1" x14ac:dyDescent="0.2">
      <c r="F832" s="17"/>
    </row>
    <row r="833" spans="6:6" ht="15.75" customHeight="1" x14ac:dyDescent="0.2">
      <c r="F833" s="17"/>
    </row>
    <row r="834" spans="6:6" ht="15.75" customHeight="1" x14ac:dyDescent="0.2">
      <c r="F834" s="17"/>
    </row>
    <row r="835" spans="6:6" ht="15.75" customHeight="1" x14ac:dyDescent="0.2">
      <c r="F835" s="17"/>
    </row>
    <row r="836" spans="6:6" ht="15.75" customHeight="1" x14ac:dyDescent="0.2">
      <c r="F836" s="17"/>
    </row>
    <row r="837" spans="6:6" ht="15.75" customHeight="1" x14ac:dyDescent="0.2">
      <c r="F837" s="17"/>
    </row>
    <row r="838" spans="6:6" ht="15.75" customHeight="1" x14ac:dyDescent="0.2">
      <c r="F838" s="17"/>
    </row>
    <row r="839" spans="6:6" ht="15.75" customHeight="1" x14ac:dyDescent="0.2">
      <c r="F839" s="17"/>
    </row>
    <row r="840" spans="6:6" ht="15.75" customHeight="1" x14ac:dyDescent="0.2">
      <c r="F840" s="17"/>
    </row>
    <row r="841" spans="6:6" ht="15.75" customHeight="1" x14ac:dyDescent="0.2">
      <c r="F841" s="17"/>
    </row>
    <row r="842" spans="6:6" ht="15.75" customHeight="1" x14ac:dyDescent="0.2">
      <c r="F842" s="17"/>
    </row>
    <row r="843" spans="6:6" ht="15.75" customHeight="1" x14ac:dyDescent="0.2">
      <c r="F843" s="17"/>
    </row>
    <row r="844" spans="6:6" ht="15.75" customHeight="1" x14ac:dyDescent="0.2">
      <c r="F844" s="17"/>
    </row>
    <row r="845" spans="6:6" ht="15.75" customHeight="1" x14ac:dyDescent="0.2">
      <c r="F845" s="17"/>
    </row>
    <row r="846" spans="6:6" ht="15.75" customHeight="1" x14ac:dyDescent="0.2">
      <c r="F846" s="17"/>
    </row>
    <row r="847" spans="6:6" ht="15.75" customHeight="1" x14ac:dyDescent="0.2">
      <c r="F847" s="17"/>
    </row>
    <row r="848" spans="6:6" ht="15.75" customHeight="1" x14ac:dyDescent="0.2">
      <c r="F848" s="17"/>
    </row>
    <row r="849" spans="6:6" ht="15.75" customHeight="1" x14ac:dyDescent="0.2">
      <c r="F849" s="17"/>
    </row>
    <row r="850" spans="6:6" ht="15.75" customHeight="1" x14ac:dyDescent="0.2">
      <c r="F850" s="17"/>
    </row>
    <row r="851" spans="6:6" ht="15.75" customHeight="1" x14ac:dyDescent="0.2">
      <c r="F851" s="17"/>
    </row>
    <row r="852" spans="6:6" ht="15.75" customHeight="1" x14ac:dyDescent="0.2">
      <c r="F852" s="17"/>
    </row>
    <row r="853" spans="6:6" ht="15.75" customHeight="1" x14ac:dyDescent="0.2">
      <c r="F853" s="17"/>
    </row>
    <row r="854" spans="6:6" ht="15.75" customHeight="1" x14ac:dyDescent="0.2">
      <c r="F854" s="17"/>
    </row>
    <row r="855" spans="6:6" ht="15.75" customHeight="1" x14ac:dyDescent="0.2">
      <c r="F855" s="17"/>
    </row>
    <row r="856" spans="6:6" ht="15.75" customHeight="1" x14ac:dyDescent="0.2">
      <c r="F856" s="17"/>
    </row>
    <row r="857" spans="6:6" ht="15.75" customHeight="1" x14ac:dyDescent="0.2">
      <c r="F857" s="17"/>
    </row>
    <row r="858" spans="6:6" ht="15.75" customHeight="1" x14ac:dyDescent="0.2">
      <c r="F858" s="17"/>
    </row>
    <row r="859" spans="6:6" ht="15.75" customHeight="1" x14ac:dyDescent="0.2">
      <c r="F859" s="17"/>
    </row>
    <row r="860" spans="6:6" ht="15.75" customHeight="1" x14ac:dyDescent="0.2">
      <c r="F860" s="17"/>
    </row>
    <row r="861" spans="6:6" ht="15.75" customHeight="1" x14ac:dyDescent="0.2">
      <c r="F861" s="17"/>
    </row>
    <row r="862" spans="6:6" ht="15.75" customHeight="1" x14ac:dyDescent="0.2">
      <c r="F862" s="17"/>
    </row>
    <row r="863" spans="6:6" ht="15.75" customHeight="1" x14ac:dyDescent="0.2">
      <c r="F863" s="17"/>
    </row>
    <row r="864" spans="6:6" ht="15.75" customHeight="1" x14ac:dyDescent="0.2">
      <c r="F864" s="17"/>
    </row>
    <row r="865" spans="6:6" ht="15.75" customHeight="1" x14ac:dyDescent="0.2">
      <c r="F865" s="17"/>
    </row>
    <row r="866" spans="6:6" ht="15.75" customHeight="1" x14ac:dyDescent="0.2">
      <c r="F866" s="17"/>
    </row>
    <row r="867" spans="6:6" ht="15.75" customHeight="1" x14ac:dyDescent="0.2">
      <c r="F867" s="17"/>
    </row>
    <row r="868" spans="6:6" ht="15.75" customHeight="1" x14ac:dyDescent="0.2">
      <c r="F868" s="17"/>
    </row>
    <row r="869" spans="6:6" ht="15.75" customHeight="1" x14ac:dyDescent="0.2">
      <c r="F869" s="17"/>
    </row>
    <row r="870" spans="6:6" ht="15.75" customHeight="1" x14ac:dyDescent="0.2">
      <c r="F870" s="17"/>
    </row>
    <row r="871" spans="6:6" ht="15.75" customHeight="1" x14ac:dyDescent="0.2">
      <c r="F871" s="17"/>
    </row>
    <row r="872" spans="6:6" ht="15.75" customHeight="1" x14ac:dyDescent="0.2">
      <c r="F872" s="17"/>
    </row>
    <row r="873" spans="6:6" ht="15.75" customHeight="1" x14ac:dyDescent="0.2">
      <c r="F873" s="17"/>
    </row>
    <row r="874" spans="6:6" ht="15.75" customHeight="1" x14ac:dyDescent="0.2">
      <c r="F874" s="17"/>
    </row>
    <row r="875" spans="6:6" ht="15.75" customHeight="1" x14ac:dyDescent="0.2">
      <c r="F875" s="17"/>
    </row>
    <row r="876" spans="6:6" ht="15.75" customHeight="1" x14ac:dyDescent="0.2">
      <c r="F876" s="17"/>
    </row>
    <row r="877" spans="6:6" ht="15.75" customHeight="1" x14ac:dyDescent="0.2">
      <c r="F877" s="17"/>
    </row>
    <row r="878" spans="6:6" ht="15.75" customHeight="1" x14ac:dyDescent="0.2">
      <c r="F878" s="17"/>
    </row>
    <row r="879" spans="6:6" ht="15.75" customHeight="1" x14ac:dyDescent="0.2">
      <c r="F879" s="17"/>
    </row>
    <row r="880" spans="6:6" ht="15.75" customHeight="1" x14ac:dyDescent="0.2">
      <c r="F880" s="17"/>
    </row>
    <row r="881" spans="6:6" ht="15.75" customHeight="1" x14ac:dyDescent="0.2">
      <c r="F881" s="17"/>
    </row>
    <row r="882" spans="6:6" ht="15.75" customHeight="1" x14ac:dyDescent="0.2">
      <c r="F882" s="17"/>
    </row>
    <row r="883" spans="6:6" ht="15.75" customHeight="1" x14ac:dyDescent="0.2">
      <c r="F883" s="17"/>
    </row>
    <row r="884" spans="6:6" ht="15.75" customHeight="1" x14ac:dyDescent="0.2">
      <c r="F884" s="17"/>
    </row>
    <row r="885" spans="6:6" ht="15.75" customHeight="1" x14ac:dyDescent="0.2">
      <c r="F885" s="17"/>
    </row>
    <row r="886" spans="6:6" ht="15.75" customHeight="1" x14ac:dyDescent="0.2">
      <c r="F886" s="17"/>
    </row>
    <row r="887" spans="6:6" ht="15.75" customHeight="1" x14ac:dyDescent="0.2">
      <c r="F887" s="17"/>
    </row>
    <row r="888" spans="6:6" ht="15.75" customHeight="1" x14ac:dyDescent="0.2">
      <c r="F888" s="17"/>
    </row>
    <row r="889" spans="6:6" ht="15.75" customHeight="1" x14ac:dyDescent="0.2">
      <c r="F889" s="17"/>
    </row>
    <row r="890" spans="6:6" ht="15.75" customHeight="1" x14ac:dyDescent="0.2">
      <c r="F890" s="17"/>
    </row>
    <row r="891" spans="6:6" ht="15.75" customHeight="1" x14ac:dyDescent="0.2">
      <c r="F891" s="17"/>
    </row>
    <row r="892" spans="6:6" ht="15.75" customHeight="1" x14ac:dyDescent="0.2">
      <c r="F892" s="17"/>
    </row>
    <row r="893" spans="6:6" ht="15.75" customHeight="1" x14ac:dyDescent="0.2">
      <c r="F893" s="17"/>
    </row>
    <row r="894" spans="6:6" ht="15.75" customHeight="1" x14ac:dyDescent="0.2">
      <c r="F894" s="17"/>
    </row>
    <row r="895" spans="6:6" ht="15.75" customHeight="1" x14ac:dyDescent="0.2">
      <c r="F895" s="17"/>
    </row>
    <row r="896" spans="6:6" ht="15.75" customHeight="1" x14ac:dyDescent="0.2">
      <c r="F896" s="17"/>
    </row>
    <row r="897" spans="6:6" ht="15.75" customHeight="1" x14ac:dyDescent="0.2">
      <c r="F897" s="17"/>
    </row>
    <row r="898" spans="6:6" ht="15.75" customHeight="1" x14ac:dyDescent="0.2">
      <c r="F898" s="17"/>
    </row>
    <row r="899" spans="6:6" ht="15.75" customHeight="1" x14ac:dyDescent="0.2">
      <c r="F899" s="17"/>
    </row>
    <row r="900" spans="6:6" ht="15.75" customHeight="1" x14ac:dyDescent="0.2">
      <c r="F900" s="17"/>
    </row>
    <row r="901" spans="6:6" ht="15.75" customHeight="1" x14ac:dyDescent="0.2">
      <c r="F901" s="17"/>
    </row>
    <row r="902" spans="6:6" ht="15.75" customHeight="1" x14ac:dyDescent="0.2">
      <c r="F902" s="17"/>
    </row>
    <row r="903" spans="6:6" ht="15.75" customHeight="1" x14ac:dyDescent="0.2">
      <c r="F903" s="17"/>
    </row>
    <row r="904" spans="6:6" ht="15.75" customHeight="1" x14ac:dyDescent="0.2">
      <c r="F904" s="17"/>
    </row>
    <row r="905" spans="6:6" ht="15.75" customHeight="1" x14ac:dyDescent="0.2">
      <c r="F905" s="17"/>
    </row>
    <row r="906" spans="6:6" ht="15.75" customHeight="1" x14ac:dyDescent="0.2">
      <c r="F906" s="17"/>
    </row>
    <row r="907" spans="6:6" ht="15.75" customHeight="1" x14ac:dyDescent="0.2">
      <c r="F907" s="17"/>
    </row>
    <row r="908" spans="6:6" ht="15.75" customHeight="1" x14ac:dyDescent="0.2">
      <c r="F908" s="17"/>
    </row>
    <row r="909" spans="6:6" ht="15.75" customHeight="1" x14ac:dyDescent="0.2">
      <c r="F909" s="17"/>
    </row>
    <row r="910" spans="6:6" ht="15.75" customHeight="1" x14ac:dyDescent="0.2">
      <c r="F910" s="17"/>
    </row>
    <row r="911" spans="6:6" ht="15.75" customHeight="1" x14ac:dyDescent="0.2">
      <c r="F911" s="17"/>
    </row>
    <row r="912" spans="6:6" ht="15.75" customHeight="1" x14ac:dyDescent="0.2">
      <c r="F912" s="17"/>
    </row>
    <row r="913" spans="6:6" ht="15.75" customHeight="1" x14ac:dyDescent="0.2">
      <c r="F913" s="17"/>
    </row>
    <row r="914" spans="6:6" ht="15.75" customHeight="1" x14ac:dyDescent="0.2">
      <c r="F914" s="17"/>
    </row>
    <row r="915" spans="6:6" ht="15.75" customHeight="1" x14ac:dyDescent="0.2">
      <c r="F915" s="17"/>
    </row>
    <row r="916" spans="6:6" ht="15.75" customHeight="1" x14ac:dyDescent="0.2">
      <c r="F916" s="17"/>
    </row>
    <row r="917" spans="6:6" ht="15.75" customHeight="1" x14ac:dyDescent="0.2">
      <c r="F917" s="17"/>
    </row>
    <row r="918" spans="6:6" ht="15.75" customHeight="1" x14ac:dyDescent="0.2">
      <c r="F918" s="17"/>
    </row>
    <row r="919" spans="6:6" ht="15.75" customHeight="1" x14ac:dyDescent="0.2">
      <c r="F919" s="17"/>
    </row>
    <row r="920" spans="6:6" ht="15.75" customHeight="1" x14ac:dyDescent="0.2">
      <c r="F920" s="17"/>
    </row>
    <row r="921" spans="6:6" ht="15.75" customHeight="1" x14ac:dyDescent="0.2">
      <c r="F921" s="17"/>
    </row>
    <row r="922" spans="6:6" ht="15.75" customHeight="1" x14ac:dyDescent="0.2">
      <c r="F922" s="17"/>
    </row>
    <row r="923" spans="6:6" ht="15.75" customHeight="1" x14ac:dyDescent="0.2">
      <c r="F923" s="17"/>
    </row>
    <row r="924" spans="6:6" ht="15.75" customHeight="1" x14ac:dyDescent="0.2">
      <c r="F924" s="17"/>
    </row>
    <row r="925" spans="6:6" ht="15.75" customHeight="1" x14ac:dyDescent="0.2">
      <c r="F925" s="17"/>
    </row>
    <row r="926" spans="6:6" ht="15.75" customHeight="1" x14ac:dyDescent="0.2">
      <c r="F926" s="17"/>
    </row>
    <row r="927" spans="6:6" ht="15.75" customHeight="1" x14ac:dyDescent="0.2">
      <c r="F927" s="17"/>
    </row>
    <row r="928" spans="6:6" ht="15.75" customHeight="1" x14ac:dyDescent="0.2">
      <c r="F928" s="17"/>
    </row>
    <row r="929" spans="6:6" ht="15.75" customHeight="1" x14ac:dyDescent="0.2">
      <c r="F929" s="17"/>
    </row>
    <row r="930" spans="6:6" ht="15.75" customHeight="1" x14ac:dyDescent="0.2">
      <c r="F930" s="17"/>
    </row>
    <row r="931" spans="6:6" ht="15.75" customHeight="1" x14ac:dyDescent="0.2">
      <c r="F931" s="17"/>
    </row>
    <row r="932" spans="6:6" ht="15.75" customHeight="1" x14ac:dyDescent="0.2">
      <c r="F932" s="17"/>
    </row>
    <row r="933" spans="6:6" ht="15.75" customHeight="1" x14ac:dyDescent="0.2">
      <c r="F933" s="17"/>
    </row>
    <row r="934" spans="6:6" ht="15.75" customHeight="1" x14ac:dyDescent="0.2">
      <c r="F934" s="17"/>
    </row>
    <row r="935" spans="6:6" ht="15.75" customHeight="1" x14ac:dyDescent="0.2">
      <c r="F935" s="17"/>
    </row>
    <row r="936" spans="6:6" ht="15.75" customHeight="1" x14ac:dyDescent="0.2">
      <c r="F936" s="17"/>
    </row>
    <row r="937" spans="6:6" ht="15.75" customHeight="1" x14ac:dyDescent="0.2">
      <c r="F937" s="17"/>
    </row>
    <row r="938" spans="6:6" ht="15.75" customHeight="1" x14ac:dyDescent="0.2">
      <c r="F938" s="17"/>
    </row>
    <row r="939" spans="6:6" ht="15.75" customHeight="1" x14ac:dyDescent="0.2">
      <c r="F939" s="17"/>
    </row>
    <row r="940" spans="6:6" ht="15.75" customHeight="1" x14ac:dyDescent="0.2">
      <c r="F940" s="17"/>
    </row>
    <row r="941" spans="6:6" ht="15.75" customHeight="1" x14ac:dyDescent="0.2">
      <c r="F941" s="17"/>
    </row>
    <row r="942" spans="6:6" ht="15.75" customHeight="1" x14ac:dyDescent="0.2">
      <c r="F942" s="17"/>
    </row>
    <row r="943" spans="6:6" ht="15.75" customHeight="1" x14ac:dyDescent="0.2">
      <c r="F943" s="17"/>
    </row>
    <row r="944" spans="6:6" ht="15.75" customHeight="1" x14ac:dyDescent="0.2">
      <c r="F944" s="17"/>
    </row>
    <row r="945" spans="6:6" ht="15.75" customHeight="1" x14ac:dyDescent="0.2">
      <c r="F945" s="17"/>
    </row>
    <row r="946" spans="6:6" ht="15.75" customHeight="1" x14ac:dyDescent="0.2">
      <c r="F946" s="17"/>
    </row>
    <row r="947" spans="6:6" ht="15.75" customHeight="1" x14ac:dyDescent="0.2">
      <c r="F947" s="17"/>
    </row>
    <row r="948" spans="6:6" ht="15.75" customHeight="1" x14ac:dyDescent="0.2">
      <c r="F948" s="17"/>
    </row>
    <row r="949" spans="6:6" ht="15.75" customHeight="1" x14ac:dyDescent="0.2">
      <c r="F949" s="17"/>
    </row>
    <row r="950" spans="6:6" ht="15.75" customHeight="1" x14ac:dyDescent="0.2">
      <c r="F950" s="17"/>
    </row>
    <row r="951" spans="6:6" ht="15.75" customHeight="1" x14ac:dyDescent="0.2">
      <c r="F951" s="17"/>
    </row>
    <row r="952" spans="6:6" ht="15.75" customHeight="1" x14ac:dyDescent="0.2">
      <c r="F952" s="17"/>
    </row>
    <row r="953" spans="6:6" ht="15.75" customHeight="1" x14ac:dyDescent="0.2">
      <c r="F953" s="17"/>
    </row>
    <row r="954" spans="6:6" ht="15.75" customHeight="1" x14ac:dyDescent="0.2">
      <c r="F954" s="17"/>
    </row>
    <row r="955" spans="6:6" ht="15.75" customHeight="1" x14ac:dyDescent="0.2">
      <c r="F955" s="17"/>
    </row>
    <row r="956" spans="6:6" ht="15.75" customHeight="1" x14ac:dyDescent="0.2">
      <c r="F956" s="17"/>
    </row>
    <row r="957" spans="6:6" ht="15.75" customHeight="1" x14ac:dyDescent="0.2">
      <c r="F957" s="17"/>
    </row>
    <row r="958" spans="6:6" ht="15.75" customHeight="1" x14ac:dyDescent="0.2">
      <c r="F958" s="17"/>
    </row>
    <row r="959" spans="6:6" ht="15.75" customHeight="1" x14ac:dyDescent="0.2">
      <c r="F959" s="17"/>
    </row>
    <row r="960" spans="6:6" ht="15.75" customHeight="1" x14ac:dyDescent="0.2">
      <c r="F960" s="17"/>
    </row>
    <row r="961" spans="6:6" ht="15.75" customHeight="1" x14ac:dyDescent="0.2">
      <c r="F961" s="17"/>
    </row>
    <row r="962" spans="6:6" ht="15.75" customHeight="1" x14ac:dyDescent="0.2">
      <c r="F962" s="17"/>
    </row>
    <row r="963" spans="6:6" ht="15.75" customHeight="1" x14ac:dyDescent="0.2">
      <c r="F963" s="17"/>
    </row>
    <row r="964" spans="6:6" ht="15.75" customHeight="1" x14ac:dyDescent="0.2">
      <c r="F964" s="17"/>
    </row>
    <row r="965" spans="6:6" ht="15.75" customHeight="1" x14ac:dyDescent="0.2">
      <c r="F965" s="17"/>
    </row>
    <row r="966" spans="6:6" ht="15.75" customHeight="1" x14ac:dyDescent="0.2">
      <c r="F966" s="17"/>
    </row>
    <row r="967" spans="6:6" ht="15.75" customHeight="1" x14ac:dyDescent="0.2">
      <c r="F967" s="17"/>
    </row>
    <row r="968" spans="6:6" ht="15.75" customHeight="1" x14ac:dyDescent="0.2">
      <c r="F968" s="17"/>
    </row>
    <row r="969" spans="6:6" ht="15.75" customHeight="1" x14ac:dyDescent="0.2">
      <c r="F969" s="17"/>
    </row>
    <row r="970" spans="6:6" ht="15.75" customHeight="1" x14ac:dyDescent="0.2">
      <c r="F970" s="17"/>
    </row>
    <row r="971" spans="6:6" ht="15.75" customHeight="1" x14ac:dyDescent="0.2">
      <c r="F971" s="17"/>
    </row>
    <row r="972" spans="6:6" ht="15.75" customHeight="1" x14ac:dyDescent="0.2">
      <c r="F972" s="17"/>
    </row>
    <row r="973" spans="6:6" ht="15.75" customHeight="1" x14ac:dyDescent="0.2">
      <c r="F973" s="17"/>
    </row>
    <row r="974" spans="6:6" ht="15.75" customHeight="1" x14ac:dyDescent="0.2">
      <c r="F974" s="17"/>
    </row>
    <row r="975" spans="6:6" ht="15.75" customHeight="1" x14ac:dyDescent="0.2">
      <c r="F975" s="17"/>
    </row>
    <row r="976" spans="6:6" ht="15.75" customHeight="1" x14ac:dyDescent="0.2">
      <c r="F976" s="17"/>
    </row>
    <row r="977" spans="6:6" ht="15.75" customHeight="1" x14ac:dyDescent="0.2">
      <c r="F977" s="17"/>
    </row>
    <row r="978" spans="6:6" ht="15.75" customHeight="1" x14ac:dyDescent="0.2">
      <c r="F978" s="17"/>
    </row>
    <row r="979" spans="6:6" ht="15.75" customHeight="1" x14ac:dyDescent="0.2">
      <c r="F979" s="17"/>
    </row>
    <row r="980" spans="6:6" ht="15.75" customHeight="1" x14ac:dyDescent="0.2">
      <c r="F980" s="17"/>
    </row>
    <row r="981" spans="6:6" ht="15.75" customHeight="1" x14ac:dyDescent="0.2">
      <c r="F981" s="17"/>
    </row>
    <row r="982" spans="6:6" ht="15.75" customHeight="1" x14ac:dyDescent="0.2">
      <c r="F982" s="17"/>
    </row>
    <row r="983" spans="6:6" ht="15.75" customHeight="1" x14ac:dyDescent="0.2">
      <c r="F983" s="17"/>
    </row>
    <row r="984" spans="6:6" ht="15.75" customHeight="1" x14ac:dyDescent="0.2">
      <c r="F984" s="17"/>
    </row>
    <row r="985" spans="6:6" ht="15.75" customHeight="1" x14ac:dyDescent="0.2">
      <c r="F985" s="17"/>
    </row>
    <row r="986" spans="6:6" ht="15.75" customHeight="1" x14ac:dyDescent="0.2">
      <c r="F986" s="17"/>
    </row>
    <row r="987" spans="6:6" ht="15.75" customHeight="1" x14ac:dyDescent="0.2">
      <c r="F987" s="17"/>
    </row>
    <row r="988" spans="6:6" ht="15.75" customHeight="1" x14ac:dyDescent="0.2">
      <c r="F988" s="17"/>
    </row>
    <row r="989" spans="6:6" ht="15.75" customHeight="1" x14ac:dyDescent="0.2">
      <c r="F989" s="17"/>
    </row>
    <row r="990" spans="6:6" ht="15.75" customHeight="1" x14ac:dyDescent="0.2">
      <c r="F990" s="17"/>
    </row>
    <row r="991" spans="6:6" ht="15.75" customHeight="1" x14ac:dyDescent="0.2">
      <c r="F991" s="17"/>
    </row>
    <row r="992" spans="6:6" ht="15.75" customHeight="1" x14ac:dyDescent="0.2">
      <c r="F992" s="17"/>
    </row>
    <row r="993" spans="6:6" ht="15.75" customHeight="1" x14ac:dyDescent="0.2">
      <c r="F993" s="17"/>
    </row>
    <row r="994" spans="6:6" ht="15.75" customHeight="1" x14ac:dyDescent="0.2">
      <c r="F994" s="17"/>
    </row>
    <row r="995" spans="6:6" ht="15.75" customHeight="1" x14ac:dyDescent="0.2">
      <c r="F995" s="17"/>
    </row>
    <row r="996" spans="6:6" ht="15.75" customHeight="1" x14ac:dyDescent="0.2">
      <c r="F996" s="17"/>
    </row>
    <row r="997" spans="6:6" ht="15.75" customHeight="1" x14ac:dyDescent="0.2">
      <c r="F997" s="17"/>
    </row>
    <row r="998" spans="6:6" ht="15.75" customHeight="1" x14ac:dyDescent="0.2">
      <c r="F998" s="17"/>
    </row>
    <row r="999" spans="6:6" ht="15.75" customHeight="1" x14ac:dyDescent="0.2">
      <c r="F999" s="17"/>
    </row>
    <row r="1000" spans="6:6" ht="15.75" customHeight="1" x14ac:dyDescent="0.2">
      <c r="F1000" s="17"/>
    </row>
  </sheetData>
  <conditionalFormatting sqref="B4:B233">
    <cfRule type="cellIs" dxfId="7" priority="1" operator="greaterThan">
      <formula>0.43</formula>
    </cfRule>
    <cfRule type="cellIs" dxfId="6" priority="2" operator="lessThan">
      <formula>-0.26</formula>
    </cfRule>
  </conditionalFormatting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H220" sqref="H220"/>
    </sheetView>
  </sheetViews>
  <sheetFormatPr baseColWidth="10" defaultColWidth="14.5" defaultRowHeight="15" customHeight="1" x14ac:dyDescent="0.2"/>
  <cols>
    <col min="1" max="1" width="11.83203125" customWidth="1"/>
    <col min="2" max="2" width="14.6640625" customWidth="1"/>
    <col min="3" max="4" width="16.1640625" customWidth="1"/>
    <col min="5" max="7" width="10" customWidth="1"/>
    <col min="8" max="8" width="11.1640625" customWidth="1"/>
    <col min="9" max="29" width="8.6640625" customWidth="1"/>
  </cols>
  <sheetData>
    <row r="1" spans="1:14" ht="32" x14ac:dyDescent="0.2">
      <c r="A1" s="1" t="s">
        <v>0</v>
      </c>
      <c r="B1" s="2" t="s">
        <v>13</v>
      </c>
      <c r="C1" s="2" t="s">
        <v>14</v>
      </c>
      <c r="D1" s="2" t="s">
        <v>15</v>
      </c>
      <c r="E1" s="1" t="s">
        <v>157</v>
      </c>
      <c r="F1" s="1" t="s">
        <v>158</v>
      </c>
      <c r="G1" s="1" t="s">
        <v>159</v>
      </c>
    </row>
    <row r="2" spans="1:14" x14ac:dyDescent="0.2">
      <c r="A2" s="2">
        <v>1792</v>
      </c>
      <c r="J2" s="2" t="s">
        <v>160</v>
      </c>
      <c r="L2" s="2" t="s">
        <v>47</v>
      </c>
      <c r="M2" s="2" t="s">
        <v>42</v>
      </c>
      <c r="N2" s="2" t="s">
        <v>44</v>
      </c>
    </row>
    <row r="3" spans="1:14" x14ac:dyDescent="0.2">
      <c r="A3" s="2">
        <v>1793</v>
      </c>
      <c r="B3" s="2">
        <v>1</v>
      </c>
      <c r="C3" s="2">
        <v>1</v>
      </c>
      <c r="D3" s="2">
        <v>1</v>
      </c>
      <c r="J3" s="49" t="s">
        <v>161</v>
      </c>
    </row>
    <row r="4" spans="1:14" x14ac:dyDescent="0.2">
      <c r="A4" s="2">
        <v>1794</v>
      </c>
      <c r="B4" s="2">
        <v>1.0726405090137858</v>
      </c>
      <c r="C4" s="2">
        <v>0.86104021009116549</v>
      </c>
      <c r="D4" s="2">
        <v>0.86478646248914359</v>
      </c>
      <c r="J4" s="2" t="s">
        <v>162</v>
      </c>
    </row>
    <row r="5" spans="1:14" x14ac:dyDescent="0.2">
      <c r="A5" s="2">
        <v>1795</v>
      </c>
      <c r="B5" s="2">
        <v>1.2094379639448569</v>
      </c>
      <c r="C5" s="2">
        <v>0.91491336953303104</v>
      </c>
      <c r="D5" s="2">
        <v>0.884475605710767</v>
      </c>
      <c r="K5" s="2">
        <v>1</v>
      </c>
      <c r="L5" s="2">
        <f>_xlfn.QUARTILE.EXC(Inflation25,$K5)</f>
        <v>-4.7539200526299829E-3</v>
      </c>
      <c r="M5" s="2">
        <f>_xlfn.QUARTILE.EXC(Stock25,$K5)</f>
        <v>4.6737394300145105E-2</v>
      </c>
      <c r="N5" s="2">
        <f>_xlfn.QUARTILE.EXC(Bond25,$K5)</f>
        <v>1.8636159229975288E-2</v>
      </c>
    </row>
    <row r="6" spans="1:14" x14ac:dyDescent="0.2">
      <c r="A6" s="2">
        <v>1796</v>
      </c>
      <c r="B6" s="2">
        <v>1.3244962884411453</v>
      </c>
      <c r="C6" s="2">
        <v>0.9181365889928893</v>
      </c>
      <c r="D6" s="2">
        <v>0.79932403327210988</v>
      </c>
      <c r="K6" s="2">
        <v>2</v>
      </c>
      <c r="L6" s="2">
        <f>_xlfn.QUARTILE.EXC(Inflation25,K6)</f>
        <v>1.4831425030289088E-2</v>
      </c>
      <c r="M6" s="2">
        <f>_xlfn.QUARTILE.EXC(Stock25,$K6)</f>
        <v>6.0743281312146596E-2</v>
      </c>
    </row>
    <row r="7" spans="1:14" x14ac:dyDescent="0.2">
      <c r="A7" s="2">
        <v>1797</v>
      </c>
      <c r="B7" s="2">
        <v>1.3329798515376459</v>
      </c>
      <c r="C7" s="2">
        <v>0.88034468538744948</v>
      </c>
      <c r="D7" s="2">
        <v>0.74581871343161932</v>
      </c>
      <c r="K7" s="2">
        <v>3</v>
      </c>
      <c r="L7" s="2">
        <f>_xlfn.QUARTILE.EXC(Inflation25,K7)</f>
        <v>2.9575089363884751E-2</v>
      </c>
      <c r="M7" s="2">
        <f>_xlfn.QUARTILE.EXC(Stock25,$K7)</f>
        <v>7.2211556829884144E-2</v>
      </c>
    </row>
    <row r="8" spans="1:14" x14ac:dyDescent="0.2">
      <c r="A8" s="2">
        <v>1798</v>
      </c>
      <c r="B8" s="2">
        <v>1.2857900318133617</v>
      </c>
      <c r="C8" s="2">
        <v>1.034353116119453</v>
      </c>
      <c r="D8" s="2">
        <v>0.89272743836408641</v>
      </c>
      <c r="J8" s="2" t="s">
        <v>163</v>
      </c>
    </row>
    <row r="9" spans="1:14" x14ac:dyDescent="0.2">
      <c r="A9" s="2">
        <v>1799</v>
      </c>
      <c r="B9" s="2">
        <v>1.264050901378579</v>
      </c>
      <c r="C9" s="2">
        <v>1.1416038412097891</v>
      </c>
      <c r="D9" s="2">
        <v>0.937382568180126</v>
      </c>
      <c r="K9" s="2">
        <v>0.1</v>
      </c>
      <c r="L9" s="2">
        <f t="shared" ref="L9:L22" si="0">_xlfn.PERCENTILE.EXC(Inflation25,$K9)</f>
        <v>-1.4820906325534107E-2</v>
      </c>
      <c r="M9" s="2">
        <f t="shared" ref="M9:M22" si="1">_xlfn.PERCENTILE.EXC(Stock25,$K9)</f>
        <v>3.5861103641342727E-2</v>
      </c>
      <c r="N9" s="2">
        <f t="shared" ref="N9:N22" si="2">_xlfn.PERCENTILE.EXC(Bond25,$K9)</f>
        <v>-5.4425867724297687E-3</v>
      </c>
    </row>
    <row r="10" spans="1:14" x14ac:dyDescent="0.2">
      <c r="K10" s="2">
        <v>0.2</v>
      </c>
      <c r="L10" s="2">
        <f t="shared" si="0"/>
        <v>-8.151951502499007E-3</v>
      </c>
      <c r="M10" s="2">
        <f t="shared" si="1"/>
        <v>4.3669535302656784E-2</v>
      </c>
      <c r="N10" s="2">
        <f t="shared" si="2"/>
        <v>1.3466517231229753E-2</v>
      </c>
    </row>
    <row r="11" spans="1:14" x14ac:dyDescent="0.2">
      <c r="A11" s="2">
        <v>1800</v>
      </c>
      <c r="B11" s="2">
        <v>1.2773064687168612</v>
      </c>
      <c r="C11" s="2">
        <v>1.1986610240932101</v>
      </c>
      <c r="D11" s="2">
        <v>0.97974524392615725</v>
      </c>
      <c r="K11" s="2">
        <v>0.3</v>
      </c>
      <c r="L11" s="2">
        <f t="shared" si="0"/>
        <v>-1.7169869599522292E-3</v>
      </c>
      <c r="M11" s="2">
        <f t="shared" si="1"/>
        <v>5.1204154686074768E-2</v>
      </c>
      <c r="N11" s="2">
        <f t="shared" si="2"/>
        <v>3.0651054978770687E-2</v>
      </c>
    </row>
    <row r="12" spans="1:14" x14ac:dyDescent="0.2">
      <c r="A12" s="2">
        <v>1801</v>
      </c>
      <c r="B12" s="2">
        <v>1.2990455991516439</v>
      </c>
      <c r="C12" s="2">
        <v>1.3393890978172007</v>
      </c>
      <c r="D12" s="2">
        <v>1.144240210056954</v>
      </c>
      <c r="K12" s="2">
        <v>0.4</v>
      </c>
      <c r="L12" s="2">
        <f t="shared" si="0"/>
        <v>7.232043765223687E-3</v>
      </c>
      <c r="M12" s="2">
        <f t="shared" si="1"/>
        <v>5.6977834851943882E-2</v>
      </c>
      <c r="N12" s="2">
        <f t="shared" si="2"/>
        <v>4.3061395647230008E-2</v>
      </c>
    </row>
    <row r="13" spans="1:14" x14ac:dyDescent="0.2">
      <c r="A13" s="2">
        <v>1802</v>
      </c>
      <c r="B13" s="2">
        <v>1.2046659597030753</v>
      </c>
      <c r="C13" s="2">
        <v>1.6352543387359122</v>
      </c>
      <c r="D13" s="2">
        <v>1.4190005717662797</v>
      </c>
      <c r="K13" s="2">
        <v>0.5</v>
      </c>
      <c r="L13" s="2">
        <f t="shared" si="0"/>
        <v>1.4831425030289088E-2</v>
      </c>
      <c r="M13" s="2">
        <f t="shared" si="1"/>
        <v>6.0743281312146596E-2</v>
      </c>
      <c r="N13" s="2">
        <f t="shared" si="2"/>
        <v>5.1863016335293978E-2</v>
      </c>
    </row>
    <row r="14" spans="1:14" x14ac:dyDescent="0.2">
      <c r="A14" s="2">
        <v>1803</v>
      </c>
      <c r="B14" s="2">
        <v>1.1320254506892897</v>
      </c>
      <c r="C14" s="2">
        <v>1.9874648588601789</v>
      </c>
      <c r="D14" s="2">
        <v>1.5931994938116616</v>
      </c>
      <c r="K14" s="2">
        <v>0.6</v>
      </c>
      <c r="L14" s="2">
        <f t="shared" si="0"/>
        <v>2.245494435718963E-2</v>
      </c>
      <c r="M14" s="2">
        <f t="shared" si="1"/>
        <v>6.535561926310296E-2</v>
      </c>
      <c r="N14" s="2">
        <f t="shared" si="2"/>
        <v>5.6683543837642208E-2</v>
      </c>
    </row>
    <row r="15" spans="1:14" x14ac:dyDescent="0.2">
      <c r="A15" s="2">
        <v>1804</v>
      </c>
      <c r="B15" s="2">
        <v>1.1876988335100742</v>
      </c>
      <c r="C15" s="2">
        <v>1.9761433570400952</v>
      </c>
      <c r="D15" s="2">
        <v>1.5584926809468853</v>
      </c>
      <c r="K15" s="2">
        <v>0.7</v>
      </c>
      <c r="L15" s="2">
        <f t="shared" si="0"/>
        <v>2.7773046064487418E-2</v>
      </c>
      <c r="M15" s="2">
        <f t="shared" si="1"/>
        <v>6.9132462793380672E-2</v>
      </c>
      <c r="N15" s="2">
        <f t="shared" si="2"/>
        <v>6.0923521128158513E-2</v>
      </c>
    </row>
    <row r="16" spans="1:14" x14ac:dyDescent="0.2">
      <c r="A16" s="2">
        <v>1805</v>
      </c>
      <c r="B16" s="2">
        <v>1.2089077412513254</v>
      </c>
      <c r="C16" s="2">
        <v>1.9475407752617802</v>
      </c>
      <c r="D16" s="2">
        <v>1.5465953821180198</v>
      </c>
      <c r="K16" s="2">
        <v>0.8</v>
      </c>
      <c r="L16" s="2">
        <f t="shared" si="0"/>
        <v>3.1263920651960174E-2</v>
      </c>
      <c r="M16" s="2">
        <f t="shared" si="1"/>
        <v>8.1865827378004741E-2</v>
      </c>
      <c r="N16" s="2">
        <f t="shared" si="2"/>
        <v>6.6983974550910638E-2</v>
      </c>
    </row>
    <row r="17" spans="1:14" x14ac:dyDescent="0.2">
      <c r="A17" s="2">
        <v>1806</v>
      </c>
      <c r="B17" s="2">
        <v>1.2301166489925768</v>
      </c>
      <c r="C17" s="2">
        <v>1.9196633991222416</v>
      </c>
      <c r="D17" s="2">
        <v>1.6120495291818451</v>
      </c>
      <c r="K17" s="2">
        <v>0.9</v>
      </c>
      <c r="L17" s="2">
        <f t="shared" si="0"/>
        <v>4.731275635847805E-2</v>
      </c>
      <c r="M17" s="2">
        <f t="shared" si="1"/>
        <v>9.2233633937083156E-2</v>
      </c>
      <c r="N17" s="2">
        <f t="shared" si="2"/>
        <v>7.3715696548103671E-2</v>
      </c>
    </row>
    <row r="18" spans="1:14" x14ac:dyDescent="0.2">
      <c r="A18" s="2">
        <v>1807</v>
      </c>
      <c r="B18" s="2">
        <v>1.2216330858960762</v>
      </c>
      <c r="C18" s="2">
        <v>2.1384568021052361</v>
      </c>
      <c r="D18" s="2">
        <v>1.8084228411568388</v>
      </c>
      <c r="K18" s="2">
        <v>0.92</v>
      </c>
      <c r="L18" s="2">
        <f t="shared" si="0"/>
        <v>5.0912881283726785E-2</v>
      </c>
      <c r="M18" s="2">
        <f t="shared" si="1"/>
        <v>9.4524135099057313E-2</v>
      </c>
      <c r="N18" s="2">
        <f t="shared" si="2"/>
        <v>7.5044357257143382E-2</v>
      </c>
    </row>
    <row r="19" spans="1:14" x14ac:dyDescent="0.2">
      <c r="A19" s="2">
        <v>1808</v>
      </c>
      <c r="B19" s="2">
        <v>1.2391304347826084</v>
      </c>
      <c r="C19" s="2">
        <v>2.1188030131215103</v>
      </c>
      <c r="D19" s="2">
        <v>1.8678606955030765</v>
      </c>
      <c r="K19" s="2">
        <v>0.94</v>
      </c>
      <c r="L19" s="2">
        <f t="shared" si="0"/>
        <v>5.3664643404803536E-2</v>
      </c>
      <c r="M19" s="2">
        <f t="shared" si="1"/>
        <v>9.7359750923522906E-2</v>
      </c>
      <c r="N19" s="2">
        <f t="shared" si="2"/>
        <v>7.9037799156485788E-2</v>
      </c>
    </row>
    <row r="20" spans="1:14" x14ac:dyDescent="0.2">
      <c r="A20" s="2">
        <v>1809</v>
      </c>
      <c r="B20" s="2">
        <v>1.2773064687168609</v>
      </c>
      <c r="C20" s="2">
        <v>2.3585365295685539</v>
      </c>
      <c r="D20" s="2">
        <v>1.9944117017504586</v>
      </c>
      <c r="K20" s="2">
        <v>0.95</v>
      </c>
      <c r="L20" s="2">
        <f t="shared" si="0"/>
        <v>5.4868684104191462E-2</v>
      </c>
      <c r="M20" s="2">
        <f t="shared" si="1"/>
        <v>9.806161994133443E-2</v>
      </c>
      <c r="N20" s="2">
        <f t="shared" si="2"/>
        <v>7.9430471133946287E-2</v>
      </c>
    </row>
    <row r="21" spans="1:14" ht="15.75" customHeight="1" x14ac:dyDescent="0.2">
      <c r="A21" s="2">
        <v>1810</v>
      </c>
      <c r="B21" s="2">
        <v>1.2640509013785788</v>
      </c>
      <c r="C21" s="2">
        <v>2.561752258874713</v>
      </c>
      <c r="D21" s="2">
        <v>2.1201856341795349</v>
      </c>
      <c r="K21" s="2">
        <v>0.99</v>
      </c>
      <c r="L21" s="2">
        <f t="shared" si="0"/>
        <v>5.9047258126054263E-2</v>
      </c>
      <c r="M21" s="2">
        <f t="shared" si="1"/>
        <v>0.10942709466872491</v>
      </c>
      <c r="N21" s="2">
        <f t="shared" si="2"/>
        <v>9.1606225058104687E-2</v>
      </c>
    </row>
    <row r="22" spans="1:14" ht="15.75" customHeight="1" x14ac:dyDescent="0.2">
      <c r="A22" s="2">
        <v>1811</v>
      </c>
      <c r="B22" s="2">
        <v>1.3069989395546127</v>
      </c>
      <c r="C22" s="2">
        <v>2.4253755722996093</v>
      </c>
      <c r="D22" s="2">
        <v>2.1313991373404417</v>
      </c>
      <c r="K22" s="2">
        <v>0.995</v>
      </c>
      <c r="L22" s="2">
        <f t="shared" si="0"/>
        <v>5.9399223281332382E-2</v>
      </c>
      <c r="M22" s="2">
        <f t="shared" si="1"/>
        <v>0.11115464582090266</v>
      </c>
      <c r="N22" s="2">
        <f t="shared" si="2"/>
        <v>9.2455249296647349E-2</v>
      </c>
    </row>
    <row r="23" spans="1:14" ht="15.75" customHeight="1" x14ac:dyDescent="0.2">
      <c r="A23" s="2">
        <v>1812</v>
      </c>
      <c r="B23" s="2">
        <v>1.3584305408271471</v>
      </c>
      <c r="C23" s="2">
        <v>2.3992909363785184</v>
      </c>
      <c r="D23" s="2">
        <v>2.0201880994886685</v>
      </c>
    </row>
    <row r="24" spans="1:14" ht="15.75" customHeight="1" x14ac:dyDescent="0.2">
      <c r="A24" s="2">
        <v>1813</v>
      </c>
      <c r="B24" s="2">
        <v>1.5037115588547185</v>
      </c>
      <c r="C24" s="2">
        <v>2.3908148180787006</v>
      </c>
      <c r="D24" s="2">
        <v>1.8844361224548367</v>
      </c>
      <c r="J24" s="49" t="s">
        <v>164</v>
      </c>
    </row>
    <row r="25" spans="1:14" ht="15.75" customHeight="1" x14ac:dyDescent="0.2">
      <c r="A25" s="2">
        <v>1814</v>
      </c>
      <c r="B25" s="2">
        <v>1.721633085896076</v>
      </c>
      <c r="C25" s="2">
        <v>2.2423039937364804</v>
      </c>
      <c r="D25" s="2">
        <v>1.6005085465101239</v>
      </c>
      <c r="J25" s="2" t="s">
        <v>162</v>
      </c>
    </row>
    <row r="26" spans="1:14" ht="15.75" customHeight="1" x14ac:dyDescent="0.2">
      <c r="A26" s="2">
        <v>1815</v>
      </c>
      <c r="B26" s="2">
        <v>1.691940615058324</v>
      </c>
      <c r="C26" s="2">
        <v>2.1118301653548239</v>
      </c>
      <c r="D26" s="2">
        <v>1.6258863656635549</v>
      </c>
      <c r="K26" s="2">
        <v>1</v>
      </c>
      <c r="L26" s="2">
        <f>_xlfn.QUARTILE.EXC(Inflation25_1925,$K26)</f>
        <v>2.1102893345346794E-2</v>
      </c>
      <c r="M26" s="2">
        <f>_xlfn.QUARTILE.EXC(Stock25_1925,$K26)</f>
        <v>4.5971697194366286E-2</v>
      </c>
      <c r="N26" s="2">
        <f>_xlfn.QUARTILE.EXC(Bond25_1925,$K26)</f>
        <v>-2.6327827300826872E-3</v>
      </c>
    </row>
    <row r="27" spans="1:14" ht="15.75" customHeight="1" x14ac:dyDescent="0.2">
      <c r="A27" s="2">
        <v>1816</v>
      </c>
      <c r="B27" s="2">
        <v>1.5127253446447504</v>
      </c>
      <c r="C27" s="2">
        <v>2.6665127564412248</v>
      </c>
      <c r="D27" s="2">
        <v>2.0855317640982838</v>
      </c>
      <c r="K27" s="2">
        <v>2</v>
      </c>
      <c r="L27" s="2">
        <f>_xlfn.QUARTILE.EXC(Inflation25_1925,$K27)</f>
        <v>2.9208148308287812E-2</v>
      </c>
      <c r="M27" s="2">
        <f>_xlfn.QUARTILE.EXC(Stock25_1925,$K27)</f>
        <v>6.3911697748052013E-2</v>
      </c>
      <c r="N27" s="2">
        <f>_xlfn.QUARTILE.EXC(Bond25_1925,$K27)</f>
        <v>2.5712853420105243E-2</v>
      </c>
    </row>
    <row r="28" spans="1:14" ht="15.75" customHeight="1" x14ac:dyDescent="0.2">
      <c r="A28" s="2">
        <v>1817</v>
      </c>
      <c r="B28" s="2">
        <v>1.405620360551431</v>
      </c>
      <c r="C28" s="2">
        <v>3.0055127000460673</v>
      </c>
      <c r="D28" s="2">
        <v>2.4609931405897552</v>
      </c>
      <c r="K28" s="2">
        <v>3</v>
      </c>
      <c r="L28" s="2">
        <f>_xlfn.QUARTILE.EXC(Inflation25_1925,$K28)</f>
        <v>4.0707803799187182E-2</v>
      </c>
      <c r="M28" s="2">
        <f>_xlfn.QUARTILE.EXC(Stock25_1925,$K28)</f>
        <v>8.5065987613487409E-2</v>
      </c>
      <c r="N28" s="2">
        <f>_xlfn.QUARTILE.EXC(Bond25_1925,$K28)</f>
        <v>4.6398149409813502E-2</v>
      </c>
    </row>
    <row r="29" spans="1:14" ht="15.75" customHeight="1" x14ac:dyDescent="0.2">
      <c r="A29" s="2">
        <v>1818</v>
      </c>
      <c r="B29" s="2">
        <v>1.3372216330858955</v>
      </c>
      <c r="C29" s="2">
        <v>3.9440541540433198</v>
      </c>
      <c r="D29" s="2">
        <v>2.9920583061003283</v>
      </c>
      <c r="E29" s="50">
        <f t="shared" ref="E29:G29" si="3">RATE(25,,B3,-B29)</f>
        <v>1.1691580570056197E-2</v>
      </c>
      <c r="F29" s="50">
        <f t="shared" si="3"/>
        <v>5.6422676138392372E-2</v>
      </c>
      <c r="G29" s="50">
        <f t="shared" si="3"/>
        <v>4.481356404974482E-2</v>
      </c>
      <c r="H29" s="2" t="str">
        <f t="shared" ref="H29:H234" si="4">IF(F29&gt;G29,"Stocks","Bonds")</f>
        <v>Stocks</v>
      </c>
      <c r="J29" s="2" t="s">
        <v>163</v>
      </c>
    </row>
    <row r="30" spans="1:14" ht="15.75" customHeight="1" x14ac:dyDescent="0.2">
      <c r="A30" s="2">
        <v>1819</v>
      </c>
      <c r="B30" s="2">
        <v>1.3075291622481438</v>
      </c>
      <c r="C30" s="2">
        <v>3.4806039802793545</v>
      </c>
      <c r="D30" s="2">
        <v>3.0563694227998499</v>
      </c>
      <c r="E30" s="50">
        <f t="shared" ref="E30:G30" si="5">RATE(25,,B4,-B30)</f>
        <v>7.9520850656366032E-3</v>
      </c>
      <c r="F30" s="50">
        <f t="shared" si="5"/>
        <v>5.7463162072906936E-2</v>
      </c>
      <c r="G30" s="50">
        <f t="shared" si="5"/>
        <v>5.1796880820062681E-2</v>
      </c>
      <c r="H30" s="2" t="str">
        <f t="shared" si="4"/>
        <v>Stocks</v>
      </c>
      <c r="K30" s="2">
        <v>0.1</v>
      </c>
      <c r="L30" s="2">
        <f t="shared" ref="L30:L42" si="6">_xlfn.PERCENTILE.EXC(Inflation25_1925,$K30)</f>
        <v>1.3175922155804922E-2</v>
      </c>
      <c r="M30" s="2">
        <f t="shared" ref="M30:M42" si="7">_xlfn.PERCENTILE.EXC(Stock25_1925,$K30)</f>
        <v>3.8014535351714174E-2</v>
      </c>
      <c r="N30" s="2">
        <f t="shared" ref="N30:N42" si="8">_xlfn.PERCENTILE.EXC(Bond25_1925,$K30)</f>
        <v>-1.0399821108778969E-2</v>
      </c>
    </row>
    <row r="31" spans="1:14" ht="15.75" customHeight="1" x14ac:dyDescent="0.2">
      <c r="A31" s="2">
        <v>1820</v>
      </c>
      <c r="B31" s="2">
        <v>1.2560975609756091</v>
      </c>
      <c r="C31" s="2">
        <v>3.4361862120416196</v>
      </c>
      <c r="D31" s="2">
        <v>3.4580826101114543</v>
      </c>
      <c r="E31" s="50">
        <f t="shared" ref="E31:G31" si="9">RATE(25,,B5,-B31)</f>
        <v>1.5153061929654454E-3</v>
      </c>
      <c r="F31" s="50">
        <f t="shared" si="9"/>
        <v>5.4357444187517479E-2</v>
      </c>
      <c r="G31" s="50">
        <f t="shared" si="9"/>
        <v>5.6053645738104875E-2</v>
      </c>
      <c r="H31" s="2" t="str">
        <f t="shared" si="4"/>
        <v>Bonds</v>
      </c>
      <c r="K31" s="2">
        <v>0.2</v>
      </c>
      <c r="L31" s="2">
        <f t="shared" si="6"/>
        <v>1.6736262055856824E-2</v>
      </c>
      <c r="M31" s="2">
        <f t="shared" si="7"/>
        <v>4.3585730295528348E-2</v>
      </c>
      <c r="N31" s="2">
        <f t="shared" si="8"/>
        <v>-5.7029660220153386E-3</v>
      </c>
    </row>
    <row r="32" spans="1:14" ht="15.75" customHeight="1" x14ac:dyDescent="0.2">
      <c r="A32" s="2">
        <v>1821</v>
      </c>
      <c r="B32" s="2">
        <v>1.1834570519618235</v>
      </c>
      <c r="C32" s="2">
        <v>3.8805333865971812</v>
      </c>
      <c r="D32" s="2">
        <v>4.0522441633169377</v>
      </c>
      <c r="E32" s="50">
        <f t="shared" ref="E32:G32" si="10">RATE(25,,B6,-B32)</f>
        <v>-4.4935682616106054E-3</v>
      </c>
      <c r="F32" s="50">
        <f t="shared" si="10"/>
        <v>5.9349742045446144E-2</v>
      </c>
      <c r="G32" s="50">
        <f t="shared" si="10"/>
        <v>6.7084740280692931E-2</v>
      </c>
      <c r="H32" s="2" t="str">
        <f t="shared" si="4"/>
        <v>Bonds</v>
      </c>
      <c r="K32" s="2">
        <v>0.3</v>
      </c>
      <c r="L32" s="2">
        <f t="shared" si="6"/>
        <v>2.2833609802734744E-2</v>
      </c>
      <c r="M32" s="2">
        <f t="shared" si="7"/>
        <v>5.142833591127581E-2</v>
      </c>
      <c r="N32" s="2">
        <f t="shared" si="8"/>
        <v>6.7716139620117152E-3</v>
      </c>
    </row>
    <row r="33" spans="1:14" ht="15.75" customHeight="1" x14ac:dyDescent="0.2">
      <c r="A33" s="2">
        <v>1822</v>
      </c>
      <c r="B33" s="2">
        <v>1.1834570519618235</v>
      </c>
      <c r="C33" s="2">
        <v>4.3419143359297907</v>
      </c>
      <c r="D33" s="2">
        <v>4.3107524304189075</v>
      </c>
      <c r="E33" s="50">
        <f t="shared" ref="E33:G33" si="11">RATE(25,,B7,-B33)</f>
        <v>-4.7477761347869208E-3</v>
      </c>
      <c r="F33" s="50">
        <f t="shared" si="11"/>
        <v>6.59114812819315E-2</v>
      </c>
      <c r="G33" s="50">
        <f t="shared" si="11"/>
        <v>7.2696323690435383E-2</v>
      </c>
      <c r="H33" s="2" t="str">
        <f t="shared" si="4"/>
        <v>Bonds</v>
      </c>
      <c r="K33" s="2">
        <v>0.4</v>
      </c>
      <c r="L33" s="2">
        <f t="shared" si="6"/>
        <v>2.6692179855915325E-2</v>
      </c>
      <c r="M33" s="2">
        <f t="shared" si="7"/>
        <v>5.7095780944287383E-2</v>
      </c>
      <c r="N33" s="2">
        <f t="shared" si="8"/>
        <v>1.5764634115376822E-2</v>
      </c>
    </row>
    <row r="34" spans="1:14" ht="15.75" customHeight="1" x14ac:dyDescent="0.2">
      <c r="A34" s="2">
        <v>1823</v>
      </c>
      <c r="B34" s="2">
        <v>1.1405090137857894</v>
      </c>
      <c r="C34" s="2">
        <v>4.3269763321051622</v>
      </c>
      <c r="D34" s="2">
        <v>4.6000905621773995</v>
      </c>
      <c r="E34" s="50">
        <f t="shared" ref="E34:G34" si="12">RATE(25,,B8,-B34)</f>
        <v>-4.7844647730885216E-3</v>
      </c>
      <c r="F34" s="50">
        <f t="shared" si="12"/>
        <v>5.8913847635762184E-2</v>
      </c>
      <c r="G34" s="50">
        <f t="shared" si="12"/>
        <v>6.7780289814028893E-2</v>
      </c>
      <c r="H34" s="2" t="str">
        <f t="shared" si="4"/>
        <v>Bonds</v>
      </c>
      <c r="K34" s="2">
        <v>0.5</v>
      </c>
      <c r="L34" s="2">
        <f t="shared" si="6"/>
        <v>2.9208148308287812E-2</v>
      </c>
      <c r="M34" s="2">
        <f t="shared" si="7"/>
        <v>6.3911697748052013E-2</v>
      </c>
      <c r="N34" s="2">
        <f t="shared" si="8"/>
        <v>2.5712853420105243E-2</v>
      </c>
    </row>
    <row r="35" spans="1:14" ht="15.75" customHeight="1" x14ac:dyDescent="0.2">
      <c r="A35" s="2">
        <v>1824</v>
      </c>
      <c r="B35" s="2">
        <v>1.0339342523860016</v>
      </c>
      <c r="C35" s="2">
        <v>5.1190575753579983</v>
      </c>
      <c r="D35" s="2">
        <v>5.3709194086662642</v>
      </c>
      <c r="E35" s="50">
        <f t="shared" ref="E35:G35" si="13">RATE(25,,B9,-B35)</f>
        <v>-8.0057966008300341E-3</v>
      </c>
      <c r="F35" s="50">
        <f t="shared" si="13"/>
        <v>6.1859321181380475E-2</v>
      </c>
      <c r="G35" s="50">
        <f t="shared" si="13"/>
        <v>7.2322134190481752E-2</v>
      </c>
      <c r="H35" s="2" t="str">
        <f t="shared" si="4"/>
        <v>Bonds</v>
      </c>
      <c r="K35" s="2">
        <v>0.6</v>
      </c>
      <c r="L35" s="2">
        <f t="shared" si="6"/>
        <v>3.1250873049523994E-2</v>
      </c>
      <c r="M35" s="2">
        <f t="shared" si="7"/>
        <v>6.9178710792512046E-2</v>
      </c>
      <c r="N35" s="2">
        <f t="shared" si="8"/>
        <v>3.3016768380807818E-2</v>
      </c>
    </row>
    <row r="36" spans="1:14" ht="15.75" customHeight="1" x14ac:dyDescent="0.2">
      <c r="A36" s="2">
        <v>1825</v>
      </c>
      <c r="B36" s="2">
        <v>1.0042417815482496</v>
      </c>
      <c r="C36" s="2">
        <v>6.0264334841274465</v>
      </c>
      <c r="D36" s="2">
        <v>5.9639841582251849</v>
      </c>
      <c r="E36" s="50">
        <f t="shared" ref="E36:G36" si="14">RATE(25,,B11,-B36)</f>
        <v>-9.5746970334640337E-3</v>
      </c>
      <c r="F36" s="50">
        <f t="shared" si="14"/>
        <v>6.6730123480493342E-2</v>
      </c>
      <c r="G36" s="50">
        <f t="shared" si="14"/>
        <v>7.4921953424261015E-2</v>
      </c>
      <c r="H36" s="2" t="str">
        <f t="shared" si="4"/>
        <v>Bonds</v>
      </c>
      <c r="K36" s="2">
        <v>0.7</v>
      </c>
      <c r="L36" s="2">
        <f t="shared" si="6"/>
        <v>3.3066599200801267E-2</v>
      </c>
      <c r="M36" s="2">
        <f t="shared" si="7"/>
        <v>7.7026584848216575E-2</v>
      </c>
      <c r="N36" s="2">
        <f t="shared" si="8"/>
        <v>3.8659567421661122E-2</v>
      </c>
    </row>
    <row r="37" spans="1:14" ht="15.75" customHeight="1" x14ac:dyDescent="0.2">
      <c r="A37" s="2">
        <v>1826</v>
      </c>
      <c r="B37" s="2">
        <v>1.0169671261930007</v>
      </c>
      <c r="C37" s="2">
        <v>6.0878115785810909</v>
      </c>
      <c r="D37" s="2">
        <v>5.9248299339793276</v>
      </c>
      <c r="E37" s="50">
        <f t="shared" ref="E37:G37" si="15">RATE(25,,B12,-B37)</f>
        <v>-9.7444144168504637E-3</v>
      </c>
      <c r="F37" s="50">
        <f t="shared" si="15"/>
        <v>6.243453128428042E-2</v>
      </c>
      <c r="G37" s="50">
        <f t="shared" si="15"/>
        <v>6.7987937022146228E-2</v>
      </c>
      <c r="H37" s="2" t="str">
        <f t="shared" si="4"/>
        <v>Bonds</v>
      </c>
      <c r="K37" s="2">
        <v>0.8</v>
      </c>
      <c r="L37" s="2">
        <f t="shared" si="6"/>
        <v>4.8145052648026904E-2</v>
      </c>
      <c r="M37" s="2">
        <f t="shared" si="7"/>
        <v>8.7910135898002034E-2</v>
      </c>
      <c r="N37" s="2">
        <f t="shared" si="8"/>
        <v>5.0853447635190452E-2</v>
      </c>
    </row>
    <row r="38" spans="1:14" ht="15.75" customHeight="1" x14ac:dyDescent="0.2">
      <c r="A38" s="2">
        <v>1827</v>
      </c>
      <c r="B38" s="2">
        <v>1.0212089077412509</v>
      </c>
      <c r="C38" s="2">
        <v>6.3838103648052256</v>
      </c>
      <c r="D38" s="2">
        <v>6.2242369051054478</v>
      </c>
      <c r="E38" s="50">
        <f t="shared" ref="E38:G38" si="16">RATE(25,,B13,-B38)</f>
        <v>-6.5868186754412042E-3</v>
      </c>
      <c r="F38" s="50">
        <f t="shared" si="16"/>
        <v>5.5989954181764709E-2</v>
      </c>
      <c r="G38" s="50">
        <f t="shared" si="16"/>
        <v>6.0923676841399654E-2</v>
      </c>
      <c r="H38" s="2" t="str">
        <f t="shared" si="4"/>
        <v>Bonds</v>
      </c>
      <c r="K38" s="2">
        <v>0.9</v>
      </c>
      <c r="L38" s="2">
        <f t="shared" si="6"/>
        <v>5.4917242825190546E-2</v>
      </c>
      <c r="M38" s="2">
        <f t="shared" si="7"/>
        <v>9.6940332027458928E-2</v>
      </c>
      <c r="N38" s="2">
        <f t="shared" si="8"/>
        <v>5.8071534193512249E-2</v>
      </c>
    </row>
    <row r="39" spans="1:14" ht="15.75" customHeight="1" x14ac:dyDescent="0.2">
      <c r="A39" s="2">
        <v>1828</v>
      </c>
      <c r="B39" s="2">
        <v>0.99999999999999967</v>
      </c>
      <c r="C39" s="2">
        <v>6.7760420559895644</v>
      </c>
      <c r="D39" s="2">
        <v>6.7457753955399449</v>
      </c>
      <c r="E39" s="50">
        <f t="shared" ref="E39:G39" si="17">RATE(25,,B14,-B39)</f>
        <v>-4.9480563352403929E-3</v>
      </c>
      <c r="F39" s="50">
        <f t="shared" si="17"/>
        <v>5.0284763890098019E-2</v>
      </c>
      <c r="G39" s="50">
        <f t="shared" si="17"/>
        <v>5.9425613796590226E-2</v>
      </c>
      <c r="H39" s="2" t="str">
        <f t="shared" si="4"/>
        <v>Bonds</v>
      </c>
      <c r="K39" s="2">
        <v>0.92</v>
      </c>
      <c r="L39" s="2">
        <f t="shared" si="6"/>
        <v>5.5724423900443097E-2</v>
      </c>
      <c r="M39" s="2">
        <f t="shared" si="7"/>
        <v>9.7680116086958257E-2</v>
      </c>
      <c r="N39" s="2">
        <f t="shared" si="8"/>
        <v>5.9754381243972442E-2</v>
      </c>
    </row>
    <row r="40" spans="1:14" ht="15.75" customHeight="1" x14ac:dyDescent="0.2">
      <c r="A40" s="2">
        <v>1829</v>
      </c>
      <c r="B40" s="2">
        <v>0.96553552492046635</v>
      </c>
      <c r="C40" s="2">
        <v>7.3084654413274093</v>
      </c>
      <c r="D40" s="2">
        <v>7.1973076066307442</v>
      </c>
      <c r="E40" s="50">
        <f t="shared" ref="E40:G40" si="18">RATE(25,,B15,-B40)</f>
        <v>-8.2493881036116573E-3</v>
      </c>
      <c r="F40" s="50">
        <f t="shared" si="18"/>
        <v>5.3708079355404448E-2</v>
      </c>
      <c r="G40" s="50">
        <f t="shared" si="18"/>
        <v>6.3111000197366374E-2</v>
      </c>
      <c r="H40" s="2" t="str">
        <f t="shared" si="4"/>
        <v>Bonds</v>
      </c>
      <c r="K40" s="2">
        <v>0.94</v>
      </c>
      <c r="L40" s="2">
        <f t="shared" si="6"/>
        <v>5.6765647730733559E-2</v>
      </c>
      <c r="M40" s="2">
        <f t="shared" si="7"/>
        <v>0.10227268276359837</v>
      </c>
      <c r="N40" s="2">
        <f t="shared" si="8"/>
        <v>6.1428380859407966E-2</v>
      </c>
    </row>
    <row r="41" spans="1:14" ht="15.75" customHeight="1" x14ac:dyDescent="0.2">
      <c r="A41" s="2">
        <v>1830</v>
      </c>
      <c r="B41" s="2">
        <v>0.95227995758218431</v>
      </c>
      <c r="C41" s="2">
        <v>7.7896486645979985</v>
      </c>
      <c r="D41" s="2">
        <v>7.7896709825442194</v>
      </c>
      <c r="E41" s="50">
        <f t="shared" ref="E41:G41" si="19">RATE(25,,B16,-B41)</f>
        <v>-9.4991343758950436E-3</v>
      </c>
      <c r="F41" s="50">
        <f t="shared" si="19"/>
        <v>5.7015248394711233E-2</v>
      </c>
      <c r="G41" s="50">
        <f t="shared" si="19"/>
        <v>6.6806605760721546E-2</v>
      </c>
      <c r="H41" s="2" t="str">
        <f t="shared" si="4"/>
        <v>Bonds</v>
      </c>
      <c r="K41" s="2">
        <v>0.95</v>
      </c>
      <c r="L41" s="2">
        <f t="shared" si="6"/>
        <v>5.7890198519722345E-2</v>
      </c>
      <c r="M41" s="2">
        <f t="shared" si="7"/>
        <v>0.10645516124493228</v>
      </c>
      <c r="N41" s="2">
        <f t="shared" si="8"/>
        <v>6.199963987366016E-2</v>
      </c>
    </row>
    <row r="42" spans="1:14" ht="15.75" customHeight="1" x14ac:dyDescent="0.2">
      <c r="A42" s="2">
        <v>1831</v>
      </c>
      <c r="B42" s="2">
        <v>0.91834570519618219</v>
      </c>
      <c r="C42" s="2">
        <v>9.0792661598589959</v>
      </c>
      <c r="D42" s="2">
        <v>8.5631150458631922</v>
      </c>
      <c r="E42" s="50">
        <f t="shared" ref="E42:G42" si="20">RATE(25,,B17,-B42)</f>
        <v>-1.1623533661789186E-2</v>
      </c>
      <c r="F42" s="50">
        <f t="shared" si="20"/>
        <v>6.4125931407499892E-2</v>
      </c>
      <c r="G42" s="50">
        <f t="shared" si="20"/>
        <v>6.9079829966259054E-2</v>
      </c>
      <c r="H42" s="2" t="str">
        <f t="shared" si="4"/>
        <v>Bonds</v>
      </c>
      <c r="K42" s="2">
        <v>0.99</v>
      </c>
      <c r="L42" s="2">
        <f t="shared" si="6"/>
        <v>5.9411584569169645E-2</v>
      </c>
      <c r="M42" s="2">
        <f t="shared" si="7"/>
        <v>0.11121655471224233</v>
      </c>
      <c r="N42" s="2">
        <f t="shared" si="8"/>
        <v>7.9320120911507044E-2</v>
      </c>
    </row>
    <row r="43" spans="1:14" ht="15.75" customHeight="1" x14ac:dyDescent="0.2">
      <c r="A43" s="2">
        <v>1832</v>
      </c>
      <c r="B43" s="2">
        <v>0.88441145281018008</v>
      </c>
      <c r="C43" s="2">
        <v>9.8914474862502946</v>
      </c>
      <c r="D43" s="2">
        <v>9.657061714239477</v>
      </c>
      <c r="E43" s="50">
        <f t="shared" ref="E43:G43" si="21">RATE(25,,B18,-B43)</f>
        <v>-1.2837741637322996E-2</v>
      </c>
      <c r="F43" s="50">
        <f t="shared" si="21"/>
        <v>6.3178963102917429E-2</v>
      </c>
      <c r="G43" s="50">
        <f t="shared" si="21"/>
        <v>6.930550071337363E-2</v>
      </c>
      <c r="H43" s="2" t="str">
        <f t="shared" si="4"/>
        <v>Bonds</v>
      </c>
    </row>
    <row r="44" spans="1:14" ht="15.75" customHeight="1" x14ac:dyDescent="0.2">
      <c r="A44" s="2">
        <v>1833</v>
      </c>
      <c r="B44" s="2">
        <v>0.87168610816542935</v>
      </c>
      <c r="C44" s="2">
        <v>10.188749126152342</v>
      </c>
      <c r="D44" s="2">
        <v>10.395958562994652</v>
      </c>
      <c r="E44" s="50">
        <f t="shared" ref="E44:G44" si="22">RATE(25,,B19,-B44)</f>
        <v>-1.3970918464860305E-2</v>
      </c>
      <c r="F44" s="50">
        <f t="shared" si="22"/>
        <v>6.4832288191260912E-2</v>
      </c>
      <c r="G44" s="50">
        <f t="shared" si="22"/>
        <v>7.1077268213984454E-2</v>
      </c>
      <c r="H44" s="2" t="str">
        <f t="shared" si="4"/>
        <v>Bonds</v>
      </c>
    </row>
    <row r="45" spans="1:14" ht="15.75" customHeight="1" x14ac:dyDescent="0.2">
      <c r="A45" s="2">
        <v>1834</v>
      </c>
      <c r="B45" s="2">
        <v>0.87168610816542935</v>
      </c>
      <c r="C45" s="2">
        <v>10.304822177661958</v>
      </c>
      <c r="D45" s="2">
        <v>10.310481107200793</v>
      </c>
      <c r="E45" s="50">
        <f t="shared" ref="E45:G45" si="23">RATE(25,,B20,-B45)</f>
        <v>-1.5166982025447693E-2</v>
      </c>
      <c r="F45" s="50">
        <f t="shared" si="23"/>
        <v>6.0757022980024833E-2</v>
      </c>
      <c r="G45" s="50">
        <f t="shared" si="23"/>
        <v>6.7919617960809878E-2</v>
      </c>
      <c r="H45" s="2" t="str">
        <f t="shared" si="4"/>
        <v>Bonds</v>
      </c>
    </row>
    <row r="46" spans="1:14" ht="15.75" customHeight="1" x14ac:dyDescent="0.2">
      <c r="A46" s="2">
        <v>1835</v>
      </c>
      <c r="B46" s="2">
        <v>0.89289501590668063</v>
      </c>
      <c r="C46" s="2">
        <v>11.08643940410421</v>
      </c>
      <c r="D46" s="2">
        <v>10.931402582827348</v>
      </c>
      <c r="E46" s="50">
        <f t="shared" ref="E46:G46" si="24">RATE(25,,B21,-B46)</f>
        <v>-1.3808094837609232E-2</v>
      </c>
      <c r="F46" s="50">
        <f t="shared" si="24"/>
        <v>6.0352338206570495E-2</v>
      </c>
      <c r="G46" s="50">
        <f t="shared" si="24"/>
        <v>6.7805319489311275E-2</v>
      </c>
      <c r="H46" s="2" t="str">
        <f t="shared" si="4"/>
        <v>Bonds</v>
      </c>
    </row>
    <row r="47" spans="1:14" ht="15.75" customHeight="1" x14ac:dyDescent="0.2">
      <c r="A47" s="2">
        <v>1836</v>
      </c>
      <c r="B47" s="2">
        <v>0.93107104984093292</v>
      </c>
      <c r="C47" s="2">
        <v>11.786328507315257</v>
      </c>
      <c r="D47" s="2">
        <v>10.601335002677279</v>
      </c>
      <c r="E47" s="50">
        <f t="shared" ref="E47:G47" si="25">RATE(25,,B22,-B47)</f>
        <v>-1.3474527226817651E-2</v>
      </c>
      <c r="F47" s="50">
        <f t="shared" si="25"/>
        <v>6.5280510745793663E-2</v>
      </c>
      <c r="G47" s="50">
        <f t="shared" si="25"/>
        <v>6.6271572813235105E-2</v>
      </c>
      <c r="H47" s="2" t="str">
        <f t="shared" si="4"/>
        <v>Bonds</v>
      </c>
    </row>
    <row r="48" spans="1:14" ht="15.75" customHeight="1" x14ac:dyDescent="0.2">
      <c r="A48" s="2">
        <v>1837</v>
      </c>
      <c r="B48" s="2">
        <v>0.96977730646871652</v>
      </c>
      <c r="C48" s="2">
        <v>11.554985014371285</v>
      </c>
      <c r="D48" s="2">
        <v>10.349298602403078</v>
      </c>
      <c r="E48" s="50">
        <f t="shared" ref="E48:G48" si="26">RATE(25,,B23,-B48)</f>
        <v>-1.3390294945786113E-2</v>
      </c>
      <c r="F48" s="50">
        <f t="shared" si="26"/>
        <v>6.4896645379960358E-2</v>
      </c>
      <c r="G48" s="50">
        <f t="shared" si="26"/>
        <v>6.7531661278099897E-2</v>
      </c>
      <c r="H48" s="2" t="str">
        <f t="shared" si="4"/>
        <v>Bonds</v>
      </c>
    </row>
    <row r="49" spans="1:8" ht="15.75" customHeight="1" x14ac:dyDescent="0.2">
      <c r="A49" s="2">
        <v>1838</v>
      </c>
      <c r="B49" s="2">
        <v>0.96977730646871652</v>
      </c>
      <c r="C49" s="2">
        <v>11.267080292001937</v>
      </c>
      <c r="D49" s="2">
        <v>11.180048011185338</v>
      </c>
      <c r="E49" s="50">
        <f t="shared" ref="E49:G49" si="27">RATE(25,,B24,-B49)</f>
        <v>-1.7391992094607889E-2</v>
      </c>
      <c r="F49" s="50">
        <f t="shared" si="27"/>
        <v>6.3973026533109337E-2</v>
      </c>
      <c r="G49" s="50">
        <f t="shared" si="27"/>
        <v>7.3817531005087464E-2</v>
      </c>
      <c r="H49" s="2" t="str">
        <f t="shared" si="4"/>
        <v>Bonds</v>
      </c>
    </row>
    <row r="50" spans="1:8" ht="15.75" customHeight="1" x14ac:dyDescent="0.2">
      <c r="A50" s="2">
        <v>1839</v>
      </c>
      <c r="B50" s="2">
        <v>0.95652173913043448</v>
      </c>
      <c r="C50" s="2">
        <v>12.427002345497547</v>
      </c>
      <c r="D50" s="2">
        <v>11.77092117991895</v>
      </c>
      <c r="E50" s="50">
        <f t="shared" ref="E50:G50" si="28">RATE(25,,B25,-B50)</f>
        <v>-2.3234819050134758E-2</v>
      </c>
      <c r="F50" s="50">
        <f t="shared" si="28"/>
        <v>7.0894962372722192E-2</v>
      </c>
      <c r="G50" s="50">
        <f t="shared" si="28"/>
        <v>8.3083895144826003E-2</v>
      </c>
      <c r="H50" s="2" t="str">
        <f t="shared" si="4"/>
        <v>Bonds</v>
      </c>
    </row>
    <row r="51" spans="1:8" ht="15.75" customHeight="1" x14ac:dyDescent="0.2">
      <c r="A51" s="2">
        <v>1840</v>
      </c>
      <c r="B51" s="2">
        <v>0.92258748674443236</v>
      </c>
      <c r="C51" s="2">
        <v>10.897757626955849</v>
      </c>
      <c r="D51" s="2">
        <v>11.4238557341916</v>
      </c>
      <c r="E51" s="50">
        <f t="shared" ref="E51:G51" si="29">RATE(25,,B26,-B51)</f>
        <v>-2.3966109562285714E-2</v>
      </c>
      <c r="F51" s="50">
        <f t="shared" si="29"/>
        <v>6.7842314345506402E-2</v>
      </c>
      <c r="G51" s="50">
        <f t="shared" si="29"/>
        <v>8.1107551355296695E-2</v>
      </c>
      <c r="H51" s="2" t="str">
        <f t="shared" si="4"/>
        <v>Bonds</v>
      </c>
    </row>
    <row r="52" spans="1:8" ht="15.75" customHeight="1" x14ac:dyDescent="0.2">
      <c r="A52" s="2">
        <v>1841</v>
      </c>
      <c r="B52" s="2">
        <v>0.89289501590668074</v>
      </c>
      <c r="C52" s="2">
        <v>10.741379156515789</v>
      </c>
      <c r="D52" s="2">
        <v>12.331276393658575</v>
      </c>
      <c r="E52" s="50">
        <f t="shared" ref="E52:G52" si="30">RATE(25,,B27,-B52)</f>
        <v>-2.0867169868576573E-2</v>
      </c>
      <c r="F52" s="50">
        <f t="shared" si="30"/>
        <v>5.7315637159704398E-2</v>
      </c>
      <c r="G52" s="50">
        <f t="shared" si="30"/>
        <v>7.3672053209396335E-2</v>
      </c>
      <c r="H52" s="2" t="str">
        <f t="shared" si="4"/>
        <v>Bonds</v>
      </c>
    </row>
    <row r="53" spans="1:8" ht="15.75" customHeight="1" x14ac:dyDescent="0.2">
      <c r="A53" s="2">
        <v>1842</v>
      </c>
      <c r="B53" s="2">
        <v>0.86744432661717896</v>
      </c>
      <c r="C53" s="2">
        <v>7.7576465063562638</v>
      </c>
      <c r="D53" s="2">
        <v>9.7893401550042309</v>
      </c>
      <c r="E53" s="50">
        <f t="shared" ref="E53:G53" si="31">RATE(25,,B28,-B53)</f>
        <v>-1.9122115272351047E-2</v>
      </c>
      <c r="F53" s="50">
        <f t="shared" si="31"/>
        <v>3.8657727953580821E-2</v>
      </c>
      <c r="G53" s="50">
        <f t="shared" si="31"/>
        <v>5.6782762234644589E-2</v>
      </c>
      <c r="H53" s="2" t="str">
        <f t="shared" si="4"/>
        <v>Bonds</v>
      </c>
    </row>
    <row r="54" spans="1:8" ht="15.75" customHeight="1" x14ac:dyDescent="0.2">
      <c r="A54" s="2">
        <v>1843</v>
      </c>
      <c r="B54" s="2">
        <v>0.79904559915164342</v>
      </c>
      <c r="C54" s="2">
        <v>7.9614071801195516</v>
      </c>
      <c r="D54" s="2">
        <v>9.8879879320724875</v>
      </c>
      <c r="E54" s="50">
        <f t="shared" ref="E54:G54" si="32">RATE(25,,B29,-B54)</f>
        <v>-2.0386578224099949E-2</v>
      </c>
      <c r="F54" s="50">
        <f t="shared" si="32"/>
        <v>2.849427519962875E-2</v>
      </c>
      <c r="G54" s="50">
        <f t="shared" si="32"/>
        <v>4.8975910941974538E-2</v>
      </c>
      <c r="H54" s="2" t="str">
        <f t="shared" si="4"/>
        <v>Bonds</v>
      </c>
    </row>
    <row r="55" spans="1:8" ht="15.75" customHeight="1" x14ac:dyDescent="0.2">
      <c r="A55" s="2">
        <v>1844</v>
      </c>
      <c r="B55" s="2">
        <v>0.76458112407210999</v>
      </c>
      <c r="C55" s="2">
        <v>11.502969363472234</v>
      </c>
      <c r="D55" s="2">
        <v>15.491848692643842</v>
      </c>
      <c r="E55" s="50">
        <f t="shared" ref="E55:G55" si="33">RATE(25,,B30,-B55)</f>
        <v>-2.1233970838934139E-2</v>
      </c>
      <c r="F55" s="50">
        <f t="shared" si="33"/>
        <v>4.8977599302930511E-2</v>
      </c>
      <c r="G55" s="50">
        <f t="shared" si="33"/>
        <v>6.7077336335545745E-2</v>
      </c>
      <c r="H55" s="2" t="str">
        <f t="shared" si="4"/>
        <v>Bonds</v>
      </c>
    </row>
    <row r="56" spans="1:8" ht="15.75" customHeight="1" x14ac:dyDescent="0.2">
      <c r="A56" s="2">
        <v>1845</v>
      </c>
      <c r="B56" s="2">
        <v>0.77306468716861054</v>
      </c>
      <c r="C56" s="2">
        <v>12.498299526398227</v>
      </c>
      <c r="D56" s="2">
        <v>16.312667524736156</v>
      </c>
      <c r="E56" s="50">
        <f t="shared" ref="E56:G56" si="34">RATE(25,,B31,-B56)</f>
        <v>-1.9228813385198284E-2</v>
      </c>
      <c r="F56" s="50">
        <f t="shared" si="34"/>
        <v>5.3006299961709101E-2</v>
      </c>
      <c r="G56" s="50">
        <f t="shared" si="34"/>
        <v>6.401459416029312E-2</v>
      </c>
      <c r="H56" s="2" t="str">
        <f t="shared" si="4"/>
        <v>Bonds</v>
      </c>
    </row>
    <row r="57" spans="1:8" ht="15.75" customHeight="1" x14ac:dyDescent="0.2">
      <c r="A57" s="2">
        <v>1846</v>
      </c>
      <c r="B57" s="2">
        <v>0.7815482502651111</v>
      </c>
      <c r="C57" s="2">
        <v>13.134644411193735</v>
      </c>
      <c r="D57" s="2">
        <v>16.442627354311334</v>
      </c>
      <c r="E57" s="50">
        <f t="shared" ref="E57:G57" si="35">RATE(25,,B32,-B57)</f>
        <v>-1.6459763087518838E-2</v>
      </c>
      <c r="F57" s="50">
        <f t="shared" si="35"/>
        <v>4.9980118720684426E-2</v>
      </c>
      <c r="G57" s="50">
        <f t="shared" si="35"/>
        <v>5.7623335002663742E-2</v>
      </c>
      <c r="H57" s="2" t="str">
        <f t="shared" si="4"/>
        <v>Bonds</v>
      </c>
    </row>
    <row r="58" spans="1:8" ht="15.75" customHeight="1" x14ac:dyDescent="0.2">
      <c r="A58" s="2">
        <v>1847</v>
      </c>
      <c r="B58" s="2">
        <v>0.81601272534464453</v>
      </c>
      <c r="C58" s="2">
        <v>13.153221082361322</v>
      </c>
      <c r="D58" s="2">
        <v>17.052111742019452</v>
      </c>
      <c r="E58" s="50">
        <f t="shared" ref="E58:G58" si="36">RATE(25,,B33,-B58)</f>
        <v>-1.476058613857424E-2</v>
      </c>
      <c r="F58" s="50">
        <f t="shared" si="36"/>
        <v>4.5331493143093322E-2</v>
      </c>
      <c r="G58" s="50">
        <f t="shared" si="36"/>
        <v>5.6547443550407986E-2</v>
      </c>
      <c r="H58" s="2" t="str">
        <f t="shared" si="4"/>
        <v>Bonds</v>
      </c>
    </row>
    <row r="59" spans="1:8" ht="15.75" customHeight="1" x14ac:dyDescent="0.2">
      <c r="A59" s="2">
        <v>1848</v>
      </c>
      <c r="B59" s="2">
        <v>0.82873806998939537</v>
      </c>
      <c r="C59" s="2">
        <v>13.638766686554044</v>
      </c>
      <c r="D59" s="2">
        <v>17.343670618965721</v>
      </c>
      <c r="E59" s="50">
        <f t="shared" ref="E59:G59" si="37">RATE(25,,B34,-B59)</f>
        <v>-1.2691802974128079E-2</v>
      </c>
      <c r="F59" s="50">
        <f t="shared" si="37"/>
        <v>4.699262666873804E-2</v>
      </c>
      <c r="G59" s="50">
        <f t="shared" si="37"/>
        <v>5.4520399283154455E-2</v>
      </c>
      <c r="H59" s="2" t="str">
        <f t="shared" si="4"/>
        <v>Bonds</v>
      </c>
    </row>
    <row r="60" spans="1:8" ht="15.75" customHeight="1" x14ac:dyDescent="0.2">
      <c r="A60" s="2">
        <v>1849</v>
      </c>
      <c r="B60" s="2">
        <v>0.79851537645811221</v>
      </c>
      <c r="C60" s="2">
        <v>14.096750131054138</v>
      </c>
      <c r="D60" s="2">
        <v>21.827109512495706</v>
      </c>
      <c r="E60" s="50">
        <f t="shared" ref="E60:G60" si="38">RATE(25,,B35,-B60)</f>
        <v>-1.0281668250721099E-2</v>
      </c>
      <c r="F60" s="50">
        <f t="shared" si="38"/>
        <v>4.1351050579193471E-2</v>
      </c>
      <c r="G60" s="50">
        <f t="shared" si="38"/>
        <v>5.7688795341252354E-2</v>
      </c>
      <c r="H60" s="2" t="str">
        <f t="shared" si="4"/>
        <v>Bonds</v>
      </c>
    </row>
    <row r="61" spans="1:8" ht="15.75" customHeight="1" x14ac:dyDescent="0.2">
      <c r="A61" s="2">
        <v>1850</v>
      </c>
      <c r="B61" s="2">
        <v>0.79427359490986194</v>
      </c>
      <c r="C61" s="2">
        <v>14.59544228875296</v>
      </c>
      <c r="D61" s="2">
        <v>25.085333236559766</v>
      </c>
      <c r="E61" s="50">
        <f t="shared" ref="E61:G61" si="39">RATE(25,,B36,-B61)</f>
        <v>-9.3385269576783721E-3</v>
      </c>
      <c r="F61" s="50">
        <f t="shared" si="39"/>
        <v>3.6015554135440969E-2</v>
      </c>
      <c r="G61" s="50">
        <f t="shared" si="39"/>
        <v>5.9144793666486575E-2</v>
      </c>
      <c r="H61" s="2" t="str">
        <f t="shared" si="4"/>
        <v>Bonds</v>
      </c>
    </row>
    <row r="62" spans="1:8" ht="15.75" customHeight="1" x14ac:dyDescent="0.2">
      <c r="A62" s="2">
        <v>1851</v>
      </c>
      <c r="B62" s="2">
        <v>0.79427359490986194</v>
      </c>
      <c r="C62" s="2">
        <v>17.805270525785801</v>
      </c>
      <c r="D62" s="2">
        <v>27.843381029740087</v>
      </c>
      <c r="E62" s="50">
        <f t="shared" ref="E62:G62" si="40">RATE(25,,B37,-B62)</f>
        <v>-9.8373769611235611E-3</v>
      </c>
      <c r="F62" s="50">
        <f t="shared" si="40"/>
        <v>4.386297787726616E-2</v>
      </c>
      <c r="G62" s="50">
        <f t="shared" si="40"/>
        <v>6.3853540565130734E-2</v>
      </c>
      <c r="H62" s="2" t="str">
        <f t="shared" si="4"/>
        <v>Bonds</v>
      </c>
    </row>
    <row r="63" spans="1:8" ht="15.75" customHeight="1" x14ac:dyDescent="0.2">
      <c r="A63" s="2">
        <v>1852</v>
      </c>
      <c r="B63" s="2">
        <v>0.79003181336161166</v>
      </c>
      <c r="C63" s="2">
        <v>17.268907187816211</v>
      </c>
      <c r="D63" s="2">
        <v>29.094390808028507</v>
      </c>
      <c r="E63" s="50">
        <f t="shared" ref="E63:G63" si="41">RATE(25,,B38,-B63)</f>
        <v>-1.0214244370985429E-2</v>
      </c>
      <c r="F63" s="50">
        <f t="shared" si="41"/>
        <v>4.0608562535822075E-2</v>
      </c>
      <c r="G63" s="50">
        <f t="shared" si="41"/>
        <v>6.3625953912983757E-2</v>
      </c>
      <c r="H63" s="2" t="str">
        <f t="shared" si="4"/>
        <v>Bonds</v>
      </c>
    </row>
    <row r="64" spans="1:8" ht="15.75" customHeight="1" x14ac:dyDescent="0.2">
      <c r="A64" s="2">
        <v>1853</v>
      </c>
      <c r="B64" s="2">
        <v>0.79427359490986182</v>
      </c>
      <c r="C64" s="2">
        <v>20.554090045706342</v>
      </c>
      <c r="D64" s="2">
        <v>32.238911455742219</v>
      </c>
      <c r="E64" s="50">
        <f t="shared" ref="E64:G64" si="42">RATE(25,,B39,-B64)</f>
        <v>-9.1707814642703906E-3</v>
      </c>
      <c r="F64" s="50">
        <f t="shared" si="42"/>
        <v>4.5386497860090413E-2</v>
      </c>
      <c r="G64" s="50">
        <f t="shared" si="42"/>
        <v>6.4569304532763952E-2</v>
      </c>
      <c r="H64" s="2" t="str">
        <f t="shared" si="4"/>
        <v>Bonds</v>
      </c>
    </row>
    <row r="65" spans="1:8" ht="15.75" customHeight="1" x14ac:dyDescent="0.2">
      <c r="A65" s="2">
        <v>1854</v>
      </c>
      <c r="B65" s="2">
        <v>0.82873806998939525</v>
      </c>
      <c r="C65" s="2">
        <v>17.819115431082643</v>
      </c>
      <c r="D65" s="2">
        <v>32.133615055603258</v>
      </c>
      <c r="E65" s="50">
        <f t="shared" ref="E65:G65" si="43">RATE(25,,B40,-B65)</f>
        <v>-6.0925148738495078E-3</v>
      </c>
      <c r="F65" s="50">
        <f t="shared" si="43"/>
        <v>3.6292601910713596E-2</v>
      </c>
      <c r="G65" s="50">
        <f t="shared" si="43"/>
        <v>6.1674975673499416E-2</v>
      </c>
      <c r="H65" s="2" t="str">
        <f t="shared" si="4"/>
        <v>Bonds</v>
      </c>
    </row>
    <row r="66" spans="1:8" ht="15.75" customHeight="1" x14ac:dyDescent="0.2">
      <c r="A66" s="2">
        <v>1855</v>
      </c>
      <c r="B66" s="2">
        <v>0.87592788971367963</v>
      </c>
      <c r="C66" s="2">
        <v>14.959043779606251</v>
      </c>
      <c r="D66" s="2">
        <v>29.924526284095133</v>
      </c>
      <c r="E66" s="50">
        <f t="shared" ref="E66:G66" si="44">RATE(25,,B41,-B66)</f>
        <v>-3.3374301485109459E-3</v>
      </c>
      <c r="F66" s="50">
        <f t="shared" si="44"/>
        <v>2.6444420925775914E-2</v>
      </c>
      <c r="G66" s="50">
        <f t="shared" si="44"/>
        <v>5.5310664101992257E-2</v>
      </c>
      <c r="H66" s="2" t="str">
        <f t="shared" si="4"/>
        <v>Bonds</v>
      </c>
    </row>
    <row r="67" spans="1:8" ht="15.75" customHeight="1" x14ac:dyDescent="0.2">
      <c r="A67" s="2">
        <v>1856</v>
      </c>
      <c r="B67" s="2">
        <v>0.8801696712619298</v>
      </c>
      <c r="C67" s="2">
        <v>14.628334572739448</v>
      </c>
      <c r="D67" s="2">
        <v>32.491721127247295</v>
      </c>
      <c r="E67" s="50">
        <f t="shared" ref="E67:G67" si="45">RATE(25,,B42,-B67)</f>
        <v>-1.6969268993672917E-3</v>
      </c>
      <c r="F67" s="50">
        <f t="shared" si="45"/>
        <v>1.9261841074432868E-2</v>
      </c>
      <c r="G67" s="50">
        <f t="shared" si="45"/>
        <v>5.4789110458470465E-2</v>
      </c>
      <c r="H67" s="2" t="str">
        <f t="shared" si="4"/>
        <v>Bonds</v>
      </c>
    </row>
    <row r="68" spans="1:8" ht="15.75" customHeight="1" x14ac:dyDescent="0.2">
      <c r="A68" s="2">
        <v>1857</v>
      </c>
      <c r="B68" s="2">
        <v>0.88441145281017997</v>
      </c>
      <c r="C68" s="2">
        <v>16.574807034509078</v>
      </c>
      <c r="D68" s="2">
        <v>34.917816446030379</v>
      </c>
      <c r="E68" s="50">
        <f t="shared" ref="E68:G68" si="46">RATE(25,,B43,-B68)</f>
        <v>7.6505767243422008E-14</v>
      </c>
      <c r="F68" s="50">
        <f t="shared" si="46"/>
        <v>2.0863191940780793E-2</v>
      </c>
      <c r="G68" s="50">
        <f t="shared" si="46"/>
        <v>5.2756866721148203E-2</v>
      </c>
      <c r="H68" s="2" t="str">
        <f t="shared" si="4"/>
        <v>Bonds</v>
      </c>
    </row>
    <row r="69" spans="1:8" ht="15.75" customHeight="1" x14ac:dyDescent="0.2">
      <c r="A69" s="2">
        <v>1858</v>
      </c>
      <c r="B69" s="2">
        <v>0.87168610816542924</v>
      </c>
      <c r="C69" s="2">
        <v>14.499335253769447</v>
      </c>
      <c r="D69" s="2">
        <v>36.857579340170517</v>
      </c>
      <c r="E69" s="50">
        <f t="shared" ref="E69:G69" si="47">RATE(25,,B44,-B69)</f>
        <v>7.6557403469555303E-14</v>
      </c>
      <c r="F69" s="50">
        <f t="shared" si="47"/>
        <v>1.4212803754354665E-2</v>
      </c>
      <c r="G69" s="50">
        <f t="shared" si="47"/>
        <v>5.1929151850525275E-2</v>
      </c>
      <c r="H69" s="2" t="str">
        <f t="shared" si="4"/>
        <v>Bonds</v>
      </c>
    </row>
    <row r="70" spans="1:8" ht="15.75" customHeight="1" x14ac:dyDescent="0.2">
      <c r="A70" s="2">
        <v>1859</v>
      </c>
      <c r="B70" s="2">
        <v>0.85047720042417785</v>
      </c>
      <c r="C70" s="2">
        <v>16.476120456343896</v>
      </c>
      <c r="D70" s="2">
        <v>41.867199516249961</v>
      </c>
      <c r="E70" s="50">
        <f t="shared" ref="E70:G70" si="48">RATE(25,,B45,-B70)</f>
        <v>-9.8478626688106551E-4</v>
      </c>
      <c r="F70" s="50">
        <f t="shared" si="48"/>
        <v>1.8949306962812929E-2</v>
      </c>
      <c r="G70" s="50">
        <f t="shared" si="48"/>
        <v>5.7654445745351446E-2</v>
      </c>
      <c r="H70" s="2" t="str">
        <f t="shared" si="4"/>
        <v>Bonds</v>
      </c>
    </row>
    <row r="71" spans="1:8" ht="15.75" customHeight="1" x14ac:dyDescent="0.2">
      <c r="A71" s="2">
        <v>1860</v>
      </c>
      <c r="B71" s="2">
        <v>0.85471898197242824</v>
      </c>
      <c r="C71" s="2">
        <v>16.536126556142676</v>
      </c>
      <c r="D71" s="2">
        <v>43.621353455159394</v>
      </c>
      <c r="E71" s="50">
        <f t="shared" ref="E71:G71" si="49">RATE(25,,B46,-B71)</f>
        <v>-1.7463242674704792E-3</v>
      </c>
      <c r="F71" s="50">
        <f t="shared" si="49"/>
        <v>1.6121563986169287E-2</v>
      </c>
      <c r="G71" s="50">
        <f t="shared" si="49"/>
        <v>5.6917113238687235E-2</v>
      </c>
      <c r="H71" s="2" t="str">
        <f t="shared" si="4"/>
        <v>Bonds</v>
      </c>
    </row>
    <row r="72" spans="1:8" ht="15.75" customHeight="1" x14ac:dyDescent="0.2">
      <c r="A72" s="2">
        <v>1861</v>
      </c>
      <c r="B72" s="2">
        <v>0.88016967126192991</v>
      </c>
      <c r="C72" s="2">
        <v>18.941166466984214</v>
      </c>
      <c r="D72" s="2">
        <v>43.305154889334304</v>
      </c>
      <c r="E72" s="50">
        <f t="shared" ref="E72:G72" si="50">RATE(25,,B47,-B72)</f>
        <v>-2.2463089769427817E-3</v>
      </c>
      <c r="F72" s="50">
        <f t="shared" si="50"/>
        <v>1.9157083158640155E-2</v>
      </c>
      <c r="G72" s="50">
        <f t="shared" si="50"/>
        <v>5.7906197889624055E-2</v>
      </c>
      <c r="H72" s="2" t="str">
        <f t="shared" si="4"/>
        <v>Bonds</v>
      </c>
    </row>
    <row r="73" spans="1:8" ht="15.75" customHeight="1" x14ac:dyDescent="0.2">
      <c r="A73" s="2">
        <v>1862</v>
      </c>
      <c r="B73" s="2">
        <v>0.96977730646871652</v>
      </c>
      <c r="C73" s="2">
        <v>17.925139429432289</v>
      </c>
      <c r="D73" s="2">
        <v>41.579640611764745</v>
      </c>
      <c r="E73" s="50">
        <f t="shared" ref="E73:G73" si="51">RATE(25,,B48,-B73)</f>
        <v>7.6422513523163073E-14</v>
      </c>
      <c r="F73" s="50">
        <f t="shared" si="51"/>
        <v>1.7718633762419583E-2</v>
      </c>
      <c r="G73" s="50">
        <f t="shared" si="51"/>
        <v>5.7203987591087427E-2</v>
      </c>
      <c r="H73" s="2" t="str">
        <f t="shared" si="4"/>
        <v>Bonds</v>
      </c>
    </row>
    <row r="74" spans="1:8" ht="15.75" customHeight="1" x14ac:dyDescent="0.2">
      <c r="A74" s="2">
        <v>1863</v>
      </c>
      <c r="B74" s="2">
        <v>1.1622481442205723</v>
      </c>
      <c r="C74" s="2">
        <v>25.532118337401499</v>
      </c>
      <c r="D74" s="2">
        <v>41.629453453180233</v>
      </c>
      <c r="E74" s="50">
        <f t="shared" ref="E74:G74" si="52">RATE(25,,B49,-B74)</f>
        <v>7.2680852331311694E-3</v>
      </c>
      <c r="F74" s="50">
        <f t="shared" si="52"/>
        <v>3.3263333828118254E-2</v>
      </c>
      <c r="G74" s="50">
        <f t="shared" si="52"/>
        <v>5.3994347091294588E-2</v>
      </c>
      <c r="H74" s="2" t="str">
        <f t="shared" si="4"/>
        <v>Bonds</v>
      </c>
    </row>
    <row r="75" spans="1:8" ht="15.75" customHeight="1" x14ac:dyDescent="0.2">
      <c r="A75" s="2">
        <v>1864</v>
      </c>
      <c r="B75" s="2">
        <v>1.4528101802757152</v>
      </c>
      <c r="C75" s="2">
        <v>25.920900874799273</v>
      </c>
      <c r="D75" s="2">
        <v>35.956898384916066</v>
      </c>
      <c r="E75" s="50">
        <f t="shared" ref="E75:G75" si="53">RATE(25,,B50,-B75)</f>
        <v>1.685858875206463E-2</v>
      </c>
      <c r="F75" s="50">
        <f t="shared" si="53"/>
        <v>2.9843775567427483E-2</v>
      </c>
      <c r="G75" s="50">
        <f t="shared" si="53"/>
        <v>4.5680166616408106E-2</v>
      </c>
      <c r="H75" s="2" t="str">
        <f t="shared" si="4"/>
        <v>Bonds</v>
      </c>
    </row>
    <row r="76" spans="1:8" ht="15.75" customHeight="1" x14ac:dyDescent="0.2">
      <c r="A76" s="2">
        <v>1865</v>
      </c>
      <c r="B76" s="2">
        <v>1.6447507953340399</v>
      </c>
      <c r="C76" s="2">
        <v>24.215676301639622</v>
      </c>
      <c r="D76" s="2">
        <v>33.909987399927587</v>
      </c>
      <c r="E76" s="50">
        <f t="shared" ref="E76:G76" si="54">RATE(25,,B51,-B76)</f>
        <v>2.3395968500279744E-2</v>
      </c>
      <c r="F76" s="50">
        <f t="shared" si="54"/>
        <v>3.2453208672515471E-2</v>
      </c>
      <c r="G76" s="50">
        <f t="shared" si="54"/>
        <v>4.448112635032133E-2</v>
      </c>
      <c r="H76" s="2" t="str">
        <f t="shared" si="4"/>
        <v>Bonds</v>
      </c>
    </row>
    <row r="77" spans="1:8" ht="15.75" customHeight="1" x14ac:dyDescent="0.2">
      <c r="A77" s="2">
        <v>1866</v>
      </c>
      <c r="B77" s="2">
        <v>1.6532343584305405</v>
      </c>
      <c r="C77" s="2">
        <v>25.125305675044313</v>
      </c>
      <c r="D77" s="2">
        <v>34.279923297409674</v>
      </c>
      <c r="E77" s="50">
        <f t="shared" ref="E77:G77" si="55">RATE(25,,B52,-B77)</f>
        <v>2.494688751857773E-2</v>
      </c>
      <c r="F77" s="50">
        <f t="shared" si="55"/>
        <v>3.4575172955105329E-2</v>
      </c>
      <c r="G77" s="50">
        <f t="shared" si="55"/>
        <v>4.1744634677642507E-2</v>
      </c>
      <c r="H77" s="2" t="str">
        <f t="shared" si="4"/>
        <v>Bonds</v>
      </c>
    </row>
    <row r="78" spans="1:8" ht="15.75" customHeight="1" x14ac:dyDescent="0.2">
      <c r="A78" s="2">
        <v>1867</v>
      </c>
      <c r="B78" s="2">
        <v>1.5763520678685046</v>
      </c>
      <c r="C78" s="2">
        <v>27.815244504692476</v>
      </c>
      <c r="D78" s="2">
        <v>39.551760548075514</v>
      </c>
      <c r="E78" s="50">
        <f t="shared" ref="E78:G78" si="56">RATE(25,,B53,-B78)</f>
        <v>2.4180409481629566E-2</v>
      </c>
      <c r="F78" s="50">
        <f t="shared" si="56"/>
        <v>5.2403093064884998E-2</v>
      </c>
      <c r="G78" s="50">
        <f t="shared" si="56"/>
        <v>5.7441854110119858E-2</v>
      </c>
      <c r="H78" s="2" t="str">
        <f t="shared" si="4"/>
        <v>Bonds</v>
      </c>
    </row>
    <row r="79" spans="1:8" ht="15.75" customHeight="1" x14ac:dyDescent="0.2">
      <c r="A79" s="2">
        <v>1868</v>
      </c>
      <c r="B79" s="2">
        <v>1.4909862142099679</v>
      </c>
      <c r="C79" s="2">
        <v>32.646779408550493</v>
      </c>
      <c r="D79" s="2">
        <v>45.380861115833703</v>
      </c>
      <c r="E79" s="50">
        <f t="shared" ref="E79:G79" si="57">RATE(25,,B54,-B79)</f>
        <v>2.5264883541573135E-2</v>
      </c>
      <c r="F79" s="50">
        <f t="shared" si="57"/>
        <v>5.8069073126155835E-2</v>
      </c>
      <c r="G79" s="50">
        <f t="shared" si="57"/>
        <v>6.2846611263884536E-2</v>
      </c>
      <c r="H79" s="2" t="str">
        <f t="shared" si="4"/>
        <v>Bonds</v>
      </c>
    </row>
    <row r="80" spans="1:8" ht="15.75" customHeight="1" x14ac:dyDescent="0.2">
      <c r="A80" s="2">
        <v>1869</v>
      </c>
      <c r="B80" s="2">
        <v>1.4310710498409331</v>
      </c>
      <c r="C80" s="2">
        <v>41.471220985025347</v>
      </c>
      <c r="D80" s="2">
        <v>50.321019717361587</v>
      </c>
      <c r="E80" s="50">
        <f t="shared" ref="E80:G80" si="58">RATE(25,,B55,-B80)</f>
        <v>2.5391008757572608E-2</v>
      </c>
      <c r="F80" s="50">
        <f t="shared" si="58"/>
        <v>5.2634195758512581E-2</v>
      </c>
      <c r="G80" s="50">
        <f t="shared" si="58"/>
        <v>4.8252356692235522E-2</v>
      </c>
      <c r="H80" s="2" t="str">
        <f t="shared" si="4"/>
        <v>Stocks</v>
      </c>
    </row>
    <row r="81" spans="1:8" ht="15.75" customHeight="1" x14ac:dyDescent="0.2">
      <c r="A81" s="2">
        <v>1870</v>
      </c>
      <c r="B81" s="2">
        <v>1.3711558854718979</v>
      </c>
      <c r="C81" s="2">
        <v>44.309226540209799</v>
      </c>
      <c r="D81" s="2">
        <v>56.517509911776138</v>
      </c>
      <c r="E81" s="50">
        <f t="shared" ref="E81:G81" si="59">RATE(25,,B56,-B81)</f>
        <v>2.3186590630725396E-2</v>
      </c>
      <c r="F81" s="50">
        <f t="shared" si="59"/>
        <v>5.1927308232534213E-2</v>
      </c>
      <c r="G81" s="50">
        <f t="shared" si="59"/>
        <v>5.096032541348753E-2</v>
      </c>
      <c r="H81" s="2" t="str">
        <f t="shared" si="4"/>
        <v>Stocks</v>
      </c>
    </row>
    <row r="82" spans="1:8" ht="15.75" customHeight="1" x14ac:dyDescent="0.2">
      <c r="A82" s="2">
        <v>1871</v>
      </c>
      <c r="B82" s="2">
        <v>1.2985153764581123</v>
      </c>
      <c r="C82" s="2">
        <v>47.363066646147054</v>
      </c>
      <c r="D82" s="2">
        <v>63.453680172908904</v>
      </c>
      <c r="E82" s="50">
        <f t="shared" ref="E82:G82" si="60">RATE(25,,B57,-B82)</f>
        <v>2.0515609791137104E-2</v>
      </c>
      <c r="F82" s="50">
        <f t="shared" si="60"/>
        <v>5.2642401305895321E-2</v>
      </c>
      <c r="G82" s="50">
        <f t="shared" si="60"/>
        <v>5.5502883392387806E-2</v>
      </c>
      <c r="H82" s="2" t="str">
        <f t="shared" si="4"/>
        <v>Bonds</v>
      </c>
    </row>
    <row r="83" spans="1:8" ht="15.75" customHeight="1" x14ac:dyDescent="0.2">
      <c r="A83" s="2">
        <v>1872</v>
      </c>
      <c r="B83" s="2">
        <v>1.2555673382820782</v>
      </c>
      <c r="C83" s="2">
        <v>57.081173533814784</v>
      </c>
      <c r="D83" s="2">
        <v>71.052257494878219</v>
      </c>
      <c r="E83" s="50">
        <f t="shared" ref="E83:G83" si="61">RATE(25,,B58,-B83)</f>
        <v>1.7385920385662865E-2</v>
      </c>
      <c r="F83" s="50">
        <f t="shared" si="61"/>
        <v>6.0470106980794136E-2</v>
      </c>
      <c r="G83" s="50">
        <f t="shared" si="61"/>
        <v>5.8746501932418718E-2</v>
      </c>
      <c r="H83" s="2" t="str">
        <f t="shared" si="4"/>
        <v>Stocks</v>
      </c>
    </row>
    <row r="84" spans="1:8" ht="15.75" customHeight="1" x14ac:dyDescent="0.2">
      <c r="A84" s="2">
        <v>1873</v>
      </c>
      <c r="B84" s="2">
        <v>1.2428419936373274</v>
      </c>
      <c r="C84" s="2">
        <v>66.757696284189052</v>
      </c>
      <c r="D84" s="2">
        <v>76.513253484805404</v>
      </c>
      <c r="E84" s="50">
        <f t="shared" ref="E84:G84" si="62">RATE(25,,B59,-B84)</f>
        <v>1.6342168846512108E-2</v>
      </c>
      <c r="F84" s="50">
        <f t="shared" si="62"/>
        <v>6.5587333985525034E-2</v>
      </c>
      <c r="G84" s="50">
        <f t="shared" si="62"/>
        <v>6.1167220375580235E-2</v>
      </c>
      <c r="H84" s="2" t="str">
        <f t="shared" si="4"/>
        <v>Stocks</v>
      </c>
    </row>
    <row r="85" spans="1:8" ht="15.75" customHeight="1" x14ac:dyDescent="0.2">
      <c r="A85" s="2">
        <v>1874</v>
      </c>
      <c r="B85" s="2">
        <v>1.2004241781548251</v>
      </c>
      <c r="C85" s="2">
        <v>65.545657487559339</v>
      </c>
      <c r="D85" s="2">
        <v>84.746554196901243</v>
      </c>
      <c r="E85" s="50">
        <f t="shared" ref="E85:G85" si="63">RATE(25,,B60,-B85)</f>
        <v>1.6440726726522623E-2</v>
      </c>
      <c r="F85" s="50">
        <f t="shared" si="63"/>
        <v>6.3400834781044357E-2</v>
      </c>
      <c r="G85" s="50">
        <f t="shared" si="63"/>
        <v>5.5759584705917763E-2</v>
      </c>
      <c r="H85" s="2" t="str">
        <f t="shared" si="4"/>
        <v>Stocks</v>
      </c>
    </row>
    <row r="86" spans="1:8" ht="15.75" customHeight="1" x14ac:dyDescent="0.2">
      <c r="A86" s="2">
        <v>1875</v>
      </c>
      <c r="B86" s="2">
        <v>1.1495227995758217</v>
      </c>
      <c r="C86" s="2">
        <v>71.180005454515467</v>
      </c>
      <c r="D86" s="2">
        <v>97.475941818469039</v>
      </c>
      <c r="E86" s="50">
        <f t="shared" ref="E86:G86" si="64">RATE(25,,B61,-B86)</f>
        <v>1.4896836035587835E-2</v>
      </c>
      <c r="F86" s="50">
        <f t="shared" si="64"/>
        <v>6.543173922348558E-2</v>
      </c>
      <c r="G86" s="50">
        <f t="shared" si="64"/>
        <v>5.5793788520843657E-2</v>
      </c>
      <c r="H86" s="2" t="str">
        <f t="shared" si="4"/>
        <v>Stocks</v>
      </c>
    </row>
    <row r="87" spans="1:8" ht="15.75" customHeight="1" x14ac:dyDescent="0.2">
      <c r="A87" s="2">
        <v>1876</v>
      </c>
      <c r="B87" s="2">
        <v>1.1150583244962884</v>
      </c>
      <c r="C87" s="2">
        <v>77.743692231327898</v>
      </c>
      <c r="D87" s="2">
        <v>110.43092313672487</v>
      </c>
      <c r="E87" s="50">
        <f t="shared" ref="E87:G87" si="65">RATE(25,,B62,-B87)</f>
        <v>1.3661842068703117E-2</v>
      </c>
      <c r="F87" s="50">
        <f t="shared" si="65"/>
        <v>6.072953964426836E-2</v>
      </c>
      <c r="G87" s="50">
        <f t="shared" si="65"/>
        <v>5.6658739238391619E-2</v>
      </c>
      <c r="H87" s="2" t="str">
        <f t="shared" si="4"/>
        <v>Stocks</v>
      </c>
    </row>
    <row r="88" spans="1:8" ht="15.75" customHeight="1" x14ac:dyDescent="0.2">
      <c r="A88" s="2">
        <v>1877</v>
      </c>
      <c r="B88" s="2">
        <v>1.0890774125132554</v>
      </c>
      <c r="C88" s="2">
        <v>70.402832982515122</v>
      </c>
      <c r="D88" s="2">
        <v>119.19299072361633</v>
      </c>
      <c r="E88" s="50">
        <f t="shared" ref="E88:G88" si="66">RATE(25,,B63,-B88)</f>
        <v>1.2923313125403763E-2</v>
      </c>
      <c r="F88" s="50">
        <f t="shared" si="66"/>
        <v>5.7823013757650685E-2</v>
      </c>
      <c r="G88" s="50">
        <f t="shared" si="66"/>
        <v>5.802921028025574E-2</v>
      </c>
      <c r="H88" s="2" t="str">
        <f t="shared" si="4"/>
        <v>Bonds</v>
      </c>
    </row>
    <row r="89" spans="1:8" ht="15.75" customHeight="1" x14ac:dyDescent="0.2">
      <c r="A89" s="2">
        <v>1878</v>
      </c>
      <c r="B89" s="2">
        <v>1.0509013785790031</v>
      </c>
      <c r="C89" s="2">
        <v>72.393943540056071</v>
      </c>
      <c r="D89" s="2">
        <v>128.98298808637003</v>
      </c>
      <c r="E89" s="50">
        <f t="shared" ref="E89:G89" si="67">RATE(25,,B64,-B89)</f>
        <v>1.1261965829961883E-2</v>
      </c>
      <c r="F89" s="50">
        <f t="shared" si="67"/>
        <v>5.1652259347595632E-2</v>
      </c>
      <c r="G89" s="50">
        <f t="shared" si="67"/>
        <v>5.7027004364253051E-2</v>
      </c>
      <c r="H89" s="2" t="str">
        <f t="shared" si="4"/>
        <v>Bonds</v>
      </c>
    </row>
    <row r="90" spans="1:8" ht="15.75" customHeight="1" x14ac:dyDescent="0.2">
      <c r="A90" s="2">
        <v>1879</v>
      </c>
      <c r="B90" s="2">
        <v>1.0254506892895014</v>
      </c>
      <c r="C90" s="2">
        <v>85.142736223828337</v>
      </c>
      <c r="D90" s="2">
        <v>142.21728989734447</v>
      </c>
      <c r="E90" s="50">
        <f t="shared" ref="E90:G90" si="68">RATE(25,,B65,-B90)</f>
        <v>8.5557266221244592E-3</v>
      </c>
      <c r="F90" s="50">
        <f t="shared" si="68"/>
        <v>6.4560771168909542E-2</v>
      </c>
      <c r="G90" s="50">
        <f t="shared" si="68"/>
        <v>6.1303783487128734E-2</v>
      </c>
      <c r="H90" s="2" t="str">
        <f t="shared" si="4"/>
        <v>Stocks</v>
      </c>
    </row>
    <row r="91" spans="1:8" ht="15.75" customHeight="1" x14ac:dyDescent="0.2">
      <c r="A91" s="2">
        <v>1880</v>
      </c>
      <c r="B91" s="2">
        <v>1.0381760339342523</v>
      </c>
      <c r="C91" s="2">
        <v>122.53267573154636</v>
      </c>
      <c r="D91" s="2">
        <v>152.4833557960082</v>
      </c>
      <c r="E91" s="50">
        <f t="shared" ref="E91:G91" si="69">RATE(25,,B66,-B91)</f>
        <v>6.8206300279917923E-3</v>
      </c>
      <c r="F91" s="50">
        <f t="shared" si="69"/>
        <v>8.7762100963652848E-2</v>
      </c>
      <c r="G91" s="50">
        <f t="shared" si="69"/>
        <v>6.7303187097769654E-2</v>
      </c>
      <c r="H91" s="2" t="str">
        <f t="shared" si="4"/>
        <v>Stocks</v>
      </c>
    </row>
    <row r="92" spans="1:8" ht="15.75" customHeight="1" x14ac:dyDescent="0.2">
      <c r="A92" s="2">
        <v>1881</v>
      </c>
      <c r="B92" s="2">
        <v>1.0509013785790033</v>
      </c>
      <c r="C92" s="2">
        <v>152.36797322261069</v>
      </c>
      <c r="D92" s="2">
        <v>168.95494776314925</v>
      </c>
      <c r="E92" s="50">
        <f t="shared" ref="E92:G92" si="70">RATE(25,,B67,-B92)</f>
        <v>7.1167579506909249E-3</v>
      </c>
      <c r="F92" s="50">
        <f t="shared" si="70"/>
        <v>9.8267045093690844E-2</v>
      </c>
      <c r="G92" s="50">
        <f t="shared" si="70"/>
        <v>6.8168896720885358E-2</v>
      </c>
      <c r="H92" s="2" t="str">
        <f t="shared" si="4"/>
        <v>Stocks</v>
      </c>
    </row>
    <row r="93" spans="1:8" ht="15.75" customHeight="1" x14ac:dyDescent="0.2">
      <c r="A93" s="2">
        <v>1882</v>
      </c>
      <c r="B93" s="2">
        <v>1.0509013785790033</v>
      </c>
      <c r="C93" s="2">
        <v>153.18989562479152</v>
      </c>
      <c r="D93" s="2">
        <v>178.98140417827727</v>
      </c>
      <c r="E93" s="50">
        <f t="shared" ref="E93:G93" si="71">RATE(25,,B68,-B93)</f>
        <v>6.9230998996316741E-3</v>
      </c>
      <c r="F93" s="50">
        <f t="shared" si="71"/>
        <v>9.3027945122145683E-2</v>
      </c>
      <c r="G93" s="50">
        <f t="shared" si="71"/>
        <v>6.755542865946923E-2</v>
      </c>
      <c r="H93" s="2" t="str">
        <f t="shared" si="4"/>
        <v>Stocks</v>
      </c>
    </row>
    <row r="94" spans="1:8" ht="15.75" customHeight="1" x14ac:dyDescent="0.2">
      <c r="A94" s="2">
        <v>1883</v>
      </c>
      <c r="B94" s="2">
        <v>1.0402969247083778</v>
      </c>
      <c r="C94" s="2">
        <v>158.06030239004028</v>
      </c>
      <c r="D94" s="2">
        <v>189.63778849835876</v>
      </c>
      <c r="E94" s="50">
        <f t="shared" ref="E94:G94" si="72">RATE(25,,B69,-B94)</f>
        <v>7.0983573289965969E-3</v>
      </c>
      <c r="F94" s="50">
        <f t="shared" si="72"/>
        <v>0.1002692831233646</v>
      </c>
      <c r="G94" s="50">
        <f t="shared" si="72"/>
        <v>6.7716423189585692E-2</v>
      </c>
      <c r="H94" s="2" t="str">
        <f t="shared" si="4"/>
        <v>Stocks</v>
      </c>
    </row>
    <row r="95" spans="1:8" ht="15.75" customHeight="1" x14ac:dyDescent="0.2">
      <c r="A95" s="2">
        <v>1884</v>
      </c>
      <c r="B95" s="2">
        <v>1.0190880169671264</v>
      </c>
      <c r="C95" s="2">
        <v>147.56482868643823</v>
      </c>
      <c r="D95" s="2">
        <v>205.72676346012975</v>
      </c>
      <c r="E95" s="50">
        <f t="shared" ref="E95:G95" si="73">RATE(25,,B70,-B95)</f>
        <v>7.2608652188568754E-3</v>
      </c>
      <c r="F95" s="50">
        <f t="shared" si="73"/>
        <v>9.1654265303147839E-2</v>
      </c>
      <c r="G95" s="50">
        <f t="shared" si="73"/>
        <v>6.575327349248411E-2</v>
      </c>
      <c r="H95" s="2" t="str">
        <f t="shared" si="4"/>
        <v>Stocks</v>
      </c>
    </row>
    <row r="96" spans="1:8" ht="15.75" customHeight="1" x14ac:dyDescent="0.2">
      <c r="A96" s="2">
        <v>1885</v>
      </c>
      <c r="B96" s="2">
        <v>0.99840933191940628</v>
      </c>
      <c r="C96" s="2">
        <v>130.04758989559886</v>
      </c>
      <c r="D96" s="2">
        <v>219.89807094153491</v>
      </c>
      <c r="E96" s="50">
        <f t="shared" ref="E96:G96" si="74">RATE(25,,B71,-B96)</f>
        <v>6.2349813005273544E-3</v>
      </c>
      <c r="F96" s="50">
        <f t="shared" si="74"/>
        <v>8.5992287085439975E-2</v>
      </c>
      <c r="G96" s="50">
        <f t="shared" si="74"/>
        <v>6.6843931873957957E-2</v>
      </c>
      <c r="H96" s="2" t="str">
        <f t="shared" si="4"/>
        <v>Stocks</v>
      </c>
    </row>
    <row r="97" spans="1:8" ht="15.75" customHeight="1" x14ac:dyDescent="0.2">
      <c r="A97" s="2">
        <v>1886</v>
      </c>
      <c r="B97" s="2">
        <v>0.9777306468716862</v>
      </c>
      <c r="C97" s="2">
        <v>170.57324127485131</v>
      </c>
      <c r="D97" s="2">
        <v>241.16393900091037</v>
      </c>
      <c r="E97" s="50">
        <f t="shared" ref="E97:G97" si="75">RATE(25,,B72,-B97)</f>
        <v>4.2136334051510408E-3</v>
      </c>
      <c r="F97" s="50">
        <f t="shared" si="75"/>
        <v>9.1893214857770633E-2</v>
      </c>
      <c r="G97" s="50">
        <f t="shared" si="75"/>
        <v>7.1102198921530496E-2</v>
      </c>
      <c r="H97" s="2" t="str">
        <f t="shared" si="4"/>
        <v>Stocks</v>
      </c>
    </row>
    <row r="98" spans="1:8" ht="15.75" customHeight="1" x14ac:dyDescent="0.2">
      <c r="A98" s="2">
        <v>1887</v>
      </c>
      <c r="B98" s="2">
        <v>0.97242841993637341</v>
      </c>
      <c r="C98" s="2">
        <v>189.17999879282863</v>
      </c>
      <c r="D98" s="2">
        <v>254.74963922233331</v>
      </c>
      <c r="E98" s="50">
        <f t="shared" ref="E98:G98" si="76">RATE(25,,B73,-B98)</f>
        <v>1.0920613965054627E-4</v>
      </c>
      <c r="F98" s="50">
        <f t="shared" si="76"/>
        <v>9.8845178771393899E-2</v>
      </c>
      <c r="G98" s="50">
        <f t="shared" si="76"/>
        <v>7.5200143953539134E-2</v>
      </c>
      <c r="H98" s="2" t="str">
        <f t="shared" si="4"/>
        <v>Stocks</v>
      </c>
    </row>
    <row r="99" spans="1:8" ht="15.75" customHeight="1" x14ac:dyDescent="0.2">
      <c r="A99" s="2">
        <v>1888</v>
      </c>
      <c r="B99" s="2">
        <v>0.97773064687168643</v>
      </c>
      <c r="C99" s="2">
        <v>184.08712284552161</v>
      </c>
      <c r="D99" s="2">
        <v>263.49900789971878</v>
      </c>
      <c r="E99" s="50">
        <f t="shared" ref="E99:G99" si="77">RATE(25,,B74,-B99)</f>
        <v>-6.8912355393024914E-3</v>
      </c>
      <c r="F99" s="50">
        <f t="shared" si="77"/>
        <v>8.2224751569704477E-2</v>
      </c>
      <c r="G99" s="50">
        <f t="shared" si="77"/>
        <v>7.6601872933631368E-2</v>
      </c>
      <c r="H99" s="2" t="str">
        <f t="shared" si="4"/>
        <v>Stocks</v>
      </c>
    </row>
    <row r="100" spans="1:8" ht="15.75" customHeight="1" x14ac:dyDescent="0.2">
      <c r="A100" s="2">
        <v>1889</v>
      </c>
      <c r="B100" s="2">
        <v>0.96182396606574794</v>
      </c>
      <c r="C100" s="2">
        <v>190.65887926212901</v>
      </c>
      <c r="D100" s="2">
        <v>285.61543123088575</v>
      </c>
      <c r="E100" s="50">
        <f t="shared" ref="E100:G100" si="78">RATE(25,,B75,-B100)</f>
        <v>-1.6361613383776275E-2</v>
      </c>
      <c r="F100" s="50">
        <f t="shared" si="78"/>
        <v>8.3089330897631902E-2</v>
      </c>
      <c r="G100" s="50">
        <f t="shared" si="78"/>
        <v>8.6425568086330257E-2</v>
      </c>
      <c r="H100" s="2" t="str">
        <f t="shared" si="4"/>
        <v>Bonds</v>
      </c>
    </row>
    <row r="101" spans="1:8" ht="15.75" customHeight="1" x14ac:dyDescent="0.2">
      <c r="A101" s="2">
        <v>1890</v>
      </c>
      <c r="B101" s="2">
        <v>0.94061505832449677</v>
      </c>
      <c r="C101" s="2">
        <v>210.53556694899768</v>
      </c>
      <c r="D101" s="2">
        <v>304.99778097308973</v>
      </c>
      <c r="E101" s="50">
        <f t="shared" ref="E101:G101" si="79">RATE(25,,B76,-B101)</f>
        <v>-2.2104443147756177E-2</v>
      </c>
      <c r="F101" s="50">
        <f t="shared" si="79"/>
        <v>9.0358101682128267E-2</v>
      </c>
      <c r="G101" s="50">
        <f t="shared" si="79"/>
        <v>9.1839399728049179E-2</v>
      </c>
      <c r="H101" s="2" t="str">
        <f t="shared" si="4"/>
        <v>Bonds</v>
      </c>
    </row>
    <row r="102" spans="1:8" ht="15.75" customHeight="1" x14ac:dyDescent="0.2">
      <c r="A102" s="2">
        <v>1891</v>
      </c>
      <c r="B102" s="2">
        <v>0.93531283138918386</v>
      </c>
      <c r="C102" s="2">
        <v>200.6038132340143</v>
      </c>
      <c r="D102" s="2">
        <v>312.86229450877022</v>
      </c>
      <c r="E102" s="50">
        <f t="shared" ref="E102:G102" si="80">RATE(25,,B77,-B102)</f>
        <v>-2.2526710212992601E-2</v>
      </c>
      <c r="F102" s="50">
        <f t="shared" si="80"/>
        <v>8.6648570959829585E-2</v>
      </c>
      <c r="G102" s="50">
        <f t="shared" si="80"/>
        <v>9.2477585809498053E-2</v>
      </c>
      <c r="H102" s="2" t="str">
        <f t="shared" si="4"/>
        <v>Bonds</v>
      </c>
    </row>
    <row r="103" spans="1:8" ht="15.75" customHeight="1" x14ac:dyDescent="0.2">
      <c r="A103" s="2">
        <v>1892</v>
      </c>
      <c r="B103" s="2">
        <v>0.93531283138918386</v>
      </c>
      <c r="C103" s="2">
        <v>233.21205434651006</v>
      </c>
      <c r="D103" s="2">
        <v>329.57918273242825</v>
      </c>
      <c r="E103" s="50">
        <f t="shared" ref="E103:G103" si="81">RATE(25,,B78,-B103)</f>
        <v>-2.0663035821586209E-2</v>
      </c>
      <c r="F103" s="50">
        <f t="shared" si="81"/>
        <v>8.8776464814874737E-2</v>
      </c>
      <c r="G103" s="50">
        <f t="shared" si="81"/>
        <v>8.8508333014556087E-2</v>
      </c>
      <c r="H103" s="2" t="str">
        <f t="shared" si="4"/>
        <v>Stocks</v>
      </c>
    </row>
    <row r="104" spans="1:8" ht="15.75" customHeight="1" x14ac:dyDescent="0.2">
      <c r="A104" s="2">
        <v>1893</v>
      </c>
      <c r="B104" s="2">
        <v>0.93001060445387096</v>
      </c>
      <c r="C104" s="2">
        <v>246.99866389318504</v>
      </c>
      <c r="D104" s="2">
        <v>345.69285447145057</v>
      </c>
      <c r="E104" s="50">
        <f t="shared" ref="E104:G104" si="82">RATE(25,,B79,-B104)</f>
        <v>-1.8702774553378876E-2</v>
      </c>
      <c r="F104" s="50">
        <f t="shared" si="82"/>
        <v>8.4311765974390607E-2</v>
      </c>
      <c r="G104" s="50">
        <f t="shared" si="82"/>
        <v>8.4607758673526143E-2</v>
      </c>
      <c r="H104" s="2" t="str">
        <f t="shared" si="4"/>
        <v>Bonds</v>
      </c>
    </row>
    <row r="105" spans="1:8" ht="15.75" customHeight="1" x14ac:dyDescent="0.2">
      <c r="A105" s="2">
        <v>1894</v>
      </c>
      <c r="B105" s="2">
        <v>0.90455991516436951</v>
      </c>
      <c r="C105" s="2">
        <v>207.04032216236135</v>
      </c>
      <c r="D105" s="2">
        <v>372.32918129575671</v>
      </c>
      <c r="E105" s="50">
        <f t="shared" ref="E105:G105" si="83">RATE(25,,B80,-B105)</f>
        <v>-1.8181873880811661E-2</v>
      </c>
      <c r="F105" s="50">
        <f t="shared" si="83"/>
        <v>6.6429928037936251E-2</v>
      </c>
      <c r="G105" s="50">
        <f t="shared" si="83"/>
        <v>8.3345804323045516E-2</v>
      </c>
      <c r="H105" s="2" t="str">
        <f t="shared" si="4"/>
        <v>Bonds</v>
      </c>
    </row>
    <row r="106" spans="1:8" ht="15.75" customHeight="1" x14ac:dyDescent="0.2">
      <c r="A106" s="2">
        <v>1895</v>
      </c>
      <c r="B106" s="2">
        <v>0.87380699893955494</v>
      </c>
      <c r="C106" s="2">
        <v>219.9878740112847</v>
      </c>
      <c r="D106" s="2">
        <v>410.35427547013256</v>
      </c>
      <c r="E106" s="50">
        <f t="shared" ref="E106:G106" si="84">RATE(25,,B81,-B106)</f>
        <v>-1.786056900920089E-2</v>
      </c>
      <c r="F106" s="50">
        <f t="shared" si="84"/>
        <v>6.6193874154092336E-2</v>
      </c>
      <c r="G106" s="50">
        <f t="shared" si="84"/>
        <v>8.2527749189115845E-2</v>
      </c>
      <c r="H106" s="2" t="str">
        <f t="shared" si="4"/>
        <v>Bonds</v>
      </c>
    </row>
    <row r="107" spans="1:8" ht="15.75" customHeight="1" x14ac:dyDescent="0.2">
      <c r="A107" s="2">
        <v>1896</v>
      </c>
      <c r="B107" s="2">
        <v>0.86320254506892924</v>
      </c>
      <c r="C107" s="2">
        <v>234.60865155420626</v>
      </c>
      <c r="D107" s="2">
        <v>429.45859839790779</v>
      </c>
      <c r="E107" s="50">
        <f t="shared" ref="E107:G107" si="85">RATE(25,,B82,-B107)</f>
        <v>-1.6200438572717753E-2</v>
      </c>
      <c r="F107" s="50">
        <f t="shared" si="85"/>
        <v>6.6095642810779592E-2</v>
      </c>
      <c r="G107" s="50">
        <f t="shared" si="85"/>
        <v>7.9489890484490511E-2</v>
      </c>
      <c r="H107" s="2" t="str">
        <f t="shared" si="4"/>
        <v>Bonds</v>
      </c>
    </row>
    <row r="108" spans="1:8" ht="15.75" customHeight="1" x14ac:dyDescent="0.2">
      <c r="A108" s="2">
        <v>1897</v>
      </c>
      <c r="B108" s="2">
        <v>0.85790031813361634</v>
      </c>
      <c r="C108" s="2">
        <v>237.29862583300931</v>
      </c>
      <c r="D108" s="2">
        <v>457.69951874809306</v>
      </c>
      <c r="E108" s="50">
        <f t="shared" ref="E108:G108" si="86">RATE(25,,B83,-B108)</f>
        <v>-1.5118742595653238E-2</v>
      </c>
      <c r="F108" s="50">
        <f t="shared" si="86"/>
        <v>5.8649247627559221E-2</v>
      </c>
      <c r="G108" s="50">
        <f t="shared" si="86"/>
        <v>7.7358154046299255E-2</v>
      </c>
      <c r="H108" s="2" t="str">
        <f t="shared" si="4"/>
        <v>Bonds</v>
      </c>
    </row>
    <row r="109" spans="1:8" ht="15.75" customHeight="1" x14ac:dyDescent="0.2">
      <c r="A109" s="2">
        <v>1898</v>
      </c>
      <c r="B109" s="2">
        <v>0.85259809119830343</v>
      </c>
      <c r="C109" s="2">
        <v>287.21524880376973</v>
      </c>
      <c r="D109" s="2">
        <v>511.05788654097267</v>
      </c>
      <c r="E109" s="50">
        <f t="shared" ref="E109:G109" si="87">RATE(25,,B84,-B109)</f>
        <v>-1.4961653428440462E-2</v>
      </c>
      <c r="F109" s="50">
        <f t="shared" si="87"/>
        <v>6.0103445639763116E-2</v>
      </c>
      <c r="G109" s="50">
        <f t="shared" si="87"/>
        <v>7.8920231779326624E-2</v>
      </c>
      <c r="H109" s="2" t="str">
        <f t="shared" si="4"/>
        <v>Bonds</v>
      </c>
    </row>
    <row r="110" spans="1:8" ht="15.75" customHeight="1" x14ac:dyDescent="0.2">
      <c r="A110" s="2">
        <v>1899</v>
      </c>
      <c r="B110" s="2">
        <v>0.85259809119830343</v>
      </c>
      <c r="C110" s="2">
        <v>372.82681333874666</v>
      </c>
      <c r="D110" s="2">
        <v>568.7155613691981</v>
      </c>
      <c r="E110" s="50">
        <f t="shared" ref="E110:G110" si="88">RATE(25,,B85,-B110)</f>
        <v>-1.3592456429180519E-2</v>
      </c>
      <c r="F110" s="50">
        <f t="shared" si="88"/>
        <v>7.2009239715818615E-2</v>
      </c>
      <c r="G110" s="50">
        <f t="shared" si="88"/>
        <v>7.9122934153738986E-2</v>
      </c>
      <c r="H110" s="2" t="str">
        <f t="shared" si="4"/>
        <v>Bonds</v>
      </c>
    </row>
    <row r="111" spans="1:8" ht="15.75" customHeight="1" x14ac:dyDescent="0.2">
      <c r="A111" s="2">
        <v>1900</v>
      </c>
      <c r="B111" s="2">
        <v>0.85790031813361634</v>
      </c>
      <c r="C111" s="2">
        <v>385.5493944199759</v>
      </c>
      <c r="D111" s="2">
        <v>581.65918380592655</v>
      </c>
      <c r="E111" s="50">
        <f t="shared" ref="E111:G111" si="89">RATE(25,,B86,-B111)</f>
        <v>-1.1636338565318394E-2</v>
      </c>
      <c r="F111" s="50">
        <f t="shared" si="89"/>
        <v>6.9914024547622952E-2</v>
      </c>
      <c r="G111" s="50">
        <f t="shared" si="89"/>
        <v>7.4065695677638807E-2</v>
      </c>
      <c r="H111" s="2" t="str">
        <f t="shared" si="4"/>
        <v>Bonds</v>
      </c>
    </row>
    <row r="112" spans="1:8" ht="15.75" customHeight="1" x14ac:dyDescent="0.2">
      <c r="A112" s="2">
        <v>1901</v>
      </c>
      <c r="B112" s="2">
        <v>0.86850477200424225</v>
      </c>
      <c r="C112" s="2">
        <v>459.59404001886924</v>
      </c>
      <c r="D112" s="2">
        <v>617.90635966293451</v>
      </c>
      <c r="E112" s="50">
        <f t="shared" ref="E112:G112" si="90">RATE(25,,B87,-B112)</f>
        <v>-9.9457668995951935E-3</v>
      </c>
      <c r="F112" s="50">
        <f t="shared" si="90"/>
        <v>7.3663944590127498E-2</v>
      </c>
      <c r="G112" s="50">
        <f t="shared" si="90"/>
        <v>7.1305361730354663E-2</v>
      </c>
      <c r="H112" s="2" t="str">
        <f t="shared" si="4"/>
        <v>Stocks</v>
      </c>
    </row>
    <row r="113" spans="1:8" ht="15.75" customHeight="1" x14ac:dyDescent="0.2">
      <c r="A113" s="2">
        <v>1902</v>
      </c>
      <c r="B113" s="2">
        <v>0.87910922587486773</v>
      </c>
      <c r="C113" s="2">
        <v>541.35696195253661</v>
      </c>
      <c r="D113" s="2">
        <v>642.74721744656267</v>
      </c>
      <c r="E113" s="50">
        <f t="shared" ref="E113:G113" si="91">RATE(25,,B88,-B113)</f>
        <v>-8.5304893117981086E-3</v>
      </c>
      <c r="F113" s="50">
        <f t="shared" si="91"/>
        <v>8.5015003556367263E-2</v>
      </c>
      <c r="G113" s="50">
        <f t="shared" si="91"/>
        <v>6.9723605694684831E-2</v>
      </c>
      <c r="H113" s="2" t="str">
        <f t="shared" si="4"/>
        <v>Stocks</v>
      </c>
    </row>
    <row r="114" spans="1:8" ht="15.75" customHeight="1" x14ac:dyDescent="0.2">
      <c r="A114" s="2">
        <v>1903</v>
      </c>
      <c r="B114" s="2">
        <v>0.89448568398727502</v>
      </c>
      <c r="C114" s="2">
        <v>576.22165067246942</v>
      </c>
      <c r="D114" s="2">
        <v>644.34826724269487</v>
      </c>
      <c r="E114" s="50">
        <f t="shared" ref="E114:G114" si="92">RATE(25,,B89,-B114)</f>
        <v>-6.4254532113014245E-3</v>
      </c>
      <c r="F114" s="50">
        <f t="shared" si="92"/>
        <v>8.651441733748215E-2</v>
      </c>
      <c r="G114" s="50">
        <f t="shared" si="92"/>
        <v>6.6457442126839378E-2</v>
      </c>
      <c r="H114" s="2" t="str">
        <f t="shared" si="4"/>
        <v>Stocks</v>
      </c>
    </row>
    <row r="115" spans="1:8" ht="15.75" customHeight="1" x14ac:dyDescent="0.2">
      <c r="A115" s="2">
        <v>1904</v>
      </c>
      <c r="B115" s="2">
        <v>0.90986214209968241</v>
      </c>
      <c r="C115" s="2">
        <v>469.07416664632456</v>
      </c>
      <c r="D115" s="2">
        <v>638.85311660226091</v>
      </c>
      <c r="E115" s="50">
        <f t="shared" ref="E115:G115" si="93">RATE(25,,B90,-B115)</f>
        <v>-4.7723518061591691E-3</v>
      </c>
      <c r="F115" s="50">
        <f t="shared" si="93"/>
        <v>7.0640718756031312E-2</v>
      </c>
      <c r="G115" s="50">
        <f t="shared" si="93"/>
        <v>6.1935024342809376E-2</v>
      </c>
      <c r="H115" s="2" t="str">
        <f t="shared" si="4"/>
        <v>Stocks</v>
      </c>
    </row>
    <row r="116" spans="1:8" ht="15.75" customHeight="1" x14ac:dyDescent="0.2">
      <c r="A116" s="2">
        <v>1905</v>
      </c>
      <c r="B116" s="2">
        <v>0.90986214209968241</v>
      </c>
      <c r="C116" s="2">
        <v>616.99225443648845</v>
      </c>
      <c r="D116" s="2">
        <v>716.02929281031106</v>
      </c>
      <c r="E116" s="50">
        <f t="shared" ref="E116:G116" si="94">RATE(25,,B91,-B116)</f>
        <v>-5.2632022798152905E-3</v>
      </c>
      <c r="F116" s="50">
        <f t="shared" si="94"/>
        <v>6.6795344584069855E-2</v>
      </c>
      <c r="G116" s="50">
        <f t="shared" si="94"/>
        <v>6.3820448430270849E-2</v>
      </c>
      <c r="H116" s="2" t="str">
        <f t="shared" si="4"/>
        <v>Stocks</v>
      </c>
    </row>
    <row r="117" spans="1:8" ht="15.75" customHeight="1" x14ac:dyDescent="0.2">
      <c r="A117" s="2">
        <v>1906</v>
      </c>
      <c r="B117" s="2">
        <v>0.91463414634146389</v>
      </c>
      <c r="C117" s="2">
        <v>747.15104534688089</v>
      </c>
      <c r="D117" s="2">
        <v>741.06878883565548</v>
      </c>
      <c r="E117" s="50">
        <f t="shared" ref="E117:G117" si="95">RATE(25,,B92,-B117)</f>
        <v>-5.5397739614242748E-3</v>
      </c>
      <c r="F117" s="50">
        <f t="shared" si="95"/>
        <v>6.5664721202248422E-2</v>
      </c>
      <c r="G117" s="50">
        <f t="shared" si="95"/>
        <v>6.092211970898824E-2</v>
      </c>
      <c r="H117" s="2" t="str">
        <f t="shared" si="4"/>
        <v>Stocks</v>
      </c>
    </row>
    <row r="118" spans="1:8" ht="15.75" customHeight="1" x14ac:dyDescent="0.2">
      <c r="A118" s="2">
        <v>1907</v>
      </c>
      <c r="B118" s="2">
        <v>0.94538706256627814</v>
      </c>
      <c r="C118" s="2">
        <v>727.26578643683411</v>
      </c>
      <c r="D118" s="2">
        <v>721.37931387328615</v>
      </c>
      <c r="E118" s="50">
        <f t="shared" ref="E118:G118" si="96">RATE(25,,B93,-B118)</f>
        <v>-4.2234200507773982E-3</v>
      </c>
      <c r="F118" s="50">
        <f t="shared" si="96"/>
        <v>6.4286421869293245E-2</v>
      </c>
      <c r="G118" s="50">
        <f t="shared" si="96"/>
        <v>5.733895000017139E-2</v>
      </c>
      <c r="H118" s="2" t="str">
        <f t="shared" si="4"/>
        <v>Stocks</v>
      </c>
    </row>
    <row r="119" spans="1:8" ht="15.75" customHeight="1" x14ac:dyDescent="0.2">
      <c r="A119" s="2">
        <v>1908</v>
      </c>
      <c r="B119" s="2">
        <v>0.95599151643690405</v>
      </c>
      <c r="C119" s="2">
        <v>543.58171421797636</v>
      </c>
      <c r="D119" s="2">
        <v>685.40497183152138</v>
      </c>
      <c r="E119" s="50">
        <f t="shared" ref="E119:G119" si="97">RATE(25,,B94,-B119)</f>
        <v>-3.3747892307427049E-3</v>
      </c>
      <c r="F119" s="50">
        <f t="shared" si="97"/>
        <v>5.0649071900820748E-2</v>
      </c>
      <c r="G119" s="50">
        <f t="shared" si="97"/>
        <v>5.2739442462894116E-2</v>
      </c>
      <c r="H119" s="2" t="str">
        <f t="shared" si="4"/>
        <v>Bonds</v>
      </c>
    </row>
    <row r="120" spans="1:8" ht="15.75" customHeight="1" x14ac:dyDescent="0.2">
      <c r="A120" s="2">
        <v>1909</v>
      </c>
      <c r="B120" s="2">
        <v>0.94061505832449688</v>
      </c>
      <c r="C120" s="2">
        <v>769.02600419781311</v>
      </c>
      <c r="D120" s="2">
        <v>782.51683936568077</v>
      </c>
      <c r="E120" s="50">
        <f t="shared" ref="E120:G120" si="98">RATE(25,,B95,-B120)</f>
        <v>-3.2000459695430777E-3</v>
      </c>
      <c r="F120" s="50">
        <f t="shared" si="98"/>
        <v>6.8263344674242082E-2</v>
      </c>
      <c r="G120" s="50">
        <f t="shared" si="98"/>
        <v>5.4892284578827527E-2</v>
      </c>
      <c r="H120" s="2" t="str">
        <f t="shared" si="4"/>
        <v>Stocks</v>
      </c>
    </row>
    <row r="121" spans="1:8" ht="15.75" customHeight="1" x14ac:dyDescent="0.2">
      <c r="A121" s="2">
        <v>1910</v>
      </c>
      <c r="B121" s="2">
        <v>0.95599151643690417</v>
      </c>
      <c r="C121" s="2">
        <v>885.26343259571638</v>
      </c>
      <c r="D121" s="2">
        <v>796.32777174704404</v>
      </c>
      <c r="E121" s="50">
        <f t="shared" ref="E121:G121" si="99">RATE(25,,B96,-B121)</f>
        <v>-1.7350652488860934E-3</v>
      </c>
      <c r="F121" s="50">
        <f t="shared" si="99"/>
        <v>7.9739050682713794E-2</v>
      </c>
      <c r="G121" s="50">
        <f t="shared" si="99"/>
        <v>5.2821675683541118E-2</v>
      </c>
      <c r="H121" s="2" t="str">
        <f t="shared" si="4"/>
        <v>Stocks</v>
      </c>
    </row>
    <row r="122" spans="1:8" ht="15.75" customHeight="1" x14ac:dyDescent="0.2">
      <c r="A122" s="2">
        <v>1911</v>
      </c>
      <c r="B122" s="2">
        <v>0.97667020148462425</v>
      </c>
      <c r="C122" s="2">
        <v>833.52142136972611</v>
      </c>
      <c r="D122" s="2">
        <v>803.61120472830555</v>
      </c>
      <c r="E122" s="50">
        <f t="shared" ref="E122:G122" si="100">RATE(25,,B97,-B122)</f>
        <v>-4.3406549881652233E-5</v>
      </c>
      <c r="F122" s="50">
        <f t="shared" si="100"/>
        <v>6.5516635413573387E-2</v>
      </c>
      <c r="G122" s="50">
        <f t="shared" si="100"/>
        <v>4.9323368147100088E-2</v>
      </c>
      <c r="H122" s="2" t="str">
        <f t="shared" si="4"/>
        <v>Stocks</v>
      </c>
    </row>
    <row r="123" spans="1:8" ht="15.75" customHeight="1" x14ac:dyDescent="0.2">
      <c r="A123" s="2">
        <v>1912</v>
      </c>
      <c r="B123" s="2">
        <v>0.98674443266171841</v>
      </c>
      <c r="C123" s="2">
        <v>854.04419427569701</v>
      </c>
      <c r="D123" s="2">
        <v>829.75122624829851</v>
      </c>
      <c r="E123" s="50">
        <f t="shared" ref="E123:G123" si="101">RATE(25,,B98,-B123)</f>
        <v>5.8475505570730374E-4</v>
      </c>
      <c r="F123" s="50">
        <f t="shared" si="101"/>
        <v>6.214596856163121E-2</v>
      </c>
      <c r="G123" s="50">
        <f t="shared" si="101"/>
        <v>4.8367074923036671E-2</v>
      </c>
      <c r="H123" s="2" t="str">
        <f t="shared" si="4"/>
        <v>Stocks</v>
      </c>
    </row>
    <row r="124" spans="1:8" ht="15.75" customHeight="1" x14ac:dyDescent="0.2">
      <c r="A124" s="2">
        <v>1913</v>
      </c>
      <c r="B124" s="2">
        <v>1.0074231177094386</v>
      </c>
      <c r="C124" s="2">
        <v>895.75700136692012</v>
      </c>
      <c r="D124" s="2">
        <v>834.46350340241509</v>
      </c>
      <c r="E124" s="50">
        <f t="shared" ref="E124:G124" si="102">RATE(25,,B99,-B124)</f>
        <v>1.1973867373292597E-3</v>
      </c>
      <c r="F124" s="50">
        <f t="shared" si="102"/>
        <v>6.5336169347812945E-2</v>
      </c>
      <c r="G124" s="50">
        <f t="shared" si="102"/>
        <v>4.7189151660952749E-2</v>
      </c>
      <c r="H124" s="2" t="str">
        <f t="shared" si="4"/>
        <v>Stocks</v>
      </c>
    </row>
    <row r="125" spans="1:8" ht="15.75" customHeight="1" x14ac:dyDescent="0.2">
      <c r="A125" s="2">
        <v>1914</v>
      </c>
      <c r="B125" s="2">
        <v>1.0279827731728965</v>
      </c>
      <c r="C125" s="2">
        <v>834.87870145920533</v>
      </c>
      <c r="D125" s="2">
        <v>825.9514426428392</v>
      </c>
      <c r="E125" s="50">
        <f t="shared" ref="E125:G125" si="103">RATE(25,,B100,-B125)</f>
        <v>2.664432980909071E-3</v>
      </c>
      <c r="F125" s="50">
        <f t="shared" si="103"/>
        <v>6.0851644247207154E-2</v>
      </c>
      <c r="G125" s="50">
        <f t="shared" si="103"/>
        <v>4.3390585889626861E-2</v>
      </c>
      <c r="H125" s="2" t="str">
        <f t="shared" si="4"/>
        <v>Stocks</v>
      </c>
    </row>
    <row r="126" spans="1:8" ht="15.75" customHeight="1" x14ac:dyDescent="0.2">
      <c r="A126" s="2">
        <v>1915</v>
      </c>
      <c r="B126" s="2">
        <v>1.0382626009046256</v>
      </c>
      <c r="C126" s="2">
        <v>778.90127960810753</v>
      </c>
      <c r="D126" s="2">
        <v>829.41278346742774</v>
      </c>
      <c r="E126" s="50">
        <f t="shared" ref="E126:G126" si="104">RATE(25,,B101,-B126)</f>
        <v>3.9586163230111949E-3</v>
      </c>
      <c r="F126" s="50">
        <f t="shared" si="104"/>
        <v>5.372255857616845E-2</v>
      </c>
      <c r="G126" s="50">
        <f t="shared" si="104"/>
        <v>4.0827987659673368E-2</v>
      </c>
      <c r="H126" s="2" t="str">
        <f t="shared" si="4"/>
        <v>Stocks</v>
      </c>
    </row>
    <row r="127" spans="1:8" ht="15.75" customHeight="1" x14ac:dyDescent="0.2">
      <c r="A127" s="2">
        <v>1916</v>
      </c>
      <c r="B127" s="2">
        <v>1.0691020840998127</v>
      </c>
      <c r="C127" s="2">
        <v>994.24880128573648</v>
      </c>
      <c r="D127" s="2">
        <v>867.74079490344025</v>
      </c>
      <c r="E127" s="50">
        <f t="shared" ref="E127:G127" si="105">RATE(25,,B102,-B127)</f>
        <v>5.3620586150414538E-3</v>
      </c>
      <c r="F127" s="50">
        <f t="shared" si="105"/>
        <v>6.6120356077170164E-2</v>
      </c>
      <c r="G127" s="50">
        <f t="shared" si="105"/>
        <v>4.1649168629799713E-2</v>
      </c>
      <c r="H127" s="2" t="str">
        <f t="shared" si="4"/>
        <v>Stocks</v>
      </c>
    </row>
    <row r="128" spans="1:8" ht="15.75" customHeight="1" x14ac:dyDescent="0.2">
      <c r="A128" s="2">
        <v>1917</v>
      </c>
      <c r="B128" s="2">
        <v>1.2027398446122892</v>
      </c>
      <c r="C128" s="2">
        <v>965.15761108029562</v>
      </c>
      <c r="D128" s="2">
        <v>817.27108909665355</v>
      </c>
      <c r="E128" s="50">
        <f t="shared" ref="E128:G128" si="106">RATE(25,,B103,-B128)</f>
        <v>1.0109817750619567E-2</v>
      </c>
      <c r="F128" s="50">
        <f t="shared" si="106"/>
        <v>5.8458633847739923E-2</v>
      </c>
      <c r="G128" s="50">
        <f t="shared" si="106"/>
        <v>3.6994026158160824E-2</v>
      </c>
      <c r="H128" s="2" t="str">
        <f t="shared" si="4"/>
        <v>Stocks</v>
      </c>
    </row>
    <row r="129" spans="1:8" ht="15.75" customHeight="1" x14ac:dyDescent="0.2">
      <c r="A129" s="2">
        <v>1918</v>
      </c>
      <c r="B129" s="2">
        <v>1.4391758824420555</v>
      </c>
      <c r="C129" s="2">
        <v>666.42662092437058</v>
      </c>
      <c r="D129" s="2">
        <v>618.17888319869894</v>
      </c>
      <c r="E129" s="50">
        <f t="shared" ref="E129:G129" si="107">RATE(25,,B104,-B129)</f>
        <v>1.7618605813309846E-2</v>
      </c>
      <c r="F129" s="50">
        <f t="shared" si="107"/>
        <v>4.0500538515386257E-2</v>
      </c>
      <c r="G129" s="50">
        <f t="shared" si="107"/>
        <v>2.3521454448657605E-2</v>
      </c>
      <c r="H129" s="2" t="str">
        <f t="shared" si="4"/>
        <v>Stocks</v>
      </c>
    </row>
    <row r="130" spans="1:8" ht="15.75" customHeight="1" x14ac:dyDescent="0.2">
      <c r="A130" s="2">
        <v>1919</v>
      </c>
      <c r="B130" s="2">
        <v>1.6961715757352798</v>
      </c>
      <c r="C130" s="2">
        <v>661.16115819186859</v>
      </c>
      <c r="D130" s="2">
        <v>566.07323752012428</v>
      </c>
      <c r="E130" s="50">
        <f t="shared" ref="E130:G130" si="108">RATE(25,,B105,-B130)</f>
        <v>2.5466075752730702E-2</v>
      </c>
      <c r="F130" s="50">
        <f t="shared" si="108"/>
        <v>4.7538746992189587E-2</v>
      </c>
      <c r="G130" s="50">
        <f t="shared" si="108"/>
        <v>1.6899003869375272E-2</v>
      </c>
      <c r="H130" s="2" t="str">
        <f t="shared" si="4"/>
        <v>Stocks</v>
      </c>
    </row>
    <row r="131" spans="1:8" ht="15.75" customHeight="1" x14ac:dyDescent="0.2">
      <c r="A131" s="2">
        <v>1920</v>
      </c>
      <c r="B131" s="2">
        <v>1.9840067522236908</v>
      </c>
      <c r="C131" s="2">
        <v>672.93508368857215</v>
      </c>
      <c r="D131" s="2">
        <v>471.77744260895571</v>
      </c>
      <c r="E131" s="50">
        <f t="shared" ref="E131:G131" si="109">RATE(25,,B106,-B131)</f>
        <v>3.3344435292552481E-2</v>
      </c>
      <c r="F131" s="50">
        <f t="shared" si="109"/>
        <v>4.5738210561390005E-2</v>
      </c>
      <c r="G131" s="50">
        <f t="shared" si="109"/>
        <v>5.5950534270853584E-3</v>
      </c>
      <c r="H131" s="2" t="str">
        <f t="shared" si="4"/>
        <v>Stocks</v>
      </c>
    </row>
    <row r="132" spans="1:8" ht="15.75" customHeight="1" x14ac:dyDescent="0.2">
      <c r="A132" s="2">
        <v>1921</v>
      </c>
      <c r="B132" s="2">
        <v>1.9531672690285038</v>
      </c>
      <c r="C132" s="2">
        <v>586.08350391580245</v>
      </c>
      <c r="D132" s="2">
        <v>501.53821111537911</v>
      </c>
      <c r="E132" s="50">
        <f t="shared" ref="E132:G132" si="110">RATE(25,,B107,-B132)</f>
        <v>3.3201597580258861E-2</v>
      </c>
      <c r="F132" s="50">
        <f t="shared" si="110"/>
        <v>3.7300575815731755E-2</v>
      </c>
      <c r="G132" s="50">
        <f t="shared" si="110"/>
        <v>6.2254764764804252E-3</v>
      </c>
      <c r="H132" s="2" t="str">
        <f t="shared" si="4"/>
        <v>Stocks</v>
      </c>
    </row>
    <row r="133" spans="1:8" ht="15.75" customHeight="1" x14ac:dyDescent="0.2">
      <c r="A133" s="2">
        <v>1922</v>
      </c>
      <c r="B133" s="2">
        <v>1.7372908866621952</v>
      </c>
      <c r="C133" s="2">
        <v>720.06063576898146</v>
      </c>
      <c r="D133" s="2">
        <v>656.17229508070545</v>
      </c>
      <c r="E133" s="50">
        <f t="shared" ref="E133:G133" si="111">RATE(25,,B108,-B133)</f>
        <v>2.8625836486241143E-2</v>
      </c>
      <c r="F133" s="50">
        <f t="shared" si="111"/>
        <v>4.5401102682255695E-2</v>
      </c>
      <c r="G133" s="50">
        <f t="shared" si="111"/>
        <v>1.4512721751655333E-2</v>
      </c>
      <c r="H133" s="2" t="str">
        <f t="shared" si="4"/>
        <v>Stocks</v>
      </c>
    </row>
    <row r="134" spans="1:8" ht="15.75" customHeight="1" x14ac:dyDescent="0.2">
      <c r="A134" s="2">
        <v>1923</v>
      </c>
      <c r="B134" s="2">
        <v>1.7270110589304664</v>
      </c>
      <c r="C134" s="2">
        <v>936.53606238593864</v>
      </c>
      <c r="D134" s="2">
        <v>713.88403557402683</v>
      </c>
      <c r="E134" s="50">
        <f t="shared" ref="E134:G134" si="112">RATE(25,,B109,-B134)</f>
        <v>2.8636736371895417E-2</v>
      </c>
      <c r="F134" s="50">
        <f t="shared" si="112"/>
        <v>4.8413683244489338E-2</v>
      </c>
      <c r="G134" s="50">
        <f t="shared" si="112"/>
        <v>1.3459278248182096E-2</v>
      </c>
      <c r="H134" s="2" t="str">
        <f t="shared" si="4"/>
        <v>Stocks</v>
      </c>
    </row>
    <row r="135" spans="1:8" ht="15.75" customHeight="1" x14ac:dyDescent="0.2">
      <c r="A135" s="2">
        <v>1924</v>
      </c>
      <c r="B135" s="2">
        <v>1.7784101975891109</v>
      </c>
      <c r="C135" s="2">
        <v>959.13693905730042</v>
      </c>
      <c r="D135" s="2">
        <v>720.52533493038197</v>
      </c>
      <c r="E135" s="50">
        <f t="shared" ref="E135:G135" si="113">RATE(25,,B110,-B135)</f>
        <v>2.9844142931570044E-2</v>
      </c>
      <c r="F135" s="50">
        <f t="shared" si="113"/>
        <v>3.8520178064779032E-2</v>
      </c>
      <c r="G135" s="50">
        <f t="shared" si="113"/>
        <v>9.5089317540591779E-3</v>
      </c>
      <c r="H135" s="2" t="str">
        <f t="shared" si="4"/>
        <v>Stocks</v>
      </c>
    </row>
    <row r="136" spans="1:8" ht="15.75" customHeight="1" x14ac:dyDescent="0.2">
      <c r="A136" s="2">
        <v>1925</v>
      </c>
      <c r="B136" s="2">
        <v>1.7784101975891109</v>
      </c>
      <c r="C136" s="2">
        <v>1216.8756266696191</v>
      </c>
      <c r="D136" s="2">
        <v>781.38246562414713</v>
      </c>
      <c r="E136" s="50">
        <f t="shared" ref="E136:G136" si="114">RATE(25,,B111,-B136)</f>
        <v>2.9588787752845618E-2</v>
      </c>
      <c r="F136" s="50">
        <f t="shared" si="114"/>
        <v>4.7048132882820816E-2</v>
      </c>
      <c r="G136" s="50">
        <f t="shared" si="114"/>
        <v>1.1877182619312461E-2</v>
      </c>
      <c r="H136" s="2" t="str">
        <f t="shared" si="4"/>
        <v>Stocks</v>
      </c>
    </row>
    <row r="137" spans="1:8" ht="15.75" customHeight="1" x14ac:dyDescent="0.2">
      <c r="A137" s="2">
        <v>1926</v>
      </c>
      <c r="B137" s="2">
        <v>1.8400891639794845</v>
      </c>
      <c r="C137" s="2">
        <v>1479.3520475192252</v>
      </c>
      <c r="D137" s="2">
        <v>816.18126248123826</v>
      </c>
      <c r="E137" s="50">
        <f t="shared" ref="E137:G137" si="115">RATE(25,,B112,-B137)</f>
        <v>3.0487353542626904E-2</v>
      </c>
      <c r="F137" s="50">
        <f t="shared" si="115"/>
        <v>4.7871155883644143E-2</v>
      </c>
      <c r="G137" s="50">
        <f t="shared" si="115"/>
        <v>1.119417271516689E-2</v>
      </c>
      <c r="H137" s="2" t="str">
        <f t="shared" si="4"/>
        <v>Stocks</v>
      </c>
    </row>
    <row r="138" spans="1:8" ht="15.75" customHeight="1" x14ac:dyDescent="0.2">
      <c r="A138" s="2">
        <v>1927</v>
      </c>
      <c r="B138" s="2">
        <v>1.7989698530525686</v>
      </c>
      <c r="C138" s="2">
        <v>1665.2600203911802</v>
      </c>
      <c r="D138" s="2">
        <v>908.16557078092285</v>
      </c>
      <c r="E138" s="50">
        <f t="shared" ref="E138:G138" si="116">RATE(25,,B113,-B138)</f>
        <v>2.9056551418465887E-2</v>
      </c>
      <c r="F138" s="50">
        <f t="shared" si="116"/>
        <v>4.5971697194366286E-2</v>
      </c>
      <c r="G138" s="50">
        <f t="shared" si="116"/>
        <v>1.3923042852615447E-2</v>
      </c>
      <c r="H138" s="2" t="str">
        <f t="shared" si="4"/>
        <v>Stocks</v>
      </c>
    </row>
    <row r="139" spans="1:8" ht="15.75" customHeight="1" x14ac:dyDescent="0.2">
      <c r="A139" s="2">
        <v>1928</v>
      </c>
      <c r="B139" s="2">
        <v>1.7784101975891109</v>
      </c>
      <c r="C139" s="2">
        <v>2225.3831860759137</v>
      </c>
      <c r="D139" s="2">
        <v>996.6069489126611</v>
      </c>
      <c r="E139" s="50">
        <f t="shared" ref="E139:G139" si="117">RATE(25,,B114,-B139)</f>
        <v>2.7870357745171773E-2</v>
      </c>
      <c r="F139" s="50">
        <f t="shared" si="117"/>
        <v>5.5534928918236449E-2</v>
      </c>
      <c r="G139" s="50">
        <f t="shared" si="117"/>
        <v>1.7597730786043052E-2</v>
      </c>
      <c r="H139" s="2" t="str">
        <f t="shared" si="4"/>
        <v>Stocks</v>
      </c>
    </row>
    <row r="140" spans="1:8" ht="15.75" customHeight="1" x14ac:dyDescent="0.2">
      <c r="A140" s="2">
        <v>1929</v>
      </c>
      <c r="B140" s="2">
        <v>1.7578505421256529</v>
      </c>
      <c r="C140" s="2">
        <v>3312.623844807526</v>
      </c>
      <c r="D140" s="2">
        <v>1014.5606254023119</v>
      </c>
      <c r="E140" s="50">
        <f t="shared" ref="E140:G140" si="118">RATE(25,,B115,-B140)</f>
        <v>2.6692179855915325E-2</v>
      </c>
      <c r="F140" s="50">
        <f t="shared" si="118"/>
        <v>8.1327441090455088E-2</v>
      </c>
      <c r="G140" s="50">
        <f t="shared" si="118"/>
        <v>1.867366644109008E-2</v>
      </c>
      <c r="H140" s="2" t="str">
        <f t="shared" si="4"/>
        <v>Stocks</v>
      </c>
    </row>
    <row r="141" spans="1:8" ht="15.75" customHeight="1" x14ac:dyDescent="0.2">
      <c r="A141" s="2">
        <v>1930</v>
      </c>
      <c r="B141" s="2">
        <v>1.7578505421256529</v>
      </c>
      <c r="C141" s="2">
        <v>2824.5015236001377</v>
      </c>
      <c r="D141" s="2">
        <v>1058.663616406438</v>
      </c>
      <c r="E141" s="50">
        <f t="shared" ref="E141:G141" si="119">RATE(25,,B116,-B141)</f>
        <v>2.6692179855915325E-2</v>
      </c>
      <c r="F141" s="50">
        <f t="shared" si="119"/>
        <v>6.2738671125403933E-2</v>
      </c>
      <c r="G141" s="50">
        <f t="shared" si="119"/>
        <v>1.5764634115376822E-2</v>
      </c>
      <c r="H141" s="2" t="str">
        <f t="shared" si="4"/>
        <v>Stocks</v>
      </c>
    </row>
    <row r="142" spans="1:8" ht="15.75" customHeight="1" x14ac:dyDescent="0.2">
      <c r="A142" s="2">
        <v>1931</v>
      </c>
      <c r="B142" s="2">
        <v>1.6344926093449053</v>
      </c>
      <c r="C142" s="2">
        <v>2170.7594961333698</v>
      </c>
      <c r="D142" s="2">
        <v>1216.907844913977</v>
      </c>
      <c r="E142" s="50">
        <f t="shared" ref="E142:G142" si="120">RATE(25,,B117,-B142)</f>
        <v>2.349428504851055E-2</v>
      </c>
      <c r="F142" s="50">
        <f t="shared" si="120"/>
        <v>4.3585730295528348E-2</v>
      </c>
      <c r="G142" s="50">
        <f t="shared" si="120"/>
        <v>2.0037097306428418E-2</v>
      </c>
      <c r="H142" s="2" t="str">
        <f t="shared" si="4"/>
        <v>Stocks</v>
      </c>
    </row>
    <row r="143" spans="1:8" ht="15.75" customHeight="1" x14ac:dyDescent="0.2">
      <c r="A143" s="2">
        <v>1932</v>
      </c>
      <c r="B143" s="2">
        <v>1.4700153656372419</v>
      </c>
      <c r="C143" s="2">
        <v>1248.5058331605278</v>
      </c>
      <c r="D143" s="2">
        <v>1105.0315513070029</v>
      </c>
      <c r="E143" s="50">
        <f t="shared" ref="E143:G143" si="121">RATE(25,,B118,-B143)</f>
        <v>1.7814160533137523E-2</v>
      </c>
      <c r="F143" s="50">
        <f t="shared" si="121"/>
        <v>2.1851758743627093E-2</v>
      </c>
      <c r="G143" s="50">
        <f t="shared" si="121"/>
        <v>1.7204891097273751E-2</v>
      </c>
      <c r="H143" s="2" t="str">
        <f t="shared" si="4"/>
        <v>Stocks</v>
      </c>
    </row>
    <row r="144" spans="1:8" ht="15.75" customHeight="1" x14ac:dyDescent="0.2">
      <c r="A144" s="2">
        <v>1933</v>
      </c>
      <c r="B144" s="2">
        <v>1.3260977773930365</v>
      </c>
      <c r="C144" s="2">
        <v>1300.2427152192424</v>
      </c>
      <c r="D144" s="2">
        <v>1308.7456699887462</v>
      </c>
      <c r="E144" s="50">
        <f t="shared" ref="E144:G144" si="122">RATE(25,,B119,-B144)</f>
        <v>1.3175922155804922E-2</v>
      </c>
      <c r="F144" s="50">
        <f t="shared" si="122"/>
        <v>3.5500668531135406E-2</v>
      </c>
      <c r="G144" s="50">
        <f t="shared" si="122"/>
        <v>2.6210184149743822E-2</v>
      </c>
      <c r="H144" s="2" t="str">
        <f t="shared" si="4"/>
        <v>Stocks</v>
      </c>
    </row>
    <row r="145" spans="1:8" ht="15.75" customHeight="1" x14ac:dyDescent="0.2">
      <c r="A145" s="2">
        <v>1934</v>
      </c>
      <c r="B145" s="2">
        <v>1.3569372605882231</v>
      </c>
      <c r="C145" s="2">
        <v>2231.9211130647291</v>
      </c>
      <c r="D145" s="2">
        <v>1476.1776877293437</v>
      </c>
      <c r="E145" s="50">
        <f t="shared" ref="E145:G145" si="123">RATE(25,,B120,-B145)</f>
        <v>1.4766014024990341E-2</v>
      </c>
      <c r="F145" s="50">
        <f t="shared" si="123"/>
        <v>4.3540989750250461E-2</v>
      </c>
      <c r="G145" s="50">
        <f t="shared" si="123"/>
        <v>2.5712853420105243E-2</v>
      </c>
      <c r="H145" s="2" t="str">
        <f t="shared" si="4"/>
        <v>Stocks</v>
      </c>
    </row>
    <row r="146" spans="1:8" ht="15.75" customHeight="1" x14ac:dyDescent="0.2">
      <c r="A146" s="2">
        <v>1935</v>
      </c>
      <c r="B146" s="2">
        <v>1.398056571515139</v>
      </c>
      <c r="C146" s="2">
        <v>1917.4686737358393</v>
      </c>
      <c r="D146" s="2">
        <v>1691.7709189711688</v>
      </c>
      <c r="E146" s="50">
        <f t="shared" ref="E146:G146" si="124">RATE(25,,B121,-B146)</f>
        <v>1.5319736251389257E-2</v>
      </c>
      <c r="F146" s="50">
        <f t="shared" si="124"/>
        <v>3.1397869770939398E-2</v>
      </c>
      <c r="G146" s="50">
        <f t="shared" si="124"/>
        <v>3.059964311899158E-2</v>
      </c>
      <c r="H146" s="2" t="str">
        <f t="shared" si="4"/>
        <v>Stocks</v>
      </c>
    </row>
    <row r="147" spans="1:8" ht="15.75" customHeight="1" x14ac:dyDescent="0.2">
      <c r="A147" s="2">
        <v>1936</v>
      </c>
      <c r="B147" s="2">
        <v>1.4186162269785971</v>
      </c>
      <c r="C147" s="2">
        <v>3041.3241263159252</v>
      </c>
      <c r="D147" s="2">
        <v>1816.2036926934259</v>
      </c>
      <c r="E147" s="50">
        <f t="shared" ref="E147:G147" si="125">RATE(25,,B122,-B147)</f>
        <v>1.50435583537478E-2</v>
      </c>
      <c r="F147" s="50">
        <f t="shared" si="125"/>
        <v>5.313934370680904E-2</v>
      </c>
      <c r="G147" s="50">
        <f t="shared" si="125"/>
        <v>3.3153241998984395E-2</v>
      </c>
      <c r="H147" s="2" t="str">
        <f t="shared" si="4"/>
        <v>Stocks</v>
      </c>
    </row>
    <row r="148" spans="1:8" ht="15.75" customHeight="1" x14ac:dyDescent="0.2">
      <c r="A148" s="2">
        <v>1937</v>
      </c>
      <c r="B148" s="2">
        <v>1.4494557101737839</v>
      </c>
      <c r="C148" s="2">
        <v>3804.8378377148028</v>
      </c>
      <c r="D148" s="2">
        <v>1939.9086383213</v>
      </c>
      <c r="E148" s="50">
        <f t="shared" ref="E148:G148" si="126">RATE(25,,B123,-B148)</f>
        <v>1.5500193739347991E-2</v>
      </c>
      <c r="F148" s="50">
        <f t="shared" si="126"/>
        <v>6.158367730763923E-2</v>
      </c>
      <c r="G148" s="50">
        <f t="shared" si="126"/>
        <v>3.4554406768886117E-2</v>
      </c>
      <c r="H148" s="2" t="str">
        <f t="shared" si="4"/>
        <v>Stocks</v>
      </c>
    </row>
    <row r="149" spans="1:8" ht="15.75" customHeight="1" x14ac:dyDescent="0.2">
      <c r="A149" s="2">
        <v>1938</v>
      </c>
      <c r="B149" s="2">
        <v>1.4597355379055128</v>
      </c>
      <c r="C149" s="2">
        <v>2407.3550578391728</v>
      </c>
      <c r="D149" s="2">
        <v>1795.030889992848</v>
      </c>
      <c r="E149" s="50">
        <f t="shared" ref="E149:G149" si="127">RATE(25,,B124,-B149)</f>
        <v>1.494495873081492E-2</v>
      </c>
      <c r="F149" s="50">
        <f t="shared" si="127"/>
        <v>4.03368870996548E-2</v>
      </c>
      <c r="G149" s="50">
        <f t="shared" si="127"/>
        <v>3.1113761716782679E-2</v>
      </c>
      <c r="H149" s="2" t="str">
        <f t="shared" si="4"/>
        <v>Stocks</v>
      </c>
    </row>
    <row r="150" spans="1:8" ht="15.75" customHeight="1" x14ac:dyDescent="0.2">
      <c r="A150" s="2">
        <v>1939</v>
      </c>
      <c r="B150" s="2">
        <v>1.4391758824420549</v>
      </c>
      <c r="C150" s="2">
        <v>2926.8881283915348</v>
      </c>
      <c r="D150" s="2">
        <v>1892.3823687654008</v>
      </c>
      <c r="E150" s="50">
        <f t="shared" ref="E150:G150" si="128">RATE(25,,B125,-B150)</f>
        <v>1.3549868016229254E-2</v>
      </c>
      <c r="F150" s="50">
        <f t="shared" si="128"/>
        <v>5.1456498864037421E-2</v>
      </c>
      <c r="G150" s="50">
        <f t="shared" si="128"/>
        <v>3.3718229517924796E-2</v>
      </c>
      <c r="H150" s="2" t="str">
        <f t="shared" si="4"/>
        <v>Stocks</v>
      </c>
    </row>
    <row r="151" spans="1:8" ht="15.75" customHeight="1" x14ac:dyDescent="0.2">
      <c r="A151" s="2">
        <v>1940</v>
      </c>
      <c r="B151" s="2">
        <v>1.428896054710326</v>
      </c>
      <c r="C151" s="2">
        <v>3117.8452311813912</v>
      </c>
      <c r="D151" s="2">
        <v>1953.3394810412135</v>
      </c>
      <c r="E151" s="50">
        <f t="shared" ref="E151:G151" si="129">RATE(25,,B126,-B151)</f>
        <v>1.2856074458368958E-2</v>
      </c>
      <c r="F151" s="50">
        <f t="shared" si="129"/>
        <v>5.7048429814142133E-2</v>
      </c>
      <c r="G151" s="50">
        <f t="shared" si="129"/>
        <v>3.4856853363723031E-2</v>
      </c>
      <c r="H151" s="2" t="str">
        <f t="shared" si="4"/>
        <v>Stocks</v>
      </c>
    </row>
    <row r="152" spans="1:8" ht="15.75" customHeight="1" x14ac:dyDescent="0.2">
      <c r="A152" s="2">
        <v>1941</v>
      </c>
      <c r="B152" s="2">
        <v>1.4494557101737837</v>
      </c>
      <c r="C152" s="2">
        <v>2793.2169071449821</v>
      </c>
      <c r="D152" s="2">
        <v>2027.014232112288</v>
      </c>
      <c r="E152" s="50">
        <f t="shared" ref="E152:G152" si="130">RATE(25,,B127,-B152)</f>
        <v>1.224917372023753E-2</v>
      </c>
      <c r="F152" s="50">
        <f t="shared" si="130"/>
        <v>4.218395683664411E-2</v>
      </c>
      <c r="G152" s="50">
        <f t="shared" si="130"/>
        <v>3.4519476339498686E-2</v>
      </c>
      <c r="H152" s="2" t="str">
        <f t="shared" si="4"/>
        <v>Stocks</v>
      </c>
    </row>
    <row r="153" spans="1:8" ht="15.75" customHeight="1" x14ac:dyDescent="0.2">
      <c r="A153" s="2">
        <v>1942</v>
      </c>
      <c r="B153" s="2">
        <v>1.6139329538814471</v>
      </c>
      <c r="C153" s="2">
        <v>2374.9038867820941</v>
      </c>
      <c r="D153" s="2">
        <v>1884.6085125711641</v>
      </c>
      <c r="E153" s="50">
        <f t="shared" ref="E153:G153" si="131">RATE(25,,B128,-B153)</f>
        <v>1.1832329495782522E-2</v>
      </c>
      <c r="F153" s="50">
        <f t="shared" si="131"/>
        <v>3.6673296930203193E-2</v>
      </c>
      <c r="G153" s="50">
        <f t="shared" si="131"/>
        <v>3.3984909512719236E-2</v>
      </c>
      <c r="H153" s="2" t="str">
        <f t="shared" si="4"/>
        <v>Stocks</v>
      </c>
    </row>
    <row r="154" spans="1:8" ht="15.75" customHeight="1" x14ac:dyDescent="0.2">
      <c r="A154" s="2">
        <v>1943</v>
      </c>
      <c r="B154" s="2">
        <v>1.7372908866621946</v>
      </c>
      <c r="C154" s="2">
        <v>2739.5786446328998</v>
      </c>
      <c r="D154" s="2">
        <v>1841.0744658836504</v>
      </c>
      <c r="E154" s="50">
        <f t="shared" ref="E154:G154" si="132">RATE(25,,B129,-B154)</f>
        <v>7.5586753387719054E-3</v>
      </c>
      <c r="F154" s="50">
        <f t="shared" si="132"/>
        <v>5.8174416572230422E-2</v>
      </c>
      <c r="G154" s="50">
        <f t="shared" si="132"/>
        <v>4.461988239243489E-2</v>
      </c>
      <c r="H154" s="2" t="str">
        <f t="shared" si="4"/>
        <v>Stocks</v>
      </c>
    </row>
    <row r="155" spans="1:8" ht="15.75" customHeight="1" x14ac:dyDescent="0.2">
      <c r="A155" s="2">
        <v>1944</v>
      </c>
      <c r="B155" s="2">
        <v>1.7886900253208393</v>
      </c>
      <c r="C155" s="2">
        <v>3229.463502866226</v>
      </c>
      <c r="D155" s="2">
        <v>1928.1669217694248</v>
      </c>
      <c r="E155" s="50">
        <f t="shared" ref="E155:G155" si="133">RATE(25,,B130,-B155)</f>
        <v>2.1266511341825516E-3</v>
      </c>
      <c r="F155" s="50">
        <f t="shared" si="133"/>
        <v>6.5498694572308072E-2</v>
      </c>
      <c r="G155" s="50">
        <f t="shared" si="133"/>
        <v>5.0245622889723306E-2</v>
      </c>
      <c r="H155" s="2" t="str">
        <f t="shared" si="4"/>
        <v>Stocks</v>
      </c>
    </row>
    <row r="156" spans="1:8" ht="15.75" customHeight="1" x14ac:dyDescent="0.2">
      <c r="A156" s="2">
        <v>1945</v>
      </c>
      <c r="B156" s="2">
        <v>1.8298093362477554</v>
      </c>
      <c r="C156" s="2">
        <v>3839.560983855295</v>
      </c>
      <c r="D156" s="2">
        <v>2013.1108499088846</v>
      </c>
      <c r="E156" s="50">
        <f t="shared" ref="E156:G156" si="134">RATE(25,,B131,-B156)</f>
        <v>-3.2310344813669834E-3</v>
      </c>
      <c r="F156" s="50">
        <f t="shared" si="134"/>
        <v>7.2142065657161455E-2</v>
      </c>
      <c r="G156" s="50">
        <f t="shared" si="134"/>
        <v>5.9754381243972442E-2</v>
      </c>
      <c r="H156" s="2" t="str">
        <f t="shared" si="4"/>
        <v>Stocks</v>
      </c>
    </row>
    <row r="157" spans="1:8" ht="15.75" customHeight="1" x14ac:dyDescent="0.2">
      <c r="A157" s="2">
        <v>1946</v>
      </c>
      <c r="B157" s="2">
        <v>1.8709286471746709</v>
      </c>
      <c r="C157" s="2">
        <v>5442.961666083288</v>
      </c>
      <c r="D157" s="2">
        <v>2094.6838447533792</v>
      </c>
      <c r="E157" s="50">
        <f t="shared" ref="E157:G157" si="135">RATE(25,,B132,-B157)</f>
        <v>-1.7192158555727776E-3</v>
      </c>
      <c r="F157" s="50">
        <f t="shared" si="135"/>
        <v>9.3238785729480703E-2</v>
      </c>
      <c r="G157" s="50">
        <f t="shared" si="135"/>
        <v>5.8845458610861684E-2</v>
      </c>
      <c r="H157" s="2" t="str">
        <f t="shared" si="4"/>
        <v>Stocks</v>
      </c>
    </row>
    <row r="158" spans="1:8" ht="15.75" customHeight="1" x14ac:dyDescent="0.2">
      <c r="A158" s="2">
        <v>1947</v>
      </c>
      <c r="B158" s="2">
        <v>2.2101629623217267</v>
      </c>
      <c r="C158" s="2">
        <v>4107.6522002778247</v>
      </c>
      <c r="D158" s="2">
        <v>1766.1715558466726</v>
      </c>
      <c r="E158" s="50">
        <f t="shared" ref="E158:G158" si="136">RATE(25,,B133,-B158)</f>
        <v>9.6760860435922691E-3</v>
      </c>
      <c r="F158" s="50">
        <f t="shared" si="136"/>
        <v>7.2133790193494071E-2</v>
      </c>
      <c r="G158" s="50">
        <f t="shared" si="136"/>
        <v>4.0400614084993569E-2</v>
      </c>
      <c r="H158" s="2" t="str">
        <f t="shared" si="4"/>
        <v>Stocks</v>
      </c>
    </row>
    <row r="159" spans="1:8" ht="15.75" customHeight="1" x14ac:dyDescent="0.2">
      <c r="A159" s="2">
        <v>1948</v>
      </c>
      <c r="B159" s="2">
        <v>2.4363191724197635</v>
      </c>
      <c r="C159" s="2">
        <v>3655.3297465437354</v>
      </c>
      <c r="D159" s="2">
        <v>1510.4753920477731</v>
      </c>
      <c r="E159" s="50">
        <f t="shared" ref="E159:G159" si="137">RATE(25,,B134,-B159)</f>
        <v>1.3859004282055266E-2</v>
      </c>
      <c r="F159" s="50">
        <f t="shared" si="137"/>
        <v>5.5980946771616115E-2</v>
      </c>
      <c r="G159" s="50">
        <f t="shared" si="137"/>
        <v>3.0432242390051673E-2</v>
      </c>
      <c r="H159" s="2" t="str">
        <f t="shared" si="4"/>
        <v>Stocks</v>
      </c>
    </row>
    <row r="160" spans="1:8" ht="15.75" customHeight="1" x14ac:dyDescent="0.2">
      <c r="A160" s="2">
        <v>1949</v>
      </c>
      <c r="B160" s="2">
        <v>2.4671586556149507</v>
      </c>
      <c r="C160" s="2">
        <v>3843.608138764524</v>
      </c>
      <c r="D160" s="2">
        <v>1581.7082772378267</v>
      </c>
      <c r="E160" s="50">
        <f t="shared" ref="E160:G160" si="138">RATE(25,,B135,-B160)</f>
        <v>1.3179993558820262E-2</v>
      </c>
      <c r="F160" s="50">
        <f t="shared" si="138"/>
        <v>5.7095780944287383E-2</v>
      </c>
      <c r="G160" s="50">
        <f t="shared" si="138"/>
        <v>3.1951021443035674E-2</v>
      </c>
      <c r="H160" s="2" t="str">
        <f t="shared" si="4"/>
        <v>Stocks</v>
      </c>
    </row>
    <row r="161" spans="1:8" ht="15.75" customHeight="1" x14ac:dyDescent="0.2">
      <c r="A161" s="2">
        <v>1950</v>
      </c>
      <c r="B161" s="2">
        <v>2.4157595169563058</v>
      </c>
      <c r="C161" s="2">
        <v>4783.8039922314911</v>
      </c>
      <c r="D161" s="2">
        <v>1723.4316227337226</v>
      </c>
      <c r="E161" s="50">
        <f t="shared" ref="E161:G161" si="139">RATE(25,,B136,-B161)</f>
        <v>1.2327117008586914E-2</v>
      </c>
      <c r="F161" s="50">
        <f t="shared" si="139"/>
        <v>5.6284938789776959E-2</v>
      </c>
      <c r="G161" s="50">
        <f t="shared" si="139"/>
        <v>3.2146194909176223E-2</v>
      </c>
      <c r="H161" s="2" t="str">
        <f t="shared" si="4"/>
        <v>Stocks</v>
      </c>
    </row>
    <row r="162" spans="1:8" ht="15.75" customHeight="1" x14ac:dyDescent="0.2">
      <c r="A162" s="2">
        <v>1951</v>
      </c>
      <c r="B162" s="2">
        <v>2.6110762438591562</v>
      </c>
      <c r="C162" s="2">
        <v>6007.1686449990966</v>
      </c>
      <c r="D162" s="2">
        <v>1649.1504602083944</v>
      </c>
      <c r="E162" s="50">
        <f t="shared" ref="E162:G162" si="140">RATE(25,,B137,-B162)</f>
        <v>1.409636834412931E-2</v>
      </c>
      <c r="F162" s="50">
        <f t="shared" si="140"/>
        <v>5.7654767802330448E-2</v>
      </c>
      <c r="G162" s="50">
        <f t="shared" si="140"/>
        <v>2.8534695726123493E-2</v>
      </c>
      <c r="H162" s="2" t="str">
        <f t="shared" si="4"/>
        <v>Stocks</v>
      </c>
    </row>
    <row r="163" spans="1:8" ht="15.75" customHeight="1" x14ac:dyDescent="0.2">
      <c r="A163" s="2">
        <v>1952</v>
      </c>
      <c r="B163" s="2">
        <v>2.7241543489081752</v>
      </c>
      <c r="C163" s="2">
        <v>6689.2400140304217</v>
      </c>
      <c r="D163" s="2">
        <v>1533.3689552902222</v>
      </c>
      <c r="E163" s="50">
        <f t="shared" ref="E163:G163" si="141">RATE(25,,B138,-B163)</f>
        <v>1.6736262055856824E-2</v>
      </c>
      <c r="F163" s="50">
        <f t="shared" si="141"/>
        <v>5.719667591682679E-2</v>
      </c>
      <c r="G163" s="50">
        <f t="shared" si="141"/>
        <v>2.1172863277354466E-2</v>
      </c>
      <c r="H163" s="2" t="str">
        <f t="shared" si="4"/>
        <v>Stocks</v>
      </c>
    </row>
    <row r="164" spans="1:8" ht="15.75" customHeight="1" x14ac:dyDescent="0.2">
      <c r="A164" s="2">
        <v>1953</v>
      </c>
      <c r="B164" s="2">
        <v>2.7344341766399043</v>
      </c>
      <c r="C164" s="2">
        <v>7414.0958692166259</v>
      </c>
      <c r="D164" s="2">
        <v>1558.0647331831433</v>
      </c>
      <c r="E164" s="50">
        <f t="shared" ref="E164:G164" si="142">RATE(25,,B139,-B164)</f>
        <v>1.7357102406528387E-2</v>
      </c>
      <c r="F164" s="50">
        <f t="shared" si="142"/>
        <v>4.9315615240202934E-2</v>
      </c>
      <c r="G164" s="50">
        <f t="shared" si="142"/>
        <v>1.8034423755825018E-2</v>
      </c>
      <c r="H164" s="2" t="str">
        <f t="shared" si="4"/>
        <v>Stocks</v>
      </c>
    </row>
    <row r="165" spans="1:8" ht="15.75" customHeight="1" x14ac:dyDescent="0.2">
      <c r="A165" s="2">
        <v>1954</v>
      </c>
      <c r="B165" s="2">
        <v>2.7652736598350911</v>
      </c>
      <c r="C165" s="2">
        <v>7760.3509048663318</v>
      </c>
      <c r="D165" s="2">
        <v>1619.544758274139</v>
      </c>
      <c r="E165" s="50">
        <f t="shared" ref="E165:G165" si="143">RATE(25,,B140,-B165)</f>
        <v>1.8287111185620635E-2</v>
      </c>
      <c r="F165" s="50">
        <f t="shared" si="143"/>
        <v>3.4637867486059258E-2</v>
      </c>
      <c r="G165" s="50">
        <f t="shared" si="143"/>
        <v>1.8883661417098824E-2</v>
      </c>
      <c r="H165" s="2" t="str">
        <f t="shared" si="4"/>
        <v>Stocks</v>
      </c>
    </row>
    <row r="166" spans="1:8" ht="15.75" customHeight="1" x14ac:dyDescent="0.2">
      <c r="A166" s="2">
        <v>1955</v>
      </c>
      <c r="B166" s="2">
        <v>2.7447140043716329</v>
      </c>
      <c r="C166" s="2">
        <v>11247.382053324705</v>
      </c>
      <c r="D166" s="2">
        <v>1675.0809458211293</v>
      </c>
      <c r="E166" s="50">
        <f t="shared" ref="E166:G166" si="144">RATE(25,,B141,-B166)</f>
        <v>1.7983188837590546E-2</v>
      </c>
      <c r="F166" s="50">
        <f t="shared" si="144"/>
        <v>5.6828180680874474E-2</v>
      </c>
      <c r="G166" s="50">
        <f t="shared" si="144"/>
        <v>1.8523637596630914E-2</v>
      </c>
      <c r="H166" s="2" t="str">
        <f t="shared" si="4"/>
        <v>Stocks</v>
      </c>
    </row>
    <row r="167" spans="1:8" ht="15.75" customHeight="1" x14ac:dyDescent="0.2">
      <c r="A167" s="2">
        <v>1956</v>
      </c>
      <c r="B167" s="2">
        <v>2.754993832103362</v>
      </c>
      <c r="C167" s="2">
        <v>13565.178495575639</v>
      </c>
      <c r="D167" s="2">
        <v>1700.627296826576</v>
      </c>
      <c r="E167" s="50">
        <f t="shared" ref="E167:G167" si="145">RATE(25,,B142,-B167)</f>
        <v>2.1102893345346794E-2</v>
      </c>
      <c r="F167" s="50">
        <f t="shared" si="145"/>
        <v>7.6050248502636017E-2</v>
      </c>
      <c r="G167" s="50">
        <f t="shared" si="145"/>
        <v>1.347737570580124E-2</v>
      </c>
      <c r="H167" s="2" t="str">
        <f t="shared" si="4"/>
        <v>Stocks</v>
      </c>
    </row>
    <row r="168" spans="1:8" ht="15.75" customHeight="1" x14ac:dyDescent="0.2">
      <c r="A168" s="2">
        <v>1957</v>
      </c>
      <c r="B168" s="2">
        <v>2.8372324539571938</v>
      </c>
      <c r="C168" s="2">
        <v>14243.499027248876</v>
      </c>
      <c r="D168" s="2">
        <v>1535.6993852857631</v>
      </c>
      <c r="E168" s="50">
        <f t="shared" ref="E168:G168" si="146">RATE(25,,B143,-B168)</f>
        <v>2.6651206313416595E-2</v>
      </c>
      <c r="F168" s="50">
        <f t="shared" si="146"/>
        <v>0.10227268276359837</v>
      </c>
      <c r="G168" s="50">
        <f t="shared" si="146"/>
        <v>1.325151387479543E-2</v>
      </c>
      <c r="H168" s="2" t="str">
        <f t="shared" si="4"/>
        <v>Stocks</v>
      </c>
    </row>
    <row r="169" spans="1:8" ht="15.75" customHeight="1" x14ac:dyDescent="0.2">
      <c r="A169" s="2">
        <v>1958</v>
      </c>
      <c r="B169" s="2">
        <v>2.9400307312744833</v>
      </c>
      <c r="C169" s="2">
        <v>13363.473619063465</v>
      </c>
      <c r="D169" s="2">
        <v>1560.3334560845637</v>
      </c>
      <c r="E169" s="50">
        <f t="shared" ref="E169:G169" si="147">RATE(25,,B144,-B169)</f>
        <v>3.2359724173276629E-2</v>
      </c>
      <c r="F169" s="50">
        <f t="shared" si="147"/>
        <v>9.7680116086958257E-2</v>
      </c>
      <c r="G169" s="50">
        <f t="shared" si="147"/>
        <v>7.0580062490276539E-3</v>
      </c>
      <c r="H169" s="2" t="str">
        <f t="shared" si="4"/>
        <v>Stocks</v>
      </c>
    </row>
    <row r="170" spans="1:8" ht="15.75" customHeight="1" x14ac:dyDescent="0.2">
      <c r="A170" s="2">
        <v>1959</v>
      </c>
      <c r="B170" s="2">
        <v>2.9811500422013992</v>
      </c>
      <c r="C170" s="2">
        <v>18344.438211134006</v>
      </c>
      <c r="D170" s="2">
        <v>1468.2010747631061</v>
      </c>
      <c r="E170" s="50">
        <f t="shared" ref="E170:G170" si="148">RATE(25,,B145,-B170)</f>
        <v>3.1983996855084199E-2</v>
      </c>
      <c r="F170" s="50">
        <f t="shared" si="148"/>
        <v>8.7910135898002034E-2</v>
      </c>
      <c r="G170" s="50">
        <f t="shared" si="148"/>
        <v>-2.1670495004851595E-4</v>
      </c>
      <c r="H170" s="2" t="str">
        <f t="shared" si="4"/>
        <v>Stocks</v>
      </c>
    </row>
    <row r="171" spans="1:8" ht="15.75" customHeight="1" x14ac:dyDescent="0.2">
      <c r="A171" s="2">
        <v>1960</v>
      </c>
      <c r="B171" s="2">
        <v>3.0119895253965865</v>
      </c>
      <c r="C171" s="2">
        <v>18925.27093274377</v>
      </c>
      <c r="D171" s="2">
        <v>1422.8851060110555</v>
      </c>
      <c r="E171" s="50">
        <f t="shared" ref="E171:G171" si="149">RATE(25,,B146,-B171)</f>
        <v>3.1176835680783114E-2</v>
      </c>
      <c r="F171" s="50">
        <f t="shared" si="149"/>
        <v>9.5904103542936006E-2</v>
      </c>
      <c r="G171" s="50">
        <f t="shared" si="149"/>
        <v>-6.8996587430763109E-3</v>
      </c>
      <c r="H171" s="2" t="str">
        <f t="shared" si="4"/>
        <v>Stocks</v>
      </c>
    </row>
    <row r="172" spans="1:8" ht="15.75" customHeight="1" x14ac:dyDescent="0.2">
      <c r="A172" s="2">
        <v>1961</v>
      </c>
      <c r="B172" s="2">
        <v>3.0633886640552315</v>
      </c>
      <c r="C172" s="2">
        <v>21458.548042887571</v>
      </c>
      <c r="D172" s="2">
        <v>1529.9421596648524</v>
      </c>
      <c r="E172" s="50">
        <f t="shared" ref="E172:G172" si="150">RATE(25,,B147,-B172)</f>
        <v>3.1272619053584298E-2</v>
      </c>
      <c r="F172" s="50">
        <f t="shared" si="150"/>
        <v>8.1288303142078217E-2</v>
      </c>
      <c r="G172" s="50">
        <f t="shared" si="150"/>
        <v>-6.8372592058396726E-3</v>
      </c>
      <c r="H172" s="2" t="str">
        <f t="shared" si="4"/>
        <v>Stocks</v>
      </c>
    </row>
    <row r="173" spans="1:8" ht="15.75" customHeight="1" x14ac:dyDescent="0.2">
      <c r="A173" s="2">
        <v>1962</v>
      </c>
      <c r="B173" s="2">
        <v>3.0839483195186892</v>
      </c>
      <c r="C173" s="2">
        <v>24516.183454603615</v>
      </c>
      <c r="D173" s="2">
        <v>1560.2622394610089</v>
      </c>
      <c r="E173" s="50">
        <f t="shared" ref="E173:G173" si="151">RATE(25,,B148,-B173)</f>
        <v>3.0661576540263576E-2</v>
      </c>
      <c r="F173" s="50">
        <f t="shared" si="151"/>
        <v>7.7369479623054585E-2</v>
      </c>
      <c r="G173" s="50">
        <f t="shared" si="151"/>
        <v>-8.6736437734554941E-3</v>
      </c>
      <c r="H173" s="2" t="str">
        <f t="shared" si="4"/>
        <v>Stocks</v>
      </c>
    </row>
    <row r="174" spans="1:8" ht="15.75" customHeight="1" x14ac:dyDescent="0.2">
      <c r="A174" s="2">
        <v>1963</v>
      </c>
      <c r="B174" s="2">
        <v>3.1250676304456046</v>
      </c>
      <c r="C174" s="2">
        <v>23679.698815858581</v>
      </c>
      <c r="D174" s="2">
        <v>1664.4318631140488</v>
      </c>
      <c r="E174" s="50">
        <f t="shared" ref="E174:G174" si="152">RATE(25,,B149,-B174)</f>
        <v>3.0916307556713096E-2</v>
      </c>
      <c r="F174" s="50">
        <f t="shared" si="152"/>
        <v>9.5754949498188163E-2</v>
      </c>
      <c r="G174" s="50">
        <f t="shared" si="152"/>
        <v>-3.0169753094251182E-3</v>
      </c>
      <c r="H174" s="2" t="str">
        <f t="shared" si="4"/>
        <v>Stocks</v>
      </c>
    </row>
    <row r="175" spans="1:8" ht="15.75" customHeight="1" x14ac:dyDescent="0.2">
      <c r="A175" s="2">
        <v>1964</v>
      </c>
      <c r="B175" s="2">
        <v>3.1764667691042496</v>
      </c>
      <c r="C175" s="2">
        <v>27464.921835973939</v>
      </c>
      <c r="D175" s="2">
        <v>1667.4486331694166</v>
      </c>
      <c r="E175" s="50">
        <f t="shared" ref="E175:G175" si="153">RATE(25,,B150,-B175)</f>
        <v>3.2174719088186782E-2</v>
      </c>
      <c r="F175" s="50">
        <f t="shared" si="153"/>
        <v>9.3691633246900205E-2</v>
      </c>
      <c r="G175" s="50">
        <f t="shared" si="153"/>
        <v>-5.048885482129597E-3</v>
      </c>
      <c r="H175" s="2" t="str">
        <f t="shared" si="4"/>
        <v>Stocks</v>
      </c>
    </row>
    <row r="176" spans="1:8" ht="15.75" customHeight="1" x14ac:dyDescent="0.2">
      <c r="A176" s="2">
        <v>1965</v>
      </c>
      <c r="B176" s="2">
        <v>3.2073062522994364</v>
      </c>
      <c r="C176" s="2">
        <v>32032.055955509597</v>
      </c>
      <c r="D176" s="2">
        <v>1709.0011191767403</v>
      </c>
      <c r="E176" s="50">
        <f t="shared" ref="E176:G176" si="154">RATE(25,,B151,-B176)</f>
        <v>3.2869829593497157E-2</v>
      </c>
      <c r="F176" s="50">
        <f t="shared" si="154"/>
        <v>9.7663468055155453E-2</v>
      </c>
      <c r="G176" s="50">
        <f t="shared" si="154"/>
        <v>-5.3309956654645253E-3</v>
      </c>
      <c r="H176" s="2" t="str">
        <f t="shared" si="4"/>
        <v>Stocks</v>
      </c>
    </row>
    <row r="177" spans="1:8" ht="15.75" customHeight="1" x14ac:dyDescent="0.2">
      <c r="A177" s="2">
        <v>1966</v>
      </c>
      <c r="B177" s="2">
        <v>3.2689852186898105</v>
      </c>
      <c r="C177" s="2">
        <v>35030.806528438632</v>
      </c>
      <c r="D177" s="2">
        <v>1663.6113367468251</v>
      </c>
      <c r="E177" s="50">
        <f t="shared" ref="E177:G177" si="155">RATE(25,,B152,-B177)</f>
        <v>3.3066599200801267E-2</v>
      </c>
      <c r="F177" s="50">
        <f t="shared" si="155"/>
        <v>0.10645516124493228</v>
      </c>
      <c r="G177" s="50">
        <f t="shared" si="155"/>
        <v>-7.8717797945964327E-3</v>
      </c>
      <c r="H177" s="2" t="str">
        <f t="shared" si="4"/>
        <v>Stocks</v>
      </c>
    </row>
    <row r="178" spans="1:8" ht="15.75" customHeight="1" x14ac:dyDescent="0.2">
      <c r="A178" s="2">
        <v>1967</v>
      </c>
      <c r="B178" s="2">
        <v>3.3820633237388287</v>
      </c>
      <c r="C178" s="2">
        <v>33159.930283965747</v>
      </c>
      <c r="D178" s="2">
        <v>1633.521090187161</v>
      </c>
      <c r="E178" s="50">
        <f t="shared" ref="E178:G178" si="156">RATE(25,,B153,-B178)</f>
        <v>3.003468642644274E-2</v>
      </c>
      <c r="F178" s="50">
        <f t="shared" si="156"/>
        <v>0.11121655471224233</v>
      </c>
      <c r="G178" s="50">
        <f t="shared" si="156"/>
        <v>-5.7029660220153386E-3</v>
      </c>
      <c r="H178" s="2" t="str">
        <f t="shared" si="4"/>
        <v>Stocks</v>
      </c>
    </row>
    <row r="179" spans="1:8" ht="15.75" customHeight="1" x14ac:dyDescent="0.2">
      <c r="A179" s="2">
        <v>1968</v>
      </c>
      <c r="B179" s="2">
        <v>3.5054212565195768</v>
      </c>
      <c r="C179" s="2">
        <v>36514.867896221753</v>
      </c>
      <c r="D179" s="2">
        <v>1448.077128932706</v>
      </c>
      <c r="E179" s="50">
        <f t="shared" ref="E179:G179" si="157">RATE(25,,B154,-B179)</f>
        <v>2.8477291365199664E-2</v>
      </c>
      <c r="F179" s="50">
        <f t="shared" si="157"/>
        <v>0.10915294957868531</v>
      </c>
      <c r="G179" s="50">
        <f t="shared" si="157"/>
        <v>-9.5585356542001957E-3</v>
      </c>
      <c r="H179" s="2" t="str">
        <f t="shared" si="4"/>
        <v>Stocks</v>
      </c>
    </row>
    <row r="180" spans="1:8" ht="15.75" customHeight="1" x14ac:dyDescent="0.2">
      <c r="A180" s="2">
        <v>1969</v>
      </c>
      <c r="B180" s="2">
        <v>3.6596186724955113</v>
      </c>
      <c r="C180" s="2">
        <v>41159.454813436278</v>
      </c>
      <c r="D180" s="2">
        <v>1382.1773417003628</v>
      </c>
      <c r="E180" s="50">
        <f t="shared" ref="E180:G180" si="158">RATE(25,,B155,-B180)</f>
        <v>2.9048940829414185E-2</v>
      </c>
      <c r="F180" s="50">
        <f t="shared" si="158"/>
        <v>0.10716811279130029</v>
      </c>
      <c r="G180" s="50">
        <f t="shared" si="158"/>
        <v>-1.3228118360065754E-2</v>
      </c>
      <c r="H180" s="2" t="str">
        <f t="shared" si="4"/>
        <v>Stocks</v>
      </c>
    </row>
    <row r="181" spans="1:8" ht="15.75" customHeight="1" x14ac:dyDescent="0.2">
      <c r="A181" s="2">
        <v>1970</v>
      </c>
      <c r="B181" s="2">
        <v>3.8857748825935481</v>
      </c>
      <c r="C181" s="2">
        <v>32247.953719850113</v>
      </c>
      <c r="D181" s="2">
        <v>1183.9263070117115</v>
      </c>
      <c r="E181" s="50">
        <f t="shared" ref="E181:G181" si="159">RATE(25,,B156,-B181)</f>
        <v>3.0582757073742396E-2</v>
      </c>
      <c r="F181" s="50">
        <f t="shared" si="159"/>
        <v>8.8851926060581218E-2</v>
      </c>
      <c r="G181" s="50">
        <f t="shared" si="159"/>
        <v>-2.1009946865325965E-2</v>
      </c>
      <c r="H181" s="2" t="str">
        <f t="shared" si="4"/>
        <v>Stocks</v>
      </c>
    </row>
    <row r="182" spans="1:8" ht="15.75" customHeight="1" x14ac:dyDescent="0.2">
      <c r="A182" s="2">
        <v>1971</v>
      </c>
      <c r="B182" s="2">
        <v>4.091371437228128</v>
      </c>
      <c r="C182" s="2">
        <v>34793.319068467477</v>
      </c>
      <c r="D182" s="2">
        <v>1364.6113095969802</v>
      </c>
      <c r="E182" s="50">
        <f t="shared" ref="E182:G182" si="160">RATE(25,,B157,-B182)</f>
        <v>3.1792739145661518E-2</v>
      </c>
      <c r="F182" s="50">
        <f t="shared" si="160"/>
        <v>7.7026584848216575E-2</v>
      </c>
      <c r="G182" s="50">
        <f t="shared" si="160"/>
        <v>-1.6995243388078191E-2</v>
      </c>
      <c r="H182" s="2" t="str">
        <f t="shared" si="4"/>
        <v>Stocks</v>
      </c>
    </row>
    <row r="183" spans="1:8" ht="15.75" customHeight="1" x14ac:dyDescent="0.2">
      <c r="A183" s="2">
        <v>1972</v>
      </c>
      <c r="B183" s="2">
        <v>4.2250091977406052</v>
      </c>
      <c r="C183" s="2">
        <v>38270.666730462937</v>
      </c>
      <c r="D183" s="2">
        <v>1403.7746581157642</v>
      </c>
      <c r="E183" s="50">
        <f t="shared" ref="E183:G183" si="161">RATE(25,,B158,-B183)</f>
        <v>2.6257004868075095E-2</v>
      </c>
      <c r="F183" s="50">
        <f t="shared" si="161"/>
        <v>9.3379418451518259E-2</v>
      </c>
      <c r="G183" s="50">
        <f t="shared" si="161"/>
        <v>-9.1439157333690381E-3</v>
      </c>
      <c r="H183" s="2" t="str">
        <f t="shared" si="4"/>
        <v>Stocks</v>
      </c>
    </row>
    <row r="184" spans="1:8" ht="15.75" customHeight="1" x14ac:dyDescent="0.2">
      <c r="A184" s="2">
        <v>1973</v>
      </c>
      <c r="B184" s="2">
        <v>4.3792066137165397</v>
      </c>
      <c r="C184" s="2">
        <v>40973.411139919917</v>
      </c>
      <c r="D184" s="2">
        <v>1440.3469422544911</v>
      </c>
      <c r="E184" s="50">
        <f t="shared" ref="E184:G184" si="162">RATE(25,,B159,-B184)</f>
        <v>2.3732403957222436E-2</v>
      </c>
      <c r="F184" s="50">
        <f t="shared" si="162"/>
        <v>0.10149624869294072</v>
      </c>
      <c r="G184" s="50">
        <f t="shared" si="162"/>
        <v>-1.899809622981548E-3</v>
      </c>
      <c r="H184" s="2" t="str">
        <f t="shared" si="4"/>
        <v>Stocks</v>
      </c>
    </row>
    <row r="185" spans="1:8" ht="15.75" customHeight="1" x14ac:dyDescent="0.2">
      <c r="A185" s="2">
        <v>1974</v>
      </c>
      <c r="B185" s="2">
        <v>4.7903997229856987</v>
      </c>
      <c r="C185" s="2">
        <v>31430.879246851728</v>
      </c>
      <c r="D185" s="2">
        <v>1331.0641725151881</v>
      </c>
      <c r="E185" s="50">
        <f t="shared" ref="E185:G185" si="163">RATE(25,,B160,-B185)</f>
        <v>2.6897240938328425E-2</v>
      </c>
      <c r="F185" s="50">
        <f t="shared" si="163"/>
        <v>8.7688901267661282E-2</v>
      </c>
      <c r="G185" s="50">
        <f t="shared" si="163"/>
        <v>-6.8773102747175449E-3</v>
      </c>
      <c r="H185" s="2" t="str">
        <f t="shared" si="4"/>
        <v>Stocks</v>
      </c>
    </row>
    <row r="186" spans="1:8" ht="15.75" customHeight="1" x14ac:dyDescent="0.2">
      <c r="A186" s="2">
        <v>1975</v>
      </c>
      <c r="B186" s="2">
        <v>5.3557902482307922</v>
      </c>
      <c r="C186" s="2">
        <v>23024.745130936863</v>
      </c>
      <c r="D186" s="2">
        <v>1229.3971122511548</v>
      </c>
      <c r="E186" s="50">
        <f t="shared" ref="E186:G186" si="164">RATE(25,,B161,-B186)</f>
        <v>3.2359109760482466E-2</v>
      </c>
      <c r="F186" s="50">
        <f t="shared" si="164"/>
        <v>6.4870652509356128E-2</v>
      </c>
      <c r="G186" s="50">
        <f t="shared" si="164"/>
        <v>-1.3420867614508348E-2</v>
      </c>
      <c r="H186" s="2" t="str">
        <f t="shared" si="4"/>
        <v>Stocks</v>
      </c>
    </row>
    <row r="187" spans="1:8" ht="15.75" customHeight="1" x14ac:dyDescent="0.2">
      <c r="A187" s="2">
        <v>1976</v>
      </c>
      <c r="B187" s="2">
        <v>5.7155842188413066</v>
      </c>
      <c r="C187" s="2">
        <v>29230.813729872203</v>
      </c>
      <c r="D187" s="2">
        <v>1269.8558046811831</v>
      </c>
      <c r="E187" s="50">
        <f t="shared" ref="E187:G187" si="165">RATE(25,,B162,-B187)</f>
        <v>3.1833545664271976E-2</v>
      </c>
      <c r="F187" s="50">
        <f t="shared" si="165"/>
        <v>6.5336589273007298E-2</v>
      </c>
      <c r="G187" s="50">
        <f t="shared" si="165"/>
        <v>-1.0399821108778969E-2</v>
      </c>
      <c r="H187" s="2" t="str">
        <f t="shared" si="4"/>
        <v>Stocks</v>
      </c>
    </row>
    <row r="188" spans="1:8" ht="15.75" customHeight="1" x14ac:dyDescent="0.2">
      <c r="A188" s="2">
        <v>1977</v>
      </c>
      <c r="B188" s="2">
        <v>6.0136992230614466</v>
      </c>
      <c r="C188" s="2">
        <v>30143.770098976602</v>
      </c>
      <c r="D188" s="2">
        <v>1362.9442028088156</v>
      </c>
      <c r="E188" s="50">
        <f t="shared" ref="E188:G188" si="166">RATE(25,,B163,-B188)</f>
        <v>3.2182281527994211E-2</v>
      </c>
      <c r="F188" s="50">
        <f t="shared" si="166"/>
        <v>6.2069241841570505E-2</v>
      </c>
      <c r="G188" s="50">
        <f t="shared" si="166"/>
        <v>-4.7017134339378056E-3</v>
      </c>
      <c r="H188" s="2" t="str">
        <f t="shared" si="4"/>
        <v>Stocks</v>
      </c>
    </row>
    <row r="189" spans="1:8" ht="15.75" customHeight="1" x14ac:dyDescent="0.2">
      <c r="A189" s="2">
        <v>1978</v>
      </c>
      <c r="B189" s="2">
        <v>6.4248923323306055</v>
      </c>
      <c r="C189" s="2">
        <v>26840.58016108931</v>
      </c>
      <c r="D189" s="2">
        <v>1326.1624101679138</v>
      </c>
      <c r="E189" s="50">
        <f t="shared" ref="E189:G189" si="167">RATE(25,,B164,-B189)</f>
        <v>3.4760722126239381E-2</v>
      </c>
      <c r="F189" s="50">
        <f t="shared" si="167"/>
        <v>5.2808416209773286E-2</v>
      </c>
      <c r="G189" s="50">
        <f t="shared" si="167"/>
        <v>-6.4254729875326327E-3</v>
      </c>
      <c r="H189" s="2" t="str">
        <f t="shared" si="4"/>
        <v>Stocks</v>
      </c>
    </row>
    <row r="190" spans="1:8" ht="15.75" customHeight="1" x14ac:dyDescent="0.2">
      <c r="A190" s="2">
        <v>1979</v>
      </c>
      <c r="B190" s="2">
        <v>7.0211223407708854</v>
      </c>
      <c r="C190" s="2">
        <v>29615.558601164816</v>
      </c>
      <c r="D190" s="2">
        <v>1246.0953655691421</v>
      </c>
      <c r="E190" s="50">
        <f t="shared" ref="E190:G190" si="168">RATE(25,,B165,-B190)</f>
        <v>3.7974625834497636E-2</v>
      </c>
      <c r="F190" s="50">
        <f t="shared" si="168"/>
        <v>5.5031782378235923E-2</v>
      </c>
      <c r="G190" s="50">
        <f t="shared" si="168"/>
        <v>-1.0430427512883741E-2</v>
      </c>
      <c r="H190" s="2" t="str">
        <f t="shared" si="4"/>
        <v>Stocks</v>
      </c>
    </row>
    <row r="191" spans="1:8" ht="15.75" customHeight="1" x14ac:dyDescent="0.2">
      <c r="A191" s="2">
        <v>1980</v>
      </c>
      <c r="B191" s="2">
        <v>7.9977059752851378</v>
      </c>
      <c r="C191" s="2">
        <v>32842.353953829901</v>
      </c>
      <c r="D191" s="2">
        <v>962.67886355454607</v>
      </c>
      <c r="E191" s="50">
        <f t="shared" ref="E191:G191" si="169">RATE(25,,B166,-B191)</f>
        <v>4.3707329712564059E-2</v>
      </c>
      <c r="F191" s="50">
        <f t="shared" si="169"/>
        <v>4.3795242813349435E-2</v>
      </c>
      <c r="G191" s="50">
        <f t="shared" si="169"/>
        <v>-2.1912236762393632E-2</v>
      </c>
      <c r="H191" s="2" t="str">
        <f t="shared" si="4"/>
        <v>Stocks</v>
      </c>
    </row>
    <row r="192" spans="1:8" ht="15.75" customHeight="1" x14ac:dyDescent="0.2">
      <c r="A192" s="2">
        <v>1981</v>
      </c>
      <c r="B192" s="2">
        <v>8.943450126604203</v>
      </c>
      <c r="C192" s="2">
        <v>35250.238087176265</v>
      </c>
      <c r="D192" s="2">
        <v>883.23365117188507</v>
      </c>
      <c r="E192" s="50">
        <f t="shared" ref="E192:G192" si="170">RATE(25,,B167,-B192)</f>
        <v>4.8227087787611166E-2</v>
      </c>
      <c r="F192" s="50">
        <f t="shared" si="170"/>
        <v>3.8937594380419389E-2</v>
      </c>
      <c r="G192" s="50">
        <f t="shared" si="170"/>
        <v>-2.5866096980449681E-2</v>
      </c>
      <c r="H192" s="2" t="str">
        <f t="shared" si="4"/>
        <v>Stocks</v>
      </c>
    </row>
    <row r="193" spans="1:8" ht="15.75" customHeight="1" x14ac:dyDescent="0.2">
      <c r="A193" s="2">
        <v>1982</v>
      </c>
      <c r="B193" s="2">
        <v>9.6938775510204174</v>
      </c>
      <c r="C193" s="2">
        <v>31676.262673608315</v>
      </c>
      <c r="D193" s="2">
        <v>804.86860506005314</v>
      </c>
      <c r="E193" s="50">
        <f t="shared" ref="E193:G193" si="171">RATE(25,,B168,-B193)</f>
        <v>5.0374341846287737E-2</v>
      </c>
      <c r="F193" s="50">
        <f t="shared" si="171"/>
        <v>3.2487232121737757E-2</v>
      </c>
      <c r="G193" s="50">
        <f t="shared" si="171"/>
        <v>-2.5511426546442818E-2</v>
      </c>
      <c r="H193" s="2" t="str">
        <f t="shared" si="4"/>
        <v>Stocks</v>
      </c>
    </row>
    <row r="194" spans="1:8" ht="15.75" customHeight="1" x14ac:dyDescent="0.2">
      <c r="A194" s="2">
        <v>1983</v>
      </c>
      <c r="B194" s="2">
        <v>10.053671521630932</v>
      </c>
      <c r="C194" s="2">
        <v>39350.637860265291</v>
      </c>
      <c r="D194" s="2">
        <v>1110.2952193675605</v>
      </c>
      <c r="E194" s="50">
        <f t="shared" ref="E194:G194" si="172">RATE(25,,B169,-B194)</f>
        <v>5.041015779763923E-2</v>
      </c>
      <c r="F194" s="50">
        <f t="shared" si="172"/>
        <v>4.4146162396311202E-2</v>
      </c>
      <c r="G194" s="50">
        <f t="shared" si="172"/>
        <v>-1.3518734284845154E-2</v>
      </c>
      <c r="H194" s="2" t="str">
        <f t="shared" si="4"/>
        <v>Stocks</v>
      </c>
    </row>
    <row r="195" spans="1:8" ht="15.75" customHeight="1" x14ac:dyDescent="0.2">
      <c r="A195" s="2">
        <v>1984</v>
      </c>
      <c r="B195" s="2">
        <v>10.475144458631821</v>
      </c>
      <c r="C195" s="2">
        <v>43879.789693767038</v>
      </c>
      <c r="D195" s="2">
        <v>1173.922032536336</v>
      </c>
      <c r="E195" s="50">
        <f t="shared" ref="E195:G195" si="173">RATE(25,,B170,-B195)</f>
        <v>5.1552711175110955E-2</v>
      </c>
      <c r="F195" s="50">
        <f t="shared" si="173"/>
        <v>3.5500719155113485E-2</v>
      </c>
      <c r="G195" s="50">
        <f t="shared" si="173"/>
        <v>-8.9075936242407044E-3</v>
      </c>
      <c r="H195" s="2" t="str">
        <f t="shared" si="4"/>
        <v>Stocks</v>
      </c>
    </row>
    <row r="196" spans="1:8" ht="15.75" customHeight="1" x14ac:dyDescent="0.2">
      <c r="A196" s="2">
        <v>1985</v>
      </c>
      <c r="B196" s="2">
        <v>10.845218256974062</v>
      </c>
      <c r="C196" s="2">
        <v>48098.106585820475</v>
      </c>
      <c r="D196" s="2">
        <v>1332.1313924300493</v>
      </c>
      <c r="E196" s="50">
        <f t="shared" ref="E196:G196" si="174">RATE(25,,B171,-B196)</f>
        <v>5.2580678165667166E-2</v>
      </c>
      <c r="F196" s="50">
        <f t="shared" si="174"/>
        <v>3.8014535351714174E-2</v>
      </c>
      <c r="G196" s="50">
        <f t="shared" si="174"/>
        <v>-2.6327827300826872E-3</v>
      </c>
      <c r="H196" s="2" t="str">
        <f t="shared" si="4"/>
        <v>Stocks</v>
      </c>
    </row>
    <row r="197" spans="1:8" ht="15.75" customHeight="1" x14ac:dyDescent="0.2">
      <c r="A197" s="2">
        <v>1986</v>
      </c>
      <c r="B197" s="2">
        <v>11.266691193974948</v>
      </c>
      <c r="C197" s="2">
        <v>56589.137914446779</v>
      </c>
      <c r="D197" s="2">
        <v>1622.9148464918883</v>
      </c>
      <c r="E197" s="50">
        <f t="shared" ref="E197:G197" si="175">RATE(25,,B172,-B197)</f>
        <v>5.3473878768178773E-2</v>
      </c>
      <c r="F197" s="50">
        <f t="shared" si="175"/>
        <v>3.954982538987796E-2</v>
      </c>
      <c r="G197" s="50">
        <f t="shared" si="175"/>
        <v>2.3625420095228591E-3</v>
      </c>
      <c r="H197" s="2" t="str">
        <f t="shared" si="4"/>
        <v>Stocks</v>
      </c>
    </row>
    <row r="198" spans="1:8" ht="15.75" customHeight="1" x14ac:dyDescent="0.2">
      <c r="A198" s="2">
        <v>1987</v>
      </c>
      <c r="B198" s="2">
        <v>11.431168437682611</v>
      </c>
      <c r="C198" s="2">
        <v>72028.579475227656</v>
      </c>
      <c r="D198" s="2">
        <v>1949.6710362594847</v>
      </c>
      <c r="E198" s="50">
        <f t="shared" ref="E198:G198" si="176">RATE(25,,B173,-B198)</f>
        <v>5.3802783314083551E-2</v>
      </c>
      <c r="F198" s="50">
        <f t="shared" si="176"/>
        <v>4.4051879413358586E-2</v>
      </c>
      <c r="G198" s="50">
        <f t="shared" si="176"/>
        <v>8.952102508454551E-3</v>
      </c>
      <c r="H198" s="2" t="str">
        <f t="shared" si="4"/>
        <v>Stocks</v>
      </c>
    </row>
    <row r="199" spans="1:8" ht="15.75" customHeight="1" x14ac:dyDescent="0.2">
      <c r="A199" s="2">
        <v>1988</v>
      </c>
      <c r="B199" s="2">
        <v>11.893760685610417</v>
      </c>
      <c r="C199" s="2">
        <v>65271.237481729135</v>
      </c>
      <c r="D199" s="2">
        <v>1923.8892455474906</v>
      </c>
      <c r="E199" s="50">
        <f t="shared" ref="E199:G199" si="177">RATE(25,,B174,-B199)</f>
        <v>5.4917242825190546E-2</v>
      </c>
      <c r="F199" s="50">
        <f t="shared" si="177"/>
        <v>4.1391016389849107E-2</v>
      </c>
      <c r="G199" s="50">
        <f t="shared" si="177"/>
        <v>5.8114189187253367E-3</v>
      </c>
      <c r="H199" s="2" t="str">
        <f t="shared" si="4"/>
        <v>Stocks</v>
      </c>
    </row>
    <row r="200" spans="1:8" ht="15.75" customHeight="1" x14ac:dyDescent="0.2">
      <c r="A200" s="2">
        <v>1989</v>
      </c>
      <c r="B200" s="2">
        <v>12.44887138312378</v>
      </c>
      <c r="C200" s="2">
        <v>74798.014941833666</v>
      </c>
      <c r="D200" s="2">
        <v>1973.906220939904</v>
      </c>
      <c r="E200" s="50">
        <f t="shared" ref="E200:G200" si="178">RATE(25,,B175,-B200)</f>
        <v>5.6154433742957248E-2</v>
      </c>
      <c r="F200" s="50">
        <f t="shared" si="178"/>
        <v>4.0889117950977993E-2</v>
      </c>
      <c r="G200" s="50">
        <f t="shared" si="178"/>
        <v>6.7716139620117152E-3</v>
      </c>
      <c r="H200" s="2" t="str">
        <f t="shared" si="4"/>
        <v>Stocks</v>
      </c>
    </row>
    <row r="201" spans="1:8" ht="15.75" customHeight="1" x14ac:dyDescent="0.2">
      <c r="A201" s="2">
        <v>1990</v>
      </c>
      <c r="B201" s="2">
        <v>13.096500530222706</v>
      </c>
      <c r="C201" s="2">
        <v>79646.454543940534</v>
      </c>
      <c r="D201" s="2">
        <v>2096.8336541105186</v>
      </c>
      <c r="E201" s="50">
        <f t="shared" ref="E201:G201" si="179">RATE(25,,B176,-B201)</f>
        <v>5.7890198519722345E-2</v>
      </c>
      <c r="F201" s="50">
        <f t="shared" si="179"/>
        <v>3.7106283064853016E-2</v>
      </c>
      <c r="G201" s="50">
        <f t="shared" si="179"/>
        <v>8.2143285376762385E-3</v>
      </c>
      <c r="H201" s="2" t="str">
        <f t="shared" si="4"/>
        <v>Stocks</v>
      </c>
    </row>
    <row r="202" spans="1:8" ht="15.75" customHeight="1" x14ac:dyDescent="0.2">
      <c r="A202" s="2">
        <v>1991</v>
      </c>
      <c r="B202" s="2">
        <v>13.836648126907191</v>
      </c>
      <c r="C202" s="2">
        <v>79874.300040996095</v>
      </c>
      <c r="D202" s="2">
        <v>2192.9599182728321</v>
      </c>
      <c r="E202" s="50">
        <f t="shared" ref="E202:G202" si="180">RATE(25,,B177,-B202)</f>
        <v>5.9411584569169645E-2</v>
      </c>
      <c r="F202" s="50">
        <f t="shared" si="180"/>
        <v>3.35185529428879E-2</v>
      </c>
      <c r="G202" s="50">
        <f t="shared" si="180"/>
        <v>1.1111739781061246E-2</v>
      </c>
      <c r="H202" s="2" t="str">
        <f t="shared" si="4"/>
        <v>Stocks</v>
      </c>
    </row>
    <row r="203" spans="1:8" ht="15.75" customHeight="1" x14ac:dyDescent="0.2">
      <c r="A203" s="2">
        <v>1992</v>
      </c>
      <c r="B203" s="2">
        <v>14.196442097517703</v>
      </c>
      <c r="C203" s="2">
        <v>99058.812634011672</v>
      </c>
      <c r="D203" s="2">
        <v>2480.9396867271735</v>
      </c>
      <c r="E203" s="50">
        <f t="shared" ref="E203:G203" si="181">RATE(25,,B178,-B203)</f>
        <v>5.9058404916676403E-2</v>
      </c>
      <c r="F203" s="50">
        <f t="shared" si="181"/>
        <v>4.4747114582441128E-2</v>
      </c>
      <c r="G203" s="50">
        <f t="shared" si="181"/>
        <v>1.6856475006484212E-2</v>
      </c>
      <c r="H203" s="2" t="str">
        <f t="shared" si="4"/>
        <v>Stocks</v>
      </c>
    </row>
    <row r="204" spans="1:8" ht="15.75" customHeight="1" x14ac:dyDescent="0.2">
      <c r="A204" s="2">
        <v>1993</v>
      </c>
      <c r="B204" s="2">
        <v>14.659034345445507</v>
      </c>
      <c r="C204" s="2">
        <v>106078.7341276021</v>
      </c>
      <c r="D204" s="2">
        <v>2741.4764742940101</v>
      </c>
      <c r="E204" s="50">
        <f t="shared" ref="E204:G204" si="182">RATE(25,,B179,-B204)</f>
        <v>5.8899165050645789E-2</v>
      </c>
      <c r="F204" s="50">
        <f t="shared" si="182"/>
        <v>4.3581433222862113E-2</v>
      </c>
      <c r="G204" s="50">
        <f t="shared" si="182"/>
        <v>2.585909503630477E-2</v>
      </c>
      <c r="H204" s="2" t="str">
        <f t="shared" si="4"/>
        <v>Stocks</v>
      </c>
    </row>
    <row r="205" spans="1:8" ht="15.75" customHeight="1" x14ac:dyDescent="0.2">
      <c r="A205" s="2">
        <v>1994</v>
      </c>
      <c r="B205" s="2">
        <v>15.029108143787751</v>
      </c>
      <c r="C205" s="2">
        <v>117604.28643504533</v>
      </c>
      <c r="D205" s="2">
        <v>3012.3610298496192</v>
      </c>
      <c r="E205" s="50">
        <f t="shared" ref="E205:G205" si="183">RATE(25,,B180,-B205)</f>
        <v>5.8132113240701021E-2</v>
      </c>
      <c r="F205" s="50">
        <f t="shared" si="183"/>
        <v>4.2889131583466231E-2</v>
      </c>
      <c r="G205" s="50">
        <f t="shared" si="183"/>
        <v>3.1653201039051775E-2</v>
      </c>
      <c r="H205" s="2" t="str">
        <f t="shared" si="4"/>
        <v>Stocks</v>
      </c>
    </row>
    <row r="206" spans="1:8" ht="15.75" customHeight="1" x14ac:dyDescent="0.2">
      <c r="A206" s="2">
        <v>1995</v>
      </c>
      <c r="B206" s="2">
        <v>15.450581080788639</v>
      </c>
      <c r="C206" s="2">
        <v>112310.82129357423</v>
      </c>
      <c r="D206" s="2">
        <v>2775.9935566997287</v>
      </c>
      <c r="E206" s="50">
        <f t="shared" ref="E206:G206" si="184">RATE(25,,B181,-B206)</f>
        <v>5.6765647730733559E-2</v>
      </c>
      <c r="F206" s="50">
        <f t="shared" si="184"/>
        <v>5.1179245661052433E-2</v>
      </c>
      <c r="G206" s="50">
        <f t="shared" si="184"/>
        <v>3.4674513046449931E-2</v>
      </c>
      <c r="H206" s="2" t="str">
        <f t="shared" si="4"/>
        <v>Stocks</v>
      </c>
    </row>
    <row r="207" spans="1:8" ht="15.75" customHeight="1" x14ac:dyDescent="0.2">
      <c r="A207" s="2">
        <v>1996</v>
      </c>
      <c r="B207" s="2">
        <v>15.872054017789528</v>
      </c>
      <c r="C207" s="2">
        <v>149464.69741976069</v>
      </c>
      <c r="D207" s="2">
        <v>3356.3039596615067</v>
      </c>
      <c r="E207" s="50">
        <f t="shared" ref="E207:G207" si="185">RATE(25,,B182,-B207)</f>
        <v>5.5724423900443097E-2</v>
      </c>
      <c r="F207" s="50">
        <f t="shared" si="185"/>
        <v>6.0038675298541053E-2</v>
      </c>
      <c r="G207" s="50">
        <f t="shared" si="185"/>
        <v>3.6654632497137879E-2</v>
      </c>
      <c r="H207" s="2" t="str">
        <f t="shared" si="4"/>
        <v>Stocks</v>
      </c>
    </row>
    <row r="208" spans="1:8" ht="15.75" customHeight="1" x14ac:dyDescent="0.2">
      <c r="A208" s="2">
        <v>1997</v>
      </c>
      <c r="B208" s="2">
        <v>16.355205921180787</v>
      </c>
      <c r="C208" s="2">
        <v>180096.64743133335</v>
      </c>
      <c r="D208" s="2">
        <v>3288.9536329151483</v>
      </c>
      <c r="E208" s="50">
        <f t="shared" ref="E208:G208" si="186">RATE(25,,B183,-B208)</f>
        <v>5.5633428115923922E-2</v>
      </c>
      <c r="F208" s="50">
        <f t="shared" si="186"/>
        <v>6.3911697748052013E-2</v>
      </c>
      <c r="G208" s="50">
        <f t="shared" si="186"/>
        <v>3.4642738636019611E-2</v>
      </c>
      <c r="H208" s="2" t="str">
        <f t="shared" si="4"/>
        <v>Stocks</v>
      </c>
    </row>
    <row r="209" spans="1:8" ht="15.75" customHeight="1" x14ac:dyDescent="0.2">
      <c r="A209" s="2">
        <v>1998</v>
      </c>
      <c r="B209" s="2">
        <v>16.61220161447401</v>
      </c>
      <c r="C209" s="2">
        <v>220384.50300038719</v>
      </c>
      <c r="D209" s="2">
        <v>3717.9004939654192</v>
      </c>
      <c r="E209" s="50">
        <f t="shared" ref="E209:G209" si="187">RATE(25,,B184,-B209)</f>
        <v>5.4778503622336036E-2</v>
      </c>
      <c r="F209" s="50">
        <f t="shared" si="187"/>
        <v>6.9614193431704496E-2</v>
      </c>
      <c r="G209" s="50">
        <f t="shared" si="187"/>
        <v>3.8659567421661122E-2</v>
      </c>
      <c r="H209" s="2" t="str">
        <f t="shared" si="4"/>
        <v>Stocks</v>
      </c>
    </row>
    <row r="210" spans="1:8" ht="15.75" customHeight="1" x14ac:dyDescent="0.2">
      <c r="A210" s="2">
        <v>1999</v>
      </c>
      <c r="B210" s="2">
        <v>16.889756963230692</v>
      </c>
      <c r="C210" s="2">
        <v>273971.79856825119</v>
      </c>
      <c r="D210" s="2">
        <v>4044.51917239043</v>
      </c>
      <c r="E210" s="50">
        <f t="shared" ref="E210:G210" si="188">RATE(25,,B185,-B210)</f>
        <v>5.1695621585004937E-2</v>
      </c>
      <c r="F210" s="50">
        <f t="shared" si="188"/>
        <v>9.0470630372789212E-2</v>
      </c>
      <c r="G210" s="50">
        <f t="shared" si="188"/>
        <v>4.5458303140397872E-2</v>
      </c>
      <c r="H210" s="2" t="str">
        <f t="shared" si="4"/>
        <v>Stocks</v>
      </c>
    </row>
    <row r="211" spans="1:8" ht="15.75" customHeight="1" x14ac:dyDescent="0.2">
      <c r="A211" s="2">
        <v>2000</v>
      </c>
      <c r="B211" s="2">
        <v>17.352349211158497</v>
      </c>
      <c r="C211" s="2">
        <v>308934.18790209753</v>
      </c>
      <c r="D211" s="2">
        <v>3591.42035957182</v>
      </c>
      <c r="E211" s="50">
        <f t="shared" ref="E211:G211" si="189">RATE(25,,B186,-B211)</f>
        <v>4.8145052648026904E-2</v>
      </c>
      <c r="F211" s="50">
        <f t="shared" si="189"/>
        <v>0.10944772924539456</v>
      </c>
      <c r="G211" s="50">
        <f t="shared" si="189"/>
        <v>4.3813626494221471E-2</v>
      </c>
      <c r="H211" s="2" t="str">
        <f t="shared" si="4"/>
        <v>Stocks</v>
      </c>
    </row>
    <row r="212" spans="1:8" ht="15.75" customHeight="1" x14ac:dyDescent="0.2">
      <c r="A212" s="2">
        <v>2001</v>
      </c>
      <c r="B212" s="2">
        <v>17.999978358257422</v>
      </c>
      <c r="C212" s="2">
        <v>286404.47006374947</v>
      </c>
      <c r="D212" s="2">
        <v>4056.0413001941833</v>
      </c>
      <c r="E212" s="50">
        <f t="shared" ref="E212:G212" si="190">RATE(25,,B187,-B212)</f>
        <v>4.695605794867138E-2</v>
      </c>
      <c r="F212" s="50">
        <f t="shared" si="190"/>
        <v>9.5583682910893655E-2</v>
      </c>
      <c r="G212" s="50">
        <f t="shared" si="190"/>
        <v>4.7547967128280813E-2</v>
      </c>
      <c r="H212" s="2" t="str">
        <f t="shared" si="4"/>
        <v>Stocks</v>
      </c>
    </row>
    <row r="213" spans="1:8" ht="15.75" customHeight="1" x14ac:dyDescent="0.2">
      <c r="A213" s="2">
        <v>2002</v>
      </c>
      <c r="B213" s="2">
        <v>18.205574912892001</v>
      </c>
      <c r="C213" s="2">
        <v>237829.97715500093</v>
      </c>
      <c r="D213" s="2">
        <v>4358.4126241668946</v>
      </c>
      <c r="E213" s="50">
        <f t="shared" ref="E213:G213" si="191">RATE(25,,B188,-B213)</f>
        <v>4.5303748522758293E-2</v>
      </c>
      <c r="F213" s="50">
        <f t="shared" si="191"/>
        <v>8.6132379620614444E-2</v>
      </c>
      <c r="G213" s="50">
        <f t="shared" si="191"/>
        <v>4.7596432213122854E-2</v>
      </c>
      <c r="H213" s="2" t="str">
        <f t="shared" si="4"/>
        <v>Stocks</v>
      </c>
    </row>
    <row r="214" spans="1:8" ht="15.75" customHeight="1" x14ac:dyDescent="0.2">
      <c r="A214" s="2">
        <v>2003</v>
      </c>
      <c r="B214" s="2">
        <v>18.678446988551535</v>
      </c>
      <c r="C214" s="2">
        <v>182118.63392429205</v>
      </c>
      <c r="D214" s="2">
        <v>4867.015068372868</v>
      </c>
      <c r="E214" s="50">
        <f t="shared" ref="E214:G214" si="192">RATE(25,,B189,-B214)</f>
        <v>4.3611837068539869E-2</v>
      </c>
      <c r="F214" s="50">
        <f t="shared" si="192"/>
        <v>7.9599064117670676E-2</v>
      </c>
      <c r="G214" s="50">
        <f t="shared" si="192"/>
        <v>5.338380977348673E-2</v>
      </c>
      <c r="H214" s="2" t="str">
        <f t="shared" si="4"/>
        <v>Stocks</v>
      </c>
    </row>
    <row r="215" spans="1:8" ht="15.75" customHeight="1" x14ac:dyDescent="0.2">
      <c r="A215" s="2">
        <v>2004</v>
      </c>
      <c r="B215" s="2">
        <v>19.038240959162049</v>
      </c>
      <c r="C215" s="2">
        <v>249185.26081848808</v>
      </c>
      <c r="D215" s="2">
        <v>5110.0722857507526</v>
      </c>
      <c r="E215" s="50">
        <f t="shared" ref="E215:G215" si="193">RATE(25,,B190,-B215)</f>
        <v>4.0707803799187182E-2</v>
      </c>
      <c r="F215" s="50">
        <f t="shared" si="193"/>
        <v>8.8930336230114274E-2</v>
      </c>
      <c r="G215" s="50">
        <f t="shared" si="193"/>
        <v>5.8071534193512249E-2</v>
      </c>
      <c r="H215" s="2" t="str">
        <f t="shared" si="4"/>
        <v>Stocks</v>
      </c>
    </row>
    <row r="216" spans="1:8" ht="15.75" customHeight="1" x14ac:dyDescent="0.2">
      <c r="A216" s="2">
        <v>2005</v>
      </c>
      <c r="B216" s="2">
        <v>19.603631484407142</v>
      </c>
      <c r="C216" s="2">
        <v>260197.75141747409</v>
      </c>
      <c r="D216" s="2">
        <v>5443.1642320675746</v>
      </c>
      <c r="E216" s="50">
        <f t="shared" ref="E216:G216" si="194">RATE(25,,B191,-B216)</f>
        <v>3.6513215835693384E-2</v>
      </c>
      <c r="F216" s="50">
        <f t="shared" si="194"/>
        <v>8.631248389080029E-2</v>
      </c>
      <c r="G216" s="50">
        <f t="shared" si="194"/>
        <v>7.1753227580013929E-2</v>
      </c>
      <c r="H216" s="2" t="str">
        <f t="shared" si="4"/>
        <v>Stocks</v>
      </c>
    </row>
    <row r="217" spans="1:8" ht="15.75" customHeight="1" x14ac:dyDescent="0.2">
      <c r="A217" s="2">
        <v>2006</v>
      </c>
      <c r="B217" s="2">
        <v>20.384898392018545</v>
      </c>
      <c r="C217" s="2">
        <v>286877.44199349516</v>
      </c>
      <c r="D217" s="2">
        <v>5342.4130287238604</v>
      </c>
      <c r="E217" s="50">
        <f t="shared" ref="E217:G217" si="195">RATE(25,,B192,-B217)</f>
        <v>3.350394439661717E-2</v>
      </c>
      <c r="F217" s="50">
        <f t="shared" si="195"/>
        <v>8.7480238572163513E-2</v>
      </c>
      <c r="G217" s="50">
        <f t="shared" si="195"/>
        <v>7.4648592314031467E-2</v>
      </c>
      <c r="H217" s="2" t="str">
        <f t="shared" si="4"/>
        <v>Stocks</v>
      </c>
    </row>
    <row r="218" spans="1:8" ht="15.75" customHeight="1" x14ac:dyDescent="0.2">
      <c r="A218" s="2">
        <v>2007</v>
      </c>
      <c r="B218" s="2">
        <v>20.808016101456509</v>
      </c>
      <c r="C218" s="2">
        <v>320117.23412538046</v>
      </c>
      <c r="D218" s="2">
        <v>5426.0253837182327</v>
      </c>
      <c r="E218" s="50">
        <f t="shared" ref="E218:G218" si="196">RATE(25,,B193,-B218)</f>
        <v>3.1025308068115553E-2</v>
      </c>
      <c r="F218" s="50">
        <f t="shared" si="196"/>
        <v>9.6940332027458928E-2</v>
      </c>
      <c r="G218" s="50">
        <f t="shared" si="196"/>
        <v>7.9320120911507044E-2</v>
      </c>
      <c r="H218" s="2" t="str">
        <f t="shared" si="4"/>
        <v>Stocks</v>
      </c>
    </row>
    <row r="219" spans="1:8" ht="15.75" customHeight="1" x14ac:dyDescent="0.2">
      <c r="A219" s="2">
        <v>2008</v>
      </c>
      <c r="B219" s="2">
        <v>21.698660376133507</v>
      </c>
      <c r="C219" s="2">
        <v>302939.24236363615</v>
      </c>
      <c r="D219" s="2">
        <v>5374.5068489739469</v>
      </c>
      <c r="E219" s="50">
        <f t="shared" ref="E219:G219" si="197">RATE(25,,B194,-B219)</f>
        <v>3.1250873049523994E-2</v>
      </c>
      <c r="F219" s="50">
        <f t="shared" si="197"/>
        <v>8.5065987613487409E-2</v>
      </c>
      <c r="G219" s="50">
        <f t="shared" si="197"/>
        <v>6.5113786349339675E-2</v>
      </c>
      <c r="H219" s="2" t="str">
        <f t="shared" si="4"/>
        <v>Stocks</v>
      </c>
    </row>
    <row r="220" spans="1:8" ht="15.75" customHeight="1" x14ac:dyDescent="0.2">
      <c r="A220" s="2">
        <v>2009</v>
      </c>
      <c r="B220" s="2">
        <v>21.705136667604496</v>
      </c>
      <c r="C220" s="2">
        <v>184080.49739756883</v>
      </c>
      <c r="D220" s="2">
        <v>5281.3930615474837</v>
      </c>
      <c r="E220" s="50">
        <f t="shared" ref="E220:G220" si="198">RATE(25,,B195,-B220)</f>
        <v>2.9570523234231129E-2</v>
      </c>
      <c r="F220" s="50">
        <f t="shared" si="198"/>
        <v>5.9033576749013196E-2</v>
      </c>
      <c r="G220" s="50">
        <f t="shared" si="198"/>
        <v>6.199963987366016E-2</v>
      </c>
      <c r="H220" s="2" t="str">
        <f t="shared" si="4"/>
        <v>Bonds</v>
      </c>
    </row>
    <row r="221" spans="1:8" ht="15.75" customHeight="1" x14ac:dyDescent="0.2">
      <c r="A221" s="2">
        <v>2010</v>
      </c>
      <c r="B221" s="2">
        <v>22.275050317051548</v>
      </c>
      <c r="C221" s="2">
        <v>245777.41006525946</v>
      </c>
      <c r="D221" s="2">
        <v>5913.0895633047594</v>
      </c>
      <c r="E221" s="50">
        <f t="shared" ref="E221:G221" si="199">RATE(25,,B196,-B221)</f>
        <v>2.9208148308287812E-2</v>
      </c>
      <c r="F221" s="50">
        <f t="shared" si="199"/>
        <v>6.742300715951105E-2</v>
      </c>
      <c r="G221" s="50">
        <f t="shared" si="199"/>
        <v>6.1428380859407966E-2</v>
      </c>
      <c r="H221" s="2" t="str">
        <f t="shared" si="4"/>
        <v>Stocks</v>
      </c>
    </row>
    <row r="222" spans="1:8" ht="15.75" customHeight="1" x14ac:dyDescent="0.2">
      <c r="A222" s="2">
        <v>2011</v>
      </c>
      <c r="B222" s="2">
        <v>22.638545025645485</v>
      </c>
      <c r="C222" s="2">
        <v>301294.11101721012</v>
      </c>
      <c r="D222" s="2">
        <v>6351.564660465694</v>
      </c>
      <c r="E222" s="50">
        <f t="shared" ref="E222:G222" si="200">RATE(25,,B197,-B222)</f>
        <v>2.8305325106269645E-2</v>
      </c>
      <c r="F222" s="50">
        <f t="shared" si="200"/>
        <v>6.9178710792512046E-2</v>
      </c>
      <c r="G222" s="50">
        <f t="shared" si="200"/>
        <v>5.6096004616307836E-2</v>
      </c>
      <c r="H222" s="2" t="str">
        <f t="shared" si="4"/>
        <v>Stocks</v>
      </c>
    </row>
    <row r="223" spans="1:8" ht="15.75" customHeight="1" x14ac:dyDescent="0.2">
      <c r="A223" s="2">
        <v>2012</v>
      </c>
      <c r="B223" s="2">
        <v>23.300771528123459</v>
      </c>
      <c r="C223" s="2">
        <v>299527.99768986588</v>
      </c>
      <c r="D223" s="2">
        <v>7570.0147620579783</v>
      </c>
      <c r="E223" s="50">
        <f t="shared" ref="E223:G223" si="201">RATE(25,,B198,-B223)</f>
        <v>2.8895308832805704E-2</v>
      </c>
      <c r="F223" s="50">
        <f t="shared" si="201"/>
        <v>5.8661947111074225E-2</v>
      </c>
      <c r="G223" s="50">
        <f t="shared" si="201"/>
        <v>5.5760514804333076E-2</v>
      </c>
      <c r="H223" s="2" t="str">
        <f t="shared" si="4"/>
        <v>Stocks</v>
      </c>
    </row>
    <row r="224" spans="1:8" ht="15.75" customHeight="1" x14ac:dyDescent="0.2">
      <c r="A224" s="2">
        <v>2013</v>
      </c>
      <c r="B224" s="2">
        <v>23.672387300625459</v>
      </c>
      <c r="C224" s="2">
        <v>341336.91051975085</v>
      </c>
      <c r="D224" s="2">
        <v>7836.1397681875769</v>
      </c>
      <c r="E224" s="50">
        <f t="shared" ref="E224:G224" si="202">RATE(25,,B199,-B224)</f>
        <v>2.7914315650254901E-2</v>
      </c>
      <c r="F224" s="50">
        <f t="shared" si="202"/>
        <v>6.8411259656828385E-2</v>
      </c>
      <c r="G224" s="50">
        <f t="shared" si="202"/>
        <v>5.7783733676628868E-2</v>
      </c>
      <c r="H224" s="2" t="str">
        <f t="shared" si="4"/>
        <v>Stocks</v>
      </c>
    </row>
    <row r="225" spans="1:8" ht="15.75" customHeight="1" x14ac:dyDescent="0.2">
      <c r="A225" s="2">
        <v>2014</v>
      </c>
      <c r="B225" s="2">
        <v>24.046161836951125</v>
      </c>
      <c r="C225" s="2">
        <v>403432.28775751207</v>
      </c>
      <c r="D225" s="2">
        <v>7645.5001955644411</v>
      </c>
      <c r="E225" s="50">
        <f t="shared" ref="E225:G225" si="203">RATE(25,,B200,-B225)</f>
        <v>2.6683615761577777E-2</v>
      </c>
      <c r="F225" s="50">
        <f t="shared" si="203"/>
        <v>6.9732580636279046E-2</v>
      </c>
      <c r="G225" s="50">
        <f t="shared" si="203"/>
        <v>5.5657835421716803E-2</v>
      </c>
      <c r="H225" s="2" t="str">
        <f t="shared" si="4"/>
        <v>Stocks</v>
      </c>
    </row>
    <row r="226" spans="1:8" ht="15.75" customHeight="1" x14ac:dyDescent="0.2">
      <c r="A226" s="2">
        <v>2015</v>
      </c>
      <c r="B226" s="2">
        <v>24.024676996991811</v>
      </c>
      <c r="C226" s="2">
        <v>447525.61208015075</v>
      </c>
      <c r="D226" s="2">
        <v>9206.8658182796789</v>
      </c>
      <c r="E226" s="50">
        <f t="shared" ref="E226:G226" si="204">RATE(25,,B201,-B226)</f>
        <v>2.4566358336717709E-2</v>
      </c>
      <c r="F226" s="50">
        <f t="shared" si="204"/>
        <v>7.1484906917354221E-2</v>
      </c>
      <c r="G226" s="50">
        <f t="shared" si="204"/>
        <v>6.0967091532775644E-2</v>
      </c>
      <c r="H226" s="2" t="str">
        <f t="shared" si="4"/>
        <v>Stocks</v>
      </c>
    </row>
    <row r="227" spans="1:8" ht="15.75" customHeight="1" x14ac:dyDescent="0.2">
      <c r="A227" s="2">
        <v>2016</v>
      </c>
      <c r="B227" s="2">
        <v>24.354556668902994</v>
      </c>
      <c r="C227" s="2">
        <v>420694.84870510595</v>
      </c>
      <c r="D227" s="2">
        <v>8539.2044760528661</v>
      </c>
      <c r="E227" s="50">
        <f t="shared" ref="E227:G227" si="205">RATE(25,,B202,-B227)</f>
        <v>2.2873608240198892E-2</v>
      </c>
      <c r="F227" s="50">
        <f t="shared" si="205"/>
        <v>6.8716230801198375E-2</v>
      </c>
      <c r="G227" s="50">
        <f t="shared" si="205"/>
        <v>5.5882200331362201E-2</v>
      </c>
      <c r="H227" s="2" t="str">
        <f t="shared" si="4"/>
        <v>Stocks</v>
      </c>
    </row>
    <row r="228" spans="1:8" ht="15.75" customHeight="1" x14ac:dyDescent="0.2">
      <c r="A228" s="2">
        <v>2017</v>
      </c>
      <c r="B228" s="2">
        <v>24.963430865453301</v>
      </c>
      <c r="C228" s="2">
        <v>501386.59415972355</v>
      </c>
      <c r="D228" s="2">
        <v>8811.4629568058299</v>
      </c>
      <c r="E228" s="50">
        <f t="shared" ref="E228:G228" si="206">RATE(25,,B203,-B228)</f>
        <v>2.2833609802734744E-2</v>
      </c>
      <c r="F228" s="50">
        <f t="shared" si="206"/>
        <v>6.7016619712984463E-2</v>
      </c>
      <c r="G228" s="50">
        <f t="shared" si="206"/>
        <v>5.2003712738335713E-2</v>
      </c>
      <c r="H228" s="2" t="str">
        <f t="shared" si="4"/>
        <v>Stocks</v>
      </c>
    </row>
    <row r="229" spans="1:8" ht="15.75" customHeight="1" x14ac:dyDescent="0.2">
      <c r="A229" s="2">
        <v>2018</v>
      </c>
      <c r="B229" s="2">
        <v>25.480300603804633</v>
      </c>
      <c r="C229" s="2">
        <v>609187.87929982727</v>
      </c>
      <c r="D229" s="2">
        <v>9474.1085944286206</v>
      </c>
      <c r="E229" s="50">
        <f t="shared" ref="E229:G229" si="207">RATE(25,,B204,-B229)</f>
        <v>2.2360277995803358E-2</v>
      </c>
      <c r="F229" s="50">
        <f t="shared" si="207"/>
        <v>7.2420030348052195E-2</v>
      </c>
      <c r="G229" s="50">
        <f t="shared" si="207"/>
        <v>5.0853447635190452E-2</v>
      </c>
      <c r="H229" s="2" t="str">
        <f t="shared" si="4"/>
        <v>Stocks</v>
      </c>
    </row>
    <row r="230" spans="1:8" ht="15.75" customHeight="1" x14ac:dyDescent="0.2">
      <c r="A230" s="2">
        <v>2019</v>
      </c>
      <c r="B230" s="2">
        <v>25.875559980089616</v>
      </c>
      <c r="C230" s="2">
        <v>582339.49154978746</v>
      </c>
      <c r="D230" s="2">
        <v>9361.1907221541423</v>
      </c>
      <c r="E230" s="50">
        <f t="shared" ref="E230:G230" si="208">RATE(25,,B205,-B230)</f>
        <v>2.1970269838115199E-2</v>
      </c>
      <c r="F230" s="50">
        <f t="shared" si="208"/>
        <v>6.6080804532547721E-2</v>
      </c>
      <c r="G230" s="50">
        <f t="shared" si="208"/>
        <v>4.6398149409813502E-2</v>
      </c>
      <c r="H230" s="2" t="str">
        <f t="shared" si="4"/>
        <v>Stocks</v>
      </c>
    </row>
    <row r="231" spans="1:8" ht="15.75" customHeight="1" x14ac:dyDescent="0.2">
      <c r="A231" s="2">
        <v>2020</v>
      </c>
      <c r="B231" s="2">
        <v>26.518974397818535</v>
      </c>
      <c r="C231" s="2">
        <v>683640.85154158284</v>
      </c>
      <c r="D231" s="2">
        <v>11295.425842151299</v>
      </c>
      <c r="E231" s="50">
        <f t="shared" ref="E231:G231" si="209">RATE(25,,B206,-B231)</f>
        <v>2.1843710714566322E-2</v>
      </c>
      <c r="F231" s="50">
        <f t="shared" si="209"/>
        <v>7.49202788793739E-2</v>
      </c>
      <c r="G231" s="50">
        <f t="shared" si="209"/>
        <v>5.7741066874339893E-2</v>
      </c>
      <c r="H231" s="2" t="str">
        <f t="shared" si="4"/>
        <v>Stocks</v>
      </c>
    </row>
    <row r="232" spans="1:8" ht="15.75" customHeight="1" x14ac:dyDescent="0.2">
      <c r="A232" s="2">
        <v>2021</v>
      </c>
      <c r="B232" s="2">
        <v>26.890178977211267</v>
      </c>
      <c r="C232" s="2">
        <v>813738.5927424879</v>
      </c>
      <c r="D232" s="2">
        <v>11811.425052162303</v>
      </c>
      <c r="E232" s="50">
        <f t="shared" ref="E232:G232" si="210">RATE(25,,B207,-B232)</f>
        <v>2.1311971024061755E-2</v>
      </c>
      <c r="F232" s="50">
        <f t="shared" si="210"/>
        <v>7.0133233401823272E-2</v>
      </c>
      <c r="G232" s="50">
        <f t="shared" si="210"/>
        <v>5.1617102707516099E-2</v>
      </c>
      <c r="H232" s="2" t="str">
        <f t="shared" si="4"/>
        <v>Stocks</v>
      </c>
    </row>
    <row r="233" spans="1:8" ht="15.75" customHeight="1" x14ac:dyDescent="0.2">
      <c r="A233" s="2">
        <v>2022</v>
      </c>
      <c r="B233" s="2">
        <v>28.901530071201361</v>
      </c>
      <c r="C233" s="2">
        <v>896798.44670733577</v>
      </c>
      <c r="D233" s="2">
        <v>10553.504451469051</v>
      </c>
      <c r="E233" s="50">
        <f t="shared" ref="E233:G233" si="211">RATE(25,,B208,-B233)</f>
        <v>2.3035237289506384E-2</v>
      </c>
      <c r="F233" s="50">
        <f t="shared" si="211"/>
        <v>6.6320033905046219E-2</v>
      </c>
      <c r="G233" s="50">
        <f t="shared" si="211"/>
        <v>4.7740080586942131E-2</v>
      </c>
      <c r="H233" s="2" t="str">
        <f t="shared" si="4"/>
        <v>Stocks</v>
      </c>
    </row>
    <row r="234" spans="1:8" ht="15.75" customHeight="1" x14ac:dyDescent="0.2">
      <c r="A234" s="2">
        <v>2023</v>
      </c>
      <c r="B234" s="2">
        <v>30.754160625013558</v>
      </c>
      <c r="C234" s="2">
        <v>772098.97976856516</v>
      </c>
      <c r="D234" s="2">
        <v>8374.9465307550745</v>
      </c>
      <c r="E234" s="50">
        <f t="shared" ref="E234:G234" si="212">RATE(25,,B209,-B234)</f>
        <v>2.49414746977971E-2</v>
      </c>
      <c r="F234" s="50">
        <f t="shared" si="212"/>
        <v>5.142833591127581E-2</v>
      </c>
      <c r="G234" s="50">
        <f t="shared" si="212"/>
        <v>3.3016768380807818E-2</v>
      </c>
      <c r="H234" s="2" t="str">
        <f t="shared" si="4"/>
        <v>Stocks</v>
      </c>
    </row>
    <row r="235" spans="1:8" ht="15.75" customHeight="1" x14ac:dyDescent="0.2"/>
    <row r="236" spans="1:8" ht="15.75" customHeight="1" x14ac:dyDescent="0.2"/>
    <row r="237" spans="1:8" ht="15.75" customHeight="1" x14ac:dyDescent="0.2"/>
    <row r="238" spans="1:8" ht="15.75" customHeight="1" x14ac:dyDescent="0.2"/>
    <row r="239" spans="1:8" ht="15.75" customHeight="1" x14ac:dyDescent="0.2"/>
    <row r="240" spans="1:8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29:E2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2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G2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:H234">
    <cfRule type="containsText" dxfId="5" priority="4" operator="containsText" text="Bonds">
      <formula>NOT(ISERROR(SEARCH(("Bonds"),(H29))))</formula>
    </cfRule>
    <cfRule type="containsText" dxfId="4" priority="5" operator="containsText" text="Stocks">
      <formula>NOT(ISERROR(SEARCH(("Stocks"),(H29))))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0"/>
  <sheetViews>
    <sheetView workbookViewId="0">
      <pane xSplit="1" ySplit="2" topLeftCell="B26" activePane="bottomRight" state="frozen"/>
      <selection pane="topRight" activeCell="B1" sqref="B1"/>
      <selection pane="bottomLeft" activeCell="A3" sqref="A3"/>
      <selection pane="bottomRight" activeCell="E61" sqref="E61"/>
    </sheetView>
  </sheetViews>
  <sheetFormatPr baseColWidth="10" defaultColWidth="14.5" defaultRowHeight="15" customHeight="1" x14ac:dyDescent="0.2"/>
  <cols>
    <col min="1" max="1" width="10.5" customWidth="1"/>
    <col min="2" max="3" width="8.6640625" customWidth="1"/>
    <col min="4" max="4" width="9.5" customWidth="1"/>
    <col min="5" max="6" width="8.6640625" customWidth="1"/>
    <col min="7" max="7" width="26.1640625" customWidth="1"/>
    <col min="8" max="8" width="8.6640625" customWidth="1"/>
    <col min="9" max="9" width="8.6640625" hidden="1" customWidth="1"/>
    <col min="10" max="11" width="9.1640625" hidden="1" customWidth="1"/>
    <col min="12" max="12" width="6.5" customWidth="1"/>
    <col min="13" max="13" width="24.33203125" customWidth="1"/>
    <col min="14" max="14" width="23.5" customWidth="1"/>
    <col min="15" max="16" width="9.1640625" customWidth="1"/>
    <col min="17" max="28" width="8.6640625" customWidth="1"/>
  </cols>
  <sheetData>
    <row r="1" spans="1:16" x14ac:dyDescent="0.2">
      <c r="A1" s="57" t="s">
        <v>134</v>
      </c>
      <c r="B1" s="59" t="s">
        <v>165</v>
      </c>
      <c r="C1" s="58"/>
      <c r="D1" s="60" t="s">
        <v>136</v>
      </c>
      <c r="E1" s="57" t="s">
        <v>137</v>
      </c>
      <c r="F1" s="57" t="s">
        <v>138</v>
      </c>
      <c r="H1" s="51"/>
      <c r="L1" s="2" t="s">
        <v>0</v>
      </c>
      <c r="M1" s="11" t="s">
        <v>27</v>
      </c>
      <c r="N1" s="11" t="s">
        <v>29</v>
      </c>
      <c r="O1" s="11" t="s">
        <v>137</v>
      </c>
      <c r="P1" s="11" t="s">
        <v>138</v>
      </c>
    </row>
    <row r="2" spans="1:16" x14ac:dyDescent="0.2">
      <c r="A2" s="58"/>
      <c r="B2" s="2" t="s">
        <v>139</v>
      </c>
      <c r="C2" s="2" t="s">
        <v>140</v>
      </c>
      <c r="D2" s="58"/>
      <c r="E2" s="58"/>
      <c r="F2" s="58"/>
      <c r="G2" s="2" t="s">
        <v>107</v>
      </c>
      <c r="H2" s="51"/>
      <c r="L2" s="2">
        <v>1792</v>
      </c>
      <c r="M2" s="11"/>
      <c r="N2" s="11"/>
      <c r="O2" s="11"/>
      <c r="P2" s="11"/>
    </row>
    <row r="3" spans="1:16" x14ac:dyDescent="0.2">
      <c r="A3" s="45" t="s">
        <v>77</v>
      </c>
      <c r="B3" s="46">
        <f>RATE(10,,McQuarrie_plus_data!N3,-McQuarrie_plus_data!N13)</f>
        <v>1.2478055564289769E-2</v>
      </c>
      <c r="C3" s="46">
        <f>AVERAGE(McQuarrie_plus_data!E4:E13)-1</f>
        <v>1.4395747634293965E-2</v>
      </c>
      <c r="D3" s="46">
        <f>_xlfn.STDEV.S(McQuarrie_plus_data!E4:E13)</f>
        <v>6.6176295584159731E-2</v>
      </c>
      <c r="E3" s="46">
        <f>MIN(McQuarrie_plus_data!E4:E13)-1</f>
        <v>-7.265306122448989E-2</v>
      </c>
      <c r="F3" s="46">
        <f>MAX(McQuarrie_plus_data!E4:E13)-1</f>
        <v>0.12753336628769163</v>
      </c>
      <c r="H3" s="52" t="s">
        <v>79</v>
      </c>
      <c r="L3" s="2">
        <v>1793</v>
      </c>
      <c r="M3" s="11"/>
      <c r="N3" s="11"/>
      <c r="O3" s="11"/>
      <c r="P3" s="11"/>
    </row>
    <row r="4" spans="1:16" x14ac:dyDescent="0.2">
      <c r="A4" s="45" t="s">
        <v>80</v>
      </c>
      <c r="B4" s="46">
        <f>RATE(10,,McQuarrie_plus_data!N13,-McQuarrie_plus_data!N23)</f>
        <v>2.8799713682920412E-2</v>
      </c>
      <c r="C4" s="46">
        <f>AVERAGE(McQuarrie_plus_data!E14:E23)-1</f>
        <v>2.9271379431144329E-2</v>
      </c>
      <c r="D4" s="46">
        <f>_xlfn.STDEV.S(McQuarrie_plus_data!E14:E23)</f>
        <v>3.3212320371259672E-2</v>
      </c>
      <c r="E4" s="46">
        <f>MIN(McQuarrie_plus_data!E14:E23)-1</f>
        <v>-1.0377750103777506E-2</v>
      </c>
      <c r="F4" s="46">
        <f>MAX(McQuarrie_plus_data!E14:E23)-1</f>
        <v>0.10694769711163143</v>
      </c>
      <c r="H4" s="52" t="s">
        <v>79</v>
      </c>
      <c r="L4" s="2">
        <v>1794</v>
      </c>
      <c r="M4" s="11"/>
      <c r="N4" s="11"/>
      <c r="O4" s="11"/>
      <c r="P4" s="11"/>
    </row>
    <row r="5" spans="1:16" x14ac:dyDescent="0.2">
      <c r="A5" s="45" t="s">
        <v>82</v>
      </c>
      <c r="B5" s="46">
        <f>RATE(10,,McQuarrie_plus_data!N23,-McQuarrie_plus_data!N33)</f>
        <v>-2.7267517825090126E-2</v>
      </c>
      <c r="C5" s="46">
        <f>AVERAGE(McQuarrie_plus_data!E24:E33)-1</f>
        <v>-2.5337090367228532E-2</v>
      </c>
      <c r="D5" s="46">
        <f>_xlfn.STDEV.S(McQuarrie_plus_data!E24:E33)</f>
        <v>6.6818537473889217E-2</v>
      </c>
      <c r="E5" s="46">
        <f>MIN(McQuarrie_plus_data!E24:E33)-1</f>
        <v>-0.10592290817925409</v>
      </c>
      <c r="F5" s="46">
        <f>MAX(McQuarrie_plus_data!E24:E33)-1</f>
        <v>0.14492242595204519</v>
      </c>
      <c r="H5" s="52" t="s">
        <v>79</v>
      </c>
      <c r="L5" s="2">
        <v>1795</v>
      </c>
      <c r="M5" s="11"/>
      <c r="N5" s="11"/>
      <c r="O5" s="11"/>
      <c r="P5" s="11"/>
    </row>
    <row r="6" spans="1:16" x14ac:dyDescent="0.2">
      <c r="A6" s="45" t="s">
        <v>84</v>
      </c>
      <c r="B6" s="46">
        <f>RATE(10,,McQuarrie_plus_data!N33,-McQuarrie_plus_data!N43)</f>
        <v>-2.6522002014558833E-2</v>
      </c>
      <c r="C6" s="46">
        <f>AVERAGE(McQuarrie_plus_data!E34:E43)-1</f>
        <v>-2.6125661386799726E-2</v>
      </c>
      <c r="D6" s="46">
        <f>_xlfn.STDEV.S(McQuarrie_plus_data!E34:E43)</f>
        <v>2.8980873160088568E-2</v>
      </c>
      <c r="E6" s="46">
        <f>MIN(McQuarrie_plus_data!E34:E43)-1</f>
        <v>-9.3444909344490901E-2</v>
      </c>
      <c r="F6" s="46">
        <f>MAX(McQuarrie_plus_data!E34:E43)-1</f>
        <v>1.2671594508975925E-2</v>
      </c>
      <c r="H6" s="52" t="s">
        <v>79</v>
      </c>
      <c r="L6" s="2">
        <v>1796</v>
      </c>
      <c r="M6" s="11"/>
      <c r="N6" s="11"/>
      <c r="O6" s="11"/>
      <c r="P6" s="11"/>
    </row>
    <row r="7" spans="1:16" x14ac:dyDescent="0.2">
      <c r="A7" s="45" t="s">
        <v>86</v>
      </c>
      <c r="B7" s="46">
        <f>RATE(10,,McQuarrie_plus_data!N43,-McQuarrie_plus_data!N53)</f>
        <v>-8.6633923554745203E-3</v>
      </c>
      <c r="C7" s="46">
        <f>AVERAGE(McQuarrie_plus_data!E44:E53)-1</f>
        <v>-8.0025717898060122E-3</v>
      </c>
      <c r="D7" s="46">
        <v>3.8033546561099023E-2</v>
      </c>
      <c r="E7" s="46">
        <v>-7.885085574572126E-2</v>
      </c>
      <c r="F7" s="46">
        <v>4.2755344418052177E-2</v>
      </c>
      <c r="H7" s="52" t="s">
        <v>79</v>
      </c>
      <c r="L7" s="2">
        <v>1797</v>
      </c>
      <c r="M7" s="11"/>
      <c r="N7" s="11"/>
      <c r="O7" s="11"/>
      <c r="P7" s="11"/>
    </row>
    <row r="8" spans="1:16" x14ac:dyDescent="0.2">
      <c r="A8" s="45" t="s">
        <v>88</v>
      </c>
      <c r="B8" s="46">
        <f>RATE(10,,McQuarrie_plus_data!N53,-McQuarrie_plus_data!N63)</f>
        <v>-5.9882408817855373E-4</v>
      </c>
      <c r="C8" s="46">
        <f>AVERAGE(McQuarrie_plus_data!E54:E63)-1</f>
        <v>-3.1219194031351094E-4</v>
      </c>
      <c r="D8" s="46">
        <v>2.5179891932906949E-2</v>
      </c>
      <c r="E8" s="46">
        <v>-4.3132050431320512E-2</v>
      </c>
      <c r="F8" s="46">
        <v>4.4097693351424772E-2</v>
      </c>
      <c r="H8" s="52" t="s">
        <v>79</v>
      </c>
      <c r="L8" s="2">
        <v>1798</v>
      </c>
      <c r="M8" s="11"/>
      <c r="N8" s="11"/>
      <c r="O8" s="11"/>
      <c r="P8" s="11"/>
    </row>
    <row r="9" spans="1:16" x14ac:dyDescent="0.2">
      <c r="A9" s="45" t="s">
        <v>89</v>
      </c>
      <c r="B9" s="46">
        <f>RATE(10,,McQuarrie_plus_data!N63,-McQuarrie_plus_data!N73)</f>
        <v>3.8802230921620974E-2</v>
      </c>
      <c r="C9" s="46">
        <f>AVERAGE(McQuarrie_plus_data!E64:E73)-1</f>
        <v>4.0631601337876022E-2</v>
      </c>
      <c r="D9" s="46">
        <v>6.6773093071472903E-2</v>
      </c>
      <c r="E9" s="46">
        <v>-2.4330900243309084E-2</v>
      </c>
      <c r="F9" s="46">
        <v>0.19846910880262447</v>
      </c>
      <c r="H9" s="52" t="s">
        <v>79</v>
      </c>
      <c r="L9" s="2">
        <v>1799</v>
      </c>
      <c r="M9" s="11"/>
      <c r="N9" s="11"/>
      <c r="O9" s="11"/>
      <c r="P9" s="11"/>
    </row>
    <row r="10" spans="1:16" x14ac:dyDescent="0.2">
      <c r="A10" s="45" t="s">
        <v>90</v>
      </c>
      <c r="B10" s="46">
        <f>RATE(10,,McQuarrie_plus_data!N73,-McQuarrie_plus_data!N83)</f>
        <v>6.7269754009820996E-3</v>
      </c>
      <c r="C10" s="46">
        <f>AVERAGE(McQuarrie_plus_data!E74:E83)-1</f>
        <v>1.083768173454458E-2</v>
      </c>
      <c r="D10" s="46">
        <v>0.10070483889306885</v>
      </c>
      <c r="E10" s="46">
        <v>-5.4154053144971459E-2</v>
      </c>
      <c r="F10" s="46">
        <v>0.24999999999999978</v>
      </c>
      <c r="H10" s="52" t="s">
        <v>79</v>
      </c>
      <c r="L10" s="2">
        <v>1800</v>
      </c>
      <c r="M10" s="11"/>
      <c r="N10" s="11"/>
      <c r="O10" s="11"/>
      <c r="P10" s="11"/>
    </row>
    <row r="11" spans="1:16" x14ac:dyDescent="0.2">
      <c r="A11" s="45" t="s">
        <v>91</v>
      </c>
      <c r="B11" s="46">
        <f>RATE(10,,McQuarrie_plus_data!N83,-McQuarrie_plus_data!N93)</f>
        <v>-1.7632152903038628E-2</v>
      </c>
      <c r="C11" s="46">
        <f>AVERAGE(McQuarrie_plus_data!E84:E93)-1</f>
        <v>-1.7450953062996377E-2</v>
      </c>
      <c r="D11" s="46">
        <v>1.9946009109514839E-2</v>
      </c>
      <c r="E11" s="46">
        <v>-4.2402826855123754E-2</v>
      </c>
      <c r="F11" s="46">
        <v>1.2409513960703222E-2</v>
      </c>
      <c r="H11" s="52" t="s">
        <v>79</v>
      </c>
      <c r="L11" s="2">
        <v>1801</v>
      </c>
      <c r="M11" s="11"/>
      <c r="N11" s="11"/>
      <c r="O11" s="11"/>
      <c r="P11" s="11"/>
    </row>
    <row r="12" spans="1:16" x14ac:dyDescent="0.2">
      <c r="A12" s="45" t="s">
        <v>92</v>
      </c>
      <c r="B12" s="46">
        <f>RATE(10,,McQuarrie_plus_data!N93,-McQuarrie_plus_data!N103)</f>
        <v>-1.1143987284442051E-2</v>
      </c>
      <c r="C12" s="46">
        <f>AVERAGE(McQuarrie_plus_data!E94:E103)-1</f>
        <v>-1.1098639411062705E-2</v>
      </c>
      <c r="D12" s="46">
        <v>9.9917910591008473E-3</v>
      </c>
      <c r="E12" s="46">
        <v>-2.2050716648290947E-2</v>
      </c>
      <c r="F12" s="46">
        <v>5.4525627044712532E-3</v>
      </c>
      <c r="H12" s="52" t="s">
        <v>79</v>
      </c>
      <c r="L12" s="2">
        <v>1802</v>
      </c>
      <c r="M12" s="11"/>
      <c r="N12" s="11"/>
      <c r="O12" s="11"/>
      <c r="P12" s="11"/>
    </row>
    <row r="13" spans="1:16" x14ac:dyDescent="0.2">
      <c r="A13" s="45" t="s">
        <v>93</v>
      </c>
      <c r="B13" s="46">
        <f>RATE(10,,McQuarrie_plus_data!N103,-McQuarrie_plus_data!N113)</f>
        <v>-3.8871344961041204E-3</v>
      </c>
      <c r="C13" s="46">
        <f>AVERAGE(McQuarrie_plus_data!E104:E113)-1</f>
        <v>-3.7541763977518849E-3</v>
      </c>
      <c r="D13" s="46">
        <v>1.7105866063658583E-2</v>
      </c>
      <c r="E13" s="46">
        <v>-3.3997655334115029E-2</v>
      </c>
      <c r="F13" s="46">
        <v>1.7490952955367955E-2</v>
      </c>
      <c r="H13" s="52" t="s">
        <v>79</v>
      </c>
      <c r="L13" s="2">
        <v>1803</v>
      </c>
      <c r="M13" s="11">
        <v>1.2478055564289769E-2</v>
      </c>
      <c r="N13" s="11">
        <v>6.6176295584159731E-2</v>
      </c>
      <c r="O13" s="11">
        <v>-7.265306122448989E-2</v>
      </c>
      <c r="P13" s="11">
        <v>0.12753336628769163</v>
      </c>
    </row>
    <row r="14" spans="1:16" x14ac:dyDescent="0.2">
      <c r="A14" s="45" t="s">
        <v>94</v>
      </c>
      <c r="B14" s="46">
        <f>RATE(10,,McQuarrie_plus_data!N113,-McQuarrie_plus_data!N123)</f>
        <v>1.1961177788994817E-2</v>
      </c>
      <c r="C14" s="46">
        <f>AVERAGE(McQuarrie_plus_data!E114:E123)-1</f>
        <v>1.2044017189986045E-2</v>
      </c>
      <c r="D14" s="46">
        <v>1.3614378384442497E-2</v>
      </c>
      <c r="E14" s="46">
        <v>-1.6084303937881295E-2</v>
      </c>
      <c r="F14" s="46">
        <v>3.3623188405796922E-2</v>
      </c>
      <c r="H14" s="52" t="s">
        <v>79</v>
      </c>
      <c r="L14" s="2">
        <v>1804</v>
      </c>
      <c r="M14" s="11">
        <v>1.0241519786645153E-2</v>
      </c>
      <c r="N14" s="11">
        <v>6.4270431821919369E-2</v>
      </c>
      <c r="O14" s="11">
        <v>-7.265306122448989E-2</v>
      </c>
      <c r="P14" s="11">
        <v>0.12753336628769163</v>
      </c>
    </row>
    <row r="15" spans="1:16" x14ac:dyDescent="0.2">
      <c r="A15" s="45" t="s">
        <v>95</v>
      </c>
      <c r="B15" s="46">
        <f>RATE(10,,McQuarrie_plus_data!N123,-McQuarrie_plus_data!N133)</f>
        <v>5.5378689666831973E-2</v>
      </c>
      <c r="C15" s="46">
        <f>AVERAGE(McQuarrie_plus_data!E124:E133)-1</f>
        <v>5.979732114083669E-2</v>
      </c>
      <c r="D15" s="46">
        <v>0.10170122001785363</v>
      </c>
      <c r="E15" s="46">
        <v>-0.11052631578947381</v>
      </c>
      <c r="F15" s="46">
        <v>0.19658119658119655</v>
      </c>
      <c r="H15" s="52" t="s">
        <v>79</v>
      </c>
      <c r="L15" s="2">
        <v>1805</v>
      </c>
      <c r="M15" s="11">
        <v>-4.3849072191044788E-5</v>
      </c>
      <c r="N15" s="11">
        <v>5.0189157692692533E-2</v>
      </c>
      <c r="O15" s="11">
        <v>-7.265306122448989E-2</v>
      </c>
      <c r="P15" s="11">
        <v>9.5133713283647392E-2</v>
      </c>
    </row>
    <row r="16" spans="1:16" x14ac:dyDescent="0.2">
      <c r="A16" s="45" t="s">
        <v>96</v>
      </c>
      <c r="B16" s="46">
        <f>RATE(10,,McQuarrie_plus_data!N133,-McQuarrie_plus_data!N143)</f>
        <v>-2.6069328960388473E-2</v>
      </c>
      <c r="C16" s="46">
        <f>AVERAGE(McQuarrie_plus_data!E134:E143)-1</f>
        <v>-2.4959811541471311E-2</v>
      </c>
      <c r="D16" s="46">
        <v>4.8600311545570138E-2</v>
      </c>
      <c r="E16" s="46">
        <v>-0.10062893081761004</v>
      </c>
      <c r="F16" s="46">
        <v>3.4682080924855363E-2</v>
      </c>
      <c r="H16" s="52" t="s">
        <v>79</v>
      </c>
      <c r="L16" s="2">
        <v>1806</v>
      </c>
      <c r="M16" s="11">
        <v>-7.3650665888850587E-3</v>
      </c>
      <c r="N16" s="11">
        <v>3.8720982100706278E-2</v>
      </c>
      <c r="O16" s="11">
        <v>-7.265306122448989E-2</v>
      </c>
      <c r="P16" s="11">
        <v>4.9180327868852292E-2</v>
      </c>
    </row>
    <row r="17" spans="1:16" x14ac:dyDescent="0.2">
      <c r="A17" s="45" t="s">
        <v>97</v>
      </c>
      <c r="B17" s="46">
        <f>RATE(10,,McQuarrie_plus_data!N143,-McQuarrie_plus_data!N153)</f>
        <v>2.7376670071343104E-2</v>
      </c>
      <c r="C17" s="46">
        <f>AVERAGE(McQuarrie_plus_data!E144:E153)-1</f>
        <v>2.8016547897339761E-2</v>
      </c>
      <c r="D17" s="46">
        <v>3.8764315259031006E-2</v>
      </c>
      <c r="E17" s="46">
        <v>-1.4084507042253502E-2</v>
      </c>
      <c r="F17" s="46">
        <v>0.11347517730496448</v>
      </c>
      <c r="H17" s="52" t="s">
        <v>79</v>
      </c>
      <c r="L17" s="2">
        <v>1807</v>
      </c>
      <c r="M17" s="11">
        <v>-8.6849031693203745E-3</v>
      </c>
      <c r="N17" s="11">
        <v>3.8449167175304055E-2</v>
      </c>
      <c r="O17" s="11">
        <v>-7.265306122448989E-2</v>
      </c>
      <c r="P17" s="11">
        <v>4.9180327868852292E-2</v>
      </c>
    </row>
    <row r="18" spans="1:16" x14ac:dyDescent="0.2">
      <c r="A18" s="45" t="s">
        <v>98</v>
      </c>
      <c r="B18" s="46">
        <f>RATE(10,,McQuarrie_plus_data!N153,-McQuarrie_plus_data!N163)</f>
        <v>4.6404245949339722E-2</v>
      </c>
      <c r="C18" s="46">
        <f>AVERAGE(McQuarrie_plus_data!E154:E163)-1</f>
        <v>4.7844710725447381E-2</v>
      </c>
      <c r="D18" s="46">
        <v>5.9053177276183047E-2</v>
      </c>
      <c r="E18" s="46">
        <v>-2.083333333333337E-2</v>
      </c>
      <c r="F18" s="46">
        <v>0.18131868131868134</v>
      </c>
      <c r="H18" s="52" t="s">
        <v>79</v>
      </c>
      <c r="L18" s="2">
        <v>1808</v>
      </c>
      <c r="M18" s="11">
        <v>-3.6895238025439238E-3</v>
      </c>
      <c r="N18" s="11">
        <v>3.7721124718655949E-2</v>
      </c>
      <c r="O18" s="11">
        <v>-7.265306122448989E-2</v>
      </c>
      <c r="P18" s="11">
        <v>4.9180327868852292E-2</v>
      </c>
    </row>
    <row r="19" spans="1:16" x14ac:dyDescent="0.2">
      <c r="A19" s="45" t="s">
        <v>99</v>
      </c>
      <c r="B19" s="46">
        <f>RATE(10,,McQuarrie_plus_data!N163,-McQuarrie_plus_data!N173)</f>
        <v>1.3442690591480806E-2</v>
      </c>
      <c r="C19" s="46">
        <f>AVERAGE(McQuarrie_plus_data!E164:E173)-1</f>
        <v>1.3511163064739984E-2</v>
      </c>
      <c r="D19" s="46">
        <v>1.2434086315470969E-2</v>
      </c>
      <c r="E19" s="46">
        <v>-7.4349442379182396E-3</v>
      </c>
      <c r="F19" s="46">
        <v>3.6231884057970953E-2</v>
      </c>
      <c r="H19" s="52" t="s">
        <v>79</v>
      </c>
      <c r="L19" s="2">
        <v>1809</v>
      </c>
      <c r="M19" s="11">
        <v>1.0437417626769801E-3</v>
      </c>
      <c r="N19" s="11">
        <v>3.8774544264453308E-2</v>
      </c>
      <c r="O19" s="11">
        <v>-7.265306122448989E-2</v>
      </c>
      <c r="P19" s="11">
        <v>4.9180327868852292E-2</v>
      </c>
    </row>
    <row r="20" spans="1:16" x14ac:dyDescent="0.2">
      <c r="A20" s="45" t="s">
        <v>100</v>
      </c>
      <c r="B20" s="46">
        <f>RATE(10,,McQuarrie_plus_data!N173,-McQuarrie_plus_data!N183)</f>
        <v>3.4316854143475108E-2</v>
      </c>
      <c r="C20" s="46">
        <f>AVERAGE(McQuarrie_plus_data!E174:E183)-1</f>
        <v>3.4430797707983185E-2</v>
      </c>
      <c r="D20" s="46">
        <v>1.6189828032514644E-2</v>
      </c>
      <c r="E20" s="46">
        <v>9.7087378640776656E-3</v>
      </c>
      <c r="F20" s="46">
        <v>6.1797752808988582E-2</v>
      </c>
      <c r="H20" s="52" t="s">
        <v>79</v>
      </c>
      <c r="L20" s="2">
        <v>1810</v>
      </c>
      <c r="M20" s="11">
        <v>-1.0426535016725422E-3</v>
      </c>
      <c r="N20" s="11">
        <v>3.881275312483802E-2</v>
      </c>
      <c r="O20" s="11">
        <v>-7.265306122448989E-2</v>
      </c>
      <c r="P20" s="11">
        <v>4.9180327868852292E-2</v>
      </c>
    </row>
    <row r="21" spans="1:16" ht="15.75" customHeight="1" x14ac:dyDescent="0.2">
      <c r="A21" s="45" t="s">
        <v>101</v>
      </c>
      <c r="B21" s="46">
        <f>RATE(10,,McQuarrie_plus_data!N183,-McQuarrie_plus_data!N193)</f>
        <v>8.6658109936059866E-2</v>
      </c>
      <c r="C21" s="46">
        <f>AVERAGE(McQuarrie_plus_data!E184:E193)-1</f>
        <v>8.7080311198632243E-2</v>
      </c>
      <c r="D21" s="46">
        <v>3.194739608857005E-2</v>
      </c>
      <c r="E21" s="46">
        <v>3.7115588547189882E-2</v>
      </c>
      <c r="F21" s="46">
        <v>0.13909224011713039</v>
      </c>
      <c r="H21" s="52" t="s">
        <v>79</v>
      </c>
      <c r="L21" s="2">
        <v>1811</v>
      </c>
      <c r="M21" s="11">
        <v>6.1056461253930223E-4</v>
      </c>
      <c r="N21" s="11">
        <v>4.000792131008242E-2</v>
      </c>
      <c r="O21" s="11">
        <v>-7.265306122448989E-2</v>
      </c>
      <c r="P21" s="11">
        <v>4.9180327868852292E-2</v>
      </c>
    </row>
    <row r="22" spans="1:16" ht="15.75" customHeight="1" x14ac:dyDescent="0.2">
      <c r="A22" s="45" t="s">
        <v>102</v>
      </c>
      <c r="B22" s="46">
        <f>RATE(10,,McQuarrie_plus_data!N193,-McQuarrie_plus_data!N203)</f>
        <v>3.8432010342892856E-2</v>
      </c>
      <c r="C22" s="46">
        <f>AVERAGE(McQuarrie_plus_data!E194:E203)-1</f>
        <v>3.8497828813674584E-2</v>
      </c>
      <c r="D22" s="46">
        <v>1.2303631275450448E-2</v>
      </c>
      <c r="E22" s="46">
        <v>1.4598540145985384E-2</v>
      </c>
      <c r="F22" s="46">
        <v>5.6514913657770727E-2</v>
      </c>
      <c r="H22" s="52" t="s">
        <v>79</v>
      </c>
      <c r="L22" s="2">
        <v>1812</v>
      </c>
      <c r="M22" s="11">
        <v>1.2085213376452434E-2</v>
      </c>
      <c r="N22" s="11">
        <v>3.183231042939428E-2</v>
      </c>
      <c r="O22" s="11">
        <v>-6.0299295774647765E-2</v>
      </c>
      <c r="P22" s="11">
        <v>4.9180327868852292E-2</v>
      </c>
    </row>
    <row r="23" spans="1:16" ht="15.75" customHeight="1" x14ac:dyDescent="0.2">
      <c r="A23" s="45" t="s">
        <v>103</v>
      </c>
      <c r="B23" s="46">
        <f>RATE(10,,McQuarrie_plus_data!N203,-McQuarrie_plus_data!N213)</f>
        <v>2.4527311532375081E-2</v>
      </c>
      <c r="C23" s="46">
        <f>AVERAGE(McQuarrie_plus_data!E204:E213)-1</f>
        <v>2.4553698443694705E-2</v>
      </c>
      <c r="D23" s="46">
        <v>7.745813526151472E-3</v>
      </c>
      <c r="E23" s="46">
        <v>1.142204454597362E-2</v>
      </c>
      <c r="F23" s="46">
        <v>3.7322274881516515E-2</v>
      </c>
      <c r="H23" s="52" t="s">
        <v>79</v>
      </c>
      <c r="L23" s="2">
        <v>1813</v>
      </c>
      <c r="M23" s="11">
        <v>2.8799713682920412E-2</v>
      </c>
      <c r="N23" s="11">
        <v>3.3212320371259672E-2</v>
      </c>
      <c r="O23" s="11">
        <v>-1.0377750103777506E-2</v>
      </c>
      <c r="P23" s="11">
        <v>0.10694769711163143</v>
      </c>
    </row>
    <row r="24" spans="1:16" ht="15.75" customHeight="1" x14ac:dyDescent="0.2">
      <c r="A24" s="45" t="s">
        <v>104</v>
      </c>
      <c r="B24" s="46">
        <f>RATE(10,,McQuarrie_plus_data!N213,-McQuarrie_plus_data!N223)</f>
        <v>2.3976829010131474E-2</v>
      </c>
      <c r="C24" s="46">
        <f>AVERAGE(McQuarrie_plus_data!E214:E223)-1</f>
        <v>2.4044752132557523E-2</v>
      </c>
      <c r="D24" s="46">
        <v>1.2421100668674323E-2</v>
      </c>
      <c r="E24" s="46">
        <v>2.984650369528552E-4</v>
      </c>
      <c r="F24" s="46">
        <v>4.2802940479013563E-2</v>
      </c>
      <c r="H24" s="52" t="s">
        <v>79</v>
      </c>
      <c r="L24" s="2">
        <v>1814</v>
      </c>
      <c r="M24" s="11">
        <v>3.7823324582451877E-2</v>
      </c>
      <c r="N24" s="11">
        <v>4.9429711509190073E-2</v>
      </c>
      <c r="O24" s="11">
        <v>-1.0377750103777506E-2</v>
      </c>
      <c r="P24" s="11">
        <v>0.14492242595204519</v>
      </c>
    </row>
    <row r="25" spans="1:16" ht="15.75" customHeight="1" x14ac:dyDescent="0.2">
      <c r="A25" s="45" t="s">
        <v>105</v>
      </c>
      <c r="B25" s="46">
        <f>RATE(10,,McQuarrie_plus_data!N223,-McQuarrie_plus_data!N233)</f>
        <v>2.651708511809182E-2</v>
      </c>
      <c r="C25" s="46">
        <f>AVERAGE(McQuarrie_plus_data!E224:E233)-1</f>
        <v>2.6760831970665588E-2</v>
      </c>
      <c r="D25" s="46">
        <v>2.3780624130737796E-2</v>
      </c>
      <c r="E25" s="46">
        <v>-8.9348313069648189E-4</v>
      </c>
      <c r="F25" s="46">
        <v>7.4798724682891171E-2</v>
      </c>
      <c r="H25" s="52" t="s">
        <v>79</v>
      </c>
      <c r="L25" s="2">
        <v>1815</v>
      </c>
      <c r="M25" s="11">
        <v>3.4187289194454309E-2</v>
      </c>
      <c r="N25" s="11">
        <v>5.225181372805391E-2</v>
      </c>
      <c r="O25" s="11">
        <v>-1.7246689251616876E-2</v>
      </c>
      <c r="P25" s="11">
        <v>0.14492242595204519</v>
      </c>
    </row>
    <row r="26" spans="1:16" ht="15.75" customHeight="1" x14ac:dyDescent="0.2">
      <c r="B26" s="53"/>
      <c r="C26" s="53"/>
      <c r="D26" s="53"/>
      <c r="E26" s="53"/>
      <c r="F26" s="53"/>
      <c r="G26" s="2" t="s">
        <v>107</v>
      </c>
      <c r="H26" s="52" t="s">
        <v>79</v>
      </c>
      <c r="L26" s="2">
        <v>1816</v>
      </c>
      <c r="M26" s="11">
        <v>2.0895709640576268E-2</v>
      </c>
      <c r="N26" s="11">
        <v>6.8867979084464445E-2</v>
      </c>
      <c r="O26" s="11">
        <v>-0.10592290817925409</v>
      </c>
      <c r="P26" s="11">
        <v>0.14492242595204519</v>
      </c>
    </row>
    <row r="27" spans="1:16" ht="15.75" customHeight="1" x14ac:dyDescent="0.2">
      <c r="A27" s="47" t="s">
        <v>108</v>
      </c>
      <c r="B27" s="48">
        <f>RATE(230,,McQuarrie_plus_data!N3,-McQuarrie_plus_data!N233)</f>
        <v>1.5007256907187641E-2</v>
      </c>
      <c r="C27" s="48">
        <f>AVERAGE(McQuarrie_plus_data!E4:E233)-1</f>
        <v>1.6290317153303535E-2</v>
      </c>
      <c r="D27" s="48">
        <f>_xlfn.STDEV.S(McQuarrie_plus_data!E4:E233)</f>
        <v>5.201762784385261E-2</v>
      </c>
      <c r="E27" s="48">
        <f>MIN(McQuarrie_plus_data!E4:E233)-1</f>
        <v>-0.11052631578947381</v>
      </c>
      <c r="F27" s="48">
        <f>MAX(McQuarrie_plus_data!E4:E233)-1</f>
        <v>0.24999999999999978</v>
      </c>
      <c r="G27" s="2" t="s">
        <v>166</v>
      </c>
      <c r="H27" s="52" t="s">
        <v>79</v>
      </c>
      <c r="L27" s="2">
        <v>1817</v>
      </c>
      <c r="M27" s="11">
        <v>1.4127886938339537E-2</v>
      </c>
      <c r="N27" s="11">
        <v>7.4669983268490545E-2</v>
      </c>
      <c r="O27" s="11">
        <v>-0.10592290817925409</v>
      </c>
      <c r="P27" s="11">
        <v>0.14492242595204519</v>
      </c>
    </row>
    <row r="28" spans="1:16" ht="15.75" customHeight="1" x14ac:dyDescent="0.2">
      <c r="A28" s="47" t="s">
        <v>109</v>
      </c>
      <c r="B28" s="48">
        <f>RATE(120,,McQuarrie_plus_data!N3,-McQuarrie_plus_data!N123)</f>
        <v>6.1632748944648021E-5</v>
      </c>
      <c r="C28" s="48">
        <f>AVERAGE(McQuarrie_plus_data!E4:E123)-1</f>
        <v>1.2582619143237661E-3</v>
      </c>
      <c r="D28" s="48">
        <f>_xlfn.STDEV.S(McQuarrie_plus_data!E4:E123)</f>
        <v>5.0533230104007981E-2</v>
      </c>
      <c r="E28" s="48">
        <f>MIN(McQuarrie_plus_data!E4:E123)-1</f>
        <v>-0.10592290817925409</v>
      </c>
      <c r="F28" s="48">
        <f>MAX(McQuarrie_plus_data!E4:E123)-1</f>
        <v>0.24999999999999978</v>
      </c>
      <c r="G28" s="2" t="s">
        <v>167</v>
      </c>
      <c r="H28" s="52" t="s">
        <v>79</v>
      </c>
      <c r="L28" s="2">
        <v>1818</v>
      </c>
      <c r="M28" s="11">
        <v>7.6475121829750825E-3</v>
      </c>
      <c r="N28" s="11">
        <v>7.7486412539132285E-2</v>
      </c>
      <c r="O28" s="11">
        <v>-0.10592290817925409</v>
      </c>
      <c r="P28" s="11">
        <v>0.14492242595204519</v>
      </c>
    </row>
    <row r="29" spans="1:16" ht="15.75" customHeight="1" x14ac:dyDescent="0.2">
      <c r="A29" s="47" t="s">
        <v>111</v>
      </c>
      <c r="B29" s="48">
        <f>RATE(110,,McQuarrie_plus_data!N123,-McQuarrie_plus_data!N233)</f>
        <v>3.1566427923888155E-2</v>
      </c>
      <c r="C29" s="48">
        <f>AVERAGE(McQuarrie_plus_data!E124:E233)-1</f>
        <v>3.2688922868554293E-2</v>
      </c>
      <c r="D29" s="48">
        <f>_xlfn.STDEV.S(McQuarrie_plus_data!E124:E233)</f>
        <v>4.8751431883450096E-2</v>
      </c>
      <c r="E29" s="48">
        <f>MIN(McQuarrie_plus_data!E124:E233)-1</f>
        <v>-0.11052631578947381</v>
      </c>
      <c r="F29" s="48">
        <f>MAX(McQuarrie_plus_data!E124:E233)-1</f>
        <v>0.19658119658119655</v>
      </c>
      <c r="H29" s="52" t="s">
        <v>79</v>
      </c>
      <c r="L29" s="2">
        <v>1819</v>
      </c>
      <c r="M29" s="11">
        <v>2.3413046941597438E-3</v>
      </c>
      <c r="N29" s="11">
        <v>7.7740414126674928E-2</v>
      </c>
      <c r="O29" s="11">
        <v>-0.10592290817925409</v>
      </c>
      <c r="P29" s="11">
        <v>0.14492242595204519</v>
      </c>
    </row>
    <row r="30" spans="1:16" ht="15.75" customHeight="1" x14ac:dyDescent="0.2">
      <c r="A30" s="47" t="s">
        <v>112</v>
      </c>
      <c r="B30" s="48">
        <f>RATE(149,,McQuarrie_plus_data!N3,-McQuarrie_plus_data!N152)</f>
        <v>3.2177432317428358E-3</v>
      </c>
      <c r="C30" s="48">
        <f>AVERAGE(McQuarrie_plus_data!E4:E152)-1</f>
        <v>4.7187844541392021E-3</v>
      </c>
      <c r="D30" s="48">
        <f>_xlfn.STDEV.S(McQuarrie_plus_data!E4:E152)</f>
        <v>5.6509749189658127E-2</v>
      </c>
      <c r="E30" s="48">
        <f>MIN(McQuarrie_plus_data!E4:E152)-1</f>
        <v>-0.11052631578947381</v>
      </c>
      <c r="F30" s="48">
        <f>MAX(McQuarrie_plus_data!E4:E152)-1</f>
        <v>0.24999999999999978</v>
      </c>
      <c r="H30" s="52" t="s">
        <v>79</v>
      </c>
      <c r="L30" s="2">
        <v>1820</v>
      </c>
      <c r="M30" s="11">
        <v>-6.309832489352962E-4</v>
      </c>
      <c r="N30" s="11">
        <v>7.8907333169926319E-2</v>
      </c>
      <c r="O30" s="11">
        <v>-0.10592290817925409</v>
      </c>
      <c r="P30" s="11">
        <v>0.14492242595204519</v>
      </c>
    </row>
    <row r="31" spans="1:16" ht="15.75" customHeight="1" x14ac:dyDescent="0.2">
      <c r="A31" s="47" t="s">
        <v>113</v>
      </c>
      <c r="B31" s="48">
        <f>RATE(29,,McQuarrie_plus_data!N123,-McQuarrie_plus_data!N152)</f>
        <v>1.6383742118976505E-2</v>
      </c>
      <c r="C31" s="48">
        <f>AVERAGE(McQuarrie_plus_data!E124:E152)-1</f>
        <v>1.9038188067170614E-2</v>
      </c>
      <c r="D31" s="48">
        <f>_xlfn.STDEV.S(McQuarrie_plus_data!E124:E152)</f>
        <v>7.5911942704586122E-2</v>
      </c>
      <c r="E31" s="48">
        <f>MIN(McQuarrie_plus_data!E124:E152)-1</f>
        <v>-0.11052631578947381</v>
      </c>
      <c r="F31" s="48">
        <f>MAX(McQuarrie_plus_data!E124:E152)-1</f>
        <v>0.19658119658119655</v>
      </c>
      <c r="H31" s="52" t="s">
        <v>79</v>
      </c>
      <c r="L31" s="2">
        <v>1821</v>
      </c>
      <c r="M31" s="11">
        <v>-9.8802427968669969E-3</v>
      </c>
      <c r="N31" s="11">
        <v>8.0118275089889182E-2</v>
      </c>
      <c r="O31" s="11">
        <v>-0.10592290817925409</v>
      </c>
      <c r="P31" s="11">
        <v>0.14492242595204519</v>
      </c>
    </row>
    <row r="32" spans="1:16" ht="15.75" customHeight="1" x14ac:dyDescent="0.2">
      <c r="A32" s="47" t="s">
        <v>114</v>
      </c>
      <c r="B32" s="48">
        <f>RATE(13,,McQuarrie_plus_data!N139,-McQuarrie_plus_data!N152)</f>
        <v>-6.5490570716095651E-3</v>
      </c>
      <c r="C32" s="48">
        <f>AVERAGE(McQuarrie_plus_data!E140:E152)-1</f>
        <v>-4.9980084124547908E-3</v>
      </c>
      <c r="D32" s="48">
        <f>_xlfn.STDEV.S(McQuarrie_plus_data!E140:E152)</f>
        <v>5.7620996128282267E-2</v>
      </c>
      <c r="E32" s="48">
        <f>MIN(McQuarrie_plus_data!E140:E152)-1</f>
        <v>-0.10062893081761004</v>
      </c>
      <c r="F32" s="48">
        <f>MAX(McQuarrie_plus_data!E140:E152)-1</f>
        <v>0.11347517730496448</v>
      </c>
      <c r="H32" s="52" t="s">
        <v>79</v>
      </c>
      <c r="L32" s="2">
        <v>1822</v>
      </c>
      <c r="M32" s="11">
        <v>-1.3694382880579913E-2</v>
      </c>
      <c r="N32" s="11">
        <v>7.8535222971900714E-2</v>
      </c>
      <c r="O32" s="11">
        <v>-0.10592290817925409</v>
      </c>
      <c r="P32" s="11">
        <v>0.14492242595204519</v>
      </c>
    </row>
    <row r="33" spans="1:16" ht="15.75" customHeight="1" x14ac:dyDescent="0.2">
      <c r="A33" s="47" t="s">
        <v>115</v>
      </c>
      <c r="B33" s="48">
        <f>RATE(81,,McQuarrie_plus_data!N152,-McQuarrie_plus_data!N233)</f>
        <v>3.7057164513976337E-2</v>
      </c>
      <c r="C33" s="48">
        <f>AVERAGE(McQuarrie_plus_data!E153:E233)-1</f>
        <v>3.757622298262997E-2</v>
      </c>
      <c r="D33" s="48">
        <f>_xlfn.STDEV.S(McQuarrie_plus_data!E153:E233)</f>
        <v>3.3609598451737499E-2</v>
      </c>
      <c r="E33" s="48">
        <f>MIN(McQuarrie_plus_data!E153:E233)-1</f>
        <v>-2.083333333333337E-2</v>
      </c>
      <c r="F33" s="48">
        <f>MAX(McQuarrie_plus_data!E153:E233)-1</f>
        <v>0.18131868131868134</v>
      </c>
      <c r="H33" s="52" t="s">
        <v>79</v>
      </c>
      <c r="L33" s="2">
        <v>1823</v>
      </c>
      <c r="M33" s="11">
        <v>-2.7267517825090126E-2</v>
      </c>
      <c r="N33" s="11">
        <v>6.6818537473889217E-2</v>
      </c>
      <c r="O33" s="11">
        <v>-0.10592290817925409</v>
      </c>
      <c r="P33" s="11">
        <v>0.14492242595204519</v>
      </c>
    </row>
    <row r="34" spans="1:16" ht="15.75" customHeight="1" x14ac:dyDescent="0.2">
      <c r="A34" s="47" t="s">
        <v>116</v>
      </c>
      <c r="B34" s="48">
        <f>RATE(40,,McQuarrie_plus_data!N152,-McQuarrie_plus_data!N192)</f>
        <v>4.5840127251495388E-2</v>
      </c>
      <c r="C34" s="48">
        <f>AVERAGE(McQuarrie_plus_data!E153:E192)-1</f>
        <v>4.6699683985998552E-2</v>
      </c>
      <c r="D34" s="48">
        <f>_xlfn.STDEV.S(McQuarrie_plus_data!E153:E192)</f>
        <v>4.3545730983125142E-2</v>
      </c>
      <c r="E34" s="48">
        <f>MIN(McQuarrie_plus_data!E153:E192)-1</f>
        <v>-2.083333333333337E-2</v>
      </c>
      <c r="F34" s="48">
        <f>MAX(McQuarrie_plus_data!E153:E192)-1</f>
        <v>0.18131868131868134</v>
      </c>
      <c r="G34" s="2" t="s">
        <v>168</v>
      </c>
      <c r="H34" s="52" t="s">
        <v>79</v>
      </c>
      <c r="L34" s="2">
        <v>1824</v>
      </c>
      <c r="M34" s="11">
        <v>-4.9712028146220805E-2</v>
      </c>
      <c r="N34" s="11">
        <v>3.3583934661738431E-2</v>
      </c>
      <c r="O34" s="11">
        <v>-0.10592290817925409</v>
      </c>
      <c r="P34" s="11">
        <v>0</v>
      </c>
    </row>
    <row r="35" spans="1:16" ht="15.75" customHeight="1" x14ac:dyDescent="0.2">
      <c r="A35" s="47" t="s">
        <v>117</v>
      </c>
      <c r="B35" s="48">
        <f>RATE(25,,McQuarrie_plus_data!N192,-McQuarrie_plus_data!N217)</f>
        <v>3.1025308068115553E-2</v>
      </c>
      <c r="C35" s="48">
        <f>AVERAGE(McQuarrie_plus_data!E193:E217)-1</f>
        <v>3.1088024324947838E-2</v>
      </c>
      <c r="D35" s="48">
        <f>_xlfn.STDEV.S(McQuarrie_plus_data!E193:E217)</f>
        <v>1.1619121905233253E-2</v>
      </c>
      <c r="E35" s="48">
        <f>MIN(McQuarrie_plus_data!E193:E217)-1</f>
        <v>1.142204454597362E-2</v>
      </c>
      <c r="F35" s="48">
        <f>MAX(McQuarrie_plus_data!E193:E217)-1</f>
        <v>5.6514913657770727E-2</v>
      </c>
      <c r="G35" s="2" t="s">
        <v>169</v>
      </c>
      <c r="H35" s="52" t="s">
        <v>79</v>
      </c>
      <c r="L35" s="2">
        <v>1825</v>
      </c>
      <c r="M35" s="11">
        <v>-5.0827128538712595E-2</v>
      </c>
      <c r="N35" s="11">
        <v>3.2552296265786859E-2</v>
      </c>
      <c r="O35" s="11">
        <v>-0.10592290817925409</v>
      </c>
      <c r="P35" s="11">
        <v>0</v>
      </c>
    </row>
    <row r="36" spans="1:16" ht="15.75" customHeight="1" x14ac:dyDescent="0.2">
      <c r="A36" s="47" t="s">
        <v>118</v>
      </c>
      <c r="B36" s="48">
        <f>RATE(16,,McQuarrie_plus_data!N217,-McQuarrie_plus_data!N233)</f>
        <v>2.4718495928012511E-2</v>
      </c>
      <c r="C36" s="48">
        <f>AVERAGE(McQuarrie_plus_data!E218:E233)-1</f>
        <v>2.4905380876838912E-2</v>
      </c>
      <c r="D36" s="48">
        <f>_xlfn.STDEV.S(McQuarrie_plus_data!E218:E233)</f>
        <v>2.0370881996622212E-2</v>
      </c>
      <c r="E36" s="48">
        <f>MIN(McQuarrie_plus_data!E218:E233)-1</f>
        <v>-8.9348313069648189E-4</v>
      </c>
      <c r="F36" s="48">
        <f>MAX(McQuarrie_plus_data!E218:E233)-1</f>
        <v>7.4798724682891171E-2</v>
      </c>
      <c r="G36" s="2" t="s">
        <v>170</v>
      </c>
      <c r="H36" s="52" t="s">
        <v>79</v>
      </c>
      <c r="L36" s="2">
        <v>1826</v>
      </c>
      <c r="M36" s="11">
        <v>-3.8930747421329702E-2</v>
      </c>
      <c r="N36" s="11">
        <v>3.1634870345561769E-2</v>
      </c>
      <c r="O36" s="11">
        <v>-9.3444909344490901E-2</v>
      </c>
      <c r="P36" s="11">
        <v>1.2671594508975925E-2</v>
      </c>
    </row>
    <row r="37" spans="1:16" ht="15.75" customHeight="1" x14ac:dyDescent="0.2">
      <c r="A37" s="47" t="s">
        <v>119</v>
      </c>
      <c r="B37" s="48">
        <f>RATE(41,,McQuarrie_plus_data!N192,-McQuarrie_plus_data!N233)</f>
        <v>2.8559507959742714E-2</v>
      </c>
      <c r="C37" s="48">
        <f>AVERAGE(McQuarrie_plus_data!E193:E233)-1</f>
        <v>2.8675285418368723E-2</v>
      </c>
      <c r="D37" s="48">
        <f>STDEV(McQuarrie_plus_data!E193:E233)</f>
        <v>1.5682487017364053E-2</v>
      </c>
      <c r="E37" s="48">
        <f>MIN(McQuarrie_plus_data!E193:E233)-1</f>
        <v>-8.9348313069648189E-4</v>
      </c>
      <c r="F37" s="48">
        <f>MAX(McQuarrie_plus_data!E193:E233)-1</f>
        <v>7.4798724682891171E-2</v>
      </c>
      <c r="G37" s="2" t="s">
        <v>171</v>
      </c>
      <c r="H37" s="52" t="s">
        <v>79</v>
      </c>
      <c r="L37" s="2">
        <v>1827</v>
      </c>
      <c r="M37" s="11">
        <v>-3.1444179142586452E-2</v>
      </c>
      <c r="N37" s="11">
        <v>3.2000625145342958E-2</v>
      </c>
      <c r="O37" s="11">
        <v>-9.3444909344490901E-2</v>
      </c>
      <c r="P37" s="11">
        <v>1.2671594508975925E-2</v>
      </c>
    </row>
    <row r="38" spans="1:16" ht="15.75" customHeight="1" x14ac:dyDescent="0.2">
      <c r="A38" s="47" t="s">
        <v>120</v>
      </c>
      <c r="B38" s="48">
        <f>RATE(133,,McQuarrie_plus_data!N3,-McQuarrie_plus_data!N136)</f>
        <v>4.5955953956181616E-3</v>
      </c>
      <c r="C38" s="48">
        <f>AVERAGE(McQuarrie_plus_data!E4:E136)-1</f>
        <v>6.1158543369472795E-3</v>
      </c>
      <c r="D38" s="48">
        <f>_xlfn.STDEV.S(McQuarrie_plus_data!E4:E136)</f>
        <v>5.7077076367454356E-2</v>
      </c>
      <c r="E38" s="48">
        <f>MIN(McQuarrie_plus_data!E4:E136)-1</f>
        <v>-0.11052631578947381</v>
      </c>
      <c r="F38" s="48">
        <f>MAX(McQuarrie_plus_data!E4:E136)-1</f>
        <v>0.24999999999999978</v>
      </c>
      <c r="H38" s="52" t="s">
        <v>79</v>
      </c>
      <c r="L38" s="2">
        <v>1828</v>
      </c>
      <c r="M38" s="11">
        <v>-2.8641241137410386E-2</v>
      </c>
      <c r="N38" s="11">
        <v>3.149839241562824E-2</v>
      </c>
      <c r="O38" s="11">
        <v>-9.3444909344490901E-2</v>
      </c>
      <c r="P38" s="11">
        <v>1.2671594508975925E-2</v>
      </c>
    </row>
    <row r="39" spans="1:16" ht="15.75" customHeight="1" x14ac:dyDescent="0.2">
      <c r="A39" s="47" t="s">
        <v>121</v>
      </c>
      <c r="B39" s="48">
        <f>RATE(97,,McQuarrie_plus_data!N136,-McQuarrie_plus_data!N233)</f>
        <v>2.9458674945397681E-2</v>
      </c>
      <c r="C39" s="48">
        <f>AVERAGE(McQuarrie_plus_data!E137:E233)-1</f>
        <v>3.0240869262328385E-2</v>
      </c>
      <c r="D39" s="48">
        <f>_xlfn.STDEV.S(McQuarrie_plus_data!E137:E233)</f>
        <v>4.0435289169216501E-2</v>
      </c>
      <c r="E39" s="48">
        <f>MIN(McQuarrie_plus_data!E137:E233)-1</f>
        <v>-0.10062893081761004</v>
      </c>
      <c r="F39" s="48">
        <f>MAX(McQuarrie_plus_data!E137:E233)-1</f>
        <v>0.18131868131868134</v>
      </c>
      <c r="H39" s="52" t="s">
        <v>79</v>
      </c>
      <c r="L39" s="2">
        <v>1829</v>
      </c>
      <c r="M39" s="11">
        <v>-2.9866085083587977E-2</v>
      </c>
      <c r="N39" s="11">
        <v>3.1478780603289465E-2</v>
      </c>
      <c r="O39" s="11">
        <v>-9.3444909344490901E-2</v>
      </c>
      <c r="P39" s="11">
        <v>1.2671594508975925E-2</v>
      </c>
    </row>
    <row r="40" spans="1:16" ht="15.75" customHeight="1" x14ac:dyDescent="0.2">
      <c r="A40" s="47" t="s">
        <v>172</v>
      </c>
      <c r="B40" s="48">
        <f>RATE(20,,McQuarrie_plus_data!N197,-McQuarrie_plus_data!N217)</f>
        <v>3.0402734508269025E-2</v>
      </c>
      <c r="C40" s="48">
        <f>AVERAGE(McQuarrie_plus_data!E198:E217)-1</f>
        <v>3.0468643806008888E-2</v>
      </c>
      <c r="D40" s="48">
        <f>_xlfn.STDEV.S(McQuarrie_plus_data!E198:E217)</f>
        <v>1.1983278018071579E-2</v>
      </c>
      <c r="E40" s="48">
        <f>MIN(McQuarrie_plus_data!E198:E217)-1</f>
        <v>1.142204454597362E-2</v>
      </c>
      <c r="F40" s="48">
        <f>MAX(McQuarrie_plus_data!E198:E217)-1</f>
        <v>5.6514913657770727E-2</v>
      </c>
      <c r="G40" s="2" t="s">
        <v>173</v>
      </c>
      <c r="H40" s="52" t="s">
        <v>79</v>
      </c>
      <c r="L40" s="2">
        <v>1830</v>
      </c>
      <c r="M40" s="11">
        <v>-2.7310725341958664E-2</v>
      </c>
      <c r="N40" s="11">
        <v>3.1622047824438372E-2</v>
      </c>
      <c r="O40" s="11">
        <v>-9.3444909344490901E-2</v>
      </c>
      <c r="P40" s="11">
        <v>1.2671594508975925E-2</v>
      </c>
    </row>
    <row r="41" spans="1:16" ht="15.75" customHeight="1" x14ac:dyDescent="0.2">
      <c r="A41" s="47" t="s">
        <v>174</v>
      </c>
      <c r="B41" s="48">
        <f>RATE(41,,McQuarrie_plus_data!N86,-McQuarrie_plus_data!N127)</f>
        <v>1.847935712950855E-3</v>
      </c>
      <c r="C41" s="48">
        <f>AVERAGE(McQuarrie_plus_data!E87:E127)-1</f>
        <v>2.1714069816458625E-3</v>
      </c>
      <c r="D41" s="48">
        <f>_xlfn.STDEV.S(McQuarrie_plus_data!E87:E127)</f>
        <v>2.6276492741184158E-2</v>
      </c>
      <c r="E41" s="48">
        <f>MIN(McQuarrie_plus_data!E87:E127)-1</f>
        <v>-3.5053554040895718E-2</v>
      </c>
      <c r="F41" s="48">
        <f>MAX(McQuarrie_plus_data!E87:E127)-1</f>
        <v>0.125</v>
      </c>
      <c r="G41" s="2" t="s">
        <v>175</v>
      </c>
      <c r="H41" s="52" t="s">
        <v>79</v>
      </c>
      <c r="L41" s="2">
        <v>1831</v>
      </c>
      <c r="M41" s="11">
        <v>-2.5043206609593825E-2</v>
      </c>
      <c r="N41" s="11">
        <v>2.9939346713565393E-2</v>
      </c>
      <c r="O41" s="11">
        <v>-9.3444909344490901E-2</v>
      </c>
      <c r="P41" s="11">
        <v>1.2671594508975925E-2</v>
      </c>
    </row>
    <row r="42" spans="1:16" ht="15.75" customHeight="1" x14ac:dyDescent="0.2">
      <c r="L42" s="2">
        <v>1832</v>
      </c>
      <c r="M42" s="11">
        <v>-2.8707163780915885E-2</v>
      </c>
      <c r="N42" s="11">
        <v>2.8822462648332072E-2</v>
      </c>
      <c r="O42" s="11">
        <v>-9.3444909344490901E-2</v>
      </c>
      <c r="P42" s="11">
        <v>1.2671594508975925E-2</v>
      </c>
    </row>
    <row r="43" spans="1:16" ht="15.75" customHeight="1" x14ac:dyDescent="0.2">
      <c r="L43" s="2">
        <v>1833</v>
      </c>
      <c r="M43" s="11">
        <v>-2.6522002014558833E-2</v>
      </c>
      <c r="N43" s="11">
        <v>2.8980873160088568E-2</v>
      </c>
      <c r="O43" s="11">
        <v>-9.3444909344490901E-2</v>
      </c>
      <c r="P43" s="11">
        <v>1.2671594508975925E-2</v>
      </c>
    </row>
    <row r="44" spans="1:16" ht="15.75" customHeight="1" x14ac:dyDescent="0.2">
      <c r="L44" s="2">
        <v>1834</v>
      </c>
      <c r="M44" s="11">
        <v>-1.6924845557459205E-2</v>
      </c>
      <c r="N44" s="11">
        <v>1.7752912159101245E-2</v>
      </c>
      <c r="O44" s="11">
        <v>-3.6951501154734445E-2</v>
      </c>
      <c r="P44" s="11">
        <v>1.2671594508975925E-2</v>
      </c>
    </row>
    <row r="45" spans="1:16" ht="15.75" customHeight="1" x14ac:dyDescent="0.2">
      <c r="L45" s="2">
        <v>1835</v>
      </c>
      <c r="M45" s="11">
        <v>-1.1683123936036072E-2</v>
      </c>
      <c r="N45" s="11">
        <v>2.1351010007518271E-2</v>
      </c>
      <c r="O45" s="11">
        <v>-3.6951501154734445E-2</v>
      </c>
      <c r="P45" s="11">
        <v>2.4330900243308973E-2</v>
      </c>
    </row>
    <row r="46" spans="1:16" ht="15.75" customHeight="1" x14ac:dyDescent="0.2">
      <c r="L46" s="2">
        <v>1836</v>
      </c>
      <c r="M46" s="11">
        <v>-8.7856269581873571E-3</v>
      </c>
      <c r="N46" s="11">
        <v>2.6604588226333166E-2</v>
      </c>
      <c r="O46" s="11">
        <v>-3.6951501154734445E-2</v>
      </c>
      <c r="P46" s="11">
        <v>4.2755344418052177E-2</v>
      </c>
    </row>
    <row r="47" spans="1:16" ht="15.75" customHeight="1" x14ac:dyDescent="0.2">
      <c r="L47" s="2">
        <v>1837</v>
      </c>
      <c r="M47" s="11">
        <v>-5.1542653503797026E-3</v>
      </c>
      <c r="N47" s="11">
        <v>3.0866344772222207E-2</v>
      </c>
      <c r="O47" s="11">
        <v>-3.6951501154734445E-2</v>
      </c>
      <c r="P47" s="11">
        <v>4.2755344418052177E-2</v>
      </c>
    </row>
    <row r="48" spans="1:16" ht="15.75" customHeight="1" x14ac:dyDescent="0.2">
      <c r="L48" s="2">
        <v>1838</v>
      </c>
      <c r="M48" s="11">
        <v>-3.064177276927346E-3</v>
      </c>
      <c r="N48" s="11">
        <v>3.0361708534939705E-2</v>
      </c>
      <c r="O48" s="11">
        <v>-3.6951501154734445E-2</v>
      </c>
      <c r="P48" s="11">
        <v>4.2755344418052177E-2</v>
      </c>
    </row>
    <row r="49" spans="12:16" ht="15.75" customHeight="1" x14ac:dyDescent="0.2">
      <c r="L49" s="2">
        <v>1839</v>
      </c>
      <c r="M49" s="11">
        <v>-9.3749818423072989E-4</v>
      </c>
      <c r="N49" s="11">
        <v>2.8601758224145249E-2</v>
      </c>
      <c r="O49" s="11">
        <v>-3.6951501154734445E-2</v>
      </c>
      <c r="P49" s="11">
        <v>4.2755344418052177E-2</v>
      </c>
    </row>
    <row r="50" spans="12:16" ht="15.75" customHeight="1" x14ac:dyDescent="0.2">
      <c r="L50" s="2">
        <v>1840</v>
      </c>
      <c r="M50" s="11">
        <v>-3.1626738424752471E-3</v>
      </c>
      <c r="N50" s="11">
        <v>3.0478614062118301E-2</v>
      </c>
      <c r="O50" s="11">
        <v>-3.6951501154734445E-2</v>
      </c>
      <c r="P50" s="11">
        <v>4.2755344418052177E-2</v>
      </c>
    </row>
    <row r="51" spans="12:16" ht="15.75" customHeight="1" x14ac:dyDescent="0.2">
      <c r="L51" s="2">
        <v>1841</v>
      </c>
      <c r="M51" s="11">
        <v>-2.8065437039273698E-3</v>
      </c>
      <c r="N51" s="11">
        <v>3.0081823291458247E-2</v>
      </c>
      <c r="O51" s="11">
        <v>-3.6951501154734445E-2</v>
      </c>
      <c r="P51" s="11">
        <v>4.2755344418052177E-2</v>
      </c>
    </row>
    <row r="52" spans="12:16" ht="15.75" customHeight="1" x14ac:dyDescent="0.2">
      <c r="L52" s="2">
        <v>1842</v>
      </c>
      <c r="M52" s="11">
        <v>-1.9352315955307447E-3</v>
      </c>
      <c r="N52" s="11">
        <v>2.9106541662511139E-2</v>
      </c>
      <c r="O52" s="11">
        <v>-3.5476718403547713E-2</v>
      </c>
      <c r="P52" s="11">
        <v>4.2755344418052177E-2</v>
      </c>
    </row>
    <row r="53" spans="12:16" ht="15.75" customHeight="1" x14ac:dyDescent="0.2">
      <c r="L53" s="2">
        <v>1843</v>
      </c>
      <c r="M53" s="11">
        <v>-8.6633923554745203E-3</v>
      </c>
      <c r="N53" s="11">
        <v>3.8033546561099023E-2</v>
      </c>
      <c r="O53" s="11">
        <v>-7.885085574572126E-2</v>
      </c>
      <c r="P53" s="11">
        <v>4.2755344418052177E-2</v>
      </c>
    </row>
    <row r="54" spans="12:16" ht="15.75" customHeight="1" x14ac:dyDescent="0.2">
      <c r="L54" s="2">
        <v>1844</v>
      </c>
      <c r="M54" s="11">
        <v>-1.3024562401847906E-2</v>
      </c>
      <c r="N54" s="11">
        <v>3.9444697873619657E-2</v>
      </c>
      <c r="O54" s="11">
        <v>-7.885085574572126E-2</v>
      </c>
      <c r="P54" s="11">
        <v>4.2755344418052177E-2</v>
      </c>
    </row>
    <row r="55" spans="12:16" ht="15.75" customHeight="1" x14ac:dyDescent="0.2">
      <c r="L55" s="2">
        <v>1845</v>
      </c>
      <c r="M55" s="11">
        <v>-1.4307292095477613E-2</v>
      </c>
      <c r="N55" s="11">
        <v>3.828338628333959E-2</v>
      </c>
      <c r="O55" s="11">
        <v>-7.885085574572126E-2</v>
      </c>
      <c r="P55" s="11">
        <v>4.2755344418052177E-2</v>
      </c>
    </row>
    <row r="56" spans="12:16" ht="15.75" customHeight="1" x14ac:dyDescent="0.2">
      <c r="L56" s="2">
        <v>1846</v>
      </c>
      <c r="M56" s="11">
        <v>-1.7353532628642913E-2</v>
      </c>
      <c r="N56" s="11">
        <v>3.4180905838634958E-2</v>
      </c>
      <c r="O56" s="11">
        <v>-7.885085574572126E-2</v>
      </c>
      <c r="P56" s="11">
        <v>4.1571753986332505E-2</v>
      </c>
    </row>
    <row r="57" spans="12:16" ht="15.75" customHeight="1" x14ac:dyDescent="0.2">
      <c r="L57" s="2">
        <v>1847</v>
      </c>
      <c r="M57" s="11">
        <v>-1.7115488460986272E-2</v>
      </c>
      <c r="N57" s="11">
        <v>3.4666228143281762E-2</v>
      </c>
      <c r="O57" s="11">
        <v>-7.885085574572126E-2</v>
      </c>
      <c r="P57" s="11">
        <v>4.4097693351424772E-2</v>
      </c>
    </row>
    <row r="58" spans="12:16" ht="15.75" customHeight="1" x14ac:dyDescent="0.2">
      <c r="L58" s="2">
        <v>1848</v>
      </c>
      <c r="M58" s="11">
        <v>-1.5593376276613467E-2</v>
      </c>
      <c r="N58" s="11">
        <v>3.5825564155090903E-2</v>
      </c>
      <c r="O58" s="11">
        <v>-7.885085574572126E-2</v>
      </c>
      <c r="P58" s="11">
        <v>4.4097693351424772E-2</v>
      </c>
    </row>
    <row r="59" spans="12:16" ht="15.75" customHeight="1" x14ac:dyDescent="0.2">
      <c r="L59" s="2">
        <v>1849</v>
      </c>
      <c r="M59" s="11">
        <v>-1.789291550555798E-2</v>
      </c>
      <c r="N59" s="11">
        <v>3.6451075258649525E-2</v>
      </c>
      <c r="O59" s="11">
        <v>-7.885085574572126E-2</v>
      </c>
      <c r="P59" s="11">
        <v>4.4097693351424772E-2</v>
      </c>
    </row>
    <row r="60" spans="12:16" ht="15.75" customHeight="1" x14ac:dyDescent="0.2">
      <c r="L60" s="2">
        <v>1850</v>
      </c>
      <c r="M60" s="11">
        <v>-1.4863848819170576E-2</v>
      </c>
      <c r="N60" s="11">
        <v>3.6024021287923626E-2</v>
      </c>
      <c r="O60" s="11">
        <v>-7.885085574572126E-2</v>
      </c>
      <c r="P60" s="11">
        <v>4.4097693351424772E-2</v>
      </c>
    </row>
    <row r="61" spans="12:16" ht="15.75" customHeight="1" x14ac:dyDescent="0.2">
      <c r="L61" s="2">
        <v>1851</v>
      </c>
      <c r="M61" s="11">
        <v>-1.1635876494511756E-2</v>
      </c>
      <c r="N61" s="11">
        <v>3.5681685422373849E-2</v>
      </c>
      <c r="O61" s="11">
        <v>-7.885085574572126E-2</v>
      </c>
      <c r="P61" s="11">
        <v>4.4097693351424772E-2</v>
      </c>
    </row>
    <row r="62" spans="12:16" ht="15.75" customHeight="1" x14ac:dyDescent="0.2">
      <c r="L62" s="2">
        <v>1852</v>
      </c>
      <c r="M62" s="11">
        <v>-9.3042568495966937E-3</v>
      </c>
      <c r="N62" s="11">
        <v>3.5170989281362752E-2</v>
      </c>
      <c r="O62" s="11">
        <v>-7.885085574572126E-2</v>
      </c>
      <c r="P62" s="11">
        <v>4.4097693351424772E-2</v>
      </c>
    </row>
    <row r="63" spans="12:16" ht="15.75" customHeight="1" x14ac:dyDescent="0.2">
      <c r="L63" s="2">
        <v>1853</v>
      </c>
      <c r="M63" s="11">
        <v>-5.9882408817855373E-4</v>
      </c>
      <c r="N63" s="11">
        <v>2.5179891932906949E-2</v>
      </c>
      <c r="O63" s="11">
        <v>-4.3132050431320512E-2</v>
      </c>
      <c r="P63" s="11">
        <v>4.4097693351424772E-2</v>
      </c>
    </row>
    <row r="64" spans="12:16" ht="15.75" customHeight="1" x14ac:dyDescent="0.2">
      <c r="L64" s="2">
        <v>1854</v>
      </c>
      <c r="M64" s="11">
        <v>8.0901510924677768E-3</v>
      </c>
      <c r="N64" s="11">
        <v>2.3650371609776771E-2</v>
      </c>
      <c r="O64" s="11">
        <v>-3.6468330134357019E-2</v>
      </c>
      <c r="P64" s="11">
        <v>4.4097693351424772E-2</v>
      </c>
    </row>
    <row r="65" spans="12:16" ht="15.75" customHeight="1" x14ac:dyDescent="0.2">
      <c r="L65" s="2">
        <v>1855</v>
      </c>
      <c r="M65" s="11">
        <v>1.2570456405879614E-2</v>
      </c>
      <c r="N65" s="11">
        <v>2.824181555247458E-2</v>
      </c>
      <c r="O65" s="11">
        <v>-3.6468330134357019E-2</v>
      </c>
      <c r="P65" s="11">
        <v>5.694177863083838E-2</v>
      </c>
    </row>
    <row r="66" spans="12:16" ht="15.75" customHeight="1" x14ac:dyDescent="0.2">
      <c r="L66" s="2">
        <v>1856</v>
      </c>
      <c r="M66" s="11">
        <v>1.195467352988917E-2</v>
      </c>
      <c r="N66" s="11">
        <v>2.835520157847226E-2</v>
      </c>
      <c r="O66" s="11">
        <v>-3.6468330134357019E-2</v>
      </c>
      <c r="P66" s="11">
        <v>5.694177863083838E-2</v>
      </c>
    </row>
    <row r="67" spans="12:16" ht="15.75" customHeight="1" x14ac:dyDescent="0.2">
      <c r="L67" s="2">
        <v>1857</v>
      </c>
      <c r="M67" s="11">
        <v>8.081727173855982E-3</v>
      </c>
      <c r="N67" s="11">
        <v>2.6093118455192972E-2</v>
      </c>
      <c r="O67" s="11">
        <v>-3.6468330134357019E-2</v>
      </c>
      <c r="P67" s="11">
        <v>5.694177863083838E-2</v>
      </c>
    </row>
    <row r="68" spans="12:16" ht="15.75" customHeight="1" x14ac:dyDescent="0.2">
      <c r="L68" s="2">
        <v>1858</v>
      </c>
      <c r="M68" s="11">
        <v>5.0653100454665307E-3</v>
      </c>
      <c r="N68" s="11">
        <v>2.6883161965111785E-2</v>
      </c>
      <c r="O68" s="11">
        <v>-3.6468330134357019E-2</v>
      </c>
      <c r="P68" s="11">
        <v>5.694177863083838E-2</v>
      </c>
    </row>
    <row r="69" spans="12:16" ht="15.75" customHeight="1" x14ac:dyDescent="0.2">
      <c r="L69" s="2">
        <v>1859</v>
      </c>
      <c r="M69" s="11">
        <v>6.3242521720617579E-3</v>
      </c>
      <c r="N69" s="11">
        <v>2.4990954149413408E-2</v>
      </c>
      <c r="O69" s="11">
        <v>-2.4330900243309084E-2</v>
      </c>
      <c r="P69" s="11">
        <v>5.694177863083838E-2</v>
      </c>
    </row>
    <row r="70" spans="12:16" ht="15.75" customHeight="1" x14ac:dyDescent="0.2">
      <c r="L70" s="2">
        <v>1860</v>
      </c>
      <c r="M70" s="11">
        <v>7.3614390471734787E-3</v>
      </c>
      <c r="N70" s="11">
        <v>2.4655494183359154E-2</v>
      </c>
      <c r="O70" s="11">
        <v>-2.4330900243309084E-2</v>
      </c>
      <c r="P70" s="11">
        <v>5.694177863083838E-2</v>
      </c>
    </row>
    <row r="71" spans="12:16" ht="15.75" customHeight="1" x14ac:dyDescent="0.2">
      <c r="L71" s="2">
        <v>1861</v>
      </c>
      <c r="M71" s="11">
        <v>1.032157546550784E-2</v>
      </c>
      <c r="N71" s="11">
        <v>2.5418023782197062E-2</v>
      </c>
      <c r="O71" s="11">
        <v>-2.4330900243309084E-2</v>
      </c>
      <c r="P71" s="11">
        <v>5.694177863083838E-2</v>
      </c>
    </row>
    <row r="72" spans="12:16" ht="15.75" customHeight="1" x14ac:dyDescent="0.2">
      <c r="L72" s="2">
        <v>1862</v>
      </c>
      <c r="M72" s="11">
        <v>2.0710879209327699E-2</v>
      </c>
      <c r="N72" s="11">
        <v>3.7608829703532673E-2</v>
      </c>
      <c r="O72" s="11">
        <v>-2.4330900243309084E-2</v>
      </c>
      <c r="P72" s="11">
        <v>0.10180722891566241</v>
      </c>
    </row>
    <row r="73" spans="12:16" ht="15.75" customHeight="1" x14ac:dyDescent="0.2">
      <c r="L73" s="2">
        <v>1863</v>
      </c>
      <c r="M73" s="11">
        <v>3.8802230921620974E-2</v>
      </c>
      <c r="N73" s="11">
        <v>6.6773093071472903E-2</v>
      </c>
      <c r="O73" s="11">
        <v>-2.4330900243309084E-2</v>
      </c>
      <c r="P73" s="11">
        <v>0.19846910880262447</v>
      </c>
    </row>
    <row r="74" spans="12:16" ht="15.75" customHeight="1" x14ac:dyDescent="0.2">
      <c r="L74" s="2">
        <v>1864</v>
      </c>
      <c r="M74" s="11">
        <v>5.7740560975195622E-2</v>
      </c>
      <c r="N74" s="11">
        <v>9.4096052907040956E-2</v>
      </c>
      <c r="O74" s="11">
        <v>-2.4330900243309084E-2</v>
      </c>
      <c r="P74" s="11">
        <v>0.24999999999999978</v>
      </c>
    </row>
    <row r="75" spans="12:16" ht="15.75" customHeight="1" x14ac:dyDescent="0.2">
      <c r="L75" s="2">
        <v>1865</v>
      </c>
      <c r="M75" s="11">
        <v>6.5033270912486979E-2</v>
      </c>
      <c r="N75" s="11">
        <v>9.6677372978916071E-2</v>
      </c>
      <c r="O75" s="11">
        <v>-2.4330900243309084E-2</v>
      </c>
      <c r="P75" s="11">
        <v>0.24999999999999978</v>
      </c>
    </row>
    <row r="76" spans="12:16" ht="15.75" customHeight="1" x14ac:dyDescent="0.2">
      <c r="L76" s="2">
        <v>1866</v>
      </c>
      <c r="M76" s="11">
        <v>6.50666899028782E-2</v>
      </c>
      <c r="N76" s="11">
        <v>9.6654238053498848E-2</v>
      </c>
      <c r="O76" s="11">
        <v>-2.4330900243309084E-2</v>
      </c>
      <c r="P76" s="11">
        <v>0.24999999999999978</v>
      </c>
    </row>
    <row r="77" spans="12:16" ht="15.75" customHeight="1" x14ac:dyDescent="0.2">
      <c r="L77" s="2">
        <v>1867</v>
      </c>
      <c r="M77" s="11">
        <v>5.9497378048073493E-2</v>
      </c>
      <c r="N77" s="11">
        <v>0.10166434219831363</v>
      </c>
      <c r="O77" s="11">
        <v>-4.6504169339320001E-2</v>
      </c>
      <c r="P77" s="11">
        <v>0.24999999999999978</v>
      </c>
    </row>
    <row r="78" spans="12:16" ht="15.75" customHeight="1" x14ac:dyDescent="0.2">
      <c r="L78" s="2">
        <v>1868</v>
      </c>
      <c r="M78" s="11">
        <v>5.5143068547486788E-2</v>
      </c>
      <c r="N78" s="11">
        <v>0.10575396580233669</v>
      </c>
      <c r="O78" s="11">
        <v>-5.4154053144971459E-2</v>
      </c>
      <c r="P78" s="11">
        <v>0.24999999999999978</v>
      </c>
    </row>
    <row r="79" spans="12:16" ht="15.75" customHeight="1" x14ac:dyDescent="0.2">
      <c r="L79" s="2">
        <v>1869</v>
      </c>
      <c r="M79" s="11">
        <v>5.3415858415904655E-2</v>
      </c>
      <c r="N79" s="11">
        <v>0.10726230370979876</v>
      </c>
      <c r="O79" s="11">
        <v>-5.4154053144971459E-2</v>
      </c>
      <c r="P79" s="11">
        <v>0.24999999999999978</v>
      </c>
    </row>
    <row r="80" spans="12:16" ht="15.75" customHeight="1" x14ac:dyDescent="0.2">
      <c r="L80" s="2">
        <v>1870</v>
      </c>
      <c r="M80" s="11">
        <v>4.8398397164749751E-2</v>
      </c>
      <c r="N80" s="11">
        <v>0.11080726059055086</v>
      </c>
      <c r="O80" s="11">
        <v>-5.4154053144971459E-2</v>
      </c>
      <c r="P80" s="11">
        <v>0.24999999999999978</v>
      </c>
    </row>
    <row r="81" spans="12:16" ht="15.75" customHeight="1" x14ac:dyDescent="0.2">
      <c r="L81" s="2">
        <v>1871</v>
      </c>
      <c r="M81" s="11">
        <v>3.9652182758072807E-2</v>
      </c>
      <c r="N81" s="11">
        <v>0.11575249308544695</v>
      </c>
      <c r="O81" s="11">
        <v>-5.4154053144971459E-2</v>
      </c>
      <c r="P81" s="11">
        <v>0.24999999999999978</v>
      </c>
    </row>
    <row r="82" spans="12:16" ht="15.75" customHeight="1" x14ac:dyDescent="0.2">
      <c r="L82" s="2">
        <v>1872</v>
      </c>
      <c r="M82" s="11">
        <v>2.6164058216735495E-2</v>
      </c>
      <c r="N82" s="11">
        <v>0.11627902338082177</v>
      </c>
      <c r="O82" s="11">
        <v>-5.4154053144971459E-2</v>
      </c>
      <c r="P82" s="11">
        <v>0.24999999999999978</v>
      </c>
    </row>
    <row r="83" spans="12:16" ht="15.75" customHeight="1" x14ac:dyDescent="0.2">
      <c r="L83" s="2">
        <v>1873</v>
      </c>
      <c r="M83" s="11">
        <v>6.7269754009820996E-3</v>
      </c>
      <c r="N83" s="11">
        <v>0.10070483889306885</v>
      </c>
      <c r="O83" s="11">
        <v>-5.4154053144971459E-2</v>
      </c>
      <c r="P83" s="11">
        <v>0.24999999999999978</v>
      </c>
    </row>
    <row r="84" spans="12:16" ht="15.75" customHeight="1" x14ac:dyDescent="0.2">
      <c r="L84" s="2">
        <v>1874</v>
      </c>
      <c r="M84" s="11">
        <v>-1.8901558174956704E-2</v>
      </c>
      <c r="N84" s="11">
        <v>5.5800899286616606E-2</v>
      </c>
      <c r="O84" s="11">
        <v>-5.4154053144971459E-2</v>
      </c>
      <c r="P84" s="11">
        <v>0.13211678832116802</v>
      </c>
    </row>
    <row r="85" spans="12:16" ht="15.75" customHeight="1" x14ac:dyDescent="0.2">
      <c r="L85" s="2">
        <v>1875</v>
      </c>
      <c r="M85" s="11">
        <v>-3.5190106027289371E-2</v>
      </c>
      <c r="N85" s="11">
        <v>1.8816785569150826E-2</v>
      </c>
      <c r="O85" s="11">
        <v>-5.4154053144971459E-2</v>
      </c>
      <c r="P85" s="11">
        <v>5.1579626047710825E-3</v>
      </c>
    </row>
    <row r="86" spans="12:16" ht="15.75" customHeight="1" x14ac:dyDescent="0.2">
      <c r="L86" s="2">
        <v>1876</v>
      </c>
      <c r="M86" s="11">
        <v>-3.8617270303453695E-2</v>
      </c>
      <c r="N86" s="11">
        <v>1.2796579764234149E-2</v>
      </c>
      <c r="O86" s="11">
        <v>-5.4154053144971459E-2</v>
      </c>
      <c r="P86" s="11">
        <v>-1.0135135135135198E-2</v>
      </c>
    </row>
    <row r="87" spans="12:16" ht="15.75" customHeight="1" x14ac:dyDescent="0.2">
      <c r="L87" s="2">
        <v>1877</v>
      </c>
      <c r="M87" s="11">
        <v>-3.6302897959712227E-2</v>
      </c>
      <c r="N87" s="11">
        <v>1.3286638307999334E-2</v>
      </c>
      <c r="O87" s="11">
        <v>-5.4154053144971459E-2</v>
      </c>
      <c r="P87" s="11">
        <v>-1.0135135135135198E-2</v>
      </c>
    </row>
    <row r="88" spans="12:16" ht="15.75" customHeight="1" x14ac:dyDescent="0.2">
      <c r="L88" s="2">
        <v>1878</v>
      </c>
      <c r="M88" s="11">
        <v>-3.437426120556001E-2</v>
      </c>
      <c r="N88" s="11">
        <v>1.1700381534381854E-2</v>
      </c>
      <c r="O88" s="11">
        <v>-5.2977571539056356E-2</v>
      </c>
      <c r="P88" s="11">
        <v>-1.0135135135135198E-2</v>
      </c>
    </row>
    <row r="89" spans="12:16" ht="15.75" customHeight="1" x14ac:dyDescent="0.2">
      <c r="L89" s="2">
        <v>1879</v>
      </c>
      <c r="M89" s="11">
        <v>-3.2779798866547145E-2</v>
      </c>
      <c r="N89" s="11">
        <v>1.1897497763993375E-2</v>
      </c>
      <c r="O89" s="11">
        <v>-5.2977571539056356E-2</v>
      </c>
      <c r="P89" s="11">
        <v>-1.0135135135135198E-2</v>
      </c>
    </row>
    <row r="90" spans="12:16" ht="15.75" customHeight="1" x14ac:dyDescent="0.2">
      <c r="L90" s="2">
        <v>1880</v>
      </c>
      <c r="M90" s="11">
        <v>-2.7435492066020185E-2</v>
      </c>
      <c r="N90" s="11">
        <v>1.804841734389517E-2</v>
      </c>
      <c r="O90" s="11">
        <v>-5.2977571539056356E-2</v>
      </c>
      <c r="P90" s="11">
        <v>1.2409513960703222E-2</v>
      </c>
    </row>
    <row r="91" spans="12:16" ht="15.75" customHeight="1" x14ac:dyDescent="0.2">
      <c r="L91" s="2">
        <v>1881</v>
      </c>
      <c r="M91" s="11">
        <v>-2.0935087949754905E-2</v>
      </c>
      <c r="N91" s="11">
        <v>1.9464550343988467E-2</v>
      </c>
      <c r="O91" s="11">
        <v>-4.2402826855123754E-2</v>
      </c>
      <c r="P91" s="11">
        <v>1.2409513960703222E-2</v>
      </c>
    </row>
    <row r="92" spans="12:16" ht="15.75" customHeight="1" x14ac:dyDescent="0.2">
      <c r="L92" s="2">
        <v>1882</v>
      </c>
      <c r="M92" s="11">
        <v>-1.7636551007325245E-2</v>
      </c>
      <c r="N92" s="11">
        <v>1.9944196907305388E-2</v>
      </c>
      <c r="O92" s="11">
        <v>-4.2402826855123754E-2</v>
      </c>
      <c r="P92" s="11">
        <v>1.2409513960703222E-2</v>
      </c>
    </row>
    <row r="93" spans="12:16" ht="15.75" customHeight="1" x14ac:dyDescent="0.2">
      <c r="L93" s="2">
        <v>1883</v>
      </c>
      <c r="M93" s="11">
        <v>-1.7632152903038628E-2</v>
      </c>
      <c r="N93" s="11">
        <v>1.9946009109514839E-2</v>
      </c>
      <c r="O93" s="11">
        <v>-4.2402826855123754E-2</v>
      </c>
      <c r="P93" s="11">
        <v>1.2409513960703222E-2</v>
      </c>
    </row>
    <row r="94" spans="12:16" ht="15.75" customHeight="1" x14ac:dyDescent="0.2">
      <c r="L94" s="2">
        <v>1884</v>
      </c>
      <c r="M94" s="11">
        <v>-1.62433161129256E-2</v>
      </c>
      <c r="N94" s="11">
        <v>1.9125743173327978E-2</v>
      </c>
      <c r="O94" s="11">
        <v>-4.2402826855123754E-2</v>
      </c>
      <c r="P94" s="11">
        <v>1.2409513960703222E-2</v>
      </c>
    </row>
    <row r="95" spans="12:16" ht="15.75" customHeight="1" x14ac:dyDescent="0.2">
      <c r="L95" s="2">
        <v>1885</v>
      </c>
      <c r="M95" s="11">
        <v>-1.3995029572038412E-2</v>
      </c>
      <c r="N95" s="11">
        <v>1.6891661615240843E-2</v>
      </c>
      <c r="O95" s="11">
        <v>-3.5053554040895718E-2</v>
      </c>
      <c r="P95" s="11">
        <v>1.2409513960703222E-2</v>
      </c>
    </row>
    <row r="96" spans="12:16" ht="15.75" customHeight="1" x14ac:dyDescent="0.2">
      <c r="L96" s="2">
        <v>1886</v>
      </c>
      <c r="M96" s="11">
        <v>-1.3056787987277125E-2</v>
      </c>
      <c r="N96" s="11">
        <v>1.6146911464824883E-2</v>
      </c>
      <c r="O96" s="11">
        <v>-3.5053554040895718E-2</v>
      </c>
      <c r="P96" s="11">
        <v>1.2409513960703222E-2</v>
      </c>
    </row>
    <row r="97" spans="12:16" ht="15.75" customHeight="1" x14ac:dyDescent="0.2">
      <c r="L97" s="2">
        <v>1887</v>
      </c>
      <c r="M97" s="11">
        <v>-1.12650425964947E-2</v>
      </c>
      <c r="N97" s="11">
        <v>1.5859346788747865E-2</v>
      </c>
      <c r="O97" s="11">
        <v>-3.5053554040895718E-2</v>
      </c>
      <c r="P97" s="11">
        <v>1.2409513960703222E-2</v>
      </c>
    </row>
    <row r="98" spans="12:16" ht="15.75" customHeight="1" x14ac:dyDescent="0.2">
      <c r="L98" s="2">
        <v>1888</v>
      </c>
      <c r="M98" s="11">
        <v>-7.1909515652664813E-3</v>
      </c>
      <c r="N98" s="11">
        <v>1.4157571741753364E-2</v>
      </c>
      <c r="O98" s="11">
        <v>-2.4217961654894093E-2</v>
      </c>
      <c r="P98" s="11">
        <v>1.2409513960703222E-2</v>
      </c>
    </row>
    <row r="99" spans="12:16" ht="15.75" customHeight="1" x14ac:dyDescent="0.2">
      <c r="L99" s="2">
        <v>1889</v>
      </c>
      <c r="M99" s="11">
        <v>-6.3851323845788652E-3</v>
      </c>
      <c r="N99" s="11">
        <v>1.3286010617467214E-2</v>
      </c>
      <c r="O99" s="11">
        <v>-2.0711630377057921E-2</v>
      </c>
      <c r="P99" s="11">
        <v>1.2409513960703222E-2</v>
      </c>
    </row>
    <row r="100" spans="12:16" ht="15.75" customHeight="1" x14ac:dyDescent="0.2">
      <c r="L100" s="2">
        <v>1890</v>
      </c>
      <c r="M100" s="11">
        <v>-9.8201305289654338E-3</v>
      </c>
      <c r="N100" s="11">
        <v>1.2326941007835086E-2</v>
      </c>
      <c r="O100" s="11">
        <v>-2.2050716648290947E-2</v>
      </c>
      <c r="P100" s="11">
        <v>1.2257405515832653E-2</v>
      </c>
    </row>
    <row r="101" spans="12:16" ht="15.75" customHeight="1" x14ac:dyDescent="0.2">
      <c r="L101" s="2">
        <v>1891</v>
      </c>
      <c r="M101" s="11">
        <v>-1.158462330662951E-2</v>
      </c>
      <c r="N101" s="11">
        <v>9.8211885405601121E-3</v>
      </c>
      <c r="O101" s="11">
        <v>-2.2050716648290947E-2</v>
      </c>
      <c r="P101" s="11">
        <v>5.4525627044712532E-3</v>
      </c>
    </row>
    <row r="102" spans="12:16" ht="15.75" customHeight="1" x14ac:dyDescent="0.2">
      <c r="L102" s="2">
        <v>1892</v>
      </c>
      <c r="M102" s="11">
        <v>-1.158462330662951E-2</v>
      </c>
      <c r="N102" s="11">
        <v>9.8211885405601121E-3</v>
      </c>
      <c r="O102" s="11">
        <v>-2.2050716648290947E-2</v>
      </c>
      <c r="P102" s="11">
        <v>5.4525627044712532E-3</v>
      </c>
    </row>
    <row r="103" spans="12:16" ht="15.75" customHeight="1" x14ac:dyDescent="0.2">
      <c r="L103" s="2">
        <v>1893</v>
      </c>
      <c r="M103" s="11">
        <v>-1.1143987284442051E-2</v>
      </c>
      <c r="N103" s="11">
        <v>9.9917910591008473E-3</v>
      </c>
      <c r="O103" s="11">
        <v>-2.2050716648290947E-2</v>
      </c>
      <c r="P103" s="11">
        <v>5.4525627044712532E-3</v>
      </c>
    </row>
    <row r="104" spans="12:16" ht="15.75" customHeight="1" x14ac:dyDescent="0.2">
      <c r="L104" s="2">
        <v>1894</v>
      </c>
      <c r="M104" s="11">
        <v>-1.1850706776165119E-2</v>
      </c>
      <c r="N104" s="11">
        <v>1.091380465160313E-2</v>
      </c>
      <c r="O104" s="11">
        <v>-2.73660205245152E-2</v>
      </c>
      <c r="P104" s="11">
        <v>5.4525627044712532E-3</v>
      </c>
    </row>
    <row r="105" spans="12:16" ht="15.75" customHeight="1" x14ac:dyDescent="0.2">
      <c r="L105" s="2">
        <v>1895</v>
      </c>
      <c r="M105" s="11">
        <v>-1.3241925766262663E-2</v>
      </c>
      <c r="N105" s="11">
        <v>1.2797319124819198E-2</v>
      </c>
      <c r="O105" s="11">
        <v>-3.3997655334115029E-2</v>
      </c>
      <c r="P105" s="11">
        <v>5.4525627044712532E-3</v>
      </c>
    </row>
    <row r="106" spans="12:16" ht="15.75" customHeight="1" x14ac:dyDescent="0.2">
      <c r="L106" s="2">
        <v>1896</v>
      </c>
      <c r="M106" s="11">
        <v>-1.2381200108715799E-2</v>
      </c>
      <c r="N106" s="11">
        <v>1.2519904588157011E-2</v>
      </c>
      <c r="O106" s="11">
        <v>-3.3997655334115029E-2</v>
      </c>
      <c r="P106" s="11">
        <v>5.4525627044712532E-3</v>
      </c>
    </row>
    <row r="107" spans="12:16" ht="15.75" customHeight="1" x14ac:dyDescent="0.2">
      <c r="L107" s="2">
        <v>1897</v>
      </c>
      <c r="M107" s="11">
        <v>-1.245267126236625E-2</v>
      </c>
      <c r="N107" s="11">
        <v>1.2477927523967135E-2</v>
      </c>
      <c r="O107" s="11">
        <v>-3.3997655334115029E-2</v>
      </c>
      <c r="P107" s="11">
        <v>5.4525627044712532E-3</v>
      </c>
    </row>
    <row r="108" spans="12:16" ht="15.75" customHeight="1" x14ac:dyDescent="0.2">
      <c r="L108" s="2">
        <v>1898</v>
      </c>
      <c r="M108" s="11">
        <v>-1.3601251055990367E-2</v>
      </c>
      <c r="N108" s="11">
        <v>1.1096315528151421E-2</v>
      </c>
      <c r="O108" s="11">
        <v>-3.3997655334115029E-2</v>
      </c>
      <c r="P108" s="11">
        <v>0</v>
      </c>
    </row>
    <row r="109" spans="12:16" ht="15.75" customHeight="1" x14ac:dyDescent="0.2">
      <c r="L109" s="2">
        <v>1899</v>
      </c>
      <c r="M109" s="11">
        <v>-1.1981955852252773E-2</v>
      </c>
      <c r="N109" s="11">
        <v>1.1821482509805487E-2</v>
      </c>
      <c r="O109" s="11">
        <v>-3.3997655334115029E-2</v>
      </c>
      <c r="P109" s="11">
        <v>0</v>
      </c>
    </row>
    <row r="110" spans="12:16" ht="15.75" customHeight="1" x14ac:dyDescent="0.2">
      <c r="L110" s="2">
        <v>1900</v>
      </c>
      <c r="M110" s="11">
        <v>-9.1623738122956905E-3</v>
      </c>
      <c r="N110" s="11">
        <v>1.2490355280348328E-2</v>
      </c>
      <c r="O110" s="11">
        <v>-3.3997655334115029E-2</v>
      </c>
      <c r="P110" s="11">
        <v>6.2189054726369264E-3</v>
      </c>
    </row>
    <row r="111" spans="12:16" ht="15.75" customHeight="1" x14ac:dyDescent="0.2">
      <c r="L111" s="2">
        <v>1901</v>
      </c>
      <c r="M111" s="11">
        <v>-7.3834049655887779E-3</v>
      </c>
      <c r="N111" s="11">
        <v>1.4220260212416151E-2</v>
      </c>
      <c r="O111" s="11">
        <v>-3.3997655334115029E-2</v>
      </c>
      <c r="P111" s="11">
        <v>1.2360939431397044E-2</v>
      </c>
    </row>
    <row r="112" spans="12:16" ht="15.75" customHeight="1" x14ac:dyDescent="0.2">
      <c r="L112" s="2">
        <v>1902</v>
      </c>
      <c r="M112" s="11">
        <v>-6.1780271106298482E-3</v>
      </c>
      <c r="N112" s="11">
        <v>1.5391803818062781E-2</v>
      </c>
      <c r="O112" s="11">
        <v>-3.3997655334115029E-2</v>
      </c>
      <c r="P112" s="11">
        <v>1.2360939431397044E-2</v>
      </c>
    </row>
    <row r="113" spans="12:16" ht="15.75" customHeight="1" x14ac:dyDescent="0.2">
      <c r="L113" s="2">
        <v>1903</v>
      </c>
      <c r="M113" s="11">
        <v>-3.8871344961041204E-3</v>
      </c>
      <c r="N113" s="11">
        <v>1.7105866063658583E-2</v>
      </c>
      <c r="O113" s="11">
        <v>-3.3997655334115029E-2</v>
      </c>
      <c r="P113" s="11">
        <v>1.7490952955367955E-2</v>
      </c>
    </row>
    <row r="114" spans="12:16" ht="15.75" customHeight="1" x14ac:dyDescent="0.2">
      <c r="L114" s="2">
        <v>1904</v>
      </c>
      <c r="M114" s="11">
        <v>5.8462602684745263E-4</v>
      </c>
      <c r="N114" s="11">
        <v>1.6042029925045789E-2</v>
      </c>
      <c r="O114" s="11">
        <v>-3.3997655334115029E-2</v>
      </c>
      <c r="P114" s="11">
        <v>1.7490952955367955E-2</v>
      </c>
    </row>
    <row r="115" spans="12:16" ht="15.75" customHeight="1" x14ac:dyDescent="0.2">
      <c r="L115" s="2">
        <v>1905</v>
      </c>
      <c r="M115" s="11">
        <v>4.0515423540347512E-3</v>
      </c>
      <c r="N115" s="11">
        <v>1.0525104076270799E-2</v>
      </c>
      <c r="O115" s="11">
        <v>-1.2135922330097082E-2</v>
      </c>
      <c r="P115" s="11">
        <v>1.7490952955367955E-2</v>
      </c>
    </row>
    <row r="116" spans="12:16" ht="15.75" customHeight="1" x14ac:dyDescent="0.2">
      <c r="L116" s="2">
        <v>1906</v>
      </c>
      <c r="M116" s="11">
        <v>5.8042580980839807E-3</v>
      </c>
      <c r="N116" s="11">
        <v>8.8471870102202824E-3</v>
      </c>
      <c r="O116" s="11">
        <v>-6.1804697156985222E-3</v>
      </c>
      <c r="P116" s="11">
        <v>1.7490952955367955E-2</v>
      </c>
    </row>
    <row r="117" spans="12:16" ht="15.75" customHeight="1" x14ac:dyDescent="0.2">
      <c r="L117" s="2">
        <v>1907</v>
      </c>
      <c r="M117" s="11">
        <v>9.7579533908978069E-3</v>
      </c>
      <c r="N117" s="11">
        <v>1.1424657746020391E-2</v>
      </c>
      <c r="O117" s="11">
        <v>-6.1804697156985222E-3</v>
      </c>
      <c r="P117" s="11">
        <v>3.3623188405796922E-2</v>
      </c>
    </row>
    <row r="118" spans="12:16" ht="15.75" customHeight="1" x14ac:dyDescent="0.2">
      <c r="L118" s="2">
        <v>1908</v>
      </c>
      <c r="M118" s="11">
        <v>1.1511834336795564E-2</v>
      </c>
      <c r="N118" s="11">
        <v>9.9471870480058143E-3</v>
      </c>
      <c r="O118" s="11">
        <v>0</v>
      </c>
      <c r="P118" s="11">
        <v>3.3623188405796922E-2</v>
      </c>
    </row>
    <row r="119" spans="12:16" ht="15.75" customHeight="1" x14ac:dyDescent="0.2">
      <c r="L119" s="2">
        <v>1909</v>
      </c>
      <c r="M119" s="11">
        <v>9.8729908509657786E-3</v>
      </c>
      <c r="N119" s="11">
        <v>1.288875888807978E-2</v>
      </c>
      <c r="O119" s="11">
        <v>-1.6084303937881295E-2</v>
      </c>
      <c r="P119" s="11">
        <v>3.3623188405796922E-2</v>
      </c>
    </row>
    <row r="120" spans="12:16" ht="15.75" customHeight="1" x14ac:dyDescent="0.2">
      <c r="L120" s="2">
        <v>1910</v>
      </c>
      <c r="M120" s="11">
        <v>1.0884926967236322E-2</v>
      </c>
      <c r="N120" s="11">
        <v>1.2960981586714392E-2</v>
      </c>
      <c r="O120" s="11">
        <v>-1.6084303937881295E-2</v>
      </c>
      <c r="P120" s="11">
        <v>3.3623188405796922E-2</v>
      </c>
    </row>
    <row r="121" spans="12:16" ht="15.75" customHeight="1" x14ac:dyDescent="0.2">
      <c r="L121" s="2">
        <v>1911</v>
      </c>
      <c r="M121" s="11">
        <v>1.1806751120949501E-2</v>
      </c>
      <c r="N121" s="11">
        <v>1.3396475096637927E-2</v>
      </c>
      <c r="O121" s="11">
        <v>-1.6084303937881295E-2</v>
      </c>
      <c r="P121" s="11">
        <v>3.3623188405796922E-2</v>
      </c>
    </row>
    <row r="122" spans="12:16" ht="15.75" customHeight="1" x14ac:dyDescent="0.2">
      <c r="L122" s="2">
        <v>1912</v>
      </c>
      <c r="M122" s="11">
        <v>1.1617153119314166E-2</v>
      </c>
      <c r="N122" s="11">
        <v>1.3404799760686658E-2</v>
      </c>
      <c r="O122" s="11">
        <v>-1.6084303937881295E-2</v>
      </c>
      <c r="P122" s="11">
        <v>3.3623188405796922E-2</v>
      </c>
    </row>
    <row r="123" spans="12:16" ht="15.75" customHeight="1" x14ac:dyDescent="0.2">
      <c r="L123" s="2">
        <v>1913</v>
      </c>
      <c r="M123" s="11">
        <v>1.1961177788994817E-2</v>
      </c>
      <c r="N123" s="11">
        <v>1.3614378384442497E-2</v>
      </c>
      <c r="O123" s="11">
        <v>-1.6084303937881295E-2</v>
      </c>
      <c r="P123" s="11">
        <v>3.3623188405796922E-2</v>
      </c>
    </row>
    <row r="124" spans="12:16" ht="15.75" customHeight="1" x14ac:dyDescent="0.2">
      <c r="L124" s="2">
        <v>1914</v>
      </c>
      <c r="M124" s="11">
        <v>1.2280857203168878E-2</v>
      </c>
      <c r="N124" s="11">
        <v>1.3786471404322634E-2</v>
      </c>
      <c r="O124" s="11">
        <v>-1.6084303937881295E-2</v>
      </c>
      <c r="P124" s="11">
        <v>3.3623188405796922E-2</v>
      </c>
    </row>
    <row r="125" spans="12:16" ht="15.75" customHeight="1" x14ac:dyDescent="0.2">
      <c r="L125" s="2">
        <v>1915</v>
      </c>
      <c r="M125" s="11">
        <v>1.3288611451195923E-2</v>
      </c>
      <c r="N125" s="11">
        <v>1.3137245740902092E-2</v>
      </c>
      <c r="O125" s="11">
        <v>-1.6084303937881295E-2</v>
      </c>
      <c r="P125" s="11">
        <v>3.3623188405796922E-2</v>
      </c>
    </row>
    <row r="126" spans="12:16" ht="15.75" customHeight="1" x14ac:dyDescent="0.2">
      <c r="L126" s="2">
        <v>1916</v>
      </c>
      <c r="M126" s="11">
        <v>1.5727419861625114E-2</v>
      </c>
      <c r="N126" s="11">
        <v>1.3721095239988025E-2</v>
      </c>
      <c r="O126" s="11">
        <v>-1.6084303937881295E-2</v>
      </c>
      <c r="P126" s="11">
        <v>3.3623188405796922E-2</v>
      </c>
    </row>
    <row r="127" spans="12:16" ht="15.75" customHeight="1" x14ac:dyDescent="0.2">
      <c r="L127" s="2">
        <v>1917</v>
      </c>
      <c r="M127" s="11">
        <v>2.4368474574579725E-2</v>
      </c>
      <c r="N127" s="11">
        <v>3.721453266114369E-2</v>
      </c>
      <c r="O127" s="11">
        <v>-1.6084303937881295E-2</v>
      </c>
      <c r="P127" s="11">
        <v>0.125</v>
      </c>
    </row>
    <row r="128" spans="12:16" ht="15.75" customHeight="1" x14ac:dyDescent="0.2">
      <c r="L128" s="2">
        <v>1918</v>
      </c>
      <c r="M128" s="11">
        <v>4.1755935146444066E-2</v>
      </c>
      <c r="N128" s="11">
        <v>6.5232265730169978E-2</v>
      </c>
      <c r="O128" s="11">
        <v>-1.6084303937881295E-2</v>
      </c>
      <c r="P128" s="11">
        <v>0.19658119658119655</v>
      </c>
    </row>
    <row r="129" spans="12:16" ht="15.75" customHeight="1" x14ac:dyDescent="0.2">
      <c r="L129" s="2">
        <v>1919</v>
      </c>
      <c r="M129" s="11">
        <v>6.0732279955247166E-2</v>
      </c>
      <c r="N129" s="11">
        <v>7.3942703611146007E-2</v>
      </c>
      <c r="O129" s="11">
        <v>1.0000000000000009E-2</v>
      </c>
      <c r="P129" s="11">
        <v>0.19658119658119655</v>
      </c>
    </row>
    <row r="130" spans="12:16" ht="15.75" customHeight="1" x14ac:dyDescent="0.2">
      <c r="L130" s="2">
        <v>1920</v>
      </c>
      <c r="M130" s="11">
        <v>7.5743946214536895E-2</v>
      </c>
      <c r="N130" s="11">
        <v>7.8936540811642655E-2</v>
      </c>
      <c r="O130" s="11">
        <v>1.0000000000000009E-2</v>
      </c>
      <c r="P130" s="11">
        <v>0.19658119658119655</v>
      </c>
    </row>
    <row r="131" spans="12:16" ht="15.75" customHeight="1" x14ac:dyDescent="0.2">
      <c r="L131" s="2">
        <v>1921</v>
      </c>
      <c r="M131" s="11">
        <v>7.1763962514546642E-2</v>
      </c>
      <c r="N131" s="11">
        <v>8.2687407275658015E-2</v>
      </c>
      <c r="O131" s="11">
        <v>-1.5544041450777257E-2</v>
      </c>
      <c r="P131" s="11">
        <v>0.19658119658119655</v>
      </c>
    </row>
    <row r="132" spans="12:16" ht="15.75" customHeight="1" x14ac:dyDescent="0.2">
      <c r="L132" s="2">
        <v>1922</v>
      </c>
      <c r="M132" s="11">
        <v>5.8197632797167206E-2</v>
      </c>
      <c r="N132" s="11">
        <v>0.1001145135892217</v>
      </c>
      <c r="O132" s="11">
        <v>-0.11052631578947381</v>
      </c>
      <c r="P132" s="11">
        <v>0.19658119658119655</v>
      </c>
    </row>
    <row r="133" spans="12:16" ht="15.75" customHeight="1" x14ac:dyDescent="0.2">
      <c r="L133" s="2">
        <v>1923</v>
      </c>
      <c r="M133" s="11">
        <v>5.5378689666831973E-2</v>
      </c>
      <c r="N133" s="11">
        <v>0.10170122001785363</v>
      </c>
      <c r="O133" s="11">
        <v>-0.11052631578947381</v>
      </c>
      <c r="P133" s="11">
        <v>0.19658119658119655</v>
      </c>
    </row>
    <row r="134" spans="12:16" ht="15.75" customHeight="1" x14ac:dyDescent="0.2">
      <c r="L134" s="2">
        <v>1924</v>
      </c>
      <c r="M134" s="11">
        <v>5.6342152496756115E-2</v>
      </c>
      <c r="N134" s="11">
        <v>0.10134107131036516</v>
      </c>
      <c r="O134" s="11">
        <v>-0.11052631578947381</v>
      </c>
      <c r="P134" s="11">
        <v>0.19658119658119655</v>
      </c>
    </row>
    <row r="135" spans="12:16" ht="15.75" customHeight="1" x14ac:dyDescent="0.2">
      <c r="L135" s="2">
        <v>1925</v>
      </c>
      <c r="M135" s="11">
        <v>5.5291579869548392E-2</v>
      </c>
      <c r="N135" s="11">
        <v>0.10194484811504841</v>
      </c>
      <c r="O135" s="11">
        <v>-0.11052631578947381</v>
      </c>
      <c r="P135" s="11">
        <v>0.19658119658119655</v>
      </c>
    </row>
    <row r="136" spans="12:16" ht="15.75" customHeight="1" x14ac:dyDescent="0.2">
      <c r="L136" s="2">
        <v>1926</v>
      </c>
      <c r="M136" s="11">
        <v>5.5800757286081838E-2</v>
      </c>
      <c r="N136" s="11">
        <v>0.10179393032410081</v>
      </c>
      <c r="O136" s="11">
        <v>-0.11052631578947381</v>
      </c>
      <c r="P136" s="11">
        <v>0.19658119658119655</v>
      </c>
    </row>
    <row r="137" spans="12:16" ht="15.75" customHeight="1" x14ac:dyDescent="0.2">
      <c r="L137" s="2">
        <v>1927</v>
      </c>
      <c r="M137" s="11">
        <v>4.1082673547906699E-2</v>
      </c>
      <c r="N137" s="11">
        <v>0.1020407464791372</v>
      </c>
      <c r="O137" s="11">
        <v>-0.11052631578947381</v>
      </c>
      <c r="P137" s="11">
        <v>0.19658119658119655</v>
      </c>
    </row>
    <row r="138" spans="12:16" ht="15.75" customHeight="1" x14ac:dyDescent="0.2">
      <c r="L138" s="2">
        <v>1928</v>
      </c>
      <c r="M138" s="11">
        <v>2.1390482597545099E-2</v>
      </c>
      <c r="N138" s="11">
        <v>8.8064166397510857E-2</v>
      </c>
      <c r="O138" s="11">
        <v>-0.11052631578947381</v>
      </c>
      <c r="P138" s="11">
        <v>0.1785714285714286</v>
      </c>
    </row>
    <row r="139" spans="12:16" ht="15.75" customHeight="1" x14ac:dyDescent="0.2">
      <c r="L139" s="2">
        <v>1929</v>
      </c>
      <c r="M139" s="11">
        <v>3.5781947688628773E-3</v>
      </c>
      <c r="N139" s="11">
        <v>6.9776764286128265E-2</v>
      </c>
      <c r="O139" s="11">
        <v>-0.11052631578947381</v>
      </c>
      <c r="P139" s="11">
        <v>0.16969696969696968</v>
      </c>
    </row>
    <row r="140" spans="12:16" ht="15.75" customHeight="1" x14ac:dyDescent="0.2">
      <c r="L140" s="2">
        <v>1930</v>
      </c>
      <c r="M140" s="11">
        <v>-1.2029720574840388E-2</v>
      </c>
      <c r="N140" s="11">
        <v>3.9540086107261681E-2</v>
      </c>
      <c r="O140" s="11">
        <v>-0.11052631578947381</v>
      </c>
      <c r="P140" s="11">
        <v>3.4682080924855363E-2</v>
      </c>
    </row>
    <row r="141" spans="12:16" ht="15.75" customHeight="1" x14ac:dyDescent="0.2">
      <c r="L141" s="2">
        <v>1931</v>
      </c>
      <c r="M141" s="11">
        <v>-1.7654291233364861E-2</v>
      </c>
      <c r="N141" s="11">
        <v>4.3744120096141086E-2</v>
      </c>
      <c r="O141" s="11">
        <v>-0.11052631578947381</v>
      </c>
      <c r="P141" s="11">
        <v>3.4682080924855363E-2</v>
      </c>
    </row>
    <row r="142" spans="12:16" ht="15.75" customHeight="1" x14ac:dyDescent="0.2">
      <c r="L142" s="2">
        <v>1932</v>
      </c>
      <c r="M142" s="11">
        <v>-1.6566646894319453E-2</v>
      </c>
      <c r="N142" s="11">
        <v>4.1437818346324942E-2</v>
      </c>
      <c r="O142" s="11">
        <v>-0.10062893081761004</v>
      </c>
      <c r="P142" s="11">
        <v>3.4682080924855363E-2</v>
      </c>
    </row>
    <row r="143" spans="12:16" ht="15.75" customHeight="1" x14ac:dyDescent="0.2">
      <c r="L143" s="2">
        <v>1933</v>
      </c>
      <c r="M143" s="11">
        <v>-2.6069328960388473E-2</v>
      </c>
      <c r="N143" s="11">
        <v>4.8600311545570138E-2</v>
      </c>
      <c r="O143" s="11">
        <v>-0.10062893081761004</v>
      </c>
      <c r="P143" s="11">
        <v>3.4682080924855363E-2</v>
      </c>
    </row>
    <row r="144" spans="12:16" ht="15.75" customHeight="1" x14ac:dyDescent="0.2">
      <c r="L144" s="2">
        <v>1934</v>
      </c>
      <c r="M144" s="11">
        <v>-2.6686420074266592E-2</v>
      </c>
      <c r="N144" s="11">
        <v>4.7823703938830939E-2</v>
      </c>
      <c r="O144" s="11">
        <v>-0.10062893081761004</v>
      </c>
      <c r="P144" s="11">
        <v>3.4682080924855363E-2</v>
      </c>
    </row>
    <row r="145" spans="12:16" ht="15.75" customHeight="1" x14ac:dyDescent="0.2">
      <c r="L145" s="2">
        <v>1935</v>
      </c>
      <c r="M145" s="11">
        <v>-2.3776449229528616E-2</v>
      </c>
      <c r="N145" s="11">
        <v>5.0511333064125231E-2</v>
      </c>
      <c r="O145" s="11">
        <v>-0.10062893081761004</v>
      </c>
      <c r="P145" s="11">
        <v>3.4682080924855363E-2</v>
      </c>
    </row>
    <row r="146" spans="12:16" ht="15.75" customHeight="1" x14ac:dyDescent="0.2">
      <c r="L146" s="2">
        <v>1936</v>
      </c>
      <c r="M146" s="11">
        <v>-2.5677783287679744E-2</v>
      </c>
      <c r="N146" s="11">
        <v>4.8343601752003085E-2</v>
      </c>
      <c r="O146" s="11">
        <v>-0.10062893081761004</v>
      </c>
      <c r="P146" s="11">
        <v>3.0303030303030276E-2</v>
      </c>
    </row>
    <row r="147" spans="12:16" ht="15.75" customHeight="1" x14ac:dyDescent="0.2">
      <c r="L147" s="2">
        <v>1937</v>
      </c>
      <c r="M147" s="11">
        <v>-2.1370943199858151E-2</v>
      </c>
      <c r="N147" s="11">
        <v>5.0530358964611027E-2</v>
      </c>
      <c r="O147" s="11">
        <v>-0.10062893081761004</v>
      </c>
      <c r="P147" s="11">
        <v>3.0303030303030276E-2</v>
      </c>
    </row>
    <row r="148" spans="12:16" ht="15.75" customHeight="1" x14ac:dyDescent="0.2">
      <c r="L148" s="2">
        <v>1938</v>
      </c>
      <c r="M148" s="11">
        <v>-1.9552769427082145E-2</v>
      </c>
      <c r="N148" s="11">
        <v>5.1221021622748171E-2</v>
      </c>
      <c r="O148" s="11">
        <v>-0.10062893081761004</v>
      </c>
      <c r="P148" s="11">
        <v>3.0303030303030276E-2</v>
      </c>
    </row>
    <row r="149" spans="12:16" ht="15.75" customHeight="1" x14ac:dyDescent="0.2">
      <c r="L149" s="2">
        <v>1939</v>
      </c>
      <c r="M149" s="11">
        <v>-1.9803398232393479E-2</v>
      </c>
      <c r="N149" s="11">
        <v>5.1190240285508545E-2</v>
      </c>
      <c r="O149" s="11">
        <v>-0.10062893081761004</v>
      </c>
      <c r="P149" s="11">
        <v>3.0303030303030276E-2</v>
      </c>
    </row>
    <row r="150" spans="12:16" ht="15.75" customHeight="1" x14ac:dyDescent="0.2">
      <c r="L150" s="2">
        <v>1940</v>
      </c>
      <c r="M150" s="11">
        <v>-2.0505799347223165E-2</v>
      </c>
      <c r="N150" s="11">
        <v>5.0951617809237529E-2</v>
      </c>
      <c r="O150" s="11">
        <v>-0.10062893081761004</v>
      </c>
      <c r="P150" s="11">
        <v>3.0303030303030276E-2</v>
      </c>
    </row>
    <row r="151" spans="12:16" ht="15.75" customHeight="1" x14ac:dyDescent="0.2">
      <c r="L151" s="2">
        <v>1941</v>
      </c>
      <c r="M151" s="11">
        <v>-1.1942546080068039E-2</v>
      </c>
      <c r="N151" s="11">
        <v>4.8526465652797161E-2</v>
      </c>
      <c r="O151" s="11">
        <v>-0.10062893081761004</v>
      </c>
      <c r="P151" s="11">
        <v>3.0303030303030276E-2</v>
      </c>
    </row>
    <row r="152" spans="12:16" ht="15.75" customHeight="1" x14ac:dyDescent="0.2">
      <c r="L152" s="2">
        <v>1942</v>
      </c>
      <c r="M152" s="11">
        <v>9.3838725259504235E-3</v>
      </c>
      <c r="N152" s="11">
        <v>5.1635596237255749E-2</v>
      </c>
      <c r="O152" s="11">
        <v>-9.7902097902097918E-2</v>
      </c>
      <c r="P152" s="11">
        <v>0.11347517730496448</v>
      </c>
    </row>
    <row r="153" spans="12:16" ht="15.75" customHeight="1" x14ac:dyDescent="0.2">
      <c r="L153" s="2">
        <v>1943</v>
      </c>
      <c r="M153" s="11">
        <v>2.7376670071343104E-2</v>
      </c>
      <c r="N153" s="11">
        <v>3.8764315259031006E-2</v>
      </c>
      <c r="O153" s="11">
        <v>-1.4084507042253502E-2</v>
      </c>
      <c r="P153" s="11">
        <v>0.11347517730496448</v>
      </c>
    </row>
    <row r="154" spans="12:16" ht="15.75" customHeight="1" x14ac:dyDescent="0.2">
      <c r="L154" s="2">
        <v>1944</v>
      </c>
      <c r="M154" s="11">
        <v>2.8010455460988213E-2</v>
      </c>
      <c r="N154" s="11">
        <v>3.8729604420965985E-2</v>
      </c>
      <c r="O154" s="11">
        <v>-1.4084507042253502E-2</v>
      </c>
      <c r="P154" s="11">
        <v>0.11347517730496448</v>
      </c>
    </row>
    <row r="155" spans="12:16" ht="15.75" customHeight="1" x14ac:dyDescent="0.2">
      <c r="L155" s="2">
        <v>1945</v>
      </c>
      <c r="M155" s="11">
        <v>2.7278288465756244E-2</v>
      </c>
      <c r="N155" s="11">
        <v>3.8763963036289498E-2</v>
      </c>
      <c r="O155" s="11">
        <v>-1.4084507042253502E-2</v>
      </c>
      <c r="P155" s="11">
        <v>0.11347517730496448</v>
      </c>
    </row>
    <row r="156" spans="12:16" ht="15.75" customHeight="1" x14ac:dyDescent="0.2">
      <c r="L156" s="2">
        <v>1946</v>
      </c>
      <c r="M156" s="11">
        <v>2.8061818746432959E-2</v>
      </c>
      <c r="N156" s="11">
        <v>3.8547043030046205E-2</v>
      </c>
      <c r="O156" s="11">
        <v>-1.4084507042253502E-2</v>
      </c>
      <c r="P156" s="11">
        <v>0.11347517730496448</v>
      </c>
    </row>
    <row r="157" spans="12:16" ht="15.75" customHeight="1" x14ac:dyDescent="0.2">
      <c r="L157" s="2">
        <v>1947</v>
      </c>
      <c r="M157" s="11">
        <v>4.309036709438361E-2</v>
      </c>
      <c r="N157" s="11">
        <v>6.152868184725694E-2</v>
      </c>
      <c r="O157" s="11">
        <v>-1.4084507042253502E-2</v>
      </c>
      <c r="P157" s="11">
        <v>0.18131868131868134</v>
      </c>
    </row>
    <row r="158" spans="12:16" ht="15.75" customHeight="1" x14ac:dyDescent="0.2">
      <c r="L158" s="2">
        <v>1948</v>
      </c>
      <c r="M158" s="11">
        <v>5.2557912015580861E-2</v>
      </c>
      <c r="N158" s="11">
        <v>6.2432583775637547E-2</v>
      </c>
      <c r="O158" s="11">
        <v>-1.4084507042253502E-2</v>
      </c>
      <c r="P158" s="11">
        <v>0.18131868131868134</v>
      </c>
    </row>
    <row r="159" spans="12:16" ht="15.75" customHeight="1" x14ac:dyDescent="0.2">
      <c r="L159" s="2">
        <v>1949</v>
      </c>
      <c r="M159" s="11">
        <v>5.5378689666831932E-2</v>
      </c>
      <c r="N159" s="11">
        <v>5.9696602712640046E-2</v>
      </c>
      <c r="O159" s="11">
        <v>-7.1428571428571175E-3</v>
      </c>
      <c r="P159" s="11">
        <v>0.18131868131868134</v>
      </c>
    </row>
    <row r="160" spans="12:16" ht="15.75" customHeight="1" x14ac:dyDescent="0.2">
      <c r="L160" s="2">
        <v>1950</v>
      </c>
      <c r="M160" s="11">
        <v>5.3914321695741979E-2</v>
      </c>
      <c r="N160" s="11">
        <v>6.1458240740375071E-2</v>
      </c>
      <c r="O160" s="11">
        <v>-2.083333333333337E-2</v>
      </c>
      <c r="P160" s="11">
        <v>0.18131868131868134</v>
      </c>
    </row>
    <row r="161" spans="12:16" ht="15.75" customHeight="1" x14ac:dyDescent="0.2">
      <c r="L161" s="2">
        <v>1951</v>
      </c>
      <c r="M161" s="11">
        <v>6.0624024929187302E-2</v>
      </c>
      <c r="N161" s="11">
        <v>6.0099295432016073E-2</v>
      </c>
      <c r="O161" s="11">
        <v>-2.083333333333337E-2</v>
      </c>
      <c r="P161" s="11">
        <v>0.18131868131868134</v>
      </c>
    </row>
    <row r="162" spans="12:16" ht="15.75" customHeight="1" x14ac:dyDescent="0.2">
      <c r="L162" s="2">
        <v>1952</v>
      </c>
      <c r="M162" s="11">
        <v>5.3742804734909062E-2</v>
      </c>
      <c r="N162" s="11">
        <v>5.7477137455768518E-2</v>
      </c>
      <c r="O162" s="11">
        <v>-2.083333333333337E-2</v>
      </c>
      <c r="P162" s="11">
        <v>0.18131868131868134</v>
      </c>
    </row>
    <row r="163" spans="12:16" ht="15.75" customHeight="1" x14ac:dyDescent="0.2">
      <c r="L163" s="2">
        <v>1953</v>
      </c>
      <c r="M163" s="11">
        <v>4.6404245949339722E-2</v>
      </c>
      <c r="N163" s="11">
        <v>5.9053177276183047E-2</v>
      </c>
      <c r="O163" s="11">
        <v>-2.083333333333337E-2</v>
      </c>
      <c r="P163" s="11">
        <v>0.18131868131868134</v>
      </c>
    </row>
    <row r="164" spans="12:16" ht="15.75" customHeight="1" x14ac:dyDescent="0.2">
      <c r="L164" s="2">
        <v>1954</v>
      </c>
      <c r="M164" s="11">
        <v>4.4528521531731542E-2</v>
      </c>
      <c r="N164" s="11">
        <v>5.9958972135778159E-2</v>
      </c>
      <c r="O164" s="11">
        <v>-2.083333333333337E-2</v>
      </c>
      <c r="P164" s="11">
        <v>0.18131868131868134</v>
      </c>
    </row>
    <row r="165" spans="12:16" ht="15.75" customHeight="1" x14ac:dyDescent="0.2">
      <c r="L165" s="2">
        <v>1955</v>
      </c>
      <c r="M165" s="11">
        <v>4.137974399241659E-2</v>
      </c>
      <c r="N165" s="11">
        <v>6.199440804658491E-2</v>
      </c>
      <c r="O165" s="11">
        <v>-2.083333333333337E-2</v>
      </c>
      <c r="P165" s="11">
        <v>0.18131868131868134</v>
      </c>
    </row>
    <row r="166" spans="12:16" ht="15.75" customHeight="1" x14ac:dyDescent="0.2">
      <c r="L166" s="2">
        <v>1956</v>
      </c>
      <c r="M166" s="11">
        <v>3.9456550876142978E-2</v>
      </c>
      <c r="N166" s="11">
        <v>6.2957794704058184E-2</v>
      </c>
      <c r="O166" s="11">
        <v>-2.083333333333337E-2</v>
      </c>
      <c r="P166" s="11">
        <v>0.18131868131868134</v>
      </c>
    </row>
    <row r="167" spans="12:16" ht="15.75" customHeight="1" x14ac:dyDescent="0.2">
      <c r="L167" s="2">
        <v>1957</v>
      </c>
      <c r="M167" s="11">
        <v>2.5290804192924874E-2</v>
      </c>
      <c r="N167" s="11">
        <v>3.921996314461864E-2</v>
      </c>
      <c r="O167" s="11">
        <v>-2.083333333333337E-2</v>
      </c>
      <c r="P167" s="11">
        <v>0.10232558139534875</v>
      </c>
    </row>
    <row r="168" spans="12:16" ht="15.75" customHeight="1" x14ac:dyDescent="0.2">
      <c r="L168" s="2">
        <v>1958</v>
      </c>
      <c r="M168" s="11">
        <v>1.8970869989443688E-2</v>
      </c>
      <c r="N168" s="11">
        <v>2.9211459255759936E-2</v>
      </c>
      <c r="O168" s="11">
        <v>-2.083333333333337E-2</v>
      </c>
      <c r="P168" s="11">
        <v>8.085106382978724E-2</v>
      </c>
    </row>
    <row r="169" spans="12:16" ht="15.75" customHeight="1" x14ac:dyDescent="0.2">
      <c r="L169" s="2">
        <v>1959</v>
      </c>
      <c r="M169" s="11">
        <v>1.9104397542705754E-2</v>
      </c>
      <c r="N169" s="11">
        <v>2.9180700550955223E-2</v>
      </c>
      <c r="O169" s="11">
        <v>-2.083333333333337E-2</v>
      </c>
      <c r="P169" s="11">
        <v>8.085106382978724E-2</v>
      </c>
    </row>
    <row r="170" spans="12:16" ht="15.75" customHeight="1" x14ac:dyDescent="0.2">
      <c r="L170" s="2">
        <v>1960</v>
      </c>
      <c r="M170" s="11">
        <v>2.2303801642177417E-2</v>
      </c>
      <c r="N170" s="11">
        <v>2.5873570992805319E-2</v>
      </c>
      <c r="O170" s="11">
        <v>-7.4349442379182396E-3</v>
      </c>
      <c r="P170" s="11">
        <v>8.085106382978724E-2</v>
      </c>
    </row>
    <row r="171" spans="12:16" ht="15.75" customHeight="1" x14ac:dyDescent="0.2">
      <c r="L171" s="2">
        <v>1961</v>
      </c>
      <c r="M171" s="11">
        <v>1.6104219308536727E-2</v>
      </c>
      <c r="N171" s="11">
        <v>1.5827941514041169E-2</v>
      </c>
      <c r="O171" s="11">
        <v>-7.4349442379182396E-3</v>
      </c>
      <c r="P171" s="11">
        <v>4.3307086614173373E-2</v>
      </c>
    </row>
    <row r="172" spans="12:16" ht="15.75" customHeight="1" x14ac:dyDescent="0.2">
      <c r="L172" s="2">
        <v>1962</v>
      </c>
      <c r="M172" s="11">
        <v>1.2482529330026125E-2</v>
      </c>
      <c r="N172" s="11">
        <v>1.2811056199392844E-2</v>
      </c>
      <c r="O172" s="11">
        <v>-7.4349442379182396E-3</v>
      </c>
      <c r="P172" s="11">
        <v>3.6231884057970953E-2</v>
      </c>
    </row>
    <row r="173" spans="12:16" ht="15.75" customHeight="1" x14ac:dyDescent="0.2">
      <c r="L173" s="2">
        <v>1963</v>
      </c>
      <c r="M173" s="11">
        <v>1.3442690591480806E-2</v>
      </c>
      <c r="N173" s="11">
        <v>1.2434086315470969E-2</v>
      </c>
      <c r="O173" s="11">
        <v>-7.4349442379182396E-3</v>
      </c>
      <c r="P173" s="11">
        <v>3.6231884057970953E-2</v>
      </c>
    </row>
    <row r="174" spans="12:16" ht="15.75" customHeight="1" x14ac:dyDescent="0.2">
      <c r="L174" s="2">
        <v>1964</v>
      </c>
      <c r="M174" s="11">
        <v>1.3959526562755519E-2</v>
      </c>
      <c r="N174" s="11">
        <v>1.2438388808325514E-2</v>
      </c>
      <c r="O174" s="11">
        <v>-7.4349442379182396E-3</v>
      </c>
      <c r="P174" s="11">
        <v>3.6231884057970953E-2</v>
      </c>
    </row>
    <row r="175" spans="12:16" ht="15.75" customHeight="1" x14ac:dyDescent="0.2">
      <c r="L175" s="2">
        <v>1965</v>
      </c>
      <c r="M175" s="11">
        <v>1.5697382528876789E-2</v>
      </c>
      <c r="N175" s="11">
        <v>1.0116138681982917E-2</v>
      </c>
      <c r="O175" s="11">
        <v>3.7453183520599342E-3</v>
      </c>
      <c r="P175" s="11">
        <v>3.6231884057970953E-2</v>
      </c>
    </row>
    <row r="176" spans="12:16" ht="15.75" customHeight="1" x14ac:dyDescent="0.2">
      <c r="L176" s="2">
        <v>1966</v>
      </c>
      <c r="M176" s="11">
        <v>1.7253593271272051E-2</v>
      </c>
      <c r="N176" s="11">
        <v>9.2212537423608677E-3</v>
      </c>
      <c r="O176" s="11">
        <v>6.7114093959730337E-3</v>
      </c>
      <c r="P176" s="11">
        <v>3.6231884057970953E-2</v>
      </c>
    </row>
    <row r="177" spans="12:16" ht="15.75" customHeight="1" x14ac:dyDescent="0.2">
      <c r="L177" s="2">
        <v>1967</v>
      </c>
      <c r="M177" s="11">
        <v>1.7720872522025734E-2</v>
      </c>
      <c r="N177" s="11">
        <v>1.0025445845473642E-2</v>
      </c>
      <c r="O177" s="11">
        <v>6.7114093959730337E-3</v>
      </c>
      <c r="P177" s="11">
        <v>3.6231884057970953E-2</v>
      </c>
    </row>
    <row r="178" spans="12:16" ht="15.75" customHeight="1" x14ac:dyDescent="0.2">
      <c r="L178" s="2">
        <v>1968</v>
      </c>
      <c r="M178" s="11">
        <v>1.774466522272462E-2</v>
      </c>
      <c r="N178" s="11">
        <v>1.0075201717008304E-2</v>
      </c>
      <c r="O178" s="11">
        <v>6.7114093959730337E-3</v>
      </c>
      <c r="P178" s="11">
        <v>3.6474164133738718E-2</v>
      </c>
    </row>
    <row r="179" spans="12:16" ht="15.75" customHeight="1" x14ac:dyDescent="0.2">
      <c r="L179" s="2">
        <v>1969</v>
      </c>
      <c r="M179" s="11">
        <v>2.0716652205126057E-2</v>
      </c>
      <c r="N179" s="11">
        <v>1.2890550860220886E-2</v>
      </c>
      <c r="O179" s="11">
        <v>6.7114093959730337E-3</v>
      </c>
      <c r="P179" s="11">
        <v>4.3988269794721369E-2</v>
      </c>
    </row>
    <row r="180" spans="12:16" ht="15.75" customHeight="1" x14ac:dyDescent="0.2">
      <c r="L180" s="2">
        <v>1970</v>
      </c>
      <c r="M180" s="11">
        <v>2.579934624537342E-2</v>
      </c>
      <c r="N180" s="11">
        <v>1.7648867732022681E-2</v>
      </c>
      <c r="O180" s="11">
        <v>6.7114093959730337E-3</v>
      </c>
      <c r="P180" s="11">
        <v>6.1797752808988582E-2</v>
      </c>
    </row>
    <row r="181" spans="12:16" ht="15.75" customHeight="1" x14ac:dyDescent="0.2">
      <c r="L181" s="2">
        <v>1971</v>
      </c>
      <c r="M181" s="11">
        <v>2.9358560938777346E-2</v>
      </c>
      <c r="N181" s="11">
        <v>1.921759668616059E-2</v>
      </c>
      <c r="O181" s="11">
        <v>6.7114093959730337E-3</v>
      </c>
      <c r="P181" s="11">
        <v>6.1797752808988582E-2</v>
      </c>
    </row>
    <row r="182" spans="12:16" ht="15.75" customHeight="1" x14ac:dyDescent="0.2">
      <c r="L182" s="2">
        <v>1972</v>
      </c>
      <c r="M182" s="11">
        <v>3.1981844106042559E-2</v>
      </c>
      <c r="N182" s="11">
        <v>1.7467998501900821E-2</v>
      </c>
      <c r="O182" s="11">
        <v>9.7087378640776656E-3</v>
      </c>
      <c r="P182" s="11">
        <v>6.1797752808988582E-2</v>
      </c>
    </row>
    <row r="183" spans="12:16" ht="15.75" customHeight="1" x14ac:dyDescent="0.2">
      <c r="L183" s="2">
        <v>1973</v>
      </c>
      <c r="M183" s="11">
        <v>3.4316854143475108E-2</v>
      </c>
      <c r="N183" s="11">
        <v>1.6189828032514644E-2</v>
      </c>
      <c r="O183" s="11">
        <v>9.7087378640776656E-3</v>
      </c>
      <c r="P183" s="11">
        <v>6.1797752808988582E-2</v>
      </c>
    </row>
    <row r="184" spans="12:16" ht="15.75" customHeight="1" x14ac:dyDescent="0.2">
      <c r="L184" s="2">
        <v>1974</v>
      </c>
      <c r="M184" s="11">
        <v>4.1940078795046826E-2</v>
      </c>
      <c r="N184" s="11">
        <v>2.3504009360459779E-2</v>
      </c>
      <c r="O184" s="11">
        <v>9.7087378640776656E-3</v>
      </c>
      <c r="P184" s="11">
        <v>9.3896713615023497E-2</v>
      </c>
    </row>
    <row r="185" spans="12:16" ht="15.75" customHeight="1" x14ac:dyDescent="0.2">
      <c r="L185" s="2">
        <v>1975</v>
      </c>
      <c r="M185" s="11">
        <v>5.2611990715772897E-2</v>
      </c>
      <c r="N185" s="11">
        <v>3.0727852376392167E-2</v>
      </c>
      <c r="O185" s="11">
        <v>1.9230769230769384E-2</v>
      </c>
      <c r="P185" s="11">
        <v>0.11802575107296143</v>
      </c>
    </row>
    <row r="186" spans="12:16" ht="15.75" customHeight="1" x14ac:dyDescent="0.2">
      <c r="L186" s="2">
        <v>1976</v>
      </c>
      <c r="M186" s="11">
        <v>5.7461993296247044E-2</v>
      </c>
      <c r="N186" s="11">
        <v>2.8534318211874892E-2</v>
      </c>
      <c r="O186" s="11">
        <v>3.2663316582914659E-2</v>
      </c>
      <c r="P186" s="11">
        <v>0.11802575107296143</v>
      </c>
    </row>
    <row r="187" spans="12:16" ht="15.75" customHeight="1" x14ac:dyDescent="0.2">
      <c r="L187" s="2">
        <v>1977</v>
      </c>
      <c r="M187" s="11">
        <v>5.9243961371884632E-2</v>
      </c>
      <c r="N187" s="11">
        <v>2.7467371609429476E-2</v>
      </c>
      <c r="O187" s="11">
        <v>3.2663316582914659E-2</v>
      </c>
      <c r="P187" s="11">
        <v>0.11802575107296143</v>
      </c>
    </row>
    <row r="188" spans="12:16" ht="15.75" customHeight="1" x14ac:dyDescent="0.2">
      <c r="L188" s="2">
        <v>1978</v>
      </c>
      <c r="M188" s="11">
        <v>6.2459939651762039E-2</v>
      </c>
      <c r="N188" s="11">
        <v>2.6316813099692669E-2</v>
      </c>
      <c r="O188" s="11">
        <v>3.2663316582914659E-2</v>
      </c>
      <c r="P188" s="11">
        <v>0.11802575107296143</v>
      </c>
    </row>
    <row r="189" spans="12:16" ht="15.75" customHeight="1" x14ac:dyDescent="0.2">
      <c r="L189" s="2">
        <v>1979</v>
      </c>
      <c r="M189" s="11">
        <v>6.7325954847212877E-2</v>
      </c>
      <c r="N189" s="11">
        <v>2.6969119583988604E-2</v>
      </c>
      <c r="O189" s="11">
        <v>3.2663316582914659E-2</v>
      </c>
      <c r="P189" s="11">
        <v>0.11802575107296143</v>
      </c>
    </row>
    <row r="190" spans="12:16" ht="15.75" customHeight="1" x14ac:dyDescent="0.2">
      <c r="L190" s="2">
        <v>1980</v>
      </c>
      <c r="M190" s="11">
        <v>7.4852274273104452E-2</v>
      </c>
      <c r="N190" s="11">
        <v>3.4994206777914323E-2</v>
      </c>
      <c r="O190" s="11">
        <v>3.2663316582914659E-2</v>
      </c>
      <c r="P190" s="11">
        <v>0.13909224011713039</v>
      </c>
    </row>
    <row r="191" spans="12:16" ht="15.75" customHeight="1" x14ac:dyDescent="0.2">
      <c r="L191" s="2">
        <v>1981</v>
      </c>
      <c r="M191" s="11">
        <v>8.134336063936555E-2</v>
      </c>
      <c r="N191" s="11">
        <v>3.6408404949409015E-2</v>
      </c>
      <c r="O191" s="11">
        <v>3.2663316582914659E-2</v>
      </c>
      <c r="P191" s="11">
        <v>0.13909224011713039</v>
      </c>
    </row>
    <row r="192" spans="12:16" ht="15.75" customHeight="1" x14ac:dyDescent="0.2">
      <c r="L192" s="2">
        <v>1982</v>
      </c>
      <c r="M192" s="11">
        <v>8.6593210607433871E-2</v>
      </c>
      <c r="N192" s="11">
        <v>3.2055421260951865E-2</v>
      </c>
      <c r="O192" s="11">
        <v>3.649635036496357E-2</v>
      </c>
      <c r="P192" s="11">
        <v>0.13909224011713039</v>
      </c>
    </row>
    <row r="193" spans="12:16" ht="15.75" customHeight="1" x14ac:dyDescent="0.2">
      <c r="L193" s="2">
        <v>1983</v>
      </c>
      <c r="M193" s="11">
        <v>8.6658109936059866E-2</v>
      </c>
      <c r="N193" s="11">
        <v>3.194739608857005E-2</v>
      </c>
      <c r="O193" s="11">
        <v>3.7115588547189882E-2</v>
      </c>
      <c r="P193" s="11">
        <v>0.13909224011713039</v>
      </c>
    </row>
    <row r="194" spans="12:16" ht="15.75" customHeight="1" x14ac:dyDescent="0.2">
      <c r="L194" s="2">
        <v>1984</v>
      </c>
      <c r="M194" s="11">
        <v>8.1381229161090737E-2</v>
      </c>
      <c r="N194" s="11">
        <v>3.481438796782664E-2</v>
      </c>
      <c r="O194" s="11">
        <v>3.7115588547189882E-2</v>
      </c>
      <c r="P194" s="11">
        <v>0.13909224011713039</v>
      </c>
    </row>
    <row r="195" spans="12:16" ht="15.75" customHeight="1" x14ac:dyDescent="0.2">
      <c r="L195" s="2">
        <v>1985</v>
      </c>
      <c r="M195" s="11">
        <v>7.3103159709805798E-2</v>
      </c>
      <c r="N195" s="11">
        <v>3.5095857394916018E-2</v>
      </c>
      <c r="O195" s="11">
        <v>3.5328753680078373E-2</v>
      </c>
      <c r="P195" s="11">
        <v>0.13909224011713039</v>
      </c>
    </row>
    <row r="196" spans="12:16" ht="15.75" customHeight="1" x14ac:dyDescent="0.2">
      <c r="L196" s="2">
        <v>1986</v>
      </c>
      <c r="M196" s="11">
        <v>7.022126554635412E-2</v>
      </c>
      <c r="N196" s="11">
        <v>3.677483068678894E-2</v>
      </c>
      <c r="O196" s="11">
        <v>3.5328753680078373E-2</v>
      </c>
      <c r="P196" s="11">
        <v>0.13909224011713039</v>
      </c>
    </row>
    <row r="197" spans="12:16" ht="15.75" customHeight="1" x14ac:dyDescent="0.2">
      <c r="L197" s="2">
        <v>1987</v>
      </c>
      <c r="M197" s="11">
        <v>6.6338015036797773E-2</v>
      </c>
      <c r="N197" s="11">
        <v>4.0606685570890026E-2</v>
      </c>
      <c r="O197" s="11">
        <v>1.4598540145985384E-2</v>
      </c>
      <c r="P197" s="11">
        <v>0.13909224011713039</v>
      </c>
    </row>
    <row r="198" spans="12:16" ht="15.75" customHeight="1" x14ac:dyDescent="0.2">
      <c r="L198" s="2">
        <v>1988</v>
      </c>
      <c r="M198" s="11">
        <v>6.3519198570761215E-2</v>
      </c>
      <c r="N198" s="11">
        <v>4.1453776675194946E-2</v>
      </c>
      <c r="O198" s="11">
        <v>1.4598540145985384E-2</v>
      </c>
      <c r="P198" s="11">
        <v>0.13909224011713039</v>
      </c>
    </row>
    <row r="199" spans="12:16" ht="15.75" customHeight="1" x14ac:dyDescent="0.2">
      <c r="L199" s="2">
        <v>1989</v>
      </c>
      <c r="M199" s="11">
        <v>5.8942415029617716E-2</v>
      </c>
      <c r="N199" s="11">
        <v>4.0476917165138314E-2</v>
      </c>
      <c r="O199" s="11">
        <v>1.4598540145985384E-2</v>
      </c>
      <c r="P199" s="11">
        <v>0.13909224011713039</v>
      </c>
    </row>
    <row r="200" spans="12:16" ht="15.75" customHeight="1" x14ac:dyDescent="0.2">
      <c r="L200" s="2">
        <v>1990</v>
      </c>
      <c r="M200" s="11">
        <v>5.0555457245800912E-2</v>
      </c>
      <c r="N200" s="11">
        <v>2.9305949660253825E-2</v>
      </c>
      <c r="O200" s="11">
        <v>1.4598540145985384E-2</v>
      </c>
      <c r="P200" s="11">
        <v>0.11825192802056561</v>
      </c>
    </row>
    <row r="201" spans="12:16" ht="15.75" customHeight="1" x14ac:dyDescent="0.2">
      <c r="L201" s="2">
        <v>1991</v>
      </c>
      <c r="M201" s="11">
        <v>4.4606155674147309E-2</v>
      </c>
      <c r="N201" s="11">
        <v>1.7781108336541097E-2</v>
      </c>
      <c r="O201" s="11">
        <v>1.4598540145985384E-2</v>
      </c>
      <c r="P201" s="11">
        <v>8.3908045977011403E-2</v>
      </c>
    </row>
    <row r="202" spans="12:16" ht="15.75" customHeight="1" x14ac:dyDescent="0.2">
      <c r="L202" s="2">
        <v>1992</v>
      </c>
      <c r="M202" s="11">
        <v>3.8886729158757127E-2</v>
      </c>
      <c r="N202" s="11">
        <v>1.2144095792613883E-2</v>
      </c>
      <c r="O202" s="11">
        <v>1.4598540145985384E-2</v>
      </c>
      <c r="P202" s="11">
        <v>5.6514913657770727E-2</v>
      </c>
    </row>
    <row r="203" spans="12:16" ht="15.75" customHeight="1" x14ac:dyDescent="0.2">
      <c r="L203" s="2">
        <v>1993</v>
      </c>
      <c r="M203" s="11">
        <v>3.8432010342892856E-2</v>
      </c>
      <c r="N203" s="11">
        <v>1.2303631275450448E-2</v>
      </c>
      <c r="O203" s="11">
        <v>1.4598540145985384E-2</v>
      </c>
      <c r="P203" s="11">
        <v>5.6514913657770727E-2</v>
      </c>
    </row>
    <row r="204" spans="12:16" ht="15.75" customHeight="1" x14ac:dyDescent="0.2">
      <c r="L204" s="2">
        <v>1994</v>
      </c>
      <c r="M204" s="11">
        <v>3.6757817709587762E-2</v>
      </c>
      <c r="N204" s="11">
        <v>1.2903492980018817E-2</v>
      </c>
      <c r="O204" s="11">
        <v>1.4598540145985384E-2</v>
      </c>
      <c r="P204" s="11">
        <v>5.6514913657770727E-2</v>
      </c>
    </row>
    <row r="205" spans="12:16" ht="15.75" customHeight="1" x14ac:dyDescent="0.2">
      <c r="L205" s="2">
        <v>1995</v>
      </c>
      <c r="M205" s="11">
        <v>3.6025994132816937E-2</v>
      </c>
      <c r="N205" s="11">
        <v>1.3199916601192317E-2</v>
      </c>
      <c r="O205" s="11">
        <v>1.4598540145985384E-2</v>
      </c>
      <c r="P205" s="11">
        <v>5.6514913657770727E-2</v>
      </c>
    </row>
    <row r="206" spans="12:16" ht="15.75" customHeight="1" x14ac:dyDescent="0.2">
      <c r="L206" s="2">
        <v>1996</v>
      </c>
      <c r="M206" s="11">
        <v>3.4864940888880154E-2</v>
      </c>
      <c r="N206" s="11">
        <v>1.3436857193085322E-2</v>
      </c>
      <c r="O206" s="11">
        <v>1.4598540145985384E-2</v>
      </c>
      <c r="P206" s="11">
        <v>5.6514913657770727E-2</v>
      </c>
    </row>
    <row r="207" spans="12:16" ht="15.75" customHeight="1" x14ac:dyDescent="0.2">
      <c r="L207" s="2">
        <v>1997</v>
      </c>
      <c r="M207" s="11">
        <v>3.646952989668778E-2</v>
      </c>
      <c r="N207" s="11">
        <v>1.1576861151085294E-2</v>
      </c>
      <c r="O207" s="11">
        <v>2.5245441795231471E-2</v>
      </c>
      <c r="P207" s="11">
        <v>5.6514913657770727E-2</v>
      </c>
    </row>
    <row r="208" spans="12:16" ht="15.75" customHeight="1" x14ac:dyDescent="0.2">
      <c r="L208" s="2">
        <v>1998</v>
      </c>
      <c r="M208" s="11">
        <v>3.3976812916031732E-2</v>
      </c>
      <c r="N208" s="11">
        <v>1.3176733092958869E-2</v>
      </c>
      <c r="O208" s="11">
        <v>1.5713387806411072E-2</v>
      </c>
      <c r="P208" s="11">
        <v>5.6514913657770727E-2</v>
      </c>
    </row>
    <row r="209" spans="12:16" ht="15.75" customHeight="1" x14ac:dyDescent="0.2">
      <c r="L209" s="2">
        <v>1999</v>
      </c>
      <c r="M209" s="11">
        <v>3.0977867156136294E-2</v>
      </c>
      <c r="N209" s="11">
        <v>1.3393170848819433E-2</v>
      </c>
      <c r="O209" s="11">
        <v>1.5713387806411072E-2</v>
      </c>
      <c r="P209" s="11">
        <v>5.6514913657770727E-2</v>
      </c>
    </row>
    <row r="210" spans="12:16" ht="15.75" customHeight="1" x14ac:dyDescent="0.2">
      <c r="L210" s="2">
        <v>2000</v>
      </c>
      <c r="M210" s="11">
        <v>2.8537904823321684E-2</v>
      </c>
      <c r="N210" s="11">
        <v>1.1192832376738676E-2</v>
      </c>
      <c r="O210" s="11">
        <v>1.5713387806411072E-2</v>
      </c>
      <c r="P210" s="11">
        <v>5.6514913657770727E-2</v>
      </c>
    </row>
    <row r="211" spans="12:16" ht="15.75" customHeight="1" x14ac:dyDescent="0.2">
      <c r="L211" s="2">
        <v>2001</v>
      </c>
      <c r="M211" s="11">
        <v>2.6654011939646352E-2</v>
      </c>
      <c r="N211" s="11">
        <v>6.5592555040353993E-3</v>
      </c>
      <c r="O211" s="11">
        <v>1.5713387806411072E-2</v>
      </c>
      <c r="P211" s="11">
        <v>3.7322274881516515E-2</v>
      </c>
    </row>
    <row r="212" spans="12:16" ht="15.75" customHeight="1" x14ac:dyDescent="0.2">
      <c r="L212" s="2">
        <v>2002</v>
      </c>
      <c r="M212" s="11">
        <v>2.5185578541554586E-2</v>
      </c>
      <c r="N212" s="11">
        <v>8.1519857755232867E-3</v>
      </c>
      <c r="O212" s="11">
        <v>1.142204454597362E-2</v>
      </c>
      <c r="P212" s="11">
        <v>3.7322274881516515E-2</v>
      </c>
    </row>
    <row r="213" spans="12:16" ht="15.75" customHeight="1" x14ac:dyDescent="0.2">
      <c r="L213" s="2">
        <v>2003</v>
      </c>
      <c r="M213" s="11">
        <v>2.4527311532375081E-2</v>
      </c>
      <c r="N213" s="11">
        <v>7.745813526151472E-3</v>
      </c>
      <c r="O213" s="11">
        <v>1.142204454597362E-2</v>
      </c>
      <c r="P213" s="11">
        <v>3.7322274881516515E-2</v>
      </c>
    </row>
    <row r="214" spans="12:16" ht="15.75" customHeight="1" x14ac:dyDescent="0.2">
      <c r="L214" s="2">
        <v>2004</v>
      </c>
      <c r="M214" s="11">
        <v>2.3927862635291373E-2</v>
      </c>
      <c r="N214" s="11">
        <v>7.9156466976841589E-3</v>
      </c>
      <c r="O214" s="11">
        <v>1.142204454597362E-2</v>
      </c>
      <c r="P214" s="11">
        <v>3.7322274881516515E-2</v>
      </c>
    </row>
    <row r="215" spans="12:16" ht="15.75" customHeight="1" x14ac:dyDescent="0.2">
      <c r="L215" s="2">
        <v>2005</v>
      </c>
      <c r="M215" s="11">
        <v>2.40924662221546E-2</v>
      </c>
      <c r="N215" s="11">
        <v>8.0270511020035448E-3</v>
      </c>
      <c r="O215" s="11">
        <v>1.142204454597362E-2</v>
      </c>
      <c r="P215" s="11">
        <v>3.7322274881516515E-2</v>
      </c>
    </row>
    <row r="216" spans="12:16" ht="15.75" customHeight="1" x14ac:dyDescent="0.2">
      <c r="L216" s="2">
        <v>2006</v>
      </c>
      <c r="M216" s="11">
        <v>2.533915398149451E-2</v>
      </c>
      <c r="N216" s="11">
        <v>9.437663052964335E-3</v>
      </c>
      <c r="O216" s="11">
        <v>1.142204454597362E-2</v>
      </c>
      <c r="P216" s="11">
        <v>3.9853172522286373E-2</v>
      </c>
    </row>
    <row r="217" spans="12:16" ht="15.75" customHeight="1" x14ac:dyDescent="0.2">
      <c r="L217" s="2">
        <v>2007</v>
      </c>
      <c r="M217" s="11">
        <v>2.4371450052788821E-2</v>
      </c>
      <c r="N217" s="11">
        <v>9.3570100987287637E-3</v>
      </c>
      <c r="O217" s="11">
        <v>1.142204454597362E-2</v>
      </c>
      <c r="P217" s="11">
        <v>3.9853172522286373E-2</v>
      </c>
    </row>
    <row r="218" spans="12:16" ht="15.75" customHeight="1" x14ac:dyDescent="0.2">
      <c r="L218" s="2">
        <v>2008</v>
      </c>
      <c r="M218" s="11">
        <v>2.7071250903625395E-2</v>
      </c>
      <c r="N218" s="11">
        <v>1.0420474681677899E-2</v>
      </c>
      <c r="O218" s="11">
        <v>1.142204454597362E-2</v>
      </c>
      <c r="P218" s="11">
        <v>4.2802940479013563E-2</v>
      </c>
    </row>
    <row r="219" spans="12:16" ht="15.75" customHeight="1" x14ac:dyDescent="0.2">
      <c r="L219" s="2">
        <v>2009</v>
      </c>
      <c r="M219" s="11">
        <v>2.5401415086955943E-2</v>
      </c>
      <c r="N219" s="11">
        <v>1.3171067473143828E-2</v>
      </c>
      <c r="O219" s="11">
        <v>2.984650369528552E-4</v>
      </c>
      <c r="P219" s="11">
        <v>4.2802940479013563E-2</v>
      </c>
    </row>
    <row r="220" spans="12:16" ht="15.75" customHeight="1" x14ac:dyDescent="0.2">
      <c r="L220" s="2">
        <v>2010</v>
      </c>
      <c r="M220" s="11">
        <v>2.528839437488957E-2</v>
      </c>
      <c r="N220" s="11">
        <v>1.3157676477905778E-2</v>
      </c>
      <c r="O220" s="11">
        <v>2.984650369528552E-4</v>
      </c>
      <c r="P220" s="11">
        <v>4.2802940479013563E-2</v>
      </c>
    </row>
    <row r="221" spans="12:16" ht="15.75" customHeight="1" x14ac:dyDescent="0.2">
      <c r="L221" s="2">
        <v>2011</v>
      </c>
      <c r="M221" s="11">
        <v>2.3193217969295531E-2</v>
      </c>
      <c r="N221" s="11">
        <v>1.2705436389578682E-2</v>
      </c>
      <c r="O221" s="11">
        <v>2.984650369528552E-4</v>
      </c>
      <c r="P221" s="11">
        <v>4.2802940479013563E-2</v>
      </c>
    </row>
    <row r="222" spans="12:16" ht="15.75" customHeight="1" x14ac:dyDescent="0.2">
      <c r="L222" s="2">
        <v>2012</v>
      </c>
      <c r="M222" s="11">
        <v>2.4982829943307115E-2</v>
      </c>
      <c r="N222" s="11">
        <v>1.2095352769059308E-2</v>
      </c>
      <c r="O222" s="11">
        <v>2.984650369528552E-4</v>
      </c>
      <c r="P222" s="11">
        <v>4.2802940479013563E-2</v>
      </c>
    </row>
    <row r="223" spans="12:16" ht="15.75" customHeight="1" x14ac:dyDescent="0.2">
      <c r="L223" s="2">
        <v>2013</v>
      </c>
      <c r="M223" s="11">
        <v>2.3976829010131474E-2</v>
      </c>
      <c r="N223" s="11">
        <v>1.2421100668674323E-2</v>
      </c>
      <c r="O223" s="11">
        <v>2.984650369528552E-4</v>
      </c>
      <c r="P223" s="11">
        <v>4.2802940479013563E-2</v>
      </c>
    </row>
    <row r="224" spans="12:16" ht="15.75" customHeight="1" x14ac:dyDescent="0.2">
      <c r="L224" s="2">
        <v>2014</v>
      </c>
      <c r="M224" s="11">
        <v>2.3627381800880816E-2</v>
      </c>
      <c r="N224" s="11">
        <v>1.2616688045220266E-2</v>
      </c>
      <c r="O224" s="11">
        <v>2.984650369528552E-4</v>
      </c>
      <c r="P224" s="11">
        <v>4.2802940479013563E-2</v>
      </c>
    </row>
    <row r="225" spans="12:16" ht="15.75" customHeight="1" x14ac:dyDescent="0.2">
      <c r="L225" s="2">
        <v>2015</v>
      </c>
      <c r="M225" s="11">
        <v>2.0544867142841129E-2</v>
      </c>
      <c r="N225" s="11">
        <v>1.4559294532238479E-2</v>
      </c>
      <c r="O225" s="11">
        <v>-8.9348313069648189E-4</v>
      </c>
      <c r="P225" s="11">
        <v>4.2802940479013563E-2</v>
      </c>
    </row>
    <row r="226" spans="12:16" ht="15.75" customHeight="1" x14ac:dyDescent="0.2">
      <c r="L226" s="2">
        <v>2016</v>
      </c>
      <c r="M226" s="11">
        <v>1.7951690038711367E-2</v>
      </c>
      <c r="N226" s="11">
        <v>1.2987272587563155E-2</v>
      </c>
      <c r="O226" s="11">
        <v>-8.9348313069648189E-4</v>
      </c>
      <c r="P226" s="11">
        <v>4.2802940479013563E-2</v>
      </c>
    </row>
    <row r="227" spans="12:16" ht="15.75" customHeight="1" x14ac:dyDescent="0.2">
      <c r="L227" s="2">
        <v>2017</v>
      </c>
      <c r="M227" s="11">
        <v>1.8374133383093658E-2</v>
      </c>
      <c r="N227" s="11">
        <v>1.3154671800515595E-2</v>
      </c>
      <c r="O227" s="11">
        <v>-8.9348313069648189E-4</v>
      </c>
      <c r="P227" s="11">
        <v>4.2802940479013563E-2</v>
      </c>
    </row>
    <row r="228" spans="12:16" ht="15.75" customHeight="1" x14ac:dyDescent="0.2">
      <c r="L228" s="2">
        <v>2018</v>
      </c>
      <c r="M228" s="11">
        <v>1.6195254533670773E-2</v>
      </c>
      <c r="N228" s="11">
        <v>1.0113901056178475E-2</v>
      </c>
      <c r="O228" s="11">
        <v>-8.9348313069648189E-4</v>
      </c>
      <c r="P228" s="11">
        <v>2.9252167121508466E-2</v>
      </c>
    </row>
    <row r="229" spans="12:16" ht="15.75" customHeight="1" x14ac:dyDescent="0.2">
      <c r="L229" s="2">
        <v>2019</v>
      </c>
      <c r="M229" s="11">
        <v>1.7730343753197059E-2</v>
      </c>
      <c r="N229" s="11">
        <v>8.4580518694593564E-3</v>
      </c>
      <c r="O229" s="11">
        <v>-8.9348313069648189E-4</v>
      </c>
      <c r="P229" s="11">
        <v>2.9252167121508466E-2</v>
      </c>
    </row>
    <row r="230" spans="12:16" ht="15.75" customHeight="1" x14ac:dyDescent="0.2">
      <c r="L230" s="2">
        <v>2020</v>
      </c>
      <c r="M230" s="11">
        <v>1.7592278840653484E-2</v>
      </c>
      <c r="N230" s="11">
        <v>8.3129806156329745E-3</v>
      </c>
      <c r="O230" s="11">
        <v>-8.9348313069648189E-4</v>
      </c>
      <c r="P230" s="11">
        <v>2.9252167121508466E-2</v>
      </c>
    </row>
    <row r="231" spans="12:16" ht="15.75" customHeight="1" x14ac:dyDescent="0.2">
      <c r="L231" s="2">
        <v>2021</v>
      </c>
      <c r="M231" s="11">
        <v>1.7359671727201782E-2</v>
      </c>
      <c r="N231" s="11">
        <v>8.3855239330590872E-3</v>
      </c>
      <c r="O231" s="11">
        <v>-8.9348313069648189E-4</v>
      </c>
      <c r="P231" s="11">
        <v>2.9252167121508466E-2</v>
      </c>
    </row>
    <row r="232" spans="12:16" ht="15.75" customHeight="1" x14ac:dyDescent="0.2">
      <c r="L232" s="2">
        <v>2022</v>
      </c>
      <c r="M232" s="11">
        <v>2.1774484481749054E-2</v>
      </c>
      <c r="N232" s="11">
        <v>1.9945407284282582E-2</v>
      </c>
      <c r="O232" s="11">
        <v>-8.9348313069648189E-4</v>
      </c>
      <c r="P232" s="11">
        <v>7.4798724682891171E-2</v>
      </c>
    </row>
    <row r="233" spans="12:16" ht="15.75" customHeight="1" x14ac:dyDescent="0.2">
      <c r="L233" s="2">
        <v>2023</v>
      </c>
      <c r="M233" s="11">
        <v>2.651708511809182E-2</v>
      </c>
      <c r="N233" s="11">
        <v>2.3780624130737796E-2</v>
      </c>
      <c r="O233" s="11">
        <v>-8.9348313069648189E-4</v>
      </c>
      <c r="P233" s="11">
        <v>7.4798724682891171E-2</v>
      </c>
    </row>
    <row r="234" spans="12:16" ht="15.75" customHeight="1" x14ac:dyDescent="0.2">
      <c r="M234" s="11"/>
      <c r="N234" s="11"/>
      <c r="O234" s="11"/>
      <c r="P234" s="11"/>
    </row>
    <row r="235" spans="12:16" ht="15.75" customHeight="1" x14ac:dyDescent="0.2">
      <c r="M235" s="11"/>
      <c r="N235" s="11"/>
      <c r="O235" s="11"/>
      <c r="P235" s="11"/>
    </row>
    <row r="236" spans="12:16" ht="15.75" customHeight="1" x14ac:dyDescent="0.2">
      <c r="M236" s="11"/>
      <c r="N236" s="11"/>
      <c r="O236" s="11"/>
      <c r="P236" s="11"/>
    </row>
    <row r="237" spans="12:16" ht="15.75" customHeight="1" x14ac:dyDescent="0.2">
      <c r="M237" s="11"/>
      <c r="N237" s="11"/>
      <c r="O237" s="11"/>
      <c r="P237" s="11"/>
    </row>
    <row r="238" spans="12:16" ht="15.75" customHeight="1" x14ac:dyDescent="0.2">
      <c r="M238" s="11"/>
      <c r="N238" s="11"/>
      <c r="O238" s="11"/>
      <c r="P238" s="11"/>
    </row>
    <row r="239" spans="12:16" ht="15.75" customHeight="1" x14ac:dyDescent="0.2">
      <c r="M239" s="11"/>
      <c r="N239" s="11"/>
      <c r="O239" s="11"/>
      <c r="P239" s="11"/>
    </row>
    <row r="240" spans="12:16" ht="15.75" customHeight="1" x14ac:dyDescent="0.2">
      <c r="M240" s="11"/>
      <c r="N240" s="11"/>
      <c r="O240" s="11"/>
      <c r="P240" s="11"/>
    </row>
    <row r="241" spans="13:16" ht="15.75" customHeight="1" x14ac:dyDescent="0.2">
      <c r="M241" s="11"/>
      <c r="N241" s="11"/>
      <c r="O241" s="11"/>
      <c r="P241" s="11"/>
    </row>
    <row r="242" spans="13:16" ht="15.75" customHeight="1" x14ac:dyDescent="0.2">
      <c r="M242" s="11"/>
      <c r="N242" s="11"/>
      <c r="O242" s="11"/>
      <c r="P242" s="11"/>
    </row>
    <row r="243" spans="13:16" ht="15.75" customHeight="1" x14ac:dyDescent="0.2">
      <c r="M243" s="11"/>
      <c r="N243" s="11"/>
      <c r="O243" s="11"/>
      <c r="P243" s="11"/>
    </row>
    <row r="244" spans="13:16" ht="15.75" customHeight="1" x14ac:dyDescent="0.2">
      <c r="M244" s="11"/>
      <c r="N244" s="11"/>
      <c r="O244" s="11"/>
      <c r="P244" s="11"/>
    </row>
    <row r="245" spans="13:16" ht="15.75" customHeight="1" x14ac:dyDescent="0.2">
      <c r="M245" s="11"/>
      <c r="N245" s="11"/>
      <c r="O245" s="11"/>
      <c r="P245" s="11"/>
    </row>
    <row r="246" spans="13:16" ht="15.75" customHeight="1" x14ac:dyDescent="0.2">
      <c r="M246" s="11"/>
      <c r="N246" s="11"/>
      <c r="O246" s="11"/>
      <c r="P246" s="11"/>
    </row>
    <row r="247" spans="13:16" ht="15.75" customHeight="1" x14ac:dyDescent="0.2">
      <c r="M247" s="11"/>
      <c r="N247" s="11"/>
      <c r="O247" s="11"/>
      <c r="P247" s="11"/>
    </row>
    <row r="248" spans="13:16" ht="15.75" customHeight="1" x14ac:dyDescent="0.2">
      <c r="M248" s="11"/>
      <c r="N248" s="11"/>
      <c r="O248" s="11"/>
      <c r="P248" s="11"/>
    </row>
    <row r="249" spans="13:16" ht="15.75" customHeight="1" x14ac:dyDescent="0.2">
      <c r="M249" s="11"/>
      <c r="N249" s="11"/>
      <c r="O249" s="11"/>
      <c r="P249" s="11"/>
    </row>
    <row r="250" spans="13:16" ht="15.75" customHeight="1" x14ac:dyDescent="0.2">
      <c r="M250" s="11"/>
      <c r="N250" s="11"/>
      <c r="O250" s="11"/>
      <c r="P250" s="11"/>
    </row>
    <row r="251" spans="13:16" ht="15.75" customHeight="1" x14ac:dyDescent="0.2">
      <c r="M251" s="11"/>
      <c r="N251" s="11"/>
      <c r="O251" s="11"/>
      <c r="P251" s="11"/>
    </row>
    <row r="252" spans="13:16" ht="15.75" customHeight="1" x14ac:dyDescent="0.2">
      <c r="M252" s="11"/>
      <c r="N252" s="11"/>
      <c r="O252" s="11"/>
      <c r="P252" s="11"/>
    </row>
    <row r="253" spans="13:16" ht="15.75" customHeight="1" x14ac:dyDescent="0.2">
      <c r="M253" s="11"/>
      <c r="N253" s="11"/>
      <c r="O253" s="11"/>
      <c r="P253" s="11"/>
    </row>
    <row r="254" spans="13:16" ht="15.75" customHeight="1" x14ac:dyDescent="0.2">
      <c r="M254" s="11"/>
      <c r="N254" s="11"/>
      <c r="O254" s="11"/>
      <c r="P254" s="11"/>
    </row>
    <row r="255" spans="13:16" ht="15.75" customHeight="1" x14ac:dyDescent="0.2">
      <c r="M255" s="11"/>
      <c r="N255" s="11"/>
      <c r="O255" s="11"/>
      <c r="P255" s="11"/>
    </row>
    <row r="256" spans="13:16" ht="15.75" customHeight="1" x14ac:dyDescent="0.2">
      <c r="M256" s="11"/>
      <c r="N256" s="11"/>
      <c r="O256" s="11"/>
      <c r="P256" s="11"/>
    </row>
    <row r="257" spans="13:16" ht="15.75" customHeight="1" x14ac:dyDescent="0.2">
      <c r="M257" s="11"/>
      <c r="N257" s="11"/>
      <c r="O257" s="11"/>
      <c r="P257" s="11"/>
    </row>
    <row r="258" spans="13:16" ht="15.75" customHeight="1" x14ac:dyDescent="0.2">
      <c r="M258" s="11"/>
      <c r="N258" s="11"/>
      <c r="O258" s="11"/>
      <c r="P258" s="11"/>
    </row>
    <row r="259" spans="13:16" ht="15.75" customHeight="1" x14ac:dyDescent="0.2">
      <c r="M259" s="11"/>
      <c r="N259" s="11"/>
      <c r="O259" s="11"/>
      <c r="P259" s="11"/>
    </row>
    <row r="260" spans="13:16" ht="15.75" customHeight="1" x14ac:dyDescent="0.2">
      <c r="M260" s="11"/>
      <c r="N260" s="11"/>
      <c r="O260" s="11"/>
      <c r="P260" s="11"/>
    </row>
    <row r="261" spans="13:16" ht="15.75" customHeight="1" x14ac:dyDescent="0.2">
      <c r="M261" s="11"/>
      <c r="N261" s="11"/>
      <c r="O261" s="11"/>
      <c r="P261" s="11"/>
    </row>
    <row r="262" spans="13:16" ht="15.75" customHeight="1" x14ac:dyDescent="0.2">
      <c r="M262" s="11"/>
      <c r="N262" s="11"/>
      <c r="O262" s="11"/>
      <c r="P262" s="11"/>
    </row>
    <row r="263" spans="13:16" ht="15.75" customHeight="1" x14ac:dyDescent="0.2">
      <c r="M263" s="11"/>
      <c r="N263" s="11"/>
      <c r="O263" s="11"/>
      <c r="P263" s="11"/>
    </row>
    <row r="264" spans="13:16" ht="15.75" customHeight="1" x14ac:dyDescent="0.2">
      <c r="M264" s="11"/>
      <c r="N264" s="11"/>
      <c r="O264" s="11"/>
      <c r="P264" s="11"/>
    </row>
    <row r="265" spans="13:16" ht="15.75" customHeight="1" x14ac:dyDescent="0.2">
      <c r="M265" s="11"/>
      <c r="N265" s="11"/>
      <c r="O265" s="11"/>
      <c r="P265" s="11"/>
    </row>
    <row r="266" spans="13:16" ht="15.75" customHeight="1" x14ac:dyDescent="0.2">
      <c r="M266" s="11"/>
      <c r="N266" s="11"/>
      <c r="O266" s="11"/>
      <c r="P266" s="11"/>
    </row>
    <row r="267" spans="13:16" ht="15.75" customHeight="1" x14ac:dyDescent="0.2">
      <c r="M267" s="11"/>
      <c r="N267" s="11"/>
      <c r="O267" s="11"/>
      <c r="P267" s="11"/>
    </row>
    <row r="268" spans="13:16" ht="15.75" customHeight="1" x14ac:dyDescent="0.2">
      <c r="M268" s="11"/>
      <c r="N268" s="11"/>
      <c r="O268" s="11"/>
      <c r="P268" s="11"/>
    </row>
    <row r="269" spans="13:16" ht="15.75" customHeight="1" x14ac:dyDescent="0.2">
      <c r="M269" s="11"/>
      <c r="N269" s="11"/>
      <c r="O269" s="11"/>
      <c r="P269" s="11"/>
    </row>
    <row r="270" spans="13:16" ht="15.75" customHeight="1" x14ac:dyDescent="0.2">
      <c r="M270" s="11"/>
      <c r="N270" s="11"/>
      <c r="O270" s="11"/>
      <c r="P270" s="11"/>
    </row>
    <row r="271" spans="13:16" ht="15.75" customHeight="1" x14ac:dyDescent="0.2">
      <c r="M271" s="11"/>
      <c r="N271" s="11"/>
      <c r="O271" s="11"/>
      <c r="P271" s="11"/>
    </row>
    <row r="272" spans="13:16" ht="15.75" customHeight="1" x14ac:dyDescent="0.2">
      <c r="M272" s="11"/>
      <c r="N272" s="11"/>
      <c r="O272" s="11"/>
      <c r="P272" s="11"/>
    </row>
    <row r="273" spans="13:16" ht="15.75" customHeight="1" x14ac:dyDescent="0.2">
      <c r="M273" s="11"/>
      <c r="N273" s="11"/>
      <c r="O273" s="11"/>
      <c r="P273" s="11"/>
    </row>
    <row r="274" spans="13:16" ht="15.75" customHeight="1" x14ac:dyDescent="0.2">
      <c r="M274" s="11"/>
      <c r="N274" s="11"/>
      <c r="O274" s="11"/>
      <c r="P274" s="11"/>
    </row>
    <row r="275" spans="13:16" ht="15.75" customHeight="1" x14ac:dyDescent="0.2">
      <c r="M275" s="11"/>
      <c r="N275" s="11"/>
      <c r="O275" s="11"/>
      <c r="P275" s="11"/>
    </row>
    <row r="276" spans="13:16" ht="15.75" customHeight="1" x14ac:dyDescent="0.2">
      <c r="M276" s="11"/>
      <c r="N276" s="11"/>
      <c r="O276" s="11"/>
      <c r="P276" s="11"/>
    </row>
    <row r="277" spans="13:16" ht="15.75" customHeight="1" x14ac:dyDescent="0.2">
      <c r="M277" s="11"/>
      <c r="N277" s="11"/>
      <c r="O277" s="11"/>
      <c r="P277" s="11"/>
    </row>
    <row r="278" spans="13:16" ht="15.75" customHeight="1" x14ac:dyDescent="0.2">
      <c r="M278" s="11"/>
      <c r="N278" s="11"/>
      <c r="O278" s="11"/>
      <c r="P278" s="11"/>
    </row>
    <row r="279" spans="13:16" ht="15.75" customHeight="1" x14ac:dyDescent="0.2">
      <c r="M279" s="11"/>
      <c r="N279" s="11"/>
      <c r="O279" s="11"/>
      <c r="P279" s="11"/>
    </row>
    <row r="280" spans="13:16" ht="15.75" customHeight="1" x14ac:dyDescent="0.2">
      <c r="M280" s="11"/>
      <c r="N280" s="11"/>
      <c r="O280" s="11"/>
      <c r="P280" s="11"/>
    </row>
    <row r="281" spans="13:16" ht="15.75" customHeight="1" x14ac:dyDescent="0.2">
      <c r="M281" s="11"/>
      <c r="N281" s="11"/>
      <c r="O281" s="11"/>
      <c r="P281" s="11"/>
    </row>
    <row r="282" spans="13:16" ht="15.75" customHeight="1" x14ac:dyDescent="0.2">
      <c r="M282" s="11"/>
      <c r="N282" s="11"/>
      <c r="O282" s="11"/>
      <c r="P282" s="11"/>
    </row>
    <row r="283" spans="13:16" ht="15.75" customHeight="1" x14ac:dyDescent="0.2">
      <c r="M283" s="11"/>
      <c r="N283" s="11"/>
      <c r="O283" s="11"/>
      <c r="P283" s="11"/>
    </row>
    <row r="284" spans="13:16" ht="15.75" customHeight="1" x14ac:dyDescent="0.2">
      <c r="M284" s="11"/>
      <c r="N284" s="11"/>
      <c r="O284" s="11"/>
      <c r="P284" s="11"/>
    </row>
    <row r="285" spans="13:16" ht="15.75" customHeight="1" x14ac:dyDescent="0.2">
      <c r="M285" s="11"/>
      <c r="N285" s="11"/>
      <c r="O285" s="11"/>
      <c r="P285" s="11"/>
    </row>
    <row r="286" spans="13:16" ht="15.75" customHeight="1" x14ac:dyDescent="0.2">
      <c r="M286" s="11"/>
      <c r="N286" s="11"/>
      <c r="O286" s="11"/>
      <c r="P286" s="11"/>
    </row>
    <row r="287" spans="13:16" ht="15.75" customHeight="1" x14ac:dyDescent="0.2">
      <c r="M287" s="11"/>
      <c r="N287" s="11"/>
      <c r="O287" s="11"/>
      <c r="P287" s="11"/>
    </row>
    <row r="288" spans="13:16" ht="15.75" customHeight="1" x14ac:dyDescent="0.2">
      <c r="M288" s="11"/>
      <c r="N288" s="11"/>
      <c r="O288" s="11"/>
      <c r="P288" s="11"/>
    </row>
    <row r="289" spans="13:16" ht="15.75" customHeight="1" x14ac:dyDescent="0.2">
      <c r="M289" s="11"/>
      <c r="N289" s="11"/>
      <c r="O289" s="11"/>
      <c r="P289" s="11"/>
    </row>
    <row r="290" spans="13:16" ht="15.75" customHeight="1" x14ac:dyDescent="0.2">
      <c r="M290" s="11"/>
      <c r="N290" s="11"/>
      <c r="O290" s="11"/>
      <c r="P290" s="11"/>
    </row>
    <row r="291" spans="13:16" ht="15.75" customHeight="1" x14ac:dyDescent="0.2">
      <c r="M291" s="11"/>
      <c r="N291" s="11"/>
      <c r="O291" s="11"/>
      <c r="P291" s="11"/>
    </row>
    <row r="292" spans="13:16" ht="15.75" customHeight="1" x14ac:dyDescent="0.2">
      <c r="M292" s="11"/>
      <c r="N292" s="11"/>
      <c r="O292" s="11"/>
      <c r="P292" s="11"/>
    </row>
    <row r="293" spans="13:16" ht="15.75" customHeight="1" x14ac:dyDescent="0.2">
      <c r="M293" s="11"/>
      <c r="N293" s="11"/>
      <c r="O293" s="11"/>
      <c r="P293" s="11"/>
    </row>
    <row r="294" spans="13:16" ht="15.75" customHeight="1" x14ac:dyDescent="0.2">
      <c r="M294" s="11"/>
      <c r="N294" s="11"/>
      <c r="O294" s="11"/>
      <c r="P294" s="11"/>
    </row>
    <row r="295" spans="13:16" ht="15.75" customHeight="1" x14ac:dyDescent="0.2">
      <c r="M295" s="11"/>
      <c r="N295" s="11"/>
      <c r="O295" s="11"/>
      <c r="P295" s="11"/>
    </row>
    <row r="296" spans="13:16" ht="15.75" customHeight="1" x14ac:dyDescent="0.2">
      <c r="M296" s="11"/>
      <c r="N296" s="11"/>
      <c r="O296" s="11"/>
      <c r="P296" s="11"/>
    </row>
    <row r="297" spans="13:16" ht="15.75" customHeight="1" x14ac:dyDescent="0.2">
      <c r="M297" s="11"/>
      <c r="N297" s="11"/>
      <c r="O297" s="11"/>
      <c r="P297" s="11"/>
    </row>
    <row r="298" spans="13:16" ht="15.75" customHeight="1" x14ac:dyDescent="0.2">
      <c r="M298" s="11"/>
      <c r="N298" s="11"/>
      <c r="O298" s="11"/>
      <c r="P298" s="11"/>
    </row>
    <row r="299" spans="13:16" ht="15.75" customHeight="1" x14ac:dyDescent="0.2">
      <c r="M299" s="11"/>
      <c r="N299" s="11"/>
      <c r="O299" s="11"/>
      <c r="P299" s="11"/>
    </row>
    <row r="300" spans="13:16" ht="15.75" customHeight="1" x14ac:dyDescent="0.2">
      <c r="M300" s="11"/>
      <c r="N300" s="11"/>
      <c r="O300" s="11"/>
      <c r="P300" s="11"/>
    </row>
    <row r="301" spans="13:16" ht="15.75" customHeight="1" x14ac:dyDescent="0.2">
      <c r="M301" s="11"/>
      <c r="N301" s="11"/>
      <c r="O301" s="11"/>
      <c r="P301" s="11"/>
    </row>
    <row r="302" spans="13:16" ht="15.75" customHeight="1" x14ac:dyDescent="0.2">
      <c r="M302" s="11"/>
      <c r="N302" s="11"/>
      <c r="O302" s="11"/>
      <c r="P302" s="11"/>
    </row>
    <row r="303" spans="13:16" ht="15.75" customHeight="1" x14ac:dyDescent="0.2">
      <c r="M303" s="11"/>
      <c r="N303" s="11"/>
      <c r="O303" s="11"/>
      <c r="P303" s="11"/>
    </row>
    <row r="304" spans="13:16" ht="15.75" customHeight="1" x14ac:dyDescent="0.2">
      <c r="M304" s="11"/>
      <c r="N304" s="11"/>
      <c r="O304" s="11"/>
      <c r="P304" s="11"/>
    </row>
    <row r="305" spans="13:16" ht="15.75" customHeight="1" x14ac:dyDescent="0.2">
      <c r="M305" s="11"/>
      <c r="N305" s="11"/>
      <c r="O305" s="11"/>
      <c r="P305" s="11"/>
    </row>
    <row r="306" spans="13:16" ht="15.75" customHeight="1" x14ac:dyDescent="0.2">
      <c r="M306" s="11"/>
      <c r="N306" s="11"/>
      <c r="O306" s="11"/>
      <c r="P306" s="11"/>
    </row>
    <row r="307" spans="13:16" ht="15.75" customHeight="1" x14ac:dyDescent="0.2">
      <c r="M307" s="11"/>
      <c r="N307" s="11"/>
      <c r="O307" s="11"/>
      <c r="P307" s="11"/>
    </row>
    <row r="308" spans="13:16" ht="15.75" customHeight="1" x14ac:dyDescent="0.2">
      <c r="M308" s="11"/>
      <c r="N308" s="11"/>
      <c r="O308" s="11"/>
      <c r="P308" s="11"/>
    </row>
    <row r="309" spans="13:16" ht="15.75" customHeight="1" x14ac:dyDescent="0.2">
      <c r="M309" s="11"/>
      <c r="N309" s="11"/>
      <c r="O309" s="11"/>
      <c r="P309" s="11"/>
    </row>
    <row r="310" spans="13:16" ht="15.75" customHeight="1" x14ac:dyDescent="0.2">
      <c r="M310" s="11"/>
      <c r="N310" s="11"/>
      <c r="O310" s="11"/>
      <c r="P310" s="11"/>
    </row>
    <row r="311" spans="13:16" ht="15.75" customHeight="1" x14ac:dyDescent="0.2">
      <c r="M311" s="11"/>
      <c r="N311" s="11"/>
      <c r="O311" s="11"/>
      <c r="P311" s="11"/>
    </row>
    <row r="312" spans="13:16" ht="15.75" customHeight="1" x14ac:dyDescent="0.2">
      <c r="M312" s="11"/>
      <c r="N312" s="11"/>
      <c r="O312" s="11"/>
      <c r="P312" s="11"/>
    </row>
    <row r="313" spans="13:16" ht="15.75" customHeight="1" x14ac:dyDescent="0.2">
      <c r="M313" s="11"/>
      <c r="N313" s="11"/>
      <c r="O313" s="11"/>
      <c r="P313" s="11"/>
    </row>
    <row r="314" spans="13:16" ht="15.75" customHeight="1" x14ac:dyDescent="0.2">
      <c r="M314" s="11"/>
      <c r="N314" s="11"/>
      <c r="O314" s="11"/>
      <c r="P314" s="11"/>
    </row>
    <row r="315" spans="13:16" ht="15.75" customHeight="1" x14ac:dyDescent="0.2">
      <c r="M315" s="11"/>
      <c r="N315" s="11"/>
      <c r="O315" s="11"/>
      <c r="P315" s="11"/>
    </row>
    <row r="316" spans="13:16" ht="15.75" customHeight="1" x14ac:dyDescent="0.2">
      <c r="M316" s="11"/>
      <c r="N316" s="11"/>
      <c r="O316" s="11"/>
      <c r="P316" s="11"/>
    </row>
    <row r="317" spans="13:16" ht="15.75" customHeight="1" x14ac:dyDescent="0.2">
      <c r="M317" s="11"/>
      <c r="N317" s="11"/>
      <c r="O317" s="11"/>
      <c r="P317" s="11"/>
    </row>
    <row r="318" spans="13:16" ht="15.75" customHeight="1" x14ac:dyDescent="0.2">
      <c r="M318" s="11"/>
      <c r="N318" s="11"/>
      <c r="O318" s="11"/>
      <c r="P318" s="11"/>
    </row>
    <row r="319" spans="13:16" ht="15.75" customHeight="1" x14ac:dyDescent="0.2">
      <c r="M319" s="11"/>
      <c r="N319" s="11"/>
      <c r="O319" s="11"/>
      <c r="P319" s="11"/>
    </row>
    <row r="320" spans="13:16" ht="15.75" customHeight="1" x14ac:dyDescent="0.2">
      <c r="M320" s="11"/>
      <c r="N320" s="11"/>
      <c r="O320" s="11"/>
      <c r="P320" s="11"/>
    </row>
    <row r="321" spans="13:16" ht="15.75" customHeight="1" x14ac:dyDescent="0.2">
      <c r="M321" s="11"/>
      <c r="N321" s="11"/>
      <c r="O321" s="11"/>
      <c r="P321" s="11"/>
    </row>
    <row r="322" spans="13:16" ht="15.75" customHeight="1" x14ac:dyDescent="0.2">
      <c r="M322" s="11"/>
      <c r="N322" s="11"/>
      <c r="O322" s="11"/>
      <c r="P322" s="11"/>
    </row>
    <row r="323" spans="13:16" ht="15.75" customHeight="1" x14ac:dyDescent="0.2">
      <c r="M323" s="11"/>
      <c r="N323" s="11"/>
      <c r="O323" s="11"/>
      <c r="P323" s="11"/>
    </row>
    <row r="324" spans="13:16" ht="15.75" customHeight="1" x14ac:dyDescent="0.2">
      <c r="M324" s="11"/>
      <c r="N324" s="11"/>
      <c r="O324" s="11"/>
      <c r="P324" s="11"/>
    </row>
    <row r="325" spans="13:16" ht="15.75" customHeight="1" x14ac:dyDescent="0.2">
      <c r="M325" s="11"/>
      <c r="N325" s="11"/>
      <c r="O325" s="11"/>
      <c r="P325" s="11"/>
    </row>
    <row r="326" spans="13:16" ht="15.75" customHeight="1" x14ac:dyDescent="0.2">
      <c r="M326" s="11"/>
      <c r="N326" s="11"/>
      <c r="O326" s="11"/>
      <c r="P326" s="11"/>
    </row>
    <row r="327" spans="13:16" ht="15.75" customHeight="1" x14ac:dyDescent="0.2">
      <c r="M327" s="11"/>
      <c r="N327" s="11"/>
      <c r="O327" s="11"/>
      <c r="P327" s="11"/>
    </row>
    <row r="328" spans="13:16" ht="15.75" customHeight="1" x14ac:dyDescent="0.2">
      <c r="M328" s="11"/>
      <c r="N328" s="11"/>
      <c r="O328" s="11"/>
      <c r="P328" s="11"/>
    </row>
    <row r="329" spans="13:16" ht="15.75" customHeight="1" x14ac:dyDescent="0.2">
      <c r="M329" s="11"/>
      <c r="N329" s="11"/>
      <c r="O329" s="11"/>
      <c r="P329" s="11"/>
    </row>
    <row r="330" spans="13:16" ht="15.75" customHeight="1" x14ac:dyDescent="0.2">
      <c r="M330" s="11"/>
      <c r="N330" s="11"/>
      <c r="O330" s="11"/>
      <c r="P330" s="11"/>
    </row>
    <row r="331" spans="13:16" ht="15.75" customHeight="1" x14ac:dyDescent="0.2">
      <c r="M331" s="11"/>
      <c r="N331" s="11"/>
      <c r="O331" s="11"/>
      <c r="P331" s="11"/>
    </row>
    <row r="332" spans="13:16" ht="15.75" customHeight="1" x14ac:dyDescent="0.2">
      <c r="M332" s="11"/>
      <c r="N332" s="11"/>
      <c r="O332" s="11"/>
      <c r="P332" s="11"/>
    </row>
    <row r="333" spans="13:16" ht="15.75" customHeight="1" x14ac:dyDescent="0.2">
      <c r="M333" s="11"/>
      <c r="N333" s="11"/>
      <c r="O333" s="11"/>
      <c r="P333" s="11"/>
    </row>
    <row r="334" spans="13:16" ht="15.75" customHeight="1" x14ac:dyDescent="0.2">
      <c r="M334" s="11"/>
      <c r="N334" s="11"/>
      <c r="O334" s="11"/>
      <c r="P334" s="11"/>
    </row>
    <row r="335" spans="13:16" ht="15.75" customHeight="1" x14ac:dyDescent="0.2">
      <c r="M335" s="11"/>
      <c r="N335" s="11"/>
      <c r="O335" s="11"/>
      <c r="P335" s="11"/>
    </row>
    <row r="336" spans="13:16" ht="15.75" customHeight="1" x14ac:dyDescent="0.2">
      <c r="M336" s="11"/>
      <c r="N336" s="11"/>
      <c r="O336" s="11"/>
      <c r="P336" s="11"/>
    </row>
    <row r="337" spans="13:16" ht="15.75" customHeight="1" x14ac:dyDescent="0.2">
      <c r="M337" s="11"/>
      <c r="N337" s="11"/>
      <c r="O337" s="11"/>
      <c r="P337" s="11"/>
    </row>
    <row r="338" spans="13:16" ht="15.75" customHeight="1" x14ac:dyDescent="0.2">
      <c r="M338" s="11"/>
      <c r="N338" s="11"/>
      <c r="O338" s="11"/>
      <c r="P338" s="11"/>
    </row>
    <row r="339" spans="13:16" ht="15.75" customHeight="1" x14ac:dyDescent="0.2">
      <c r="M339" s="11"/>
      <c r="N339" s="11"/>
      <c r="O339" s="11"/>
      <c r="P339" s="11"/>
    </row>
    <row r="340" spans="13:16" ht="15.75" customHeight="1" x14ac:dyDescent="0.2">
      <c r="M340" s="11"/>
      <c r="N340" s="11"/>
      <c r="O340" s="11"/>
      <c r="P340" s="11"/>
    </row>
    <row r="341" spans="13:16" ht="15.75" customHeight="1" x14ac:dyDescent="0.2">
      <c r="M341" s="11"/>
      <c r="N341" s="11"/>
      <c r="O341" s="11"/>
      <c r="P341" s="11"/>
    </row>
    <row r="342" spans="13:16" ht="15.75" customHeight="1" x14ac:dyDescent="0.2">
      <c r="M342" s="11"/>
      <c r="N342" s="11"/>
      <c r="O342" s="11"/>
      <c r="P342" s="11"/>
    </row>
    <row r="343" spans="13:16" ht="15.75" customHeight="1" x14ac:dyDescent="0.2">
      <c r="M343" s="11"/>
      <c r="N343" s="11"/>
      <c r="O343" s="11"/>
      <c r="P343" s="11"/>
    </row>
    <row r="344" spans="13:16" ht="15.75" customHeight="1" x14ac:dyDescent="0.2">
      <c r="M344" s="11"/>
      <c r="N344" s="11"/>
      <c r="O344" s="11"/>
      <c r="P344" s="11"/>
    </row>
    <row r="345" spans="13:16" ht="15.75" customHeight="1" x14ac:dyDescent="0.2">
      <c r="M345" s="11"/>
      <c r="N345" s="11"/>
      <c r="O345" s="11"/>
      <c r="P345" s="11"/>
    </row>
    <row r="346" spans="13:16" ht="15.75" customHeight="1" x14ac:dyDescent="0.2">
      <c r="M346" s="11"/>
      <c r="N346" s="11"/>
      <c r="O346" s="11"/>
      <c r="P346" s="11"/>
    </row>
    <row r="347" spans="13:16" ht="15.75" customHeight="1" x14ac:dyDescent="0.2">
      <c r="M347" s="11"/>
      <c r="N347" s="11"/>
      <c r="O347" s="11"/>
      <c r="P347" s="11"/>
    </row>
    <row r="348" spans="13:16" ht="15.75" customHeight="1" x14ac:dyDescent="0.2">
      <c r="M348" s="11"/>
      <c r="N348" s="11"/>
      <c r="O348" s="11"/>
      <c r="P348" s="11"/>
    </row>
    <row r="349" spans="13:16" ht="15.75" customHeight="1" x14ac:dyDescent="0.2">
      <c r="M349" s="11"/>
      <c r="N349" s="11"/>
      <c r="O349" s="11"/>
      <c r="P349" s="11"/>
    </row>
    <row r="350" spans="13:16" ht="15.75" customHeight="1" x14ac:dyDescent="0.2">
      <c r="M350" s="11"/>
      <c r="N350" s="11"/>
      <c r="O350" s="11"/>
      <c r="P350" s="11"/>
    </row>
    <row r="351" spans="13:16" ht="15.75" customHeight="1" x14ac:dyDescent="0.2">
      <c r="M351" s="11"/>
      <c r="N351" s="11"/>
      <c r="O351" s="11"/>
      <c r="P351" s="11"/>
    </row>
    <row r="352" spans="13:16" ht="15.75" customHeight="1" x14ac:dyDescent="0.2">
      <c r="M352" s="11"/>
      <c r="N352" s="11"/>
      <c r="O352" s="11"/>
      <c r="P352" s="11"/>
    </row>
    <row r="353" spans="13:16" ht="15.75" customHeight="1" x14ac:dyDescent="0.2">
      <c r="M353" s="11"/>
      <c r="N353" s="11"/>
      <c r="O353" s="11"/>
      <c r="P353" s="11"/>
    </row>
    <row r="354" spans="13:16" ht="15.75" customHeight="1" x14ac:dyDescent="0.2">
      <c r="M354" s="11"/>
      <c r="N354" s="11"/>
      <c r="O354" s="11"/>
      <c r="P354" s="11"/>
    </row>
    <row r="355" spans="13:16" ht="15.75" customHeight="1" x14ac:dyDescent="0.2">
      <c r="M355" s="11"/>
      <c r="N355" s="11"/>
      <c r="O355" s="11"/>
      <c r="P355" s="11"/>
    </row>
    <row r="356" spans="13:16" ht="15.75" customHeight="1" x14ac:dyDescent="0.2">
      <c r="M356" s="11"/>
      <c r="N356" s="11"/>
      <c r="O356" s="11"/>
      <c r="P356" s="11"/>
    </row>
    <row r="357" spans="13:16" ht="15.75" customHeight="1" x14ac:dyDescent="0.2">
      <c r="M357" s="11"/>
      <c r="N357" s="11"/>
      <c r="O357" s="11"/>
      <c r="P357" s="11"/>
    </row>
    <row r="358" spans="13:16" ht="15.75" customHeight="1" x14ac:dyDescent="0.2">
      <c r="M358" s="11"/>
      <c r="N358" s="11"/>
      <c r="O358" s="11"/>
      <c r="P358" s="11"/>
    </row>
    <row r="359" spans="13:16" ht="15.75" customHeight="1" x14ac:dyDescent="0.2">
      <c r="M359" s="11"/>
      <c r="N359" s="11"/>
      <c r="O359" s="11"/>
      <c r="P359" s="11"/>
    </row>
    <row r="360" spans="13:16" ht="15.75" customHeight="1" x14ac:dyDescent="0.2">
      <c r="M360" s="11"/>
      <c r="N360" s="11"/>
      <c r="O360" s="11"/>
      <c r="P360" s="11"/>
    </row>
    <row r="361" spans="13:16" ht="15.75" customHeight="1" x14ac:dyDescent="0.2">
      <c r="M361" s="11"/>
      <c r="N361" s="11"/>
      <c r="O361" s="11"/>
      <c r="P361" s="11"/>
    </row>
    <row r="362" spans="13:16" ht="15.75" customHeight="1" x14ac:dyDescent="0.2">
      <c r="M362" s="11"/>
      <c r="N362" s="11"/>
      <c r="O362" s="11"/>
      <c r="P362" s="11"/>
    </row>
    <row r="363" spans="13:16" ht="15.75" customHeight="1" x14ac:dyDescent="0.2">
      <c r="M363" s="11"/>
      <c r="N363" s="11"/>
      <c r="O363" s="11"/>
      <c r="P363" s="11"/>
    </row>
    <row r="364" spans="13:16" ht="15.75" customHeight="1" x14ac:dyDescent="0.2">
      <c r="M364" s="11"/>
      <c r="N364" s="11"/>
      <c r="O364" s="11"/>
      <c r="P364" s="11"/>
    </row>
    <row r="365" spans="13:16" ht="15.75" customHeight="1" x14ac:dyDescent="0.2">
      <c r="M365" s="11"/>
      <c r="N365" s="11"/>
      <c r="O365" s="11"/>
      <c r="P365" s="11"/>
    </row>
    <row r="366" spans="13:16" ht="15.75" customHeight="1" x14ac:dyDescent="0.2">
      <c r="M366" s="11"/>
      <c r="N366" s="11"/>
      <c r="O366" s="11"/>
      <c r="P366" s="11"/>
    </row>
    <row r="367" spans="13:16" ht="15.75" customHeight="1" x14ac:dyDescent="0.2">
      <c r="M367" s="11"/>
      <c r="N367" s="11"/>
      <c r="O367" s="11"/>
      <c r="P367" s="11"/>
    </row>
    <row r="368" spans="13:16" ht="15.75" customHeight="1" x14ac:dyDescent="0.2">
      <c r="M368" s="11"/>
      <c r="N368" s="11"/>
      <c r="O368" s="11"/>
      <c r="P368" s="11"/>
    </row>
    <row r="369" spans="13:16" ht="15.75" customHeight="1" x14ac:dyDescent="0.2">
      <c r="M369" s="11"/>
      <c r="N369" s="11"/>
      <c r="O369" s="11"/>
      <c r="P369" s="11"/>
    </row>
    <row r="370" spans="13:16" ht="15.75" customHeight="1" x14ac:dyDescent="0.2">
      <c r="M370" s="11"/>
      <c r="N370" s="11"/>
      <c r="O370" s="11"/>
      <c r="P370" s="11"/>
    </row>
    <row r="371" spans="13:16" ht="15.75" customHeight="1" x14ac:dyDescent="0.2">
      <c r="M371" s="11"/>
      <c r="N371" s="11"/>
      <c r="O371" s="11"/>
      <c r="P371" s="11"/>
    </row>
    <row r="372" spans="13:16" ht="15.75" customHeight="1" x14ac:dyDescent="0.2">
      <c r="M372" s="11"/>
      <c r="N372" s="11"/>
      <c r="O372" s="11"/>
      <c r="P372" s="11"/>
    </row>
    <row r="373" spans="13:16" ht="15.75" customHeight="1" x14ac:dyDescent="0.2">
      <c r="M373" s="11"/>
      <c r="N373" s="11"/>
      <c r="O373" s="11"/>
      <c r="P373" s="11"/>
    </row>
    <row r="374" spans="13:16" ht="15.75" customHeight="1" x14ac:dyDescent="0.2">
      <c r="M374" s="11"/>
      <c r="N374" s="11"/>
      <c r="O374" s="11"/>
      <c r="P374" s="11"/>
    </row>
    <row r="375" spans="13:16" ht="15.75" customHeight="1" x14ac:dyDescent="0.2">
      <c r="M375" s="11"/>
      <c r="N375" s="11"/>
      <c r="O375" s="11"/>
      <c r="P375" s="11"/>
    </row>
    <row r="376" spans="13:16" ht="15.75" customHeight="1" x14ac:dyDescent="0.2">
      <c r="M376" s="11"/>
      <c r="N376" s="11"/>
      <c r="O376" s="11"/>
      <c r="P376" s="11"/>
    </row>
    <row r="377" spans="13:16" ht="15.75" customHeight="1" x14ac:dyDescent="0.2">
      <c r="M377" s="11"/>
      <c r="N377" s="11"/>
      <c r="O377" s="11"/>
      <c r="P377" s="11"/>
    </row>
    <row r="378" spans="13:16" ht="15.75" customHeight="1" x14ac:dyDescent="0.2">
      <c r="M378" s="11"/>
      <c r="N378" s="11"/>
      <c r="O378" s="11"/>
      <c r="P378" s="11"/>
    </row>
    <row r="379" spans="13:16" ht="15.75" customHeight="1" x14ac:dyDescent="0.2">
      <c r="M379" s="11"/>
      <c r="N379" s="11"/>
      <c r="O379" s="11"/>
      <c r="P379" s="11"/>
    </row>
    <row r="380" spans="13:16" ht="15.75" customHeight="1" x14ac:dyDescent="0.2">
      <c r="M380" s="11"/>
      <c r="N380" s="11"/>
      <c r="O380" s="11"/>
      <c r="P380" s="11"/>
    </row>
    <row r="381" spans="13:16" ht="15.75" customHeight="1" x14ac:dyDescent="0.2">
      <c r="M381" s="11"/>
      <c r="N381" s="11"/>
      <c r="O381" s="11"/>
      <c r="P381" s="11"/>
    </row>
    <row r="382" spans="13:16" ht="15.75" customHeight="1" x14ac:dyDescent="0.2">
      <c r="M382" s="11"/>
      <c r="N382" s="11"/>
      <c r="O382" s="11"/>
      <c r="P382" s="11"/>
    </row>
    <row r="383" spans="13:16" ht="15.75" customHeight="1" x14ac:dyDescent="0.2">
      <c r="M383" s="11"/>
      <c r="N383" s="11"/>
      <c r="O383" s="11"/>
      <c r="P383" s="11"/>
    </row>
    <row r="384" spans="13:16" ht="15.75" customHeight="1" x14ac:dyDescent="0.2">
      <c r="M384" s="11"/>
      <c r="N384" s="11"/>
      <c r="O384" s="11"/>
      <c r="P384" s="11"/>
    </row>
    <row r="385" spans="13:16" ht="15.75" customHeight="1" x14ac:dyDescent="0.2">
      <c r="M385" s="11"/>
      <c r="N385" s="11"/>
      <c r="O385" s="11"/>
      <c r="P385" s="11"/>
    </row>
    <row r="386" spans="13:16" ht="15.75" customHeight="1" x14ac:dyDescent="0.2">
      <c r="M386" s="11"/>
      <c r="N386" s="11"/>
      <c r="O386" s="11"/>
      <c r="P386" s="11"/>
    </row>
    <row r="387" spans="13:16" ht="15.75" customHeight="1" x14ac:dyDescent="0.2">
      <c r="M387" s="11"/>
      <c r="N387" s="11"/>
      <c r="O387" s="11"/>
      <c r="P387" s="11"/>
    </row>
    <row r="388" spans="13:16" ht="15.75" customHeight="1" x14ac:dyDescent="0.2">
      <c r="M388" s="11"/>
      <c r="N388" s="11"/>
      <c r="O388" s="11"/>
      <c r="P388" s="11"/>
    </row>
    <row r="389" spans="13:16" ht="15.75" customHeight="1" x14ac:dyDescent="0.2">
      <c r="M389" s="11"/>
      <c r="N389" s="11"/>
      <c r="O389" s="11"/>
      <c r="P389" s="11"/>
    </row>
    <row r="390" spans="13:16" ht="15.75" customHeight="1" x14ac:dyDescent="0.2">
      <c r="M390" s="11"/>
      <c r="N390" s="11"/>
      <c r="O390" s="11"/>
      <c r="P390" s="11"/>
    </row>
    <row r="391" spans="13:16" ht="15.75" customHeight="1" x14ac:dyDescent="0.2">
      <c r="M391" s="11"/>
      <c r="N391" s="11"/>
      <c r="O391" s="11"/>
      <c r="P391" s="11"/>
    </row>
    <row r="392" spans="13:16" ht="15.75" customHeight="1" x14ac:dyDescent="0.2">
      <c r="M392" s="11"/>
      <c r="N392" s="11"/>
      <c r="O392" s="11"/>
      <c r="P392" s="11"/>
    </row>
    <row r="393" spans="13:16" ht="15.75" customHeight="1" x14ac:dyDescent="0.2">
      <c r="M393" s="11"/>
      <c r="N393" s="11"/>
      <c r="O393" s="11"/>
      <c r="P393" s="11"/>
    </row>
    <row r="394" spans="13:16" ht="15.75" customHeight="1" x14ac:dyDescent="0.2">
      <c r="M394" s="11"/>
      <c r="N394" s="11"/>
      <c r="O394" s="11"/>
      <c r="P394" s="11"/>
    </row>
    <row r="395" spans="13:16" ht="15.75" customHeight="1" x14ac:dyDescent="0.2">
      <c r="M395" s="11"/>
      <c r="N395" s="11"/>
      <c r="O395" s="11"/>
      <c r="P395" s="11"/>
    </row>
    <row r="396" spans="13:16" ht="15.75" customHeight="1" x14ac:dyDescent="0.2">
      <c r="M396" s="11"/>
      <c r="N396" s="11"/>
      <c r="O396" s="11"/>
      <c r="P396" s="11"/>
    </row>
    <row r="397" spans="13:16" ht="15.75" customHeight="1" x14ac:dyDescent="0.2">
      <c r="M397" s="11"/>
      <c r="N397" s="11"/>
      <c r="O397" s="11"/>
      <c r="P397" s="11"/>
    </row>
    <row r="398" spans="13:16" ht="15.75" customHeight="1" x14ac:dyDescent="0.2">
      <c r="M398" s="11"/>
      <c r="N398" s="11"/>
      <c r="O398" s="11"/>
      <c r="P398" s="11"/>
    </row>
    <row r="399" spans="13:16" ht="15.75" customHeight="1" x14ac:dyDescent="0.2">
      <c r="M399" s="11"/>
      <c r="N399" s="11"/>
      <c r="O399" s="11"/>
      <c r="P399" s="11"/>
    </row>
    <row r="400" spans="13:16" ht="15.75" customHeight="1" x14ac:dyDescent="0.2">
      <c r="M400" s="11"/>
      <c r="N400" s="11"/>
      <c r="O400" s="11"/>
      <c r="P400" s="11"/>
    </row>
    <row r="401" spans="13:16" ht="15.75" customHeight="1" x14ac:dyDescent="0.2">
      <c r="M401" s="11"/>
      <c r="N401" s="11"/>
      <c r="O401" s="11"/>
      <c r="P401" s="11"/>
    </row>
    <row r="402" spans="13:16" ht="15.75" customHeight="1" x14ac:dyDescent="0.2">
      <c r="M402" s="11"/>
      <c r="N402" s="11"/>
      <c r="O402" s="11"/>
      <c r="P402" s="11"/>
    </row>
    <row r="403" spans="13:16" ht="15.75" customHeight="1" x14ac:dyDescent="0.2">
      <c r="M403" s="11"/>
      <c r="N403" s="11"/>
      <c r="O403" s="11"/>
      <c r="P403" s="11"/>
    </row>
    <row r="404" spans="13:16" ht="15.75" customHeight="1" x14ac:dyDescent="0.2">
      <c r="M404" s="11"/>
      <c r="N404" s="11"/>
      <c r="O404" s="11"/>
      <c r="P404" s="11"/>
    </row>
    <row r="405" spans="13:16" ht="15.75" customHeight="1" x14ac:dyDescent="0.2">
      <c r="M405" s="11"/>
      <c r="N405" s="11"/>
      <c r="O405" s="11"/>
      <c r="P405" s="11"/>
    </row>
    <row r="406" spans="13:16" ht="15.75" customHeight="1" x14ac:dyDescent="0.2">
      <c r="M406" s="11"/>
      <c r="N406" s="11"/>
      <c r="O406" s="11"/>
      <c r="P406" s="11"/>
    </row>
    <row r="407" spans="13:16" ht="15.75" customHeight="1" x14ac:dyDescent="0.2">
      <c r="M407" s="11"/>
      <c r="N407" s="11"/>
      <c r="O407" s="11"/>
      <c r="P407" s="11"/>
    </row>
    <row r="408" spans="13:16" ht="15.75" customHeight="1" x14ac:dyDescent="0.2">
      <c r="M408" s="11"/>
      <c r="N408" s="11"/>
      <c r="O408" s="11"/>
      <c r="P408" s="11"/>
    </row>
    <row r="409" spans="13:16" ht="15.75" customHeight="1" x14ac:dyDescent="0.2">
      <c r="M409" s="11"/>
      <c r="N409" s="11"/>
      <c r="O409" s="11"/>
      <c r="P409" s="11"/>
    </row>
    <row r="410" spans="13:16" ht="15.75" customHeight="1" x14ac:dyDescent="0.2">
      <c r="M410" s="11"/>
      <c r="N410" s="11"/>
      <c r="O410" s="11"/>
      <c r="P410" s="11"/>
    </row>
    <row r="411" spans="13:16" ht="15.75" customHeight="1" x14ac:dyDescent="0.2">
      <c r="M411" s="11"/>
      <c r="N411" s="11"/>
      <c r="O411" s="11"/>
      <c r="P411" s="11"/>
    </row>
    <row r="412" spans="13:16" ht="15.75" customHeight="1" x14ac:dyDescent="0.2">
      <c r="M412" s="11"/>
      <c r="N412" s="11"/>
      <c r="O412" s="11"/>
      <c r="P412" s="11"/>
    </row>
    <row r="413" spans="13:16" ht="15.75" customHeight="1" x14ac:dyDescent="0.2">
      <c r="M413" s="11"/>
      <c r="N413" s="11"/>
      <c r="O413" s="11"/>
      <c r="P413" s="11"/>
    </row>
    <row r="414" spans="13:16" ht="15.75" customHeight="1" x14ac:dyDescent="0.2">
      <c r="M414" s="11"/>
      <c r="N414" s="11"/>
      <c r="O414" s="11"/>
      <c r="P414" s="11"/>
    </row>
    <row r="415" spans="13:16" ht="15.75" customHeight="1" x14ac:dyDescent="0.2">
      <c r="M415" s="11"/>
      <c r="N415" s="11"/>
      <c r="O415" s="11"/>
      <c r="P415" s="11"/>
    </row>
    <row r="416" spans="13:16" ht="15.75" customHeight="1" x14ac:dyDescent="0.2">
      <c r="M416" s="11"/>
      <c r="N416" s="11"/>
      <c r="O416" s="11"/>
      <c r="P416" s="11"/>
    </row>
    <row r="417" spans="13:16" ht="15.75" customHeight="1" x14ac:dyDescent="0.2">
      <c r="M417" s="11"/>
      <c r="N417" s="11"/>
      <c r="O417" s="11"/>
      <c r="P417" s="11"/>
    </row>
    <row r="418" spans="13:16" ht="15.75" customHeight="1" x14ac:dyDescent="0.2">
      <c r="M418" s="11"/>
      <c r="N418" s="11"/>
      <c r="O418" s="11"/>
      <c r="P418" s="11"/>
    </row>
    <row r="419" spans="13:16" ht="15.75" customHeight="1" x14ac:dyDescent="0.2">
      <c r="M419" s="11"/>
      <c r="N419" s="11"/>
      <c r="O419" s="11"/>
      <c r="P419" s="11"/>
    </row>
    <row r="420" spans="13:16" ht="15.75" customHeight="1" x14ac:dyDescent="0.2">
      <c r="M420" s="11"/>
      <c r="N420" s="11"/>
      <c r="O420" s="11"/>
      <c r="P420" s="11"/>
    </row>
    <row r="421" spans="13:16" ht="15.75" customHeight="1" x14ac:dyDescent="0.2">
      <c r="M421" s="11"/>
      <c r="N421" s="11"/>
      <c r="O421" s="11"/>
      <c r="P421" s="11"/>
    </row>
    <row r="422" spans="13:16" ht="15.75" customHeight="1" x14ac:dyDescent="0.2">
      <c r="M422" s="11"/>
      <c r="N422" s="11"/>
      <c r="O422" s="11"/>
      <c r="P422" s="11"/>
    </row>
    <row r="423" spans="13:16" ht="15.75" customHeight="1" x14ac:dyDescent="0.2">
      <c r="M423" s="11"/>
      <c r="N423" s="11"/>
      <c r="O423" s="11"/>
      <c r="P423" s="11"/>
    </row>
    <row r="424" spans="13:16" ht="15.75" customHeight="1" x14ac:dyDescent="0.2">
      <c r="M424" s="11"/>
      <c r="N424" s="11"/>
      <c r="O424" s="11"/>
      <c r="P424" s="11"/>
    </row>
    <row r="425" spans="13:16" ht="15.75" customHeight="1" x14ac:dyDescent="0.2">
      <c r="M425" s="11"/>
      <c r="N425" s="11"/>
      <c r="O425" s="11"/>
      <c r="P425" s="11"/>
    </row>
    <row r="426" spans="13:16" ht="15.75" customHeight="1" x14ac:dyDescent="0.2">
      <c r="M426" s="11"/>
      <c r="N426" s="11"/>
      <c r="O426" s="11"/>
      <c r="P426" s="11"/>
    </row>
    <row r="427" spans="13:16" ht="15.75" customHeight="1" x14ac:dyDescent="0.2">
      <c r="M427" s="11"/>
      <c r="N427" s="11"/>
      <c r="O427" s="11"/>
      <c r="P427" s="11"/>
    </row>
    <row r="428" spans="13:16" ht="15.75" customHeight="1" x14ac:dyDescent="0.2">
      <c r="M428" s="11"/>
      <c r="N428" s="11"/>
      <c r="O428" s="11"/>
      <c r="P428" s="11"/>
    </row>
    <row r="429" spans="13:16" ht="15.75" customHeight="1" x14ac:dyDescent="0.2">
      <c r="M429" s="11"/>
      <c r="N429" s="11"/>
      <c r="O429" s="11"/>
      <c r="P429" s="11"/>
    </row>
    <row r="430" spans="13:16" ht="15.75" customHeight="1" x14ac:dyDescent="0.2">
      <c r="M430" s="11"/>
      <c r="N430" s="11"/>
      <c r="O430" s="11"/>
      <c r="P430" s="11"/>
    </row>
    <row r="431" spans="13:16" ht="15.75" customHeight="1" x14ac:dyDescent="0.2">
      <c r="M431" s="11"/>
      <c r="N431" s="11"/>
      <c r="O431" s="11"/>
      <c r="P431" s="11"/>
    </row>
    <row r="432" spans="13:16" ht="15.75" customHeight="1" x14ac:dyDescent="0.2">
      <c r="M432" s="11"/>
      <c r="N432" s="11"/>
      <c r="O432" s="11"/>
      <c r="P432" s="11"/>
    </row>
    <row r="433" spans="13:16" ht="15.75" customHeight="1" x14ac:dyDescent="0.2">
      <c r="M433" s="11"/>
      <c r="N433" s="11"/>
      <c r="O433" s="11"/>
      <c r="P433" s="11"/>
    </row>
    <row r="434" spans="13:16" ht="15.75" customHeight="1" x14ac:dyDescent="0.2">
      <c r="M434" s="11"/>
      <c r="N434" s="11"/>
      <c r="O434" s="11"/>
      <c r="P434" s="11"/>
    </row>
    <row r="435" spans="13:16" ht="15.75" customHeight="1" x14ac:dyDescent="0.2">
      <c r="M435" s="11"/>
      <c r="N435" s="11"/>
      <c r="O435" s="11"/>
      <c r="P435" s="11"/>
    </row>
    <row r="436" spans="13:16" ht="15.75" customHeight="1" x14ac:dyDescent="0.2">
      <c r="M436" s="11"/>
      <c r="N436" s="11"/>
      <c r="O436" s="11"/>
      <c r="P436" s="11"/>
    </row>
    <row r="437" spans="13:16" ht="15.75" customHeight="1" x14ac:dyDescent="0.2">
      <c r="M437" s="11"/>
      <c r="N437" s="11"/>
      <c r="O437" s="11"/>
      <c r="P437" s="11"/>
    </row>
    <row r="438" spans="13:16" ht="15.75" customHeight="1" x14ac:dyDescent="0.2">
      <c r="M438" s="11"/>
      <c r="N438" s="11"/>
      <c r="O438" s="11"/>
      <c r="P438" s="11"/>
    </row>
    <row r="439" spans="13:16" ht="15.75" customHeight="1" x14ac:dyDescent="0.2">
      <c r="M439" s="11"/>
      <c r="N439" s="11"/>
      <c r="O439" s="11"/>
      <c r="P439" s="11"/>
    </row>
    <row r="440" spans="13:16" ht="15.75" customHeight="1" x14ac:dyDescent="0.2">
      <c r="M440" s="11"/>
      <c r="N440" s="11"/>
      <c r="O440" s="11"/>
      <c r="P440" s="11"/>
    </row>
    <row r="441" spans="13:16" ht="15.75" customHeight="1" x14ac:dyDescent="0.2">
      <c r="M441" s="11"/>
      <c r="N441" s="11"/>
      <c r="O441" s="11"/>
      <c r="P441" s="11"/>
    </row>
    <row r="442" spans="13:16" ht="15.75" customHeight="1" x14ac:dyDescent="0.2">
      <c r="M442" s="11"/>
      <c r="N442" s="11"/>
      <c r="O442" s="11"/>
      <c r="P442" s="11"/>
    </row>
    <row r="443" spans="13:16" ht="15.75" customHeight="1" x14ac:dyDescent="0.2">
      <c r="M443" s="11"/>
      <c r="N443" s="11"/>
      <c r="O443" s="11"/>
      <c r="P443" s="11"/>
    </row>
    <row r="444" spans="13:16" ht="15.75" customHeight="1" x14ac:dyDescent="0.2">
      <c r="M444" s="11"/>
      <c r="N444" s="11"/>
      <c r="O444" s="11"/>
      <c r="P444" s="11"/>
    </row>
    <row r="445" spans="13:16" ht="15.75" customHeight="1" x14ac:dyDescent="0.2">
      <c r="M445" s="11"/>
      <c r="N445" s="11"/>
      <c r="O445" s="11"/>
      <c r="P445" s="11"/>
    </row>
    <row r="446" spans="13:16" ht="15.75" customHeight="1" x14ac:dyDescent="0.2">
      <c r="M446" s="11"/>
      <c r="N446" s="11"/>
      <c r="O446" s="11"/>
      <c r="P446" s="11"/>
    </row>
    <row r="447" spans="13:16" ht="15.75" customHeight="1" x14ac:dyDescent="0.2">
      <c r="M447" s="11"/>
      <c r="N447" s="11"/>
      <c r="O447" s="11"/>
      <c r="P447" s="11"/>
    </row>
    <row r="448" spans="13:16" ht="15.75" customHeight="1" x14ac:dyDescent="0.2">
      <c r="M448" s="11"/>
      <c r="N448" s="11"/>
      <c r="O448" s="11"/>
      <c r="P448" s="11"/>
    </row>
    <row r="449" spans="13:16" ht="15.75" customHeight="1" x14ac:dyDescent="0.2">
      <c r="M449" s="11"/>
      <c r="N449" s="11"/>
      <c r="O449" s="11"/>
      <c r="P449" s="11"/>
    </row>
    <row r="450" spans="13:16" ht="15.75" customHeight="1" x14ac:dyDescent="0.2">
      <c r="M450" s="11"/>
      <c r="N450" s="11"/>
      <c r="O450" s="11"/>
      <c r="P450" s="11"/>
    </row>
    <row r="451" spans="13:16" ht="15.75" customHeight="1" x14ac:dyDescent="0.2">
      <c r="M451" s="11"/>
      <c r="N451" s="11"/>
      <c r="O451" s="11"/>
      <c r="P451" s="11"/>
    </row>
    <row r="452" spans="13:16" ht="15.75" customHeight="1" x14ac:dyDescent="0.2">
      <c r="M452" s="11"/>
      <c r="N452" s="11"/>
      <c r="O452" s="11"/>
      <c r="P452" s="11"/>
    </row>
    <row r="453" spans="13:16" ht="15.75" customHeight="1" x14ac:dyDescent="0.2">
      <c r="M453" s="11"/>
      <c r="N453" s="11"/>
      <c r="O453" s="11"/>
      <c r="P453" s="11"/>
    </row>
    <row r="454" spans="13:16" ht="15.75" customHeight="1" x14ac:dyDescent="0.2">
      <c r="M454" s="11"/>
      <c r="N454" s="11"/>
      <c r="O454" s="11"/>
      <c r="P454" s="11"/>
    </row>
    <row r="455" spans="13:16" ht="15.75" customHeight="1" x14ac:dyDescent="0.2">
      <c r="M455" s="11"/>
      <c r="N455" s="11"/>
      <c r="O455" s="11"/>
      <c r="P455" s="11"/>
    </row>
    <row r="456" spans="13:16" ht="15.75" customHeight="1" x14ac:dyDescent="0.2">
      <c r="M456" s="11"/>
      <c r="N456" s="11"/>
      <c r="O456" s="11"/>
      <c r="P456" s="11"/>
    </row>
    <row r="457" spans="13:16" ht="15.75" customHeight="1" x14ac:dyDescent="0.2">
      <c r="M457" s="11"/>
      <c r="N457" s="11"/>
      <c r="O457" s="11"/>
      <c r="P457" s="11"/>
    </row>
    <row r="458" spans="13:16" ht="15.75" customHeight="1" x14ac:dyDescent="0.2">
      <c r="M458" s="11"/>
      <c r="N458" s="11"/>
      <c r="O458" s="11"/>
      <c r="P458" s="11"/>
    </row>
    <row r="459" spans="13:16" ht="15.75" customHeight="1" x14ac:dyDescent="0.2">
      <c r="M459" s="11"/>
      <c r="N459" s="11"/>
      <c r="O459" s="11"/>
      <c r="P459" s="11"/>
    </row>
    <row r="460" spans="13:16" ht="15.75" customHeight="1" x14ac:dyDescent="0.2">
      <c r="M460" s="11"/>
      <c r="N460" s="11"/>
      <c r="O460" s="11"/>
      <c r="P460" s="11"/>
    </row>
    <row r="461" spans="13:16" ht="15.75" customHeight="1" x14ac:dyDescent="0.2">
      <c r="M461" s="11"/>
      <c r="N461" s="11"/>
      <c r="O461" s="11"/>
      <c r="P461" s="11"/>
    </row>
    <row r="462" spans="13:16" ht="15.75" customHeight="1" x14ac:dyDescent="0.2">
      <c r="M462" s="11"/>
      <c r="N462" s="11"/>
      <c r="O462" s="11"/>
      <c r="P462" s="11"/>
    </row>
    <row r="463" spans="13:16" ht="15.75" customHeight="1" x14ac:dyDescent="0.2">
      <c r="M463" s="11"/>
      <c r="N463" s="11"/>
      <c r="O463" s="11"/>
      <c r="P463" s="11"/>
    </row>
    <row r="464" spans="13:16" ht="15.75" customHeight="1" x14ac:dyDescent="0.2">
      <c r="M464" s="11"/>
      <c r="N464" s="11"/>
      <c r="O464" s="11"/>
      <c r="P464" s="11"/>
    </row>
    <row r="465" spans="13:16" ht="15.75" customHeight="1" x14ac:dyDescent="0.2">
      <c r="M465" s="11"/>
      <c r="N465" s="11"/>
      <c r="O465" s="11"/>
      <c r="P465" s="11"/>
    </row>
    <row r="466" spans="13:16" ht="15.75" customHeight="1" x14ac:dyDescent="0.2">
      <c r="M466" s="11"/>
      <c r="N466" s="11"/>
      <c r="O466" s="11"/>
      <c r="P466" s="11"/>
    </row>
    <row r="467" spans="13:16" ht="15.75" customHeight="1" x14ac:dyDescent="0.2">
      <c r="M467" s="11"/>
      <c r="N467" s="11"/>
      <c r="O467" s="11"/>
      <c r="P467" s="11"/>
    </row>
    <row r="468" spans="13:16" ht="15.75" customHeight="1" x14ac:dyDescent="0.2">
      <c r="M468" s="11"/>
      <c r="N468" s="11"/>
      <c r="O468" s="11"/>
      <c r="P468" s="11"/>
    </row>
    <row r="469" spans="13:16" ht="15.75" customHeight="1" x14ac:dyDescent="0.2">
      <c r="M469" s="11"/>
      <c r="N469" s="11"/>
      <c r="O469" s="11"/>
      <c r="P469" s="11"/>
    </row>
    <row r="470" spans="13:16" ht="15.75" customHeight="1" x14ac:dyDescent="0.2">
      <c r="M470" s="11"/>
      <c r="N470" s="11"/>
      <c r="O470" s="11"/>
      <c r="P470" s="11"/>
    </row>
    <row r="471" spans="13:16" ht="15.75" customHeight="1" x14ac:dyDescent="0.2">
      <c r="M471" s="11"/>
      <c r="N471" s="11"/>
      <c r="O471" s="11"/>
      <c r="P471" s="11"/>
    </row>
    <row r="472" spans="13:16" ht="15.75" customHeight="1" x14ac:dyDescent="0.2">
      <c r="M472" s="11"/>
      <c r="N472" s="11"/>
      <c r="O472" s="11"/>
      <c r="P472" s="11"/>
    </row>
    <row r="473" spans="13:16" ht="15.75" customHeight="1" x14ac:dyDescent="0.2">
      <c r="M473" s="11"/>
      <c r="N473" s="11"/>
      <c r="O473" s="11"/>
      <c r="P473" s="11"/>
    </row>
    <row r="474" spans="13:16" ht="15.75" customHeight="1" x14ac:dyDescent="0.2">
      <c r="M474" s="11"/>
      <c r="N474" s="11"/>
      <c r="O474" s="11"/>
      <c r="P474" s="11"/>
    </row>
    <row r="475" spans="13:16" ht="15.75" customHeight="1" x14ac:dyDescent="0.2">
      <c r="M475" s="11"/>
      <c r="N475" s="11"/>
      <c r="O475" s="11"/>
      <c r="P475" s="11"/>
    </row>
    <row r="476" spans="13:16" ht="15.75" customHeight="1" x14ac:dyDescent="0.2">
      <c r="M476" s="11"/>
      <c r="N476" s="11"/>
      <c r="O476" s="11"/>
      <c r="P476" s="11"/>
    </row>
    <row r="477" spans="13:16" ht="15.75" customHeight="1" x14ac:dyDescent="0.2">
      <c r="M477" s="11"/>
      <c r="N477" s="11"/>
      <c r="O477" s="11"/>
      <c r="P477" s="11"/>
    </row>
    <row r="478" spans="13:16" ht="15.75" customHeight="1" x14ac:dyDescent="0.2">
      <c r="M478" s="11"/>
      <c r="N478" s="11"/>
      <c r="O478" s="11"/>
      <c r="P478" s="11"/>
    </row>
    <row r="479" spans="13:16" ht="15.75" customHeight="1" x14ac:dyDescent="0.2">
      <c r="M479" s="11"/>
      <c r="N479" s="11"/>
      <c r="O479" s="11"/>
      <c r="P479" s="11"/>
    </row>
    <row r="480" spans="13:16" ht="15.75" customHeight="1" x14ac:dyDescent="0.2">
      <c r="M480" s="11"/>
      <c r="N480" s="11"/>
      <c r="O480" s="11"/>
      <c r="P480" s="11"/>
    </row>
    <row r="481" spans="13:16" ht="15.75" customHeight="1" x14ac:dyDescent="0.2">
      <c r="M481" s="11"/>
      <c r="N481" s="11"/>
      <c r="O481" s="11"/>
      <c r="P481" s="11"/>
    </row>
    <row r="482" spans="13:16" ht="15.75" customHeight="1" x14ac:dyDescent="0.2">
      <c r="M482" s="11"/>
      <c r="N482" s="11"/>
      <c r="O482" s="11"/>
      <c r="P482" s="11"/>
    </row>
    <row r="483" spans="13:16" ht="15.75" customHeight="1" x14ac:dyDescent="0.2">
      <c r="M483" s="11"/>
      <c r="N483" s="11"/>
      <c r="O483" s="11"/>
      <c r="P483" s="11"/>
    </row>
    <row r="484" spans="13:16" ht="15.75" customHeight="1" x14ac:dyDescent="0.2">
      <c r="M484" s="11"/>
      <c r="N484" s="11"/>
      <c r="O484" s="11"/>
      <c r="P484" s="11"/>
    </row>
    <row r="485" spans="13:16" ht="15.75" customHeight="1" x14ac:dyDescent="0.2">
      <c r="M485" s="11"/>
      <c r="N485" s="11"/>
      <c r="O485" s="11"/>
      <c r="P485" s="11"/>
    </row>
    <row r="486" spans="13:16" ht="15.75" customHeight="1" x14ac:dyDescent="0.2">
      <c r="M486" s="11"/>
      <c r="N486" s="11"/>
      <c r="O486" s="11"/>
      <c r="P486" s="11"/>
    </row>
    <row r="487" spans="13:16" ht="15.75" customHeight="1" x14ac:dyDescent="0.2">
      <c r="M487" s="11"/>
      <c r="N487" s="11"/>
      <c r="O487" s="11"/>
      <c r="P487" s="11"/>
    </row>
    <row r="488" spans="13:16" ht="15.75" customHeight="1" x14ac:dyDescent="0.2">
      <c r="M488" s="11"/>
      <c r="N488" s="11"/>
      <c r="O488" s="11"/>
      <c r="P488" s="11"/>
    </row>
    <row r="489" spans="13:16" ht="15.75" customHeight="1" x14ac:dyDescent="0.2">
      <c r="M489" s="11"/>
      <c r="N489" s="11"/>
      <c r="O489" s="11"/>
      <c r="P489" s="11"/>
    </row>
    <row r="490" spans="13:16" ht="15.75" customHeight="1" x14ac:dyDescent="0.2">
      <c r="M490" s="11"/>
      <c r="N490" s="11"/>
      <c r="O490" s="11"/>
      <c r="P490" s="11"/>
    </row>
    <row r="491" spans="13:16" ht="15.75" customHeight="1" x14ac:dyDescent="0.2">
      <c r="M491" s="11"/>
      <c r="N491" s="11"/>
      <c r="O491" s="11"/>
      <c r="P491" s="11"/>
    </row>
    <row r="492" spans="13:16" ht="15.75" customHeight="1" x14ac:dyDescent="0.2">
      <c r="M492" s="11"/>
      <c r="N492" s="11"/>
      <c r="O492" s="11"/>
      <c r="P492" s="11"/>
    </row>
    <row r="493" spans="13:16" ht="15.75" customHeight="1" x14ac:dyDescent="0.2">
      <c r="M493" s="11"/>
      <c r="N493" s="11"/>
      <c r="O493" s="11"/>
      <c r="P493" s="11"/>
    </row>
    <row r="494" spans="13:16" ht="15.75" customHeight="1" x14ac:dyDescent="0.2">
      <c r="M494" s="11"/>
      <c r="N494" s="11"/>
      <c r="O494" s="11"/>
      <c r="P494" s="11"/>
    </row>
    <row r="495" spans="13:16" ht="15.75" customHeight="1" x14ac:dyDescent="0.2">
      <c r="M495" s="11"/>
      <c r="N495" s="11"/>
      <c r="O495" s="11"/>
      <c r="P495" s="11"/>
    </row>
    <row r="496" spans="13:16" ht="15.75" customHeight="1" x14ac:dyDescent="0.2">
      <c r="M496" s="11"/>
      <c r="N496" s="11"/>
      <c r="O496" s="11"/>
      <c r="P496" s="11"/>
    </row>
    <row r="497" spans="13:16" ht="15.75" customHeight="1" x14ac:dyDescent="0.2">
      <c r="M497" s="11"/>
      <c r="N497" s="11"/>
      <c r="O497" s="11"/>
      <c r="P497" s="11"/>
    </row>
    <row r="498" spans="13:16" ht="15.75" customHeight="1" x14ac:dyDescent="0.2">
      <c r="M498" s="11"/>
      <c r="N498" s="11"/>
      <c r="O498" s="11"/>
      <c r="P498" s="11"/>
    </row>
    <row r="499" spans="13:16" ht="15.75" customHeight="1" x14ac:dyDescent="0.2">
      <c r="M499" s="11"/>
      <c r="N499" s="11"/>
      <c r="O499" s="11"/>
      <c r="P499" s="11"/>
    </row>
    <row r="500" spans="13:16" ht="15.75" customHeight="1" x14ac:dyDescent="0.2">
      <c r="M500" s="11"/>
      <c r="N500" s="11"/>
      <c r="O500" s="11"/>
      <c r="P500" s="11"/>
    </row>
    <row r="501" spans="13:16" ht="15.75" customHeight="1" x14ac:dyDescent="0.2">
      <c r="M501" s="11"/>
      <c r="N501" s="11"/>
      <c r="O501" s="11"/>
      <c r="P501" s="11"/>
    </row>
    <row r="502" spans="13:16" ht="15.75" customHeight="1" x14ac:dyDescent="0.2">
      <c r="M502" s="11"/>
      <c r="N502" s="11"/>
      <c r="O502" s="11"/>
      <c r="P502" s="11"/>
    </row>
    <row r="503" spans="13:16" ht="15.75" customHeight="1" x14ac:dyDescent="0.2">
      <c r="M503" s="11"/>
      <c r="N503" s="11"/>
      <c r="O503" s="11"/>
      <c r="P503" s="11"/>
    </row>
    <row r="504" spans="13:16" ht="15.75" customHeight="1" x14ac:dyDescent="0.2">
      <c r="M504" s="11"/>
      <c r="N504" s="11"/>
      <c r="O504" s="11"/>
      <c r="P504" s="11"/>
    </row>
    <row r="505" spans="13:16" ht="15.75" customHeight="1" x14ac:dyDescent="0.2">
      <c r="M505" s="11"/>
      <c r="N505" s="11"/>
      <c r="O505" s="11"/>
      <c r="P505" s="11"/>
    </row>
    <row r="506" spans="13:16" ht="15.75" customHeight="1" x14ac:dyDescent="0.2">
      <c r="M506" s="11"/>
      <c r="N506" s="11"/>
      <c r="O506" s="11"/>
      <c r="P506" s="11"/>
    </row>
    <row r="507" spans="13:16" ht="15.75" customHeight="1" x14ac:dyDescent="0.2">
      <c r="M507" s="11"/>
      <c r="N507" s="11"/>
      <c r="O507" s="11"/>
      <c r="P507" s="11"/>
    </row>
    <row r="508" spans="13:16" ht="15.75" customHeight="1" x14ac:dyDescent="0.2">
      <c r="M508" s="11"/>
      <c r="N508" s="11"/>
      <c r="O508" s="11"/>
      <c r="P508" s="11"/>
    </row>
    <row r="509" spans="13:16" ht="15.75" customHeight="1" x14ac:dyDescent="0.2">
      <c r="M509" s="11"/>
      <c r="N509" s="11"/>
      <c r="O509" s="11"/>
      <c r="P509" s="11"/>
    </row>
    <row r="510" spans="13:16" ht="15.75" customHeight="1" x14ac:dyDescent="0.2">
      <c r="M510" s="11"/>
      <c r="N510" s="11"/>
      <c r="O510" s="11"/>
      <c r="P510" s="11"/>
    </row>
    <row r="511" spans="13:16" ht="15.75" customHeight="1" x14ac:dyDescent="0.2">
      <c r="M511" s="11"/>
      <c r="N511" s="11"/>
      <c r="O511" s="11"/>
      <c r="P511" s="11"/>
    </row>
    <row r="512" spans="13:16" ht="15.75" customHeight="1" x14ac:dyDescent="0.2">
      <c r="M512" s="11"/>
      <c r="N512" s="11"/>
      <c r="O512" s="11"/>
      <c r="P512" s="11"/>
    </row>
    <row r="513" spans="13:16" ht="15.75" customHeight="1" x14ac:dyDescent="0.2">
      <c r="M513" s="11"/>
      <c r="N513" s="11"/>
      <c r="O513" s="11"/>
      <c r="P513" s="11"/>
    </row>
    <row r="514" spans="13:16" ht="15.75" customHeight="1" x14ac:dyDescent="0.2">
      <c r="M514" s="11"/>
      <c r="N514" s="11"/>
      <c r="O514" s="11"/>
      <c r="P514" s="11"/>
    </row>
    <row r="515" spans="13:16" ht="15.75" customHeight="1" x14ac:dyDescent="0.2">
      <c r="M515" s="11"/>
      <c r="N515" s="11"/>
      <c r="O515" s="11"/>
      <c r="P515" s="11"/>
    </row>
    <row r="516" spans="13:16" ht="15.75" customHeight="1" x14ac:dyDescent="0.2">
      <c r="M516" s="11"/>
      <c r="N516" s="11"/>
      <c r="O516" s="11"/>
      <c r="P516" s="11"/>
    </row>
    <row r="517" spans="13:16" ht="15.75" customHeight="1" x14ac:dyDescent="0.2">
      <c r="M517" s="11"/>
      <c r="N517" s="11"/>
      <c r="O517" s="11"/>
      <c r="P517" s="11"/>
    </row>
    <row r="518" spans="13:16" ht="15.75" customHeight="1" x14ac:dyDescent="0.2">
      <c r="M518" s="11"/>
      <c r="N518" s="11"/>
      <c r="O518" s="11"/>
      <c r="P518" s="11"/>
    </row>
    <row r="519" spans="13:16" ht="15.75" customHeight="1" x14ac:dyDescent="0.2">
      <c r="M519" s="11"/>
      <c r="N519" s="11"/>
      <c r="O519" s="11"/>
      <c r="P519" s="11"/>
    </row>
    <row r="520" spans="13:16" ht="15.75" customHeight="1" x14ac:dyDescent="0.2">
      <c r="M520" s="11"/>
      <c r="N520" s="11"/>
      <c r="O520" s="11"/>
      <c r="P520" s="11"/>
    </row>
    <row r="521" spans="13:16" ht="15.75" customHeight="1" x14ac:dyDescent="0.2">
      <c r="M521" s="11"/>
      <c r="N521" s="11"/>
      <c r="O521" s="11"/>
      <c r="P521" s="11"/>
    </row>
    <row r="522" spans="13:16" ht="15.75" customHeight="1" x14ac:dyDescent="0.2">
      <c r="M522" s="11"/>
      <c r="N522" s="11"/>
      <c r="O522" s="11"/>
      <c r="P522" s="11"/>
    </row>
    <row r="523" spans="13:16" ht="15.75" customHeight="1" x14ac:dyDescent="0.2">
      <c r="M523" s="11"/>
      <c r="N523" s="11"/>
      <c r="O523" s="11"/>
      <c r="P523" s="11"/>
    </row>
    <row r="524" spans="13:16" ht="15.75" customHeight="1" x14ac:dyDescent="0.2">
      <c r="M524" s="11"/>
      <c r="N524" s="11"/>
      <c r="O524" s="11"/>
      <c r="P524" s="11"/>
    </row>
    <row r="525" spans="13:16" ht="15.75" customHeight="1" x14ac:dyDescent="0.2">
      <c r="M525" s="11"/>
      <c r="N525" s="11"/>
      <c r="O525" s="11"/>
      <c r="P525" s="11"/>
    </row>
    <row r="526" spans="13:16" ht="15.75" customHeight="1" x14ac:dyDescent="0.2">
      <c r="M526" s="11"/>
      <c r="N526" s="11"/>
      <c r="O526" s="11"/>
      <c r="P526" s="11"/>
    </row>
    <row r="527" spans="13:16" ht="15.75" customHeight="1" x14ac:dyDescent="0.2">
      <c r="M527" s="11"/>
      <c r="N527" s="11"/>
      <c r="O527" s="11"/>
      <c r="P527" s="11"/>
    </row>
    <row r="528" spans="13:16" ht="15.75" customHeight="1" x14ac:dyDescent="0.2">
      <c r="M528" s="11"/>
      <c r="N528" s="11"/>
      <c r="O528" s="11"/>
      <c r="P528" s="11"/>
    </row>
    <row r="529" spans="13:16" ht="15.75" customHeight="1" x14ac:dyDescent="0.2">
      <c r="M529" s="11"/>
      <c r="N529" s="11"/>
      <c r="O529" s="11"/>
      <c r="P529" s="11"/>
    </row>
    <row r="530" spans="13:16" ht="15.75" customHeight="1" x14ac:dyDescent="0.2">
      <c r="M530" s="11"/>
      <c r="N530" s="11"/>
      <c r="O530" s="11"/>
      <c r="P530" s="11"/>
    </row>
    <row r="531" spans="13:16" ht="15.75" customHeight="1" x14ac:dyDescent="0.2">
      <c r="M531" s="11"/>
      <c r="N531" s="11"/>
      <c r="O531" s="11"/>
      <c r="P531" s="11"/>
    </row>
    <row r="532" spans="13:16" ht="15.75" customHeight="1" x14ac:dyDescent="0.2">
      <c r="M532" s="11"/>
      <c r="N532" s="11"/>
      <c r="O532" s="11"/>
      <c r="P532" s="11"/>
    </row>
    <row r="533" spans="13:16" ht="15.75" customHeight="1" x14ac:dyDescent="0.2">
      <c r="M533" s="11"/>
      <c r="N533" s="11"/>
      <c r="O533" s="11"/>
      <c r="P533" s="11"/>
    </row>
    <row r="534" spans="13:16" ht="15.75" customHeight="1" x14ac:dyDescent="0.2">
      <c r="M534" s="11"/>
      <c r="N534" s="11"/>
      <c r="O534" s="11"/>
      <c r="P534" s="11"/>
    </row>
    <row r="535" spans="13:16" ht="15.75" customHeight="1" x14ac:dyDescent="0.2">
      <c r="M535" s="11"/>
      <c r="N535" s="11"/>
      <c r="O535" s="11"/>
      <c r="P535" s="11"/>
    </row>
    <row r="536" spans="13:16" ht="15.75" customHeight="1" x14ac:dyDescent="0.2">
      <c r="M536" s="11"/>
      <c r="N536" s="11"/>
      <c r="O536" s="11"/>
      <c r="P536" s="11"/>
    </row>
    <row r="537" spans="13:16" ht="15.75" customHeight="1" x14ac:dyDescent="0.2">
      <c r="M537" s="11"/>
      <c r="N537" s="11"/>
      <c r="O537" s="11"/>
      <c r="P537" s="11"/>
    </row>
    <row r="538" spans="13:16" ht="15.75" customHeight="1" x14ac:dyDescent="0.2">
      <c r="M538" s="11"/>
      <c r="N538" s="11"/>
      <c r="O538" s="11"/>
      <c r="P538" s="11"/>
    </row>
    <row r="539" spans="13:16" ht="15.75" customHeight="1" x14ac:dyDescent="0.2">
      <c r="M539" s="11"/>
      <c r="N539" s="11"/>
      <c r="O539" s="11"/>
      <c r="P539" s="11"/>
    </row>
    <row r="540" spans="13:16" ht="15.75" customHeight="1" x14ac:dyDescent="0.2">
      <c r="M540" s="11"/>
      <c r="N540" s="11"/>
      <c r="O540" s="11"/>
      <c r="P540" s="11"/>
    </row>
    <row r="541" spans="13:16" ht="15.75" customHeight="1" x14ac:dyDescent="0.2">
      <c r="M541" s="11"/>
      <c r="N541" s="11"/>
      <c r="O541" s="11"/>
      <c r="P541" s="11"/>
    </row>
    <row r="542" spans="13:16" ht="15.75" customHeight="1" x14ac:dyDescent="0.2">
      <c r="M542" s="11"/>
      <c r="N542" s="11"/>
      <c r="O542" s="11"/>
      <c r="P542" s="11"/>
    </row>
    <row r="543" spans="13:16" ht="15.75" customHeight="1" x14ac:dyDescent="0.2">
      <c r="M543" s="11"/>
      <c r="N543" s="11"/>
      <c r="O543" s="11"/>
      <c r="P543" s="11"/>
    </row>
    <row r="544" spans="13:16" ht="15.75" customHeight="1" x14ac:dyDescent="0.2">
      <c r="M544" s="11"/>
      <c r="N544" s="11"/>
      <c r="O544" s="11"/>
      <c r="P544" s="11"/>
    </row>
    <row r="545" spans="13:16" ht="15.75" customHeight="1" x14ac:dyDescent="0.2">
      <c r="M545" s="11"/>
      <c r="N545" s="11"/>
      <c r="O545" s="11"/>
      <c r="P545" s="11"/>
    </row>
    <row r="546" spans="13:16" ht="15.75" customHeight="1" x14ac:dyDescent="0.2">
      <c r="M546" s="11"/>
      <c r="N546" s="11"/>
      <c r="O546" s="11"/>
      <c r="P546" s="11"/>
    </row>
    <row r="547" spans="13:16" ht="15.75" customHeight="1" x14ac:dyDescent="0.2">
      <c r="M547" s="11"/>
      <c r="N547" s="11"/>
      <c r="O547" s="11"/>
      <c r="P547" s="11"/>
    </row>
    <row r="548" spans="13:16" ht="15.75" customHeight="1" x14ac:dyDescent="0.2">
      <c r="M548" s="11"/>
      <c r="N548" s="11"/>
      <c r="O548" s="11"/>
      <c r="P548" s="11"/>
    </row>
    <row r="549" spans="13:16" ht="15.75" customHeight="1" x14ac:dyDescent="0.2">
      <c r="M549" s="11"/>
      <c r="N549" s="11"/>
      <c r="O549" s="11"/>
      <c r="P549" s="11"/>
    </row>
    <row r="550" spans="13:16" ht="15.75" customHeight="1" x14ac:dyDescent="0.2">
      <c r="M550" s="11"/>
      <c r="N550" s="11"/>
      <c r="O550" s="11"/>
      <c r="P550" s="11"/>
    </row>
    <row r="551" spans="13:16" ht="15.75" customHeight="1" x14ac:dyDescent="0.2">
      <c r="M551" s="11"/>
      <c r="N551" s="11"/>
      <c r="O551" s="11"/>
      <c r="P551" s="11"/>
    </row>
    <row r="552" spans="13:16" ht="15.75" customHeight="1" x14ac:dyDescent="0.2">
      <c r="M552" s="11"/>
      <c r="N552" s="11"/>
      <c r="O552" s="11"/>
      <c r="P552" s="11"/>
    </row>
    <row r="553" spans="13:16" ht="15.75" customHeight="1" x14ac:dyDescent="0.2">
      <c r="M553" s="11"/>
      <c r="N553" s="11"/>
      <c r="O553" s="11"/>
      <c r="P553" s="11"/>
    </row>
    <row r="554" spans="13:16" ht="15.75" customHeight="1" x14ac:dyDescent="0.2">
      <c r="M554" s="11"/>
      <c r="N554" s="11"/>
      <c r="O554" s="11"/>
      <c r="P554" s="11"/>
    </row>
    <row r="555" spans="13:16" ht="15.75" customHeight="1" x14ac:dyDescent="0.2">
      <c r="M555" s="11"/>
      <c r="N555" s="11"/>
      <c r="O555" s="11"/>
      <c r="P555" s="11"/>
    </row>
    <row r="556" spans="13:16" ht="15.75" customHeight="1" x14ac:dyDescent="0.2">
      <c r="M556" s="11"/>
      <c r="N556" s="11"/>
      <c r="O556" s="11"/>
      <c r="P556" s="11"/>
    </row>
    <row r="557" spans="13:16" ht="15.75" customHeight="1" x14ac:dyDescent="0.2">
      <c r="M557" s="11"/>
      <c r="N557" s="11"/>
      <c r="O557" s="11"/>
      <c r="P557" s="11"/>
    </row>
    <row r="558" spans="13:16" ht="15.75" customHeight="1" x14ac:dyDescent="0.2">
      <c r="M558" s="11"/>
      <c r="N558" s="11"/>
      <c r="O558" s="11"/>
      <c r="P558" s="11"/>
    </row>
    <row r="559" spans="13:16" ht="15.75" customHeight="1" x14ac:dyDescent="0.2">
      <c r="M559" s="11"/>
      <c r="N559" s="11"/>
      <c r="O559" s="11"/>
      <c r="P559" s="11"/>
    </row>
    <row r="560" spans="13:16" ht="15.75" customHeight="1" x14ac:dyDescent="0.2">
      <c r="M560" s="11"/>
      <c r="N560" s="11"/>
      <c r="O560" s="11"/>
      <c r="P560" s="11"/>
    </row>
    <row r="561" spans="13:16" ht="15.75" customHeight="1" x14ac:dyDescent="0.2">
      <c r="M561" s="11"/>
      <c r="N561" s="11"/>
      <c r="O561" s="11"/>
      <c r="P561" s="11"/>
    </row>
    <row r="562" spans="13:16" ht="15.75" customHeight="1" x14ac:dyDescent="0.2">
      <c r="M562" s="11"/>
      <c r="N562" s="11"/>
      <c r="O562" s="11"/>
      <c r="P562" s="11"/>
    </row>
    <row r="563" spans="13:16" ht="15.75" customHeight="1" x14ac:dyDescent="0.2">
      <c r="M563" s="11"/>
      <c r="N563" s="11"/>
      <c r="O563" s="11"/>
      <c r="P563" s="11"/>
    </row>
    <row r="564" spans="13:16" ht="15.75" customHeight="1" x14ac:dyDescent="0.2">
      <c r="M564" s="11"/>
      <c r="N564" s="11"/>
      <c r="O564" s="11"/>
      <c r="P564" s="11"/>
    </row>
    <row r="565" spans="13:16" ht="15.75" customHeight="1" x14ac:dyDescent="0.2">
      <c r="M565" s="11"/>
      <c r="N565" s="11"/>
      <c r="O565" s="11"/>
      <c r="P565" s="11"/>
    </row>
    <row r="566" spans="13:16" ht="15.75" customHeight="1" x14ac:dyDescent="0.2">
      <c r="M566" s="11"/>
      <c r="N566" s="11"/>
      <c r="O566" s="11"/>
      <c r="P566" s="11"/>
    </row>
    <row r="567" spans="13:16" ht="15.75" customHeight="1" x14ac:dyDescent="0.2">
      <c r="M567" s="11"/>
      <c r="N567" s="11"/>
      <c r="O567" s="11"/>
      <c r="P567" s="11"/>
    </row>
    <row r="568" spans="13:16" ht="15.75" customHeight="1" x14ac:dyDescent="0.2">
      <c r="M568" s="11"/>
      <c r="N568" s="11"/>
      <c r="O568" s="11"/>
      <c r="P568" s="11"/>
    </row>
    <row r="569" spans="13:16" ht="15.75" customHeight="1" x14ac:dyDescent="0.2">
      <c r="M569" s="11"/>
      <c r="N569" s="11"/>
      <c r="O569" s="11"/>
      <c r="P569" s="11"/>
    </row>
    <row r="570" spans="13:16" ht="15.75" customHeight="1" x14ac:dyDescent="0.2">
      <c r="M570" s="11"/>
      <c r="N570" s="11"/>
      <c r="O570" s="11"/>
      <c r="P570" s="11"/>
    </row>
    <row r="571" spans="13:16" ht="15.75" customHeight="1" x14ac:dyDescent="0.2">
      <c r="M571" s="11"/>
      <c r="N571" s="11"/>
      <c r="O571" s="11"/>
      <c r="P571" s="11"/>
    </row>
    <row r="572" spans="13:16" ht="15.75" customHeight="1" x14ac:dyDescent="0.2">
      <c r="M572" s="11"/>
      <c r="N572" s="11"/>
      <c r="O572" s="11"/>
      <c r="P572" s="11"/>
    </row>
    <row r="573" spans="13:16" ht="15.75" customHeight="1" x14ac:dyDescent="0.2">
      <c r="M573" s="11"/>
      <c r="N573" s="11"/>
      <c r="O573" s="11"/>
      <c r="P573" s="11"/>
    </row>
    <row r="574" spans="13:16" ht="15.75" customHeight="1" x14ac:dyDescent="0.2">
      <c r="M574" s="11"/>
      <c r="N574" s="11"/>
      <c r="O574" s="11"/>
      <c r="P574" s="11"/>
    </row>
    <row r="575" spans="13:16" ht="15.75" customHeight="1" x14ac:dyDescent="0.2">
      <c r="M575" s="11"/>
      <c r="N575" s="11"/>
      <c r="O575" s="11"/>
      <c r="P575" s="11"/>
    </row>
    <row r="576" spans="13:16" ht="15.75" customHeight="1" x14ac:dyDescent="0.2">
      <c r="M576" s="11"/>
      <c r="N576" s="11"/>
      <c r="O576" s="11"/>
      <c r="P576" s="11"/>
    </row>
    <row r="577" spans="13:16" ht="15.75" customHeight="1" x14ac:dyDescent="0.2">
      <c r="M577" s="11"/>
      <c r="N577" s="11"/>
      <c r="O577" s="11"/>
      <c r="P577" s="11"/>
    </row>
    <row r="578" spans="13:16" ht="15.75" customHeight="1" x14ac:dyDescent="0.2">
      <c r="M578" s="11"/>
      <c r="N578" s="11"/>
      <c r="O578" s="11"/>
      <c r="P578" s="11"/>
    </row>
    <row r="579" spans="13:16" ht="15.75" customHeight="1" x14ac:dyDescent="0.2">
      <c r="M579" s="11"/>
      <c r="N579" s="11"/>
      <c r="O579" s="11"/>
      <c r="P579" s="11"/>
    </row>
    <row r="580" spans="13:16" ht="15.75" customHeight="1" x14ac:dyDescent="0.2">
      <c r="M580" s="11"/>
      <c r="N580" s="11"/>
      <c r="O580" s="11"/>
      <c r="P580" s="11"/>
    </row>
    <row r="581" spans="13:16" ht="15.75" customHeight="1" x14ac:dyDescent="0.2">
      <c r="M581" s="11"/>
      <c r="N581" s="11"/>
      <c r="O581" s="11"/>
      <c r="P581" s="11"/>
    </row>
    <row r="582" spans="13:16" ht="15.75" customHeight="1" x14ac:dyDescent="0.2">
      <c r="M582" s="11"/>
      <c r="N582" s="11"/>
      <c r="O582" s="11"/>
      <c r="P582" s="11"/>
    </row>
    <row r="583" spans="13:16" ht="15.75" customHeight="1" x14ac:dyDescent="0.2">
      <c r="M583" s="11"/>
      <c r="N583" s="11"/>
      <c r="O583" s="11"/>
      <c r="P583" s="11"/>
    </row>
    <row r="584" spans="13:16" ht="15.75" customHeight="1" x14ac:dyDescent="0.2">
      <c r="M584" s="11"/>
      <c r="N584" s="11"/>
      <c r="O584" s="11"/>
      <c r="P584" s="11"/>
    </row>
    <row r="585" spans="13:16" ht="15.75" customHeight="1" x14ac:dyDescent="0.2">
      <c r="M585" s="11"/>
      <c r="N585" s="11"/>
      <c r="O585" s="11"/>
      <c r="P585" s="11"/>
    </row>
    <row r="586" spans="13:16" ht="15.75" customHeight="1" x14ac:dyDescent="0.2">
      <c r="M586" s="11"/>
      <c r="N586" s="11"/>
      <c r="O586" s="11"/>
      <c r="P586" s="11"/>
    </row>
    <row r="587" spans="13:16" ht="15.75" customHeight="1" x14ac:dyDescent="0.2">
      <c r="M587" s="11"/>
      <c r="N587" s="11"/>
      <c r="O587" s="11"/>
      <c r="P587" s="11"/>
    </row>
    <row r="588" spans="13:16" ht="15.75" customHeight="1" x14ac:dyDescent="0.2">
      <c r="M588" s="11"/>
      <c r="N588" s="11"/>
      <c r="O588" s="11"/>
      <c r="P588" s="11"/>
    </row>
    <row r="589" spans="13:16" ht="15.75" customHeight="1" x14ac:dyDescent="0.2">
      <c r="M589" s="11"/>
      <c r="N589" s="11"/>
      <c r="O589" s="11"/>
      <c r="P589" s="11"/>
    </row>
    <row r="590" spans="13:16" ht="15.75" customHeight="1" x14ac:dyDescent="0.2">
      <c r="M590" s="11"/>
      <c r="N590" s="11"/>
      <c r="O590" s="11"/>
      <c r="P590" s="11"/>
    </row>
    <row r="591" spans="13:16" ht="15.75" customHeight="1" x14ac:dyDescent="0.2">
      <c r="M591" s="11"/>
      <c r="N591" s="11"/>
      <c r="O591" s="11"/>
      <c r="P591" s="11"/>
    </row>
    <row r="592" spans="13:16" ht="15.75" customHeight="1" x14ac:dyDescent="0.2">
      <c r="M592" s="11"/>
      <c r="N592" s="11"/>
      <c r="O592" s="11"/>
      <c r="P592" s="11"/>
    </row>
    <row r="593" spans="13:16" ht="15.75" customHeight="1" x14ac:dyDescent="0.2">
      <c r="M593" s="11"/>
      <c r="N593" s="11"/>
      <c r="O593" s="11"/>
      <c r="P593" s="11"/>
    </row>
    <row r="594" spans="13:16" ht="15.75" customHeight="1" x14ac:dyDescent="0.2">
      <c r="M594" s="11"/>
      <c r="N594" s="11"/>
      <c r="O594" s="11"/>
      <c r="P594" s="11"/>
    </row>
    <row r="595" spans="13:16" ht="15.75" customHeight="1" x14ac:dyDescent="0.2">
      <c r="M595" s="11"/>
      <c r="N595" s="11"/>
      <c r="O595" s="11"/>
      <c r="P595" s="11"/>
    </row>
    <row r="596" spans="13:16" ht="15.75" customHeight="1" x14ac:dyDescent="0.2">
      <c r="M596" s="11"/>
      <c r="N596" s="11"/>
      <c r="O596" s="11"/>
      <c r="P596" s="11"/>
    </row>
    <row r="597" spans="13:16" ht="15.75" customHeight="1" x14ac:dyDescent="0.2">
      <c r="M597" s="11"/>
      <c r="N597" s="11"/>
      <c r="O597" s="11"/>
      <c r="P597" s="11"/>
    </row>
    <row r="598" spans="13:16" ht="15.75" customHeight="1" x14ac:dyDescent="0.2">
      <c r="M598" s="11"/>
      <c r="N598" s="11"/>
      <c r="O598" s="11"/>
      <c r="P598" s="11"/>
    </row>
    <row r="599" spans="13:16" ht="15.75" customHeight="1" x14ac:dyDescent="0.2">
      <c r="M599" s="11"/>
      <c r="N599" s="11"/>
      <c r="O599" s="11"/>
      <c r="P599" s="11"/>
    </row>
    <row r="600" spans="13:16" ht="15.75" customHeight="1" x14ac:dyDescent="0.2">
      <c r="M600" s="11"/>
      <c r="N600" s="11"/>
      <c r="O600" s="11"/>
      <c r="P600" s="11"/>
    </row>
    <row r="601" spans="13:16" ht="15.75" customHeight="1" x14ac:dyDescent="0.2">
      <c r="M601" s="11"/>
      <c r="N601" s="11"/>
      <c r="O601" s="11"/>
      <c r="P601" s="11"/>
    </row>
    <row r="602" spans="13:16" ht="15.75" customHeight="1" x14ac:dyDescent="0.2">
      <c r="M602" s="11"/>
      <c r="N602" s="11"/>
      <c r="O602" s="11"/>
      <c r="P602" s="11"/>
    </row>
    <row r="603" spans="13:16" ht="15.75" customHeight="1" x14ac:dyDescent="0.2">
      <c r="M603" s="11"/>
      <c r="N603" s="11"/>
      <c r="O603" s="11"/>
      <c r="P603" s="11"/>
    </row>
    <row r="604" spans="13:16" ht="15.75" customHeight="1" x14ac:dyDescent="0.2">
      <c r="M604" s="11"/>
      <c r="N604" s="11"/>
      <c r="O604" s="11"/>
      <c r="P604" s="11"/>
    </row>
    <row r="605" spans="13:16" ht="15.75" customHeight="1" x14ac:dyDescent="0.2">
      <c r="M605" s="11"/>
      <c r="N605" s="11"/>
      <c r="O605" s="11"/>
      <c r="P605" s="11"/>
    </row>
    <row r="606" spans="13:16" ht="15.75" customHeight="1" x14ac:dyDescent="0.2">
      <c r="M606" s="11"/>
      <c r="N606" s="11"/>
      <c r="O606" s="11"/>
      <c r="P606" s="11"/>
    </row>
    <row r="607" spans="13:16" ht="15.75" customHeight="1" x14ac:dyDescent="0.2">
      <c r="M607" s="11"/>
      <c r="N607" s="11"/>
      <c r="O607" s="11"/>
      <c r="P607" s="11"/>
    </row>
    <row r="608" spans="13:16" ht="15.75" customHeight="1" x14ac:dyDescent="0.2">
      <c r="M608" s="11"/>
      <c r="N608" s="11"/>
      <c r="O608" s="11"/>
      <c r="P608" s="11"/>
    </row>
    <row r="609" spans="13:16" ht="15.75" customHeight="1" x14ac:dyDescent="0.2">
      <c r="M609" s="11"/>
      <c r="N609" s="11"/>
      <c r="O609" s="11"/>
      <c r="P609" s="11"/>
    </row>
    <row r="610" spans="13:16" ht="15.75" customHeight="1" x14ac:dyDescent="0.2">
      <c r="M610" s="11"/>
      <c r="N610" s="11"/>
      <c r="O610" s="11"/>
      <c r="P610" s="11"/>
    </row>
    <row r="611" spans="13:16" ht="15.75" customHeight="1" x14ac:dyDescent="0.2">
      <c r="M611" s="11"/>
      <c r="N611" s="11"/>
      <c r="O611" s="11"/>
      <c r="P611" s="11"/>
    </row>
    <row r="612" spans="13:16" ht="15.75" customHeight="1" x14ac:dyDescent="0.2">
      <c r="M612" s="11"/>
      <c r="N612" s="11"/>
      <c r="O612" s="11"/>
      <c r="P612" s="11"/>
    </row>
    <row r="613" spans="13:16" ht="15.75" customHeight="1" x14ac:dyDescent="0.2">
      <c r="M613" s="11"/>
      <c r="N613" s="11"/>
      <c r="O613" s="11"/>
      <c r="P613" s="11"/>
    </row>
    <row r="614" spans="13:16" ht="15.75" customHeight="1" x14ac:dyDescent="0.2">
      <c r="M614" s="11"/>
      <c r="N614" s="11"/>
      <c r="O614" s="11"/>
      <c r="P614" s="11"/>
    </row>
    <row r="615" spans="13:16" ht="15.75" customHeight="1" x14ac:dyDescent="0.2">
      <c r="M615" s="11"/>
      <c r="N615" s="11"/>
      <c r="O615" s="11"/>
      <c r="P615" s="11"/>
    </row>
    <row r="616" spans="13:16" ht="15.75" customHeight="1" x14ac:dyDescent="0.2">
      <c r="M616" s="11"/>
      <c r="N616" s="11"/>
      <c r="O616" s="11"/>
      <c r="P616" s="11"/>
    </row>
    <row r="617" spans="13:16" ht="15.75" customHeight="1" x14ac:dyDescent="0.2">
      <c r="M617" s="11"/>
      <c r="N617" s="11"/>
      <c r="O617" s="11"/>
      <c r="P617" s="11"/>
    </row>
    <row r="618" spans="13:16" ht="15.75" customHeight="1" x14ac:dyDescent="0.2">
      <c r="M618" s="11"/>
      <c r="N618" s="11"/>
      <c r="O618" s="11"/>
      <c r="P618" s="11"/>
    </row>
    <row r="619" spans="13:16" ht="15.75" customHeight="1" x14ac:dyDescent="0.2">
      <c r="M619" s="11"/>
      <c r="N619" s="11"/>
      <c r="O619" s="11"/>
      <c r="P619" s="11"/>
    </row>
    <row r="620" spans="13:16" ht="15.75" customHeight="1" x14ac:dyDescent="0.2">
      <c r="M620" s="11"/>
      <c r="N620" s="11"/>
      <c r="O620" s="11"/>
      <c r="P620" s="11"/>
    </row>
    <row r="621" spans="13:16" ht="15.75" customHeight="1" x14ac:dyDescent="0.2">
      <c r="M621" s="11"/>
      <c r="N621" s="11"/>
      <c r="O621" s="11"/>
      <c r="P621" s="11"/>
    </row>
    <row r="622" spans="13:16" ht="15.75" customHeight="1" x14ac:dyDescent="0.2">
      <c r="M622" s="11"/>
      <c r="N622" s="11"/>
      <c r="O622" s="11"/>
      <c r="P622" s="11"/>
    </row>
    <row r="623" spans="13:16" ht="15.75" customHeight="1" x14ac:dyDescent="0.2">
      <c r="M623" s="11"/>
      <c r="N623" s="11"/>
      <c r="O623" s="11"/>
      <c r="P623" s="11"/>
    </row>
    <row r="624" spans="13:16" ht="15.75" customHeight="1" x14ac:dyDescent="0.2">
      <c r="M624" s="11"/>
      <c r="N624" s="11"/>
      <c r="O624" s="11"/>
      <c r="P624" s="11"/>
    </row>
    <row r="625" spans="13:16" ht="15.75" customHeight="1" x14ac:dyDescent="0.2">
      <c r="M625" s="11"/>
      <c r="N625" s="11"/>
      <c r="O625" s="11"/>
      <c r="P625" s="11"/>
    </row>
    <row r="626" spans="13:16" ht="15.75" customHeight="1" x14ac:dyDescent="0.2">
      <c r="M626" s="11"/>
      <c r="N626" s="11"/>
      <c r="O626" s="11"/>
      <c r="P626" s="11"/>
    </row>
    <row r="627" spans="13:16" ht="15.75" customHeight="1" x14ac:dyDescent="0.2">
      <c r="M627" s="11"/>
      <c r="N627" s="11"/>
      <c r="O627" s="11"/>
      <c r="P627" s="11"/>
    </row>
    <row r="628" spans="13:16" ht="15.75" customHeight="1" x14ac:dyDescent="0.2">
      <c r="M628" s="11"/>
      <c r="N628" s="11"/>
      <c r="O628" s="11"/>
      <c r="P628" s="11"/>
    </row>
    <row r="629" spans="13:16" ht="15.75" customHeight="1" x14ac:dyDescent="0.2">
      <c r="M629" s="11"/>
      <c r="N629" s="11"/>
      <c r="O629" s="11"/>
      <c r="P629" s="11"/>
    </row>
    <row r="630" spans="13:16" ht="15.75" customHeight="1" x14ac:dyDescent="0.2">
      <c r="M630" s="11"/>
      <c r="N630" s="11"/>
      <c r="O630" s="11"/>
      <c r="P630" s="11"/>
    </row>
    <row r="631" spans="13:16" ht="15.75" customHeight="1" x14ac:dyDescent="0.2">
      <c r="M631" s="11"/>
      <c r="N631" s="11"/>
      <c r="O631" s="11"/>
      <c r="P631" s="11"/>
    </row>
    <row r="632" spans="13:16" ht="15.75" customHeight="1" x14ac:dyDescent="0.2">
      <c r="M632" s="11"/>
      <c r="N632" s="11"/>
      <c r="O632" s="11"/>
      <c r="P632" s="11"/>
    </row>
    <row r="633" spans="13:16" ht="15.75" customHeight="1" x14ac:dyDescent="0.2">
      <c r="M633" s="11"/>
      <c r="N633" s="11"/>
      <c r="O633" s="11"/>
      <c r="P633" s="11"/>
    </row>
    <row r="634" spans="13:16" ht="15.75" customHeight="1" x14ac:dyDescent="0.2">
      <c r="M634" s="11"/>
      <c r="N634" s="11"/>
      <c r="O634" s="11"/>
      <c r="P634" s="11"/>
    </row>
    <row r="635" spans="13:16" ht="15.75" customHeight="1" x14ac:dyDescent="0.2">
      <c r="M635" s="11"/>
      <c r="N635" s="11"/>
      <c r="O635" s="11"/>
      <c r="P635" s="11"/>
    </row>
    <row r="636" spans="13:16" ht="15.75" customHeight="1" x14ac:dyDescent="0.2">
      <c r="M636" s="11"/>
      <c r="N636" s="11"/>
      <c r="O636" s="11"/>
      <c r="P636" s="11"/>
    </row>
    <row r="637" spans="13:16" ht="15.75" customHeight="1" x14ac:dyDescent="0.2">
      <c r="M637" s="11"/>
      <c r="N637" s="11"/>
      <c r="O637" s="11"/>
      <c r="P637" s="11"/>
    </row>
    <row r="638" spans="13:16" ht="15.75" customHeight="1" x14ac:dyDescent="0.2">
      <c r="M638" s="11"/>
      <c r="N638" s="11"/>
      <c r="O638" s="11"/>
      <c r="P638" s="11"/>
    </row>
    <row r="639" spans="13:16" ht="15.75" customHeight="1" x14ac:dyDescent="0.2">
      <c r="M639" s="11"/>
      <c r="N639" s="11"/>
      <c r="O639" s="11"/>
      <c r="P639" s="11"/>
    </row>
    <row r="640" spans="13:16" ht="15.75" customHeight="1" x14ac:dyDescent="0.2">
      <c r="M640" s="11"/>
      <c r="N640" s="11"/>
      <c r="O640" s="11"/>
      <c r="P640" s="11"/>
    </row>
    <row r="641" spans="13:16" ht="15.75" customHeight="1" x14ac:dyDescent="0.2">
      <c r="M641" s="11"/>
      <c r="N641" s="11"/>
      <c r="O641" s="11"/>
      <c r="P641" s="11"/>
    </row>
    <row r="642" spans="13:16" ht="15.75" customHeight="1" x14ac:dyDescent="0.2">
      <c r="M642" s="11"/>
      <c r="N642" s="11"/>
      <c r="O642" s="11"/>
      <c r="P642" s="11"/>
    </row>
    <row r="643" spans="13:16" ht="15.75" customHeight="1" x14ac:dyDescent="0.2">
      <c r="M643" s="11"/>
      <c r="N643" s="11"/>
      <c r="O643" s="11"/>
      <c r="P643" s="11"/>
    </row>
    <row r="644" spans="13:16" ht="15.75" customHeight="1" x14ac:dyDescent="0.2">
      <c r="M644" s="11"/>
      <c r="N644" s="11"/>
      <c r="O644" s="11"/>
      <c r="P644" s="11"/>
    </row>
    <row r="645" spans="13:16" ht="15.75" customHeight="1" x14ac:dyDescent="0.2">
      <c r="M645" s="11"/>
      <c r="N645" s="11"/>
      <c r="O645" s="11"/>
      <c r="P645" s="11"/>
    </row>
    <row r="646" spans="13:16" ht="15.75" customHeight="1" x14ac:dyDescent="0.2">
      <c r="M646" s="11"/>
      <c r="N646" s="11"/>
      <c r="O646" s="11"/>
      <c r="P646" s="11"/>
    </row>
    <row r="647" spans="13:16" ht="15.75" customHeight="1" x14ac:dyDescent="0.2">
      <c r="M647" s="11"/>
      <c r="N647" s="11"/>
      <c r="O647" s="11"/>
      <c r="P647" s="11"/>
    </row>
    <row r="648" spans="13:16" ht="15.75" customHeight="1" x14ac:dyDescent="0.2">
      <c r="M648" s="11"/>
      <c r="N648" s="11"/>
      <c r="O648" s="11"/>
      <c r="P648" s="11"/>
    </row>
    <row r="649" spans="13:16" ht="15.75" customHeight="1" x14ac:dyDescent="0.2">
      <c r="M649" s="11"/>
      <c r="N649" s="11"/>
      <c r="O649" s="11"/>
      <c r="P649" s="11"/>
    </row>
    <row r="650" spans="13:16" ht="15.75" customHeight="1" x14ac:dyDescent="0.2">
      <c r="M650" s="11"/>
      <c r="N650" s="11"/>
      <c r="O650" s="11"/>
      <c r="P650" s="11"/>
    </row>
    <row r="651" spans="13:16" ht="15.75" customHeight="1" x14ac:dyDescent="0.2">
      <c r="M651" s="11"/>
      <c r="N651" s="11"/>
      <c r="O651" s="11"/>
      <c r="P651" s="11"/>
    </row>
    <row r="652" spans="13:16" ht="15.75" customHeight="1" x14ac:dyDescent="0.2">
      <c r="M652" s="11"/>
      <c r="N652" s="11"/>
      <c r="O652" s="11"/>
      <c r="P652" s="11"/>
    </row>
    <row r="653" spans="13:16" ht="15.75" customHeight="1" x14ac:dyDescent="0.2">
      <c r="M653" s="11"/>
      <c r="N653" s="11"/>
      <c r="O653" s="11"/>
      <c r="P653" s="11"/>
    </row>
    <row r="654" spans="13:16" ht="15.75" customHeight="1" x14ac:dyDescent="0.2">
      <c r="M654" s="11"/>
      <c r="N654" s="11"/>
      <c r="O654" s="11"/>
      <c r="P654" s="11"/>
    </row>
    <row r="655" spans="13:16" ht="15.75" customHeight="1" x14ac:dyDescent="0.2">
      <c r="M655" s="11"/>
      <c r="N655" s="11"/>
      <c r="O655" s="11"/>
      <c r="P655" s="11"/>
    </row>
    <row r="656" spans="13:16" ht="15.75" customHeight="1" x14ac:dyDescent="0.2">
      <c r="M656" s="11"/>
      <c r="N656" s="11"/>
      <c r="O656" s="11"/>
      <c r="P656" s="11"/>
    </row>
    <row r="657" spans="13:16" ht="15.75" customHeight="1" x14ac:dyDescent="0.2">
      <c r="M657" s="11"/>
      <c r="N657" s="11"/>
      <c r="O657" s="11"/>
      <c r="P657" s="11"/>
    </row>
    <row r="658" spans="13:16" ht="15.75" customHeight="1" x14ac:dyDescent="0.2">
      <c r="M658" s="11"/>
      <c r="N658" s="11"/>
      <c r="O658" s="11"/>
      <c r="P658" s="11"/>
    </row>
    <row r="659" spans="13:16" ht="15.75" customHeight="1" x14ac:dyDescent="0.2">
      <c r="M659" s="11"/>
      <c r="N659" s="11"/>
      <c r="O659" s="11"/>
      <c r="P659" s="11"/>
    </row>
    <row r="660" spans="13:16" ht="15.75" customHeight="1" x14ac:dyDescent="0.2">
      <c r="M660" s="11"/>
      <c r="N660" s="11"/>
      <c r="O660" s="11"/>
      <c r="P660" s="11"/>
    </row>
    <row r="661" spans="13:16" ht="15.75" customHeight="1" x14ac:dyDescent="0.2">
      <c r="M661" s="11"/>
      <c r="N661" s="11"/>
      <c r="O661" s="11"/>
      <c r="P661" s="11"/>
    </row>
    <row r="662" spans="13:16" ht="15.75" customHeight="1" x14ac:dyDescent="0.2">
      <c r="M662" s="11"/>
      <c r="N662" s="11"/>
      <c r="O662" s="11"/>
      <c r="P662" s="11"/>
    </row>
    <row r="663" spans="13:16" ht="15.75" customHeight="1" x14ac:dyDescent="0.2">
      <c r="M663" s="11"/>
      <c r="N663" s="11"/>
      <c r="O663" s="11"/>
      <c r="P663" s="11"/>
    </row>
    <row r="664" spans="13:16" ht="15.75" customHeight="1" x14ac:dyDescent="0.2">
      <c r="M664" s="11"/>
      <c r="N664" s="11"/>
      <c r="O664" s="11"/>
      <c r="P664" s="11"/>
    </row>
    <row r="665" spans="13:16" ht="15.75" customHeight="1" x14ac:dyDescent="0.2">
      <c r="M665" s="11"/>
      <c r="N665" s="11"/>
      <c r="O665" s="11"/>
      <c r="P665" s="11"/>
    </row>
    <row r="666" spans="13:16" ht="15.75" customHeight="1" x14ac:dyDescent="0.2">
      <c r="M666" s="11"/>
      <c r="N666" s="11"/>
      <c r="O666" s="11"/>
      <c r="P666" s="11"/>
    </row>
    <row r="667" spans="13:16" ht="15.75" customHeight="1" x14ac:dyDescent="0.2">
      <c r="M667" s="11"/>
      <c r="N667" s="11"/>
      <c r="O667" s="11"/>
      <c r="P667" s="11"/>
    </row>
    <row r="668" spans="13:16" ht="15.75" customHeight="1" x14ac:dyDescent="0.2">
      <c r="M668" s="11"/>
      <c r="N668" s="11"/>
      <c r="O668" s="11"/>
      <c r="P668" s="11"/>
    </row>
    <row r="669" spans="13:16" ht="15.75" customHeight="1" x14ac:dyDescent="0.2">
      <c r="M669" s="11"/>
      <c r="N669" s="11"/>
      <c r="O669" s="11"/>
      <c r="P669" s="11"/>
    </row>
    <row r="670" spans="13:16" ht="15.75" customHeight="1" x14ac:dyDescent="0.2">
      <c r="M670" s="11"/>
      <c r="N670" s="11"/>
      <c r="O670" s="11"/>
      <c r="P670" s="11"/>
    </row>
    <row r="671" spans="13:16" ht="15.75" customHeight="1" x14ac:dyDescent="0.2">
      <c r="M671" s="11"/>
      <c r="N671" s="11"/>
      <c r="O671" s="11"/>
      <c r="P671" s="11"/>
    </row>
    <row r="672" spans="13:16" ht="15.75" customHeight="1" x14ac:dyDescent="0.2">
      <c r="M672" s="11"/>
      <c r="N672" s="11"/>
      <c r="O672" s="11"/>
      <c r="P672" s="11"/>
    </row>
    <row r="673" spans="13:16" ht="15.75" customHeight="1" x14ac:dyDescent="0.2">
      <c r="M673" s="11"/>
      <c r="N673" s="11"/>
      <c r="O673" s="11"/>
      <c r="P673" s="11"/>
    </row>
    <row r="674" spans="13:16" ht="15.75" customHeight="1" x14ac:dyDescent="0.2">
      <c r="M674" s="11"/>
      <c r="N674" s="11"/>
      <c r="O674" s="11"/>
      <c r="P674" s="11"/>
    </row>
    <row r="675" spans="13:16" ht="15.75" customHeight="1" x14ac:dyDescent="0.2">
      <c r="M675" s="11"/>
      <c r="N675" s="11"/>
      <c r="O675" s="11"/>
      <c r="P675" s="11"/>
    </row>
    <row r="676" spans="13:16" ht="15.75" customHeight="1" x14ac:dyDescent="0.2">
      <c r="M676" s="11"/>
      <c r="N676" s="11"/>
      <c r="O676" s="11"/>
      <c r="P676" s="11"/>
    </row>
    <row r="677" spans="13:16" ht="15.75" customHeight="1" x14ac:dyDescent="0.2">
      <c r="M677" s="11"/>
      <c r="N677" s="11"/>
      <c r="O677" s="11"/>
      <c r="P677" s="11"/>
    </row>
    <row r="678" spans="13:16" ht="15.75" customHeight="1" x14ac:dyDescent="0.2">
      <c r="M678" s="11"/>
      <c r="N678" s="11"/>
      <c r="O678" s="11"/>
      <c r="P678" s="11"/>
    </row>
    <row r="679" spans="13:16" ht="15.75" customHeight="1" x14ac:dyDescent="0.2">
      <c r="M679" s="11"/>
      <c r="N679" s="11"/>
      <c r="O679" s="11"/>
      <c r="P679" s="11"/>
    </row>
    <row r="680" spans="13:16" ht="15.75" customHeight="1" x14ac:dyDescent="0.2">
      <c r="M680" s="11"/>
      <c r="N680" s="11"/>
      <c r="O680" s="11"/>
      <c r="P680" s="11"/>
    </row>
    <row r="681" spans="13:16" ht="15.75" customHeight="1" x14ac:dyDescent="0.2">
      <c r="M681" s="11"/>
      <c r="N681" s="11"/>
      <c r="O681" s="11"/>
      <c r="P681" s="11"/>
    </row>
    <row r="682" spans="13:16" ht="15.75" customHeight="1" x14ac:dyDescent="0.2">
      <c r="M682" s="11"/>
      <c r="N682" s="11"/>
      <c r="O682" s="11"/>
      <c r="P682" s="11"/>
    </row>
    <row r="683" spans="13:16" ht="15.75" customHeight="1" x14ac:dyDescent="0.2">
      <c r="M683" s="11"/>
      <c r="N683" s="11"/>
      <c r="O683" s="11"/>
      <c r="P683" s="11"/>
    </row>
    <row r="684" spans="13:16" ht="15.75" customHeight="1" x14ac:dyDescent="0.2">
      <c r="M684" s="11"/>
      <c r="N684" s="11"/>
      <c r="O684" s="11"/>
      <c r="P684" s="11"/>
    </row>
    <row r="685" spans="13:16" ht="15.75" customHeight="1" x14ac:dyDescent="0.2">
      <c r="M685" s="11"/>
      <c r="N685" s="11"/>
      <c r="O685" s="11"/>
      <c r="P685" s="11"/>
    </row>
    <row r="686" spans="13:16" ht="15.75" customHeight="1" x14ac:dyDescent="0.2">
      <c r="M686" s="11"/>
      <c r="N686" s="11"/>
      <c r="O686" s="11"/>
      <c r="P686" s="11"/>
    </row>
    <row r="687" spans="13:16" ht="15.75" customHeight="1" x14ac:dyDescent="0.2">
      <c r="M687" s="11"/>
      <c r="N687" s="11"/>
      <c r="O687" s="11"/>
      <c r="P687" s="11"/>
    </row>
    <row r="688" spans="13:16" ht="15.75" customHeight="1" x14ac:dyDescent="0.2">
      <c r="M688" s="11"/>
      <c r="N688" s="11"/>
      <c r="O688" s="11"/>
      <c r="P688" s="11"/>
    </row>
    <row r="689" spans="13:16" ht="15.75" customHeight="1" x14ac:dyDescent="0.2">
      <c r="M689" s="11"/>
      <c r="N689" s="11"/>
      <c r="O689" s="11"/>
      <c r="P689" s="11"/>
    </row>
    <row r="690" spans="13:16" ht="15.75" customHeight="1" x14ac:dyDescent="0.2">
      <c r="M690" s="11"/>
      <c r="N690" s="11"/>
      <c r="O690" s="11"/>
      <c r="P690" s="11"/>
    </row>
    <row r="691" spans="13:16" ht="15.75" customHeight="1" x14ac:dyDescent="0.2">
      <c r="M691" s="11"/>
      <c r="N691" s="11"/>
      <c r="O691" s="11"/>
      <c r="P691" s="11"/>
    </row>
    <row r="692" spans="13:16" ht="15.75" customHeight="1" x14ac:dyDescent="0.2">
      <c r="M692" s="11"/>
      <c r="N692" s="11"/>
      <c r="O692" s="11"/>
      <c r="P692" s="11"/>
    </row>
    <row r="693" spans="13:16" ht="15.75" customHeight="1" x14ac:dyDescent="0.2">
      <c r="M693" s="11"/>
      <c r="N693" s="11"/>
      <c r="O693" s="11"/>
      <c r="P693" s="11"/>
    </row>
    <row r="694" spans="13:16" ht="15.75" customHeight="1" x14ac:dyDescent="0.2">
      <c r="M694" s="11"/>
      <c r="N694" s="11"/>
      <c r="O694" s="11"/>
      <c r="P694" s="11"/>
    </row>
    <row r="695" spans="13:16" ht="15.75" customHeight="1" x14ac:dyDescent="0.2">
      <c r="M695" s="11"/>
      <c r="N695" s="11"/>
      <c r="O695" s="11"/>
      <c r="P695" s="11"/>
    </row>
    <row r="696" spans="13:16" ht="15.75" customHeight="1" x14ac:dyDescent="0.2">
      <c r="M696" s="11"/>
      <c r="N696" s="11"/>
      <c r="O696" s="11"/>
      <c r="P696" s="11"/>
    </row>
    <row r="697" spans="13:16" ht="15.75" customHeight="1" x14ac:dyDescent="0.2">
      <c r="M697" s="11"/>
      <c r="N697" s="11"/>
      <c r="O697" s="11"/>
      <c r="P697" s="11"/>
    </row>
    <row r="698" spans="13:16" ht="15.75" customHeight="1" x14ac:dyDescent="0.2">
      <c r="M698" s="11"/>
      <c r="N698" s="11"/>
      <c r="O698" s="11"/>
      <c r="P698" s="11"/>
    </row>
    <row r="699" spans="13:16" ht="15.75" customHeight="1" x14ac:dyDescent="0.2">
      <c r="M699" s="11"/>
      <c r="N699" s="11"/>
      <c r="O699" s="11"/>
      <c r="P699" s="11"/>
    </row>
    <row r="700" spans="13:16" ht="15.75" customHeight="1" x14ac:dyDescent="0.2">
      <c r="M700" s="11"/>
      <c r="N700" s="11"/>
      <c r="O700" s="11"/>
      <c r="P700" s="11"/>
    </row>
    <row r="701" spans="13:16" ht="15.75" customHeight="1" x14ac:dyDescent="0.2">
      <c r="M701" s="11"/>
      <c r="N701" s="11"/>
      <c r="O701" s="11"/>
      <c r="P701" s="11"/>
    </row>
    <row r="702" spans="13:16" ht="15.75" customHeight="1" x14ac:dyDescent="0.2">
      <c r="M702" s="11"/>
      <c r="N702" s="11"/>
      <c r="O702" s="11"/>
      <c r="P702" s="11"/>
    </row>
    <row r="703" spans="13:16" ht="15.75" customHeight="1" x14ac:dyDescent="0.2">
      <c r="M703" s="11"/>
      <c r="N703" s="11"/>
      <c r="O703" s="11"/>
      <c r="P703" s="11"/>
    </row>
    <row r="704" spans="13:16" ht="15.75" customHeight="1" x14ac:dyDescent="0.2">
      <c r="M704" s="11"/>
      <c r="N704" s="11"/>
      <c r="O704" s="11"/>
      <c r="P704" s="11"/>
    </row>
    <row r="705" spans="13:16" ht="15.75" customHeight="1" x14ac:dyDescent="0.2">
      <c r="M705" s="11"/>
      <c r="N705" s="11"/>
      <c r="O705" s="11"/>
      <c r="P705" s="11"/>
    </row>
    <row r="706" spans="13:16" ht="15.75" customHeight="1" x14ac:dyDescent="0.2">
      <c r="M706" s="11"/>
      <c r="N706" s="11"/>
      <c r="O706" s="11"/>
      <c r="P706" s="11"/>
    </row>
    <row r="707" spans="13:16" ht="15.75" customHeight="1" x14ac:dyDescent="0.2">
      <c r="M707" s="11"/>
      <c r="N707" s="11"/>
      <c r="O707" s="11"/>
      <c r="P707" s="11"/>
    </row>
    <row r="708" spans="13:16" ht="15.75" customHeight="1" x14ac:dyDescent="0.2">
      <c r="M708" s="11"/>
      <c r="N708" s="11"/>
      <c r="O708" s="11"/>
      <c r="P708" s="11"/>
    </row>
    <row r="709" spans="13:16" ht="15.75" customHeight="1" x14ac:dyDescent="0.2">
      <c r="M709" s="11"/>
      <c r="N709" s="11"/>
      <c r="O709" s="11"/>
      <c r="P709" s="11"/>
    </row>
    <row r="710" spans="13:16" ht="15.75" customHeight="1" x14ac:dyDescent="0.2">
      <c r="M710" s="11"/>
      <c r="N710" s="11"/>
      <c r="O710" s="11"/>
      <c r="P710" s="11"/>
    </row>
    <row r="711" spans="13:16" ht="15.75" customHeight="1" x14ac:dyDescent="0.2">
      <c r="M711" s="11"/>
      <c r="N711" s="11"/>
      <c r="O711" s="11"/>
      <c r="P711" s="11"/>
    </row>
    <row r="712" spans="13:16" ht="15.75" customHeight="1" x14ac:dyDescent="0.2">
      <c r="M712" s="11"/>
      <c r="N712" s="11"/>
      <c r="O712" s="11"/>
      <c r="P712" s="11"/>
    </row>
    <row r="713" spans="13:16" ht="15.75" customHeight="1" x14ac:dyDescent="0.2">
      <c r="M713" s="11"/>
      <c r="N713" s="11"/>
      <c r="O713" s="11"/>
      <c r="P713" s="11"/>
    </row>
    <row r="714" spans="13:16" ht="15.75" customHeight="1" x14ac:dyDescent="0.2">
      <c r="M714" s="11"/>
      <c r="N714" s="11"/>
      <c r="O714" s="11"/>
      <c r="P714" s="11"/>
    </row>
    <row r="715" spans="13:16" ht="15.75" customHeight="1" x14ac:dyDescent="0.2">
      <c r="M715" s="11"/>
      <c r="N715" s="11"/>
      <c r="O715" s="11"/>
      <c r="P715" s="11"/>
    </row>
    <row r="716" spans="13:16" ht="15.75" customHeight="1" x14ac:dyDescent="0.2">
      <c r="M716" s="11"/>
      <c r="N716" s="11"/>
      <c r="O716" s="11"/>
      <c r="P716" s="11"/>
    </row>
    <row r="717" spans="13:16" ht="15.75" customHeight="1" x14ac:dyDescent="0.2">
      <c r="M717" s="11"/>
      <c r="N717" s="11"/>
      <c r="O717" s="11"/>
      <c r="P717" s="11"/>
    </row>
    <row r="718" spans="13:16" ht="15.75" customHeight="1" x14ac:dyDescent="0.2">
      <c r="M718" s="11"/>
      <c r="N718" s="11"/>
      <c r="O718" s="11"/>
      <c r="P718" s="11"/>
    </row>
    <row r="719" spans="13:16" ht="15.75" customHeight="1" x14ac:dyDescent="0.2">
      <c r="M719" s="11"/>
      <c r="N719" s="11"/>
      <c r="O719" s="11"/>
      <c r="P719" s="11"/>
    </row>
    <row r="720" spans="13:16" ht="15.75" customHeight="1" x14ac:dyDescent="0.2">
      <c r="M720" s="11"/>
      <c r="N720" s="11"/>
      <c r="O720" s="11"/>
      <c r="P720" s="11"/>
    </row>
    <row r="721" spans="13:16" ht="15.75" customHeight="1" x14ac:dyDescent="0.2">
      <c r="M721" s="11"/>
      <c r="N721" s="11"/>
      <c r="O721" s="11"/>
      <c r="P721" s="11"/>
    </row>
    <row r="722" spans="13:16" ht="15.75" customHeight="1" x14ac:dyDescent="0.2">
      <c r="M722" s="11"/>
      <c r="N722" s="11"/>
      <c r="O722" s="11"/>
      <c r="P722" s="11"/>
    </row>
    <row r="723" spans="13:16" ht="15.75" customHeight="1" x14ac:dyDescent="0.2">
      <c r="M723" s="11"/>
      <c r="N723" s="11"/>
      <c r="O723" s="11"/>
      <c r="P723" s="11"/>
    </row>
    <row r="724" spans="13:16" ht="15.75" customHeight="1" x14ac:dyDescent="0.2">
      <c r="M724" s="11"/>
      <c r="N724" s="11"/>
      <c r="O724" s="11"/>
      <c r="P724" s="11"/>
    </row>
    <row r="725" spans="13:16" ht="15.75" customHeight="1" x14ac:dyDescent="0.2">
      <c r="M725" s="11"/>
      <c r="N725" s="11"/>
      <c r="O725" s="11"/>
      <c r="P725" s="11"/>
    </row>
    <row r="726" spans="13:16" ht="15.75" customHeight="1" x14ac:dyDescent="0.2">
      <c r="M726" s="11"/>
      <c r="N726" s="11"/>
      <c r="O726" s="11"/>
      <c r="P726" s="11"/>
    </row>
    <row r="727" spans="13:16" ht="15.75" customHeight="1" x14ac:dyDescent="0.2">
      <c r="M727" s="11"/>
      <c r="N727" s="11"/>
      <c r="O727" s="11"/>
      <c r="P727" s="11"/>
    </row>
    <row r="728" spans="13:16" ht="15.75" customHeight="1" x14ac:dyDescent="0.2">
      <c r="M728" s="11"/>
      <c r="N728" s="11"/>
      <c r="O728" s="11"/>
      <c r="P728" s="11"/>
    </row>
    <row r="729" spans="13:16" ht="15.75" customHeight="1" x14ac:dyDescent="0.2">
      <c r="M729" s="11"/>
      <c r="N729" s="11"/>
      <c r="O729" s="11"/>
      <c r="P729" s="11"/>
    </row>
    <row r="730" spans="13:16" ht="15.75" customHeight="1" x14ac:dyDescent="0.2">
      <c r="M730" s="11"/>
      <c r="N730" s="11"/>
      <c r="O730" s="11"/>
      <c r="P730" s="11"/>
    </row>
    <row r="731" spans="13:16" ht="15.75" customHeight="1" x14ac:dyDescent="0.2">
      <c r="M731" s="11"/>
      <c r="N731" s="11"/>
      <c r="O731" s="11"/>
      <c r="P731" s="11"/>
    </row>
    <row r="732" spans="13:16" ht="15.75" customHeight="1" x14ac:dyDescent="0.2">
      <c r="M732" s="11"/>
      <c r="N732" s="11"/>
      <c r="O732" s="11"/>
      <c r="P732" s="11"/>
    </row>
    <row r="733" spans="13:16" ht="15.75" customHeight="1" x14ac:dyDescent="0.2">
      <c r="M733" s="11"/>
      <c r="N733" s="11"/>
      <c r="O733" s="11"/>
      <c r="P733" s="11"/>
    </row>
    <row r="734" spans="13:16" ht="15.75" customHeight="1" x14ac:dyDescent="0.2">
      <c r="M734" s="11"/>
      <c r="N734" s="11"/>
      <c r="O734" s="11"/>
      <c r="P734" s="11"/>
    </row>
    <row r="735" spans="13:16" ht="15.75" customHeight="1" x14ac:dyDescent="0.2">
      <c r="M735" s="11"/>
      <c r="N735" s="11"/>
      <c r="O735" s="11"/>
      <c r="P735" s="11"/>
    </row>
    <row r="736" spans="13:16" ht="15.75" customHeight="1" x14ac:dyDescent="0.2">
      <c r="M736" s="11"/>
      <c r="N736" s="11"/>
      <c r="O736" s="11"/>
      <c r="P736" s="11"/>
    </row>
    <row r="737" spans="13:16" ht="15.75" customHeight="1" x14ac:dyDescent="0.2">
      <c r="M737" s="11"/>
      <c r="N737" s="11"/>
      <c r="O737" s="11"/>
      <c r="P737" s="11"/>
    </row>
    <row r="738" spans="13:16" ht="15.75" customHeight="1" x14ac:dyDescent="0.2">
      <c r="M738" s="11"/>
      <c r="N738" s="11"/>
      <c r="O738" s="11"/>
      <c r="P738" s="11"/>
    </row>
    <row r="739" spans="13:16" ht="15.75" customHeight="1" x14ac:dyDescent="0.2">
      <c r="M739" s="11"/>
      <c r="N739" s="11"/>
      <c r="O739" s="11"/>
      <c r="P739" s="11"/>
    </row>
    <row r="740" spans="13:16" ht="15.75" customHeight="1" x14ac:dyDescent="0.2">
      <c r="M740" s="11"/>
      <c r="N740" s="11"/>
      <c r="O740" s="11"/>
      <c r="P740" s="11"/>
    </row>
    <row r="741" spans="13:16" ht="15.75" customHeight="1" x14ac:dyDescent="0.2">
      <c r="M741" s="11"/>
      <c r="N741" s="11"/>
      <c r="O741" s="11"/>
      <c r="P741" s="11"/>
    </row>
    <row r="742" spans="13:16" ht="15.75" customHeight="1" x14ac:dyDescent="0.2">
      <c r="M742" s="11"/>
      <c r="N742" s="11"/>
      <c r="O742" s="11"/>
      <c r="P742" s="11"/>
    </row>
    <row r="743" spans="13:16" ht="15.75" customHeight="1" x14ac:dyDescent="0.2">
      <c r="M743" s="11"/>
      <c r="N743" s="11"/>
      <c r="O743" s="11"/>
      <c r="P743" s="11"/>
    </row>
    <row r="744" spans="13:16" ht="15.75" customHeight="1" x14ac:dyDescent="0.2">
      <c r="M744" s="11"/>
      <c r="N744" s="11"/>
      <c r="O744" s="11"/>
      <c r="P744" s="11"/>
    </row>
    <row r="745" spans="13:16" ht="15.75" customHeight="1" x14ac:dyDescent="0.2">
      <c r="M745" s="11"/>
      <c r="N745" s="11"/>
      <c r="O745" s="11"/>
      <c r="P745" s="11"/>
    </row>
    <row r="746" spans="13:16" ht="15.75" customHeight="1" x14ac:dyDescent="0.2">
      <c r="M746" s="11"/>
      <c r="N746" s="11"/>
      <c r="O746" s="11"/>
      <c r="P746" s="11"/>
    </row>
    <row r="747" spans="13:16" ht="15.75" customHeight="1" x14ac:dyDescent="0.2">
      <c r="M747" s="11"/>
      <c r="N747" s="11"/>
      <c r="O747" s="11"/>
      <c r="P747" s="11"/>
    </row>
    <row r="748" spans="13:16" ht="15.75" customHeight="1" x14ac:dyDescent="0.2">
      <c r="M748" s="11"/>
      <c r="N748" s="11"/>
      <c r="O748" s="11"/>
      <c r="P748" s="11"/>
    </row>
    <row r="749" spans="13:16" ht="15.75" customHeight="1" x14ac:dyDescent="0.2">
      <c r="M749" s="11"/>
      <c r="N749" s="11"/>
      <c r="O749" s="11"/>
      <c r="P749" s="11"/>
    </row>
    <row r="750" spans="13:16" ht="15.75" customHeight="1" x14ac:dyDescent="0.2">
      <c r="M750" s="11"/>
      <c r="N750" s="11"/>
      <c r="O750" s="11"/>
      <c r="P750" s="11"/>
    </row>
    <row r="751" spans="13:16" ht="15.75" customHeight="1" x14ac:dyDescent="0.2">
      <c r="M751" s="11"/>
      <c r="N751" s="11"/>
      <c r="O751" s="11"/>
      <c r="P751" s="11"/>
    </row>
    <row r="752" spans="13:16" ht="15.75" customHeight="1" x14ac:dyDescent="0.2">
      <c r="M752" s="11"/>
      <c r="N752" s="11"/>
      <c r="O752" s="11"/>
      <c r="P752" s="11"/>
    </row>
    <row r="753" spans="13:16" ht="15.75" customHeight="1" x14ac:dyDescent="0.2">
      <c r="M753" s="11"/>
      <c r="N753" s="11"/>
      <c r="O753" s="11"/>
      <c r="P753" s="11"/>
    </row>
    <row r="754" spans="13:16" ht="15.75" customHeight="1" x14ac:dyDescent="0.2">
      <c r="M754" s="11"/>
      <c r="N754" s="11"/>
      <c r="O754" s="11"/>
      <c r="P754" s="11"/>
    </row>
    <row r="755" spans="13:16" ht="15.75" customHeight="1" x14ac:dyDescent="0.2">
      <c r="M755" s="11"/>
      <c r="N755" s="11"/>
      <c r="O755" s="11"/>
      <c r="P755" s="11"/>
    </row>
    <row r="756" spans="13:16" ht="15.75" customHeight="1" x14ac:dyDescent="0.2">
      <c r="M756" s="11"/>
      <c r="N756" s="11"/>
      <c r="O756" s="11"/>
      <c r="P756" s="11"/>
    </row>
    <row r="757" spans="13:16" ht="15.75" customHeight="1" x14ac:dyDescent="0.2">
      <c r="M757" s="11"/>
      <c r="N757" s="11"/>
      <c r="O757" s="11"/>
      <c r="P757" s="11"/>
    </row>
    <row r="758" spans="13:16" ht="15.75" customHeight="1" x14ac:dyDescent="0.2">
      <c r="M758" s="11"/>
      <c r="N758" s="11"/>
      <c r="O758" s="11"/>
      <c r="P758" s="11"/>
    </row>
    <row r="759" spans="13:16" ht="15.75" customHeight="1" x14ac:dyDescent="0.2">
      <c r="M759" s="11"/>
      <c r="N759" s="11"/>
      <c r="O759" s="11"/>
      <c r="P759" s="11"/>
    </row>
    <row r="760" spans="13:16" ht="15.75" customHeight="1" x14ac:dyDescent="0.2">
      <c r="M760" s="11"/>
      <c r="N760" s="11"/>
      <c r="O760" s="11"/>
      <c r="P760" s="11"/>
    </row>
    <row r="761" spans="13:16" ht="15.75" customHeight="1" x14ac:dyDescent="0.2">
      <c r="M761" s="11"/>
      <c r="N761" s="11"/>
      <c r="O761" s="11"/>
      <c r="P761" s="11"/>
    </row>
    <row r="762" spans="13:16" ht="15.75" customHeight="1" x14ac:dyDescent="0.2">
      <c r="M762" s="11"/>
      <c r="N762" s="11"/>
      <c r="O762" s="11"/>
      <c r="P762" s="11"/>
    </row>
    <row r="763" spans="13:16" ht="15.75" customHeight="1" x14ac:dyDescent="0.2">
      <c r="M763" s="11"/>
      <c r="N763" s="11"/>
      <c r="O763" s="11"/>
      <c r="P763" s="11"/>
    </row>
    <row r="764" spans="13:16" ht="15.75" customHeight="1" x14ac:dyDescent="0.2">
      <c r="M764" s="11"/>
      <c r="N764" s="11"/>
      <c r="O764" s="11"/>
      <c r="P764" s="11"/>
    </row>
    <row r="765" spans="13:16" ht="15.75" customHeight="1" x14ac:dyDescent="0.2">
      <c r="M765" s="11"/>
      <c r="N765" s="11"/>
      <c r="O765" s="11"/>
      <c r="P765" s="11"/>
    </row>
    <row r="766" spans="13:16" ht="15.75" customHeight="1" x14ac:dyDescent="0.2">
      <c r="M766" s="11"/>
      <c r="N766" s="11"/>
      <c r="O766" s="11"/>
      <c r="P766" s="11"/>
    </row>
    <row r="767" spans="13:16" ht="15.75" customHeight="1" x14ac:dyDescent="0.2">
      <c r="M767" s="11"/>
      <c r="N767" s="11"/>
      <c r="O767" s="11"/>
      <c r="P767" s="11"/>
    </row>
    <row r="768" spans="13:16" ht="15.75" customHeight="1" x14ac:dyDescent="0.2">
      <c r="M768" s="11"/>
      <c r="N768" s="11"/>
      <c r="O768" s="11"/>
      <c r="P768" s="11"/>
    </row>
    <row r="769" spans="13:16" ht="15.75" customHeight="1" x14ac:dyDescent="0.2">
      <c r="M769" s="11"/>
      <c r="N769" s="11"/>
      <c r="O769" s="11"/>
      <c r="P769" s="11"/>
    </row>
    <row r="770" spans="13:16" ht="15.75" customHeight="1" x14ac:dyDescent="0.2">
      <c r="M770" s="11"/>
      <c r="N770" s="11"/>
      <c r="O770" s="11"/>
      <c r="P770" s="11"/>
    </row>
    <row r="771" spans="13:16" ht="15.75" customHeight="1" x14ac:dyDescent="0.2">
      <c r="M771" s="11"/>
      <c r="N771" s="11"/>
      <c r="O771" s="11"/>
      <c r="P771" s="11"/>
    </row>
    <row r="772" spans="13:16" ht="15.75" customHeight="1" x14ac:dyDescent="0.2">
      <c r="M772" s="11"/>
      <c r="N772" s="11"/>
      <c r="O772" s="11"/>
      <c r="P772" s="11"/>
    </row>
    <row r="773" spans="13:16" ht="15.75" customHeight="1" x14ac:dyDescent="0.2">
      <c r="M773" s="11"/>
      <c r="N773" s="11"/>
      <c r="O773" s="11"/>
      <c r="P773" s="11"/>
    </row>
    <row r="774" spans="13:16" ht="15.75" customHeight="1" x14ac:dyDescent="0.2">
      <c r="M774" s="11"/>
      <c r="N774" s="11"/>
      <c r="O774" s="11"/>
      <c r="P774" s="11"/>
    </row>
    <row r="775" spans="13:16" ht="15.75" customHeight="1" x14ac:dyDescent="0.2">
      <c r="M775" s="11"/>
      <c r="N775" s="11"/>
      <c r="O775" s="11"/>
      <c r="P775" s="11"/>
    </row>
    <row r="776" spans="13:16" ht="15.75" customHeight="1" x14ac:dyDescent="0.2">
      <c r="M776" s="11"/>
      <c r="N776" s="11"/>
      <c r="O776" s="11"/>
      <c r="P776" s="11"/>
    </row>
    <row r="777" spans="13:16" ht="15.75" customHeight="1" x14ac:dyDescent="0.2">
      <c r="M777" s="11"/>
      <c r="N777" s="11"/>
      <c r="O777" s="11"/>
      <c r="P777" s="11"/>
    </row>
    <row r="778" spans="13:16" ht="15.75" customHeight="1" x14ac:dyDescent="0.2">
      <c r="M778" s="11"/>
      <c r="N778" s="11"/>
      <c r="O778" s="11"/>
      <c r="P778" s="11"/>
    </row>
    <row r="779" spans="13:16" ht="15.75" customHeight="1" x14ac:dyDescent="0.2">
      <c r="M779" s="11"/>
      <c r="N779" s="11"/>
      <c r="O779" s="11"/>
      <c r="P779" s="11"/>
    </row>
    <row r="780" spans="13:16" ht="15.75" customHeight="1" x14ac:dyDescent="0.2">
      <c r="M780" s="11"/>
      <c r="N780" s="11"/>
      <c r="O780" s="11"/>
      <c r="P780" s="11"/>
    </row>
    <row r="781" spans="13:16" ht="15.75" customHeight="1" x14ac:dyDescent="0.2">
      <c r="M781" s="11"/>
      <c r="N781" s="11"/>
      <c r="O781" s="11"/>
      <c r="P781" s="11"/>
    </row>
    <row r="782" spans="13:16" ht="15.75" customHeight="1" x14ac:dyDescent="0.2">
      <c r="M782" s="11"/>
      <c r="N782" s="11"/>
      <c r="O782" s="11"/>
      <c r="P782" s="11"/>
    </row>
    <row r="783" spans="13:16" ht="15.75" customHeight="1" x14ac:dyDescent="0.2">
      <c r="M783" s="11"/>
      <c r="N783" s="11"/>
      <c r="O783" s="11"/>
      <c r="P783" s="11"/>
    </row>
    <row r="784" spans="13:16" ht="15.75" customHeight="1" x14ac:dyDescent="0.2">
      <c r="M784" s="11"/>
      <c r="N784" s="11"/>
      <c r="O784" s="11"/>
      <c r="P784" s="11"/>
    </row>
    <row r="785" spans="13:16" ht="15.75" customHeight="1" x14ac:dyDescent="0.2">
      <c r="M785" s="11"/>
      <c r="N785" s="11"/>
      <c r="O785" s="11"/>
      <c r="P785" s="11"/>
    </row>
    <row r="786" spans="13:16" ht="15.75" customHeight="1" x14ac:dyDescent="0.2">
      <c r="M786" s="11"/>
      <c r="N786" s="11"/>
      <c r="O786" s="11"/>
      <c r="P786" s="11"/>
    </row>
    <row r="787" spans="13:16" ht="15.75" customHeight="1" x14ac:dyDescent="0.2">
      <c r="M787" s="11"/>
      <c r="N787" s="11"/>
      <c r="O787" s="11"/>
      <c r="P787" s="11"/>
    </row>
    <row r="788" spans="13:16" ht="15.75" customHeight="1" x14ac:dyDescent="0.2">
      <c r="M788" s="11"/>
      <c r="N788" s="11"/>
      <c r="O788" s="11"/>
      <c r="P788" s="11"/>
    </row>
    <row r="789" spans="13:16" ht="15.75" customHeight="1" x14ac:dyDescent="0.2">
      <c r="M789" s="11"/>
      <c r="N789" s="11"/>
      <c r="O789" s="11"/>
      <c r="P789" s="11"/>
    </row>
    <row r="790" spans="13:16" ht="15.75" customHeight="1" x14ac:dyDescent="0.2">
      <c r="M790" s="11"/>
      <c r="N790" s="11"/>
      <c r="O790" s="11"/>
      <c r="P790" s="11"/>
    </row>
    <row r="791" spans="13:16" ht="15.75" customHeight="1" x14ac:dyDescent="0.2">
      <c r="M791" s="11"/>
      <c r="N791" s="11"/>
      <c r="O791" s="11"/>
      <c r="P791" s="11"/>
    </row>
    <row r="792" spans="13:16" ht="15.75" customHeight="1" x14ac:dyDescent="0.2">
      <c r="M792" s="11"/>
      <c r="N792" s="11"/>
      <c r="O792" s="11"/>
      <c r="P792" s="11"/>
    </row>
    <row r="793" spans="13:16" ht="15.75" customHeight="1" x14ac:dyDescent="0.2">
      <c r="M793" s="11"/>
      <c r="N793" s="11"/>
      <c r="O793" s="11"/>
      <c r="P793" s="11"/>
    </row>
    <row r="794" spans="13:16" ht="15.75" customHeight="1" x14ac:dyDescent="0.2">
      <c r="M794" s="11"/>
      <c r="N794" s="11"/>
      <c r="O794" s="11"/>
      <c r="P794" s="11"/>
    </row>
    <row r="795" spans="13:16" ht="15.75" customHeight="1" x14ac:dyDescent="0.2">
      <c r="M795" s="11"/>
      <c r="N795" s="11"/>
      <c r="O795" s="11"/>
      <c r="P795" s="11"/>
    </row>
    <row r="796" spans="13:16" ht="15.75" customHeight="1" x14ac:dyDescent="0.2">
      <c r="M796" s="11"/>
      <c r="N796" s="11"/>
      <c r="O796" s="11"/>
      <c r="P796" s="11"/>
    </row>
    <row r="797" spans="13:16" ht="15.75" customHeight="1" x14ac:dyDescent="0.2">
      <c r="M797" s="11"/>
      <c r="N797" s="11"/>
      <c r="O797" s="11"/>
      <c r="P797" s="11"/>
    </row>
    <row r="798" spans="13:16" ht="15.75" customHeight="1" x14ac:dyDescent="0.2">
      <c r="M798" s="11"/>
      <c r="N798" s="11"/>
      <c r="O798" s="11"/>
      <c r="P798" s="11"/>
    </row>
    <row r="799" spans="13:16" ht="15.75" customHeight="1" x14ac:dyDescent="0.2">
      <c r="M799" s="11"/>
      <c r="N799" s="11"/>
      <c r="O799" s="11"/>
      <c r="P799" s="11"/>
    </row>
    <row r="800" spans="13:16" ht="15.75" customHeight="1" x14ac:dyDescent="0.2">
      <c r="M800" s="11"/>
      <c r="N800" s="11"/>
      <c r="O800" s="11"/>
      <c r="P800" s="11"/>
    </row>
    <row r="801" spans="13:16" ht="15.75" customHeight="1" x14ac:dyDescent="0.2">
      <c r="M801" s="11"/>
      <c r="N801" s="11"/>
      <c r="O801" s="11"/>
      <c r="P801" s="11"/>
    </row>
    <row r="802" spans="13:16" ht="15.75" customHeight="1" x14ac:dyDescent="0.2">
      <c r="M802" s="11"/>
      <c r="N802" s="11"/>
      <c r="O802" s="11"/>
      <c r="P802" s="11"/>
    </row>
    <row r="803" spans="13:16" ht="15.75" customHeight="1" x14ac:dyDescent="0.2">
      <c r="M803" s="11"/>
      <c r="N803" s="11"/>
      <c r="O803" s="11"/>
      <c r="P803" s="11"/>
    </row>
    <row r="804" spans="13:16" ht="15.75" customHeight="1" x14ac:dyDescent="0.2">
      <c r="M804" s="11"/>
      <c r="N804" s="11"/>
      <c r="O804" s="11"/>
      <c r="P804" s="11"/>
    </row>
    <row r="805" spans="13:16" ht="15.75" customHeight="1" x14ac:dyDescent="0.2">
      <c r="M805" s="11"/>
      <c r="N805" s="11"/>
      <c r="O805" s="11"/>
      <c r="P805" s="11"/>
    </row>
    <row r="806" spans="13:16" ht="15.75" customHeight="1" x14ac:dyDescent="0.2">
      <c r="M806" s="11"/>
      <c r="N806" s="11"/>
      <c r="O806" s="11"/>
      <c r="P806" s="11"/>
    </row>
    <row r="807" spans="13:16" ht="15.75" customHeight="1" x14ac:dyDescent="0.2">
      <c r="M807" s="11"/>
      <c r="N807" s="11"/>
      <c r="O807" s="11"/>
      <c r="P807" s="11"/>
    </row>
    <row r="808" spans="13:16" ht="15.75" customHeight="1" x14ac:dyDescent="0.2">
      <c r="M808" s="11"/>
      <c r="N808" s="11"/>
      <c r="O808" s="11"/>
      <c r="P808" s="11"/>
    </row>
    <row r="809" spans="13:16" ht="15.75" customHeight="1" x14ac:dyDescent="0.2">
      <c r="M809" s="11"/>
      <c r="N809" s="11"/>
      <c r="O809" s="11"/>
      <c r="P809" s="11"/>
    </row>
    <row r="810" spans="13:16" ht="15.75" customHeight="1" x14ac:dyDescent="0.2">
      <c r="M810" s="11"/>
      <c r="N810" s="11"/>
      <c r="O810" s="11"/>
      <c r="P810" s="11"/>
    </row>
    <row r="811" spans="13:16" ht="15.75" customHeight="1" x14ac:dyDescent="0.2">
      <c r="M811" s="11"/>
      <c r="N811" s="11"/>
      <c r="O811" s="11"/>
      <c r="P811" s="11"/>
    </row>
    <row r="812" spans="13:16" ht="15.75" customHeight="1" x14ac:dyDescent="0.2">
      <c r="M812" s="11"/>
      <c r="N812" s="11"/>
      <c r="O812" s="11"/>
      <c r="P812" s="11"/>
    </row>
    <row r="813" spans="13:16" ht="15.75" customHeight="1" x14ac:dyDescent="0.2">
      <c r="M813" s="11"/>
      <c r="N813" s="11"/>
      <c r="O813" s="11"/>
      <c r="P813" s="11"/>
    </row>
    <row r="814" spans="13:16" ht="15.75" customHeight="1" x14ac:dyDescent="0.2">
      <c r="M814" s="11"/>
      <c r="N814" s="11"/>
      <c r="O814" s="11"/>
      <c r="P814" s="11"/>
    </row>
    <row r="815" spans="13:16" ht="15.75" customHeight="1" x14ac:dyDescent="0.2">
      <c r="M815" s="11"/>
      <c r="N815" s="11"/>
      <c r="O815" s="11"/>
      <c r="P815" s="11"/>
    </row>
    <row r="816" spans="13:16" ht="15.75" customHeight="1" x14ac:dyDescent="0.2">
      <c r="M816" s="11"/>
      <c r="N816" s="11"/>
      <c r="O816" s="11"/>
      <c r="P816" s="11"/>
    </row>
    <row r="817" spans="13:16" ht="15.75" customHeight="1" x14ac:dyDescent="0.2">
      <c r="M817" s="11"/>
      <c r="N817" s="11"/>
      <c r="O817" s="11"/>
      <c r="P817" s="11"/>
    </row>
    <row r="818" spans="13:16" ht="15.75" customHeight="1" x14ac:dyDescent="0.2">
      <c r="M818" s="11"/>
      <c r="N818" s="11"/>
      <c r="O818" s="11"/>
      <c r="P818" s="11"/>
    </row>
    <row r="819" spans="13:16" ht="15.75" customHeight="1" x14ac:dyDescent="0.2">
      <c r="M819" s="11"/>
      <c r="N819" s="11"/>
      <c r="O819" s="11"/>
      <c r="P819" s="11"/>
    </row>
    <row r="820" spans="13:16" ht="15.75" customHeight="1" x14ac:dyDescent="0.2">
      <c r="M820" s="11"/>
      <c r="N820" s="11"/>
      <c r="O820" s="11"/>
      <c r="P820" s="11"/>
    </row>
    <row r="821" spans="13:16" ht="15.75" customHeight="1" x14ac:dyDescent="0.2">
      <c r="M821" s="11"/>
      <c r="N821" s="11"/>
      <c r="O821" s="11"/>
      <c r="P821" s="11"/>
    </row>
    <row r="822" spans="13:16" ht="15.75" customHeight="1" x14ac:dyDescent="0.2">
      <c r="M822" s="11"/>
      <c r="N822" s="11"/>
      <c r="O822" s="11"/>
      <c r="P822" s="11"/>
    </row>
    <row r="823" spans="13:16" ht="15.75" customHeight="1" x14ac:dyDescent="0.2">
      <c r="M823" s="11"/>
      <c r="N823" s="11"/>
      <c r="O823" s="11"/>
      <c r="P823" s="11"/>
    </row>
    <row r="824" spans="13:16" ht="15.75" customHeight="1" x14ac:dyDescent="0.2">
      <c r="M824" s="11"/>
      <c r="N824" s="11"/>
      <c r="O824" s="11"/>
      <c r="P824" s="11"/>
    </row>
    <row r="825" spans="13:16" ht="15.75" customHeight="1" x14ac:dyDescent="0.2">
      <c r="M825" s="11"/>
      <c r="N825" s="11"/>
      <c r="O825" s="11"/>
      <c r="P825" s="11"/>
    </row>
    <row r="826" spans="13:16" ht="15.75" customHeight="1" x14ac:dyDescent="0.2">
      <c r="M826" s="11"/>
      <c r="N826" s="11"/>
      <c r="O826" s="11"/>
      <c r="P826" s="11"/>
    </row>
    <row r="827" spans="13:16" ht="15.75" customHeight="1" x14ac:dyDescent="0.2">
      <c r="M827" s="11"/>
      <c r="N827" s="11"/>
      <c r="O827" s="11"/>
      <c r="P827" s="11"/>
    </row>
    <row r="828" spans="13:16" ht="15.75" customHeight="1" x14ac:dyDescent="0.2">
      <c r="M828" s="11"/>
      <c r="N828" s="11"/>
      <c r="O828" s="11"/>
      <c r="P828" s="11"/>
    </row>
    <row r="829" spans="13:16" ht="15.75" customHeight="1" x14ac:dyDescent="0.2">
      <c r="M829" s="11"/>
      <c r="N829" s="11"/>
      <c r="O829" s="11"/>
      <c r="P829" s="11"/>
    </row>
    <row r="830" spans="13:16" ht="15.75" customHeight="1" x14ac:dyDescent="0.2">
      <c r="M830" s="11"/>
      <c r="N830" s="11"/>
      <c r="O830" s="11"/>
      <c r="P830" s="11"/>
    </row>
    <row r="831" spans="13:16" ht="15.75" customHeight="1" x14ac:dyDescent="0.2">
      <c r="M831" s="11"/>
      <c r="N831" s="11"/>
      <c r="O831" s="11"/>
      <c r="P831" s="11"/>
    </row>
    <row r="832" spans="13:16" ht="15.75" customHeight="1" x14ac:dyDescent="0.2">
      <c r="M832" s="11"/>
      <c r="N832" s="11"/>
      <c r="O832" s="11"/>
      <c r="P832" s="11"/>
    </row>
    <row r="833" spans="13:16" ht="15.75" customHeight="1" x14ac:dyDescent="0.2">
      <c r="M833" s="11"/>
      <c r="N833" s="11"/>
      <c r="O833" s="11"/>
      <c r="P833" s="11"/>
    </row>
    <row r="834" spans="13:16" ht="15.75" customHeight="1" x14ac:dyDescent="0.2">
      <c r="M834" s="11"/>
      <c r="N834" s="11"/>
      <c r="O834" s="11"/>
      <c r="P834" s="11"/>
    </row>
    <row r="835" spans="13:16" ht="15.75" customHeight="1" x14ac:dyDescent="0.2">
      <c r="M835" s="11"/>
      <c r="N835" s="11"/>
      <c r="O835" s="11"/>
      <c r="P835" s="11"/>
    </row>
    <row r="836" spans="13:16" ht="15.75" customHeight="1" x14ac:dyDescent="0.2">
      <c r="M836" s="11"/>
      <c r="N836" s="11"/>
      <c r="O836" s="11"/>
      <c r="P836" s="11"/>
    </row>
    <row r="837" spans="13:16" ht="15.75" customHeight="1" x14ac:dyDescent="0.2">
      <c r="M837" s="11"/>
      <c r="N837" s="11"/>
      <c r="O837" s="11"/>
      <c r="P837" s="11"/>
    </row>
    <row r="838" spans="13:16" ht="15.75" customHeight="1" x14ac:dyDescent="0.2">
      <c r="M838" s="11"/>
      <c r="N838" s="11"/>
      <c r="O838" s="11"/>
      <c r="P838" s="11"/>
    </row>
    <row r="839" spans="13:16" ht="15.75" customHeight="1" x14ac:dyDescent="0.2">
      <c r="M839" s="11"/>
      <c r="N839" s="11"/>
      <c r="O839" s="11"/>
      <c r="P839" s="11"/>
    </row>
    <row r="840" spans="13:16" ht="15.75" customHeight="1" x14ac:dyDescent="0.2">
      <c r="M840" s="11"/>
      <c r="N840" s="11"/>
      <c r="O840" s="11"/>
      <c r="P840" s="11"/>
    </row>
    <row r="841" spans="13:16" ht="15.75" customHeight="1" x14ac:dyDescent="0.2">
      <c r="M841" s="11"/>
      <c r="N841" s="11"/>
      <c r="O841" s="11"/>
      <c r="P841" s="11"/>
    </row>
    <row r="842" spans="13:16" ht="15.75" customHeight="1" x14ac:dyDescent="0.2">
      <c r="M842" s="11"/>
      <c r="N842" s="11"/>
      <c r="O842" s="11"/>
      <c r="P842" s="11"/>
    </row>
    <row r="843" spans="13:16" ht="15.75" customHeight="1" x14ac:dyDescent="0.2">
      <c r="M843" s="11"/>
      <c r="N843" s="11"/>
      <c r="O843" s="11"/>
      <c r="P843" s="11"/>
    </row>
    <row r="844" spans="13:16" ht="15.75" customHeight="1" x14ac:dyDescent="0.2">
      <c r="M844" s="11"/>
      <c r="N844" s="11"/>
      <c r="O844" s="11"/>
      <c r="P844" s="11"/>
    </row>
    <row r="845" spans="13:16" ht="15.75" customHeight="1" x14ac:dyDescent="0.2">
      <c r="M845" s="11"/>
      <c r="N845" s="11"/>
      <c r="O845" s="11"/>
      <c r="P845" s="11"/>
    </row>
    <row r="846" spans="13:16" ht="15.75" customHeight="1" x14ac:dyDescent="0.2">
      <c r="M846" s="11"/>
      <c r="N846" s="11"/>
      <c r="O846" s="11"/>
      <c r="P846" s="11"/>
    </row>
    <row r="847" spans="13:16" ht="15.75" customHeight="1" x14ac:dyDescent="0.2">
      <c r="M847" s="11"/>
      <c r="N847" s="11"/>
      <c r="O847" s="11"/>
      <c r="P847" s="11"/>
    </row>
    <row r="848" spans="13:16" ht="15.75" customHeight="1" x14ac:dyDescent="0.2">
      <c r="M848" s="11"/>
      <c r="N848" s="11"/>
      <c r="O848" s="11"/>
      <c r="P848" s="11"/>
    </row>
    <row r="849" spans="13:16" ht="15.75" customHeight="1" x14ac:dyDescent="0.2">
      <c r="M849" s="11"/>
      <c r="N849" s="11"/>
      <c r="O849" s="11"/>
      <c r="P849" s="11"/>
    </row>
    <row r="850" spans="13:16" ht="15.75" customHeight="1" x14ac:dyDescent="0.2">
      <c r="M850" s="11"/>
      <c r="N850" s="11"/>
      <c r="O850" s="11"/>
      <c r="P850" s="11"/>
    </row>
    <row r="851" spans="13:16" ht="15.75" customHeight="1" x14ac:dyDescent="0.2">
      <c r="M851" s="11"/>
      <c r="N851" s="11"/>
      <c r="O851" s="11"/>
      <c r="P851" s="11"/>
    </row>
    <row r="852" spans="13:16" ht="15.75" customHeight="1" x14ac:dyDescent="0.2">
      <c r="M852" s="11"/>
      <c r="N852" s="11"/>
      <c r="O852" s="11"/>
      <c r="P852" s="11"/>
    </row>
    <row r="853" spans="13:16" ht="15.75" customHeight="1" x14ac:dyDescent="0.2">
      <c r="M853" s="11"/>
      <c r="N853" s="11"/>
      <c r="O853" s="11"/>
      <c r="P853" s="11"/>
    </row>
    <row r="854" spans="13:16" ht="15.75" customHeight="1" x14ac:dyDescent="0.2">
      <c r="M854" s="11"/>
      <c r="N854" s="11"/>
      <c r="O854" s="11"/>
      <c r="P854" s="11"/>
    </row>
    <row r="855" spans="13:16" ht="15.75" customHeight="1" x14ac:dyDescent="0.2">
      <c r="M855" s="11"/>
      <c r="N855" s="11"/>
      <c r="O855" s="11"/>
      <c r="P855" s="11"/>
    </row>
    <row r="856" spans="13:16" ht="15.75" customHeight="1" x14ac:dyDescent="0.2">
      <c r="M856" s="11"/>
      <c r="N856" s="11"/>
      <c r="O856" s="11"/>
      <c r="P856" s="11"/>
    </row>
    <row r="857" spans="13:16" ht="15.75" customHeight="1" x14ac:dyDescent="0.2">
      <c r="M857" s="11"/>
      <c r="N857" s="11"/>
      <c r="O857" s="11"/>
      <c r="P857" s="11"/>
    </row>
    <row r="858" spans="13:16" ht="15.75" customHeight="1" x14ac:dyDescent="0.2">
      <c r="M858" s="11"/>
      <c r="N858" s="11"/>
      <c r="O858" s="11"/>
      <c r="P858" s="11"/>
    </row>
    <row r="859" spans="13:16" ht="15.75" customHeight="1" x14ac:dyDescent="0.2">
      <c r="M859" s="11"/>
      <c r="N859" s="11"/>
      <c r="O859" s="11"/>
      <c r="P859" s="11"/>
    </row>
    <row r="860" spans="13:16" ht="15.75" customHeight="1" x14ac:dyDescent="0.2">
      <c r="M860" s="11"/>
      <c r="N860" s="11"/>
      <c r="O860" s="11"/>
      <c r="P860" s="11"/>
    </row>
    <row r="861" spans="13:16" ht="15.75" customHeight="1" x14ac:dyDescent="0.2">
      <c r="M861" s="11"/>
      <c r="N861" s="11"/>
      <c r="O861" s="11"/>
      <c r="P861" s="11"/>
    </row>
    <row r="862" spans="13:16" ht="15.75" customHeight="1" x14ac:dyDescent="0.2">
      <c r="M862" s="11"/>
      <c r="N862" s="11"/>
      <c r="O862" s="11"/>
      <c r="P862" s="11"/>
    </row>
    <row r="863" spans="13:16" ht="15.75" customHeight="1" x14ac:dyDescent="0.2">
      <c r="M863" s="11"/>
      <c r="N863" s="11"/>
      <c r="O863" s="11"/>
      <c r="P863" s="11"/>
    </row>
    <row r="864" spans="13:16" ht="15.75" customHeight="1" x14ac:dyDescent="0.2">
      <c r="M864" s="11"/>
      <c r="N864" s="11"/>
      <c r="O864" s="11"/>
      <c r="P864" s="11"/>
    </row>
    <row r="865" spans="13:16" ht="15.75" customHeight="1" x14ac:dyDescent="0.2">
      <c r="M865" s="11"/>
      <c r="N865" s="11"/>
      <c r="O865" s="11"/>
      <c r="P865" s="11"/>
    </row>
    <row r="866" spans="13:16" ht="15.75" customHeight="1" x14ac:dyDescent="0.2">
      <c r="M866" s="11"/>
      <c r="N866" s="11"/>
      <c r="O866" s="11"/>
      <c r="P866" s="11"/>
    </row>
    <row r="867" spans="13:16" ht="15.75" customHeight="1" x14ac:dyDescent="0.2">
      <c r="M867" s="11"/>
      <c r="N867" s="11"/>
      <c r="O867" s="11"/>
      <c r="P867" s="11"/>
    </row>
    <row r="868" spans="13:16" ht="15.75" customHeight="1" x14ac:dyDescent="0.2">
      <c r="M868" s="11"/>
      <c r="N868" s="11"/>
      <c r="O868" s="11"/>
      <c r="P868" s="11"/>
    </row>
    <row r="869" spans="13:16" ht="15.75" customHeight="1" x14ac:dyDescent="0.2">
      <c r="M869" s="11"/>
      <c r="N869" s="11"/>
      <c r="O869" s="11"/>
      <c r="P869" s="11"/>
    </row>
    <row r="870" spans="13:16" ht="15.75" customHeight="1" x14ac:dyDescent="0.2">
      <c r="M870" s="11"/>
      <c r="N870" s="11"/>
      <c r="O870" s="11"/>
      <c r="P870" s="11"/>
    </row>
    <row r="871" spans="13:16" ht="15.75" customHeight="1" x14ac:dyDescent="0.2">
      <c r="M871" s="11"/>
      <c r="N871" s="11"/>
      <c r="O871" s="11"/>
      <c r="P871" s="11"/>
    </row>
    <row r="872" spans="13:16" ht="15.75" customHeight="1" x14ac:dyDescent="0.2">
      <c r="M872" s="11"/>
      <c r="N872" s="11"/>
      <c r="O872" s="11"/>
      <c r="P872" s="11"/>
    </row>
    <row r="873" spans="13:16" ht="15.75" customHeight="1" x14ac:dyDescent="0.2">
      <c r="M873" s="11"/>
      <c r="N873" s="11"/>
      <c r="O873" s="11"/>
      <c r="P873" s="11"/>
    </row>
    <row r="874" spans="13:16" ht="15.75" customHeight="1" x14ac:dyDescent="0.2">
      <c r="M874" s="11"/>
      <c r="N874" s="11"/>
      <c r="O874" s="11"/>
      <c r="P874" s="11"/>
    </row>
    <row r="875" spans="13:16" ht="15.75" customHeight="1" x14ac:dyDescent="0.2">
      <c r="M875" s="11"/>
      <c r="N875" s="11"/>
      <c r="O875" s="11"/>
      <c r="P875" s="11"/>
    </row>
    <row r="876" spans="13:16" ht="15.75" customHeight="1" x14ac:dyDescent="0.2">
      <c r="M876" s="11"/>
      <c r="N876" s="11"/>
      <c r="O876" s="11"/>
      <c r="P876" s="11"/>
    </row>
    <row r="877" spans="13:16" ht="15.75" customHeight="1" x14ac:dyDescent="0.2">
      <c r="M877" s="11"/>
      <c r="N877" s="11"/>
      <c r="O877" s="11"/>
      <c r="P877" s="11"/>
    </row>
    <row r="878" spans="13:16" ht="15.75" customHeight="1" x14ac:dyDescent="0.2">
      <c r="M878" s="11"/>
      <c r="N878" s="11"/>
      <c r="O878" s="11"/>
      <c r="P878" s="11"/>
    </row>
    <row r="879" spans="13:16" ht="15.75" customHeight="1" x14ac:dyDescent="0.2">
      <c r="M879" s="11"/>
      <c r="N879" s="11"/>
      <c r="O879" s="11"/>
      <c r="P879" s="11"/>
    </row>
    <row r="880" spans="13:16" ht="15.75" customHeight="1" x14ac:dyDescent="0.2">
      <c r="M880" s="11"/>
      <c r="N880" s="11"/>
      <c r="O880" s="11"/>
      <c r="P880" s="11"/>
    </row>
    <row r="881" spans="13:16" ht="15.75" customHeight="1" x14ac:dyDescent="0.2">
      <c r="M881" s="11"/>
      <c r="N881" s="11"/>
      <c r="O881" s="11"/>
      <c r="P881" s="11"/>
    </row>
    <row r="882" spans="13:16" ht="15.75" customHeight="1" x14ac:dyDescent="0.2">
      <c r="M882" s="11"/>
      <c r="N882" s="11"/>
      <c r="O882" s="11"/>
      <c r="P882" s="11"/>
    </row>
    <row r="883" spans="13:16" ht="15.75" customHeight="1" x14ac:dyDescent="0.2">
      <c r="M883" s="11"/>
      <c r="N883" s="11"/>
      <c r="O883" s="11"/>
      <c r="P883" s="11"/>
    </row>
    <row r="884" spans="13:16" ht="15.75" customHeight="1" x14ac:dyDescent="0.2">
      <c r="M884" s="11"/>
      <c r="N884" s="11"/>
      <c r="O884" s="11"/>
      <c r="P884" s="11"/>
    </row>
    <row r="885" spans="13:16" ht="15.75" customHeight="1" x14ac:dyDescent="0.2">
      <c r="M885" s="11"/>
      <c r="N885" s="11"/>
      <c r="O885" s="11"/>
      <c r="P885" s="11"/>
    </row>
    <row r="886" spans="13:16" ht="15.75" customHeight="1" x14ac:dyDescent="0.2">
      <c r="M886" s="11"/>
      <c r="N886" s="11"/>
      <c r="O886" s="11"/>
      <c r="P886" s="11"/>
    </row>
    <row r="887" spans="13:16" ht="15.75" customHeight="1" x14ac:dyDescent="0.2">
      <c r="M887" s="11"/>
      <c r="N887" s="11"/>
      <c r="O887" s="11"/>
      <c r="P887" s="11"/>
    </row>
    <row r="888" spans="13:16" ht="15.75" customHeight="1" x14ac:dyDescent="0.2">
      <c r="M888" s="11"/>
      <c r="N888" s="11"/>
      <c r="O888" s="11"/>
      <c r="P888" s="11"/>
    </row>
    <row r="889" spans="13:16" ht="15.75" customHeight="1" x14ac:dyDescent="0.2">
      <c r="M889" s="11"/>
      <c r="N889" s="11"/>
      <c r="O889" s="11"/>
      <c r="P889" s="11"/>
    </row>
    <row r="890" spans="13:16" ht="15.75" customHeight="1" x14ac:dyDescent="0.2">
      <c r="M890" s="11"/>
      <c r="N890" s="11"/>
      <c r="O890" s="11"/>
      <c r="P890" s="11"/>
    </row>
    <row r="891" spans="13:16" ht="15.75" customHeight="1" x14ac:dyDescent="0.2">
      <c r="M891" s="11"/>
      <c r="N891" s="11"/>
      <c r="O891" s="11"/>
      <c r="P891" s="11"/>
    </row>
    <row r="892" spans="13:16" ht="15.75" customHeight="1" x14ac:dyDescent="0.2">
      <c r="M892" s="11"/>
      <c r="N892" s="11"/>
      <c r="O892" s="11"/>
      <c r="P892" s="11"/>
    </row>
    <row r="893" spans="13:16" ht="15.75" customHeight="1" x14ac:dyDescent="0.2">
      <c r="M893" s="11"/>
      <c r="N893" s="11"/>
      <c r="O893" s="11"/>
      <c r="P893" s="11"/>
    </row>
    <row r="894" spans="13:16" ht="15.75" customHeight="1" x14ac:dyDescent="0.2">
      <c r="M894" s="11"/>
      <c r="N894" s="11"/>
      <c r="O894" s="11"/>
      <c r="P894" s="11"/>
    </row>
    <row r="895" spans="13:16" ht="15.75" customHeight="1" x14ac:dyDescent="0.2">
      <c r="M895" s="11"/>
      <c r="N895" s="11"/>
      <c r="O895" s="11"/>
      <c r="P895" s="11"/>
    </row>
    <row r="896" spans="13:16" ht="15.75" customHeight="1" x14ac:dyDescent="0.2">
      <c r="M896" s="11"/>
      <c r="N896" s="11"/>
      <c r="O896" s="11"/>
      <c r="P896" s="11"/>
    </row>
    <row r="897" spans="13:16" ht="15.75" customHeight="1" x14ac:dyDescent="0.2">
      <c r="M897" s="11"/>
      <c r="N897" s="11"/>
      <c r="O897" s="11"/>
      <c r="P897" s="11"/>
    </row>
    <row r="898" spans="13:16" ht="15.75" customHeight="1" x14ac:dyDescent="0.2">
      <c r="M898" s="11"/>
      <c r="N898" s="11"/>
      <c r="O898" s="11"/>
      <c r="P898" s="11"/>
    </row>
    <row r="899" spans="13:16" ht="15.75" customHeight="1" x14ac:dyDescent="0.2">
      <c r="M899" s="11"/>
      <c r="N899" s="11"/>
      <c r="O899" s="11"/>
      <c r="P899" s="11"/>
    </row>
    <row r="900" spans="13:16" ht="15.75" customHeight="1" x14ac:dyDescent="0.2">
      <c r="M900" s="11"/>
      <c r="N900" s="11"/>
      <c r="O900" s="11"/>
      <c r="P900" s="11"/>
    </row>
    <row r="901" spans="13:16" ht="15.75" customHeight="1" x14ac:dyDescent="0.2">
      <c r="M901" s="11"/>
      <c r="N901" s="11"/>
      <c r="O901" s="11"/>
      <c r="P901" s="11"/>
    </row>
    <row r="902" spans="13:16" ht="15.75" customHeight="1" x14ac:dyDescent="0.2">
      <c r="M902" s="11"/>
      <c r="N902" s="11"/>
      <c r="O902" s="11"/>
      <c r="P902" s="11"/>
    </row>
    <row r="903" spans="13:16" ht="15.75" customHeight="1" x14ac:dyDescent="0.2">
      <c r="M903" s="11"/>
      <c r="N903" s="11"/>
      <c r="O903" s="11"/>
      <c r="P903" s="11"/>
    </row>
    <row r="904" spans="13:16" ht="15.75" customHeight="1" x14ac:dyDescent="0.2">
      <c r="M904" s="11"/>
      <c r="N904" s="11"/>
      <c r="O904" s="11"/>
      <c r="P904" s="11"/>
    </row>
    <row r="905" spans="13:16" ht="15.75" customHeight="1" x14ac:dyDescent="0.2">
      <c r="M905" s="11"/>
      <c r="N905" s="11"/>
      <c r="O905" s="11"/>
      <c r="P905" s="11"/>
    </row>
    <row r="906" spans="13:16" ht="15.75" customHeight="1" x14ac:dyDescent="0.2">
      <c r="M906" s="11"/>
      <c r="N906" s="11"/>
      <c r="O906" s="11"/>
      <c r="P906" s="11"/>
    </row>
    <row r="907" spans="13:16" ht="15.75" customHeight="1" x14ac:dyDescent="0.2">
      <c r="M907" s="11"/>
      <c r="N907" s="11"/>
      <c r="O907" s="11"/>
      <c r="P907" s="11"/>
    </row>
    <row r="908" spans="13:16" ht="15.75" customHeight="1" x14ac:dyDescent="0.2">
      <c r="M908" s="11"/>
      <c r="N908" s="11"/>
      <c r="O908" s="11"/>
      <c r="P908" s="11"/>
    </row>
    <row r="909" spans="13:16" ht="15.75" customHeight="1" x14ac:dyDescent="0.2">
      <c r="M909" s="11"/>
      <c r="N909" s="11"/>
      <c r="O909" s="11"/>
      <c r="P909" s="11"/>
    </row>
    <row r="910" spans="13:16" ht="15.75" customHeight="1" x14ac:dyDescent="0.2">
      <c r="M910" s="11"/>
      <c r="N910" s="11"/>
      <c r="O910" s="11"/>
      <c r="P910" s="11"/>
    </row>
    <row r="911" spans="13:16" ht="15.75" customHeight="1" x14ac:dyDescent="0.2">
      <c r="M911" s="11"/>
      <c r="N911" s="11"/>
      <c r="O911" s="11"/>
      <c r="P911" s="11"/>
    </row>
    <row r="912" spans="13:16" ht="15.75" customHeight="1" x14ac:dyDescent="0.2">
      <c r="M912" s="11"/>
      <c r="N912" s="11"/>
      <c r="O912" s="11"/>
      <c r="P912" s="11"/>
    </row>
    <row r="913" spans="13:16" ht="15.75" customHeight="1" x14ac:dyDescent="0.2">
      <c r="M913" s="11"/>
      <c r="N913" s="11"/>
      <c r="O913" s="11"/>
      <c r="P913" s="11"/>
    </row>
    <row r="914" spans="13:16" ht="15.75" customHeight="1" x14ac:dyDescent="0.2">
      <c r="M914" s="11"/>
      <c r="N914" s="11"/>
      <c r="O914" s="11"/>
      <c r="P914" s="11"/>
    </row>
    <row r="915" spans="13:16" ht="15.75" customHeight="1" x14ac:dyDescent="0.2">
      <c r="M915" s="11"/>
      <c r="N915" s="11"/>
      <c r="O915" s="11"/>
      <c r="P915" s="11"/>
    </row>
    <row r="916" spans="13:16" ht="15.75" customHeight="1" x14ac:dyDescent="0.2">
      <c r="M916" s="11"/>
      <c r="N916" s="11"/>
      <c r="O916" s="11"/>
      <c r="P916" s="11"/>
    </row>
    <row r="917" spans="13:16" ht="15.75" customHeight="1" x14ac:dyDescent="0.2">
      <c r="M917" s="11"/>
      <c r="N917" s="11"/>
      <c r="O917" s="11"/>
      <c r="P917" s="11"/>
    </row>
    <row r="918" spans="13:16" ht="15.75" customHeight="1" x14ac:dyDescent="0.2">
      <c r="M918" s="11"/>
      <c r="N918" s="11"/>
      <c r="O918" s="11"/>
      <c r="P918" s="11"/>
    </row>
    <row r="919" spans="13:16" ht="15.75" customHeight="1" x14ac:dyDescent="0.2">
      <c r="M919" s="11"/>
      <c r="N919" s="11"/>
      <c r="O919" s="11"/>
      <c r="P919" s="11"/>
    </row>
    <row r="920" spans="13:16" ht="15.75" customHeight="1" x14ac:dyDescent="0.2">
      <c r="M920" s="11"/>
      <c r="N920" s="11"/>
      <c r="O920" s="11"/>
      <c r="P920" s="11"/>
    </row>
    <row r="921" spans="13:16" ht="15.75" customHeight="1" x14ac:dyDescent="0.2">
      <c r="M921" s="11"/>
      <c r="N921" s="11"/>
      <c r="O921" s="11"/>
      <c r="P921" s="11"/>
    </row>
    <row r="922" spans="13:16" ht="15.75" customHeight="1" x14ac:dyDescent="0.2">
      <c r="M922" s="11"/>
      <c r="N922" s="11"/>
      <c r="O922" s="11"/>
      <c r="P922" s="11"/>
    </row>
    <row r="923" spans="13:16" ht="15.75" customHeight="1" x14ac:dyDescent="0.2">
      <c r="M923" s="11"/>
      <c r="N923" s="11"/>
      <c r="O923" s="11"/>
      <c r="P923" s="11"/>
    </row>
    <row r="924" spans="13:16" ht="15.75" customHeight="1" x14ac:dyDescent="0.2">
      <c r="M924" s="11"/>
      <c r="N924" s="11"/>
      <c r="O924" s="11"/>
      <c r="P924" s="11"/>
    </row>
    <row r="925" spans="13:16" ht="15.75" customHeight="1" x14ac:dyDescent="0.2">
      <c r="M925" s="11"/>
      <c r="N925" s="11"/>
      <c r="O925" s="11"/>
      <c r="P925" s="11"/>
    </row>
    <row r="926" spans="13:16" ht="15.75" customHeight="1" x14ac:dyDescent="0.2">
      <c r="M926" s="11"/>
      <c r="N926" s="11"/>
      <c r="O926" s="11"/>
      <c r="P926" s="11"/>
    </row>
    <row r="927" spans="13:16" ht="15.75" customHeight="1" x14ac:dyDescent="0.2">
      <c r="M927" s="11"/>
      <c r="N927" s="11"/>
      <c r="O927" s="11"/>
      <c r="P927" s="11"/>
    </row>
    <row r="928" spans="13:16" ht="15.75" customHeight="1" x14ac:dyDescent="0.2">
      <c r="M928" s="11"/>
      <c r="N928" s="11"/>
      <c r="O928" s="11"/>
      <c r="P928" s="11"/>
    </row>
    <row r="929" spans="13:16" ht="15.75" customHeight="1" x14ac:dyDescent="0.2">
      <c r="M929" s="11"/>
      <c r="N929" s="11"/>
      <c r="O929" s="11"/>
      <c r="P929" s="11"/>
    </row>
    <row r="930" spans="13:16" ht="15.75" customHeight="1" x14ac:dyDescent="0.2">
      <c r="M930" s="11"/>
      <c r="N930" s="11"/>
      <c r="O930" s="11"/>
      <c r="P930" s="11"/>
    </row>
    <row r="931" spans="13:16" ht="15.75" customHeight="1" x14ac:dyDescent="0.2">
      <c r="M931" s="11"/>
      <c r="N931" s="11"/>
      <c r="O931" s="11"/>
      <c r="P931" s="11"/>
    </row>
    <row r="932" spans="13:16" ht="15.75" customHeight="1" x14ac:dyDescent="0.2">
      <c r="M932" s="11"/>
      <c r="N932" s="11"/>
      <c r="O932" s="11"/>
      <c r="P932" s="11"/>
    </row>
    <row r="933" spans="13:16" ht="15.75" customHeight="1" x14ac:dyDescent="0.2">
      <c r="M933" s="11"/>
      <c r="N933" s="11"/>
      <c r="O933" s="11"/>
      <c r="P933" s="11"/>
    </row>
    <row r="934" spans="13:16" ht="15.75" customHeight="1" x14ac:dyDescent="0.2">
      <c r="M934" s="11"/>
      <c r="N934" s="11"/>
      <c r="O934" s="11"/>
      <c r="P934" s="11"/>
    </row>
    <row r="935" spans="13:16" ht="15.75" customHeight="1" x14ac:dyDescent="0.2">
      <c r="M935" s="11"/>
      <c r="N935" s="11"/>
      <c r="O935" s="11"/>
      <c r="P935" s="11"/>
    </row>
    <row r="936" spans="13:16" ht="15.75" customHeight="1" x14ac:dyDescent="0.2">
      <c r="M936" s="11"/>
      <c r="N936" s="11"/>
      <c r="O936" s="11"/>
      <c r="P936" s="11"/>
    </row>
    <row r="937" spans="13:16" ht="15.75" customHeight="1" x14ac:dyDescent="0.2">
      <c r="M937" s="11"/>
      <c r="N937" s="11"/>
      <c r="O937" s="11"/>
      <c r="P937" s="11"/>
    </row>
    <row r="938" spans="13:16" ht="15.75" customHeight="1" x14ac:dyDescent="0.2">
      <c r="M938" s="11"/>
      <c r="N938" s="11"/>
      <c r="O938" s="11"/>
      <c r="P938" s="11"/>
    </row>
    <row r="939" spans="13:16" ht="15.75" customHeight="1" x14ac:dyDescent="0.2">
      <c r="M939" s="11"/>
      <c r="N939" s="11"/>
      <c r="O939" s="11"/>
      <c r="P939" s="11"/>
    </row>
    <row r="940" spans="13:16" ht="15.75" customHeight="1" x14ac:dyDescent="0.2">
      <c r="M940" s="11"/>
      <c r="N940" s="11"/>
      <c r="O940" s="11"/>
      <c r="P940" s="11"/>
    </row>
    <row r="941" spans="13:16" ht="15.75" customHeight="1" x14ac:dyDescent="0.2">
      <c r="M941" s="11"/>
      <c r="N941" s="11"/>
      <c r="O941" s="11"/>
      <c r="P941" s="11"/>
    </row>
    <row r="942" spans="13:16" ht="15.75" customHeight="1" x14ac:dyDescent="0.2">
      <c r="M942" s="11"/>
      <c r="N942" s="11"/>
      <c r="O942" s="11"/>
      <c r="P942" s="11"/>
    </row>
    <row r="943" spans="13:16" ht="15.75" customHeight="1" x14ac:dyDescent="0.2">
      <c r="M943" s="11"/>
      <c r="N943" s="11"/>
      <c r="O943" s="11"/>
      <c r="P943" s="11"/>
    </row>
    <row r="944" spans="13:16" ht="15.75" customHeight="1" x14ac:dyDescent="0.2">
      <c r="M944" s="11"/>
      <c r="N944" s="11"/>
      <c r="O944" s="11"/>
      <c r="P944" s="11"/>
    </row>
    <row r="945" spans="13:16" ht="15.75" customHeight="1" x14ac:dyDescent="0.2">
      <c r="M945" s="11"/>
      <c r="N945" s="11"/>
      <c r="O945" s="11"/>
      <c r="P945" s="11"/>
    </row>
    <row r="946" spans="13:16" ht="15.75" customHeight="1" x14ac:dyDescent="0.2">
      <c r="M946" s="11"/>
      <c r="N946" s="11"/>
      <c r="O946" s="11"/>
      <c r="P946" s="11"/>
    </row>
    <row r="947" spans="13:16" ht="15.75" customHeight="1" x14ac:dyDescent="0.2">
      <c r="M947" s="11"/>
      <c r="N947" s="11"/>
      <c r="O947" s="11"/>
      <c r="P947" s="11"/>
    </row>
    <row r="948" spans="13:16" ht="15.75" customHeight="1" x14ac:dyDescent="0.2">
      <c r="M948" s="11"/>
      <c r="N948" s="11"/>
      <c r="O948" s="11"/>
      <c r="P948" s="11"/>
    </row>
    <row r="949" spans="13:16" ht="15.75" customHeight="1" x14ac:dyDescent="0.2">
      <c r="M949" s="11"/>
      <c r="N949" s="11"/>
      <c r="O949" s="11"/>
      <c r="P949" s="11"/>
    </row>
    <row r="950" spans="13:16" ht="15.75" customHeight="1" x14ac:dyDescent="0.2">
      <c r="M950" s="11"/>
      <c r="N950" s="11"/>
      <c r="O950" s="11"/>
      <c r="P950" s="11"/>
    </row>
    <row r="951" spans="13:16" ht="15.75" customHeight="1" x14ac:dyDescent="0.2">
      <c r="M951" s="11"/>
      <c r="N951" s="11"/>
      <c r="O951" s="11"/>
      <c r="P951" s="11"/>
    </row>
    <row r="952" spans="13:16" ht="15.75" customHeight="1" x14ac:dyDescent="0.2">
      <c r="M952" s="11"/>
      <c r="N952" s="11"/>
      <c r="O952" s="11"/>
      <c r="P952" s="11"/>
    </row>
    <row r="953" spans="13:16" ht="15.75" customHeight="1" x14ac:dyDescent="0.2">
      <c r="M953" s="11"/>
      <c r="N953" s="11"/>
      <c r="O953" s="11"/>
      <c r="P953" s="11"/>
    </row>
    <row r="954" spans="13:16" ht="15.75" customHeight="1" x14ac:dyDescent="0.2">
      <c r="M954" s="11"/>
      <c r="N954" s="11"/>
      <c r="O954" s="11"/>
      <c r="P954" s="11"/>
    </row>
    <row r="955" spans="13:16" ht="15.75" customHeight="1" x14ac:dyDescent="0.2">
      <c r="M955" s="11"/>
      <c r="N955" s="11"/>
      <c r="O955" s="11"/>
      <c r="P955" s="11"/>
    </row>
    <row r="956" spans="13:16" ht="15.75" customHeight="1" x14ac:dyDescent="0.2">
      <c r="M956" s="11"/>
      <c r="N956" s="11"/>
      <c r="O956" s="11"/>
      <c r="P956" s="11"/>
    </row>
    <row r="957" spans="13:16" ht="15.75" customHeight="1" x14ac:dyDescent="0.2">
      <c r="M957" s="11"/>
      <c r="N957" s="11"/>
      <c r="O957" s="11"/>
      <c r="P957" s="11"/>
    </row>
    <row r="958" spans="13:16" ht="15.75" customHeight="1" x14ac:dyDescent="0.2">
      <c r="M958" s="11"/>
      <c r="N958" s="11"/>
      <c r="O958" s="11"/>
      <c r="P958" s="11"/>
    </row>
    <row r="959" spans="13:16" ht="15.75" customHeight="1" x14ac:dyDescent="0.2">
      <c r="M959" s="11"/>
      <c r="N959" s="11"/>
      <c r="O959" s="11"/>
      <c r="P959" s="11"/>
    </row>
    <row r="960" spans="13:16" ht="15.75" customHeight="1" x14ac:dyDescent="0.2">
      <c r="M960" s="11"/>
      <c r="N960" s="11"/>
      <c r="O960" s="11"/>
      <c r="P960" s="11"/>
    </row>
    <row r="961" spans="13:16" ht="15.75" customHeight="1" x14ac:dyDescent="0.2">
      <c r="M961" s="11"/>
      <c r="N961" s="11"/>
      <c r="O961" s="11"/>
      <c r="P961" s="11"/>
    </row>
    <row r="962" spans="13:16" ht="15.75" customHeight="1" x14ac:dyDescent="0.2">
      <c r="M962" s="11"/>
      <c r="N962" s="11"/>
      <c r="O962" s="11"/>
      <c r="P962" s="11"/>
    </row>
    <row r="963" spans="13:16" ht="15.75" customHeight="1" x14ac:dyDescent="0.2">
      <c r="M963" s="11"/>
      <c r="N963" s="11"/>
      <c r="O963" s="11"/>
      <c r="P963" s="11"/>
    </row>
    <row r="964" spans="13:16" ht="15.75" customHeight="1" x14ac:dyDescent="0.2">
      <c r="M964" s="11"/>
      <c r="N964" s="11"/>
      <c r="O964" s="11"/>
      <c r="P964" s="11"/>
    </row>
    <row r="965" spans="13:16" ht="15.75" customHeight="1" x14ac:dyDescent="0.2">
      <c r="M965" s="11"/>
      <c r="N965" s="11"/>
      <c r="O965" s="11"/>
      <c r="P965" s="11"/>
    </row>
    <row r="966" spans="13:16" ht="15.75" customHeight="1" x14ac:dyDescent="0.2">
      <c r="M966" s="11"/>
      <c r="N966" s="11"/>
      <c r="O966" s="11"/>
      <c r="P966" s="11"/>
    </row>
    <row r="967" spans="13:16" ht="15.75" customHeight="1" x14ac:dyDescent="0.2">
      <c r="M967" s="11"/>
      <c r="N967" s="11"/>
      <c r="O967" s="11"/>
      <c r="P967" s="11"/>
    </row>
    <row r="968" spans="13:16" ht="15.75" customHeight="1" x14ac:dyDescent="0.2">
      <c r="M968" s="11"/>
      <c r="N968" s="11"/>
      <c r="O968" s="11"/>
      <c r="P968" s="11"/>
    </row>
    <row r="969" spans="13:16" ht="15.75" customHeight="1" x14ac:dyDescent="0.2">
      <c r="M969" s="11"/>
      <c r="N969" s="11"/>
      <c r="O969" s="11"/>
      <c r="P969" s="11"/>
    </row>
    <row r="970" spans="13:16" ht="15.75" customHeight="1" x14ac:dyDescent="0.2">
      <c r="M970" s="11"/>
      <c r="N970" s="11"/>
      <c r="O970" s="11"/>
      <c r="P970" s="11"/>
    </row>
    <row r="971" spans="13:16" ht="15.75" customHeight="1" x14ac:dyDescent="0.2">
      <c r="M971" s="11"/>
      <c r="N971" s="11"/>
      <c r="O971" s="11"/>
      <c r="P971" s="11"/>
    </row>
    <row r="972" spans="13:16" ht="15.75" customHeight="1" x14ac:dyDescent="0.2">
      <c r="M972" s="11"/>
      <c r="N972" s="11"/>
      <c r="O972" s="11"/>
      <c r="P972" s="11"/>
    </row>
    <row r="973" spans="13:16" ht="15.75" customHeight="1" x14ac:dyDescent="0.2">
      <c r="M973" s="11"/>
      <c r="N973" s="11"/>
      <c r="O973" s="11"/>
      <c r="P973" s="11"/>
    </row>
    <row r="974" spans="13:16" ht="15.75" customHeight="1" x14ac:dyDescent="0.2">
      <c r="M974" s="11"/>
      <c r="N974" s="11"/>
      <c r="O974" s="11"/>
      <c r="P974" s="11"/>
    </row>
    <row r="975" spans="13:16" ht="15.75" customHeight="1" x14ac:dyDescent="0.2">
      <c r="M975" s="11"/>
      <c r="N975" s="11"/>
      <c r="O975" s="11"/>
      <c r="P975" s="11"/>
    </row>
    <row r="976" spans="13:16" ht="15.75" customHeight="1" x14ac:dyDescent="0.2">
      <c r="M976" s="11"/>
      <c r="N976" s="11"/>
      <c r="O976" s="11"/>
      <c r="P976" s="11"/>
    </row>
    <row r="977" spans="13:16" ht="15.75" customHeight="1" x14ac:dyDescent="0.2">
      <c r="M977" s="11"/>
      <c r="N977" s="11"/>
      <c r="O977" s="11"/>
      <c r="P977" s="11"/>
    </row>
    <row r="978" spans="13:16" ht="15.75" customHeight="1" x14ac:dyDescent="0.2">
      <c r="M978" s="11"/>
      <c r="N978" s="11"/>
      <c r="O978" s="11"/>
      <c r="P978" s="11"/>
    </row>
    <row r="979" spans="13:16" ht="15.75" customHeight="1" x14ac:dyDescent="0.2">
      <c r="M979" s="11"/>
      <c r="N979" s="11"/>
      <c r="O979" s="11"/>
      <c r="P979" s="11"/>
    </row>
    <row r="980" spans="13:16" ht="15.75" customHeight="1" x14ac:dyDescent="0.2">
      <c r="M980" s="11"/>
      <c r="N980" s="11"/>
      <c r="O980" s="11"/>
      <c r="P980" s="11"/>
    </row>
    <row r="981" spans="13:16" ht="15.75" customHeight="1" x14ac:dyDescent="0.2">
      <c r="M981" s="11"/>
      <c r="N981" s="11"/>
      <c r="O981" s="11"/>
      <c r="P981" s="11"/>
    </row>
    <row r="982" spans="13:16" ht="15.75" customHeight="1" x14ac:dyDescent="0.2">
      <c r="M982" s="11"/>
      <c r="N982" s="11"/>
      <c r="O982" s="11"/>
      <c r="P982" s="11"/>
    </row>
    <row r="983" spans="13:16" ht="15.75" customHeight="1" x14ac:dyDescent="0.2">
      <c r="M983" s="11"/>
      <c r="N983" s="11"/>
      <c r="O983" s="11"/>
      <c r="P983" s="11"/>
    </row>
    <row r="984" spans="13:16" ht="15.75" customHeight="1" x14ac:dyDescent="0.2">
      <c r="M984" s="11"/>
      <c r="N984" s="11"/>
      <c r="O984" s="11"/>
      <c r="P984" s="11"/>
    </row>
    <row r="985" spans="13:16" ht="15.75" customHeight="1" x14ac:dyDescent="0.2">
      <c r="M985" s="11"/>
      <c r="N985" s="11"/>
      <c r="O985" s="11"/>
      <c r="P985" s="11"/>
    </row>
    <row r="986" spans="13:16" ht="15.75" customHeight="1" x14ac:dyDescent="0.2">
      <c r="M986" s="11"/>
      <c r="N986" s="11"/>
      <c r="O986" s="11"/>
      <c r="P986" s="11"/>
    </row>
    <row r="987" spans="13:16" ht="15.75" customHeight="1" x14ac:dyDescent="0.2">
      <c r="M987" s="11"/>
      <c r="N987" s="11"/>
      <c r="O987" s="11"/>
      <c r="P987" s="11"/>
    </row>
    <row r="988" spans="13:16" ht="15.75" customHeight="1" x14ac:dyDescent="0.2">
      <c r="M988" s="11"/>
      <c r="N988" s="11"/>
      <c r="O988" s="11"/>
      <c r="P988" s="11"/>
    </row>
    <row r="989" spans="13:16" ht="15.75" customHeight="1" x14ac:dyDescent="0.2">
      <c r="M989" s="11"/>
      <c r="N989" s="11"/>
      <c r="O989" s="11"/>
      <c r="P989" s="11"/>
    </row>
    <row r="990" spans="13:16" ht="15.75" customHeight="1" x14ac:dyDescent="0.2">
      <c r="M990" s="11"/>
      <c r="N990" s="11"/>
      <c r="O990" s="11"/>
      <c r="P990" s="11"/>
    </row>
    <row r="991" spans="13:16" ht="15.75" customHeight="1" x14ac:dyDescent="0.2">
      <c r="M991" s="11"/>
      <c r="N991" s="11"/>
      <c r="O991" s="11"/>
      <c r="P991" s="11"/>
    </row>
    <row r="992" spans="13:16" ht="15.75" customHeight="1" x14ac:dyDescent="0.2">
      <c r="M992" s="11"/>
      <c r="N992" s="11"/>
      <c r="O992" s="11"/>
      <c r="P992" s="11"/>
    </row>
    <row r="993" spans="13:16" ht="15.75" customHeight="1" x14ac:dyDescent="0.2">
      <c r="M993" s="11"/>
      <c r="N993" s="11"/>
      <c r="O993" s="11"/>
      <c r="P993" s="11"/>
    </row>
    <row r="994" spans="13:16" ht="15.75" customHeight="1" x14ac:dyDescent="0.2">
      <c r="M994" s="11"/>
      <c r="N994" s="11"/>
      <c r="O994" s="11"/>
      <c r="P994" s="11"/>
    </row>
    <row r="995" spans="13:16" ht="15.75" customHeight="1" x14ac:dyDescent="0.2">
      <c r="M995" s="11"/>
      <c r="N995" s="11"/>
      <c r="O995" s="11"/>
      <c r="P995" s="11"/>
    </row>
    <row r="996" spans="13:16" ht="15.75" customHeight="1" x14ac:dyDescent="0.2">
      <c r="M996" s="11"/>
      <c r="N996" s="11"/>
      <c r="O996" s="11"/>
      <c r="P996" s="11"/>
    </row>
    <row r="997" spans="13:16" ht="15.75" customHeight="1" x14ac:dyDescent="0.2">
      <c r="M997" s="11"/>
      <c r="N997" s="11"/>
      <c r="O997" s="11"/>
      <c r="P997" s="11"/>
    </row>
    <row r="998" spans="13:16" ht="15.75" customHeight="1" x14ac:dyDescent="0.2">
      <c r="M998" s="11"/>
      <c r="N998" s="11"/>
      <c r="O998" s="11"/>
      <c r="P998" s="11"/>
    </row>
    <row r="999" spans="13:16" ht="15.75" customHeight="1" x14ac:dyDescent="0.2">
      <c r="M999" s="11"/>
      <c r="N999" s="11"/>
      <c r="O999" s="11"/>
      <c r="P999" s="11"/>
    </row>
    <row r="1000" spans="13:16" ht="15.75" customHeight="1" x14ac:dyDescent="0.2">
      <c r="M1000" s="11"/>
      <c r="N1000" s="11"/>
      <c r="O1000" s="11"/>
      <c r="P1000" s="11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baseColWidth="10" defaultColWidth="14.5" defaultRowHeight="15" customHeight="1" x14ac:dyDescent="0.2"/>
  <cols>
    <col min="1" max="1" width="10.33203125" customWidth="1"/>
    <col min="2" max="3" width="11.83203125" hidden="1" customWidth="1"/>
    <col min="4" max="6" width="12.6640625" hidden="1" customWidth="1"/>
    <col min="7" max="7" width="13.6640625" customWidth="1"/>
    <col min="8" max="8" width="14.6640625" customWidth="1"/>
    <col min="9" max="10" width="13.33203125" customWidth="1"/>
    <col min="11" max="32" width="8.6640625" customWidth="1"/>
  </cols>
  <sheetData>
    <row r="1" spans="1:10" ht="64" x14ac:dyDescent="0.2">
      <c r="A1" s="1" t="s">
        <v>0</v>
      </c>
      <c r="B1" s="1" t="s">
        <v>4</v>
      </c>
      <c r="C1" s="1" t="s">
        <v>176</v>
      </c>
      <c r="D1" s="1" t="s">
        <v>5</v>
      </c>
      <c r="E1" s="1" t="s">
        <v>7</v>
      </c>
      <c r="F1" s="1" t="s">
        <v>9</v>
      </c>
      <c r="G1" s="1" t="s">
        <v>177</v>
      </c>
      <c r="H1" s="1" t="s">
        <v>178</v>
      </c>
      <c r="I1" s="1" t="s">
        <v>179</v>
      </c>
      <c r="J1" s="1" t="s">
        <v>180</v>
      </c>
    </row>
    <row r="2" spans="1:10" x14ac:dyDescent="0.2">
      <c r="A2" s="2">
        <v>1792</v>
      </c>
    </row>
    <row r="3" spans="1:10" x14ac:dyDescent="0.2">
      <c r="A3" s="2">
        <v>1793</v>
      </c>
    </row>
    <row r="4" spans="1:10" x14ac:dyDescent="0.2">
      <c r="A4" s="2">
        <v>1794</v>
      </c>
      <c r="B4" s="2">
        <v>1.0726405090137858</v>
      </c>
      <c r="C4" s="2">
        <f t="shared" ref="C4:C233" si="0">B4-1</f>
        <v>7.2640509013785826E-2</v>
      </c>
      <c r="E4" s="2">
        <v>-0.13895978990883451</v>
      </c>
      <c r="F4" s="2">
        <v>-0.13521353751085641</v>
      </c>
    </row>
    <row r="5" spans="1:10" x14ac:dyDescent="0.2">
      <c r="A5" s="2">
        <v>1795</v>
      </c>
      <c r="B5" s="2">
        <v>1.1275333662876916</v>
      </c>
      <c r="C5" s="2">
        <f t="shared" si="0"/>
        <v>0.12753336628769163</v>
      </c>
      <c r="D5" s="2">
        <v>5.4892857273905804E-2</v>
      </c>
      <c r="E5" s="2">
        <v>6.2567530308673458E-2</v>
      </c>
      <c r="F5" s="2">
        <v>2.2767635798728314E-2</v>
      </c>
    </row>
    <row r="6" spans="1:10" x14ac:dyDescent="0.2">
      <c r="A6" s="2">
        <v>1796</v>
      </c>
      <c r="B6" s="2">
        <v>1.0951337132836474</v>
      </c>
      <c r="C6" s="2">
        <f t="shared" si="0"/>
        <v>9.5133713283647392E-2</v>
      </c>
      <c r="D6" s="2">
        <v>-3.2399653004044238E-2</v>
      </c>
      <c r="E6" s="2">
        <v>3.5229777672867169E-3</v>
      </c>
      <c r="F6" s="2">
        <v>-9.6273511546120183E-2</v>
      </c>
    </row>
    <row r="7" spans="1:10" x14ac:dyDescent="0.2">
      <c r="A7" s="2">
        <v>1797</v>
      </c>
      <c r="B7" s="2">
        <v>1.0064051240992795</v>
      </c>
      <c r="C7" s="2">
        <f t="shared" si="0"/>
        <v>6.4051240992795133E-3</v>
      </c>
      <c r="D7" s="2">
        <v>-8.8728589184367879E-2</v>
      </c>
      <c r="E7" s="2">
        <v>-4.1161526572962348E-2</v>
      </c>
      <c r="F7" s="2">
        <v>-6.6938209803928173E-2</v>
      </c>
    </row>
    <row r="8" spans="1:10" x14ac:dyDescent="0.2">
      <c r="A8" s="2">
        <v>1798</v>
      </c>
      <c r="B8" s="2">
        <v>0.96459824980111375</v>
      </c>
      <c r="C8" s="2">
        <f t="shared" si="0"/>
        <v>-3.540175019888625E-2</v>
      </c>
      <c r="D8" s="2">
        <v>-4.1806874298165764E-2</v>
      </c>
      <c r="E8" s="2">
        <v>0.1749410580745685</v>
      </c>
      <c r="F8" s="2">
        <v>0.19697645324092083</v>
      </c>
    </row>
    <row r="9" spans="1:10" x14ac:dyDescent="0.2">
      <c r="A9" s="2">
        <v>1799</v>
      </c>
      <c r="B9" s="2">
        <v>0.98309278350515461</v>
      </c>
      <c r="C9" s="2">
        <f t="shared" si="0"/>
        <v>-1.690721649484539E-2</v>
      </c>
      <c r="D9" s="2">
        <v>1.8494533704040861E-2</v>
      </c>
      <c r="E9" s="2">
        <v>0.10368869530040659</v>
      </c>
      <c r="F9" s="2">
        <v>5.0021011897953604E-2</v>
      </c>
    </row>
    <row r="10" spans="1:10" x14ac:dyDescent="0.2">
      <c r="A10" s="2">
        <v>1800</v>
      </c>
      <c r="B10" s="2">
        <v>1.0104865771812082</v>
      </c>
      <c r="C10" s="2">
        <f t="shared" si="0"/>
        <v>1.0486577181208157E-2</v>
      </c>
      <c r="D10" s="2">
        <v>2.7393793676053546E-2</v>
      </c>
      <c r="E10" s="2">
        <v>4.997984486716156E-2</v>
      </c>
      <c r="F10" s="2">
        <v>4.5192514970996189E-2</v>
      </c>
    </row>
    <row r="11" spans="1:10" x14ac:dyDescent="0.2">
      <c r="A11" s="2">
        <v>1801</v>
      </c>
      <c r="B11" s="2">
        <v>1.0170195101701951</v>
      </c>
      <c r="C11" s="2">
        <f t="shared" si="0"/>
        <v>1.7019510170195096E-2</v>
      </c>
      <c r="D11" s="2">
        <v>6.5329329889869392E-3</v>
      </c>
      <c r="E11" s="2">
        <v>0.11740439615149056</v>
      </c>
      <c r="F11" s="2">
        <v>0.16789565159980979</v>
      </c>
    </row>
    <row r="12" spans="1:10" x14ac:dyDescent="0.2">
      <c r="A12" s="2">
        <v>1802</v>
      </c>
      <c r="B12" s="2">
        <v>0.92734693877551011</v>
      </c>
      <c r="C12" s="2">
        <f t="shared" si="0"/>
        <v>-7.265306122448989E-2</v>
      </c>
      <c r="D12" s="2">
        <v>-8.9672571394684986E-2</v>
      </c>
      <c r="E12" s="2">
        <v>0.22089566161235918</v>
      </c>
      <c r="F12" s="2">
        <v>0.24012472144782393</v>
      </c>
    </row>
    <row r="13" spans="1:10" x14ac:dyDescent="0.2">
      <c r="A13" s="2">
        <v>1803</v>
      </c>
      <c r="B13" s="2">
        <v>0.93970070422535223</v>
      </c>
      <c r="C13" s="2">
        <f t="shared" si="0"/>
        <v>-6.0299295774647765E-2</v>
      </c>
      <c r="D13" s="2">
        <v>1.2353765449842125E-2</v>
      </c>
      <c r="E13" s="2">
        <v>0.21538577319815166</v>
      </c>
      <c r="F13" s="2">
        <v>0.12276169968596307</v>
      </c>
      <c r="G13" s="22">
        <f t="shared" ref="G13:G233" si="1">CORREL(C4:C13,E4:E13)</f>
        <v>-0.69528835517013443</v>
      </c>
      <c r="H13" s="22">
        <f t="shared" ref="H13:H233" si="2">CORREL(C4:C13,F4:F13)</f>
        <v>-0.70610486267964556</v>
      </c>
    </row>
    <row r="14" spans="1:10" x14ac:dyDescent="0.2">
      <c r="A14" s="2">
        <v>1804</v>
      </c>
      <c r="B14" s="2">
        <v>1.0491803278688523</v>
      </c>
      <c r="C14" s="2">
        <f t="shared" si="0"/>
        <v>4.9180327868852292E-2</v>
      </c>
      <c r="D14" s="2">
        <v>0.10947962364350006</v>
      </c>
      <c r="E14" s="2">
        <v>-5.6964538364601136E-3</v>
      </c>
      <c r="F14" s="2">
        <v>-2.1784348413105281E-2</v>
      </c>
      <c r="G14" s="22">
        <f t="shared" si="1"/>
        <v>-0.70096282528996334</v>
      </c>
      <c r="H14" s="22">
        <f t="shared" si="2"/>
        <v>-0.68799749145561184</v>
      </c>
      <c r="I14" s="22">
        <f t="shared" ref="I14:I233" si="3">CORREL(D5:D14,E5:E14)</f>
        <v>-0.22995058856202369</v>
      </c>
      <c r="J14" s="22">
        <f t="shared" ref="J14:J233" si="4">CORREL(D5:D14,F5:F14)</f>
        <v>-0.24442010170545869</v>
      </c>
    </row>
    <row r="15" spans="1:10" x14ac:dyDescent="0.2">
      <c r="A15" s="2">
        <v>1805</v>
      </c>
      <c r="B15" s="2">
        <v>1.0178571428571428</v>
      </c>
      <c r="C15" s="2">
        <f t="shared" si="0"/>
        <v>1.7857142857142794E-2</v>
      </c>
      <c r="D15" s="2">
        <v>-3.1323185011709498E-2</v>
      </c>
      <c r="E15" s="2">
        <v>-1.4473940706992372E-2</v>
      </c>
      <c r="F15" s="2">
        <v>-7.6338496640466769E-3</v>
      </c>
      <c r="G15" s="22">
        <f t="shared" si="1"/>
        <v>-0.80750448875406433</v>
      </c>
      <c r="H15" s="22">
        <f t="shared" si="2"/>
        <v>-0.7863914881681181</v>
      </c>
      <c r="I15" s="22">
        <f t="shared" si="3"/>
        <v>-0.15230564745508152</v>
      </c>
      <c r="J15" s="22">
        <f t="shared" si="4"/>
        <v>-0.18174524352970337</v>
      </c>
    </row>
    <row r="16" spans="1:10" x14ac:dyDescent="0.2">
      <c r="A16" s="2">
        <v>1806</v>
      </c>
      <c r="B16" s="2">
        <v>1.0175438596491229</v>
      </c>
      <c r="C16" s="2">
        <f t="shared" si="0"/>
        <v>1.7543859649122862E-2</v>
      </c>
      <c r="D16" s="2">
        <v>-3.1328320801993215E-4</v>
      </c>
      <c r="E16" s="2">
        <v>-1.431414247837326E-2</v>
      </c>
      <c r="F16" s="2">
        <v>4.2321442195299763E-2</v>
      </c>
      <c r="G16" s="22">
        <f t="shared" si="1"/>
        <v>-0.86502783173420472</v>
      </c>
      <c r="H16" s="22">
        <f t="shared" si="2"/>
        <v>-0.7124844843599889</v>
      </c>
      <c r="I16" s="22">
        <f t="shared" si="3"/>
        <v>-0.20095696557327125</v>
      </c>
      <c r="J16" s="22">
        <f t="shared" si="4"/>
        <v>-0.28411064598132874</v>
      </c>
    </row>
    <row r="17" spans="1:10" x14ac:dyDescent="0.2">
      <c r="A17" s="2">
        <v>1807</v>
      </c>
      <c r="B17" s="2">
        <v>0.99310344827586206</v>
      </c>
      <c r="C17" s="2">
        <f t="shared" si="0"/>
        <v>-6.8965517241379448E-3</v>
      </c>
      <c r="D17" s="2">
        <v>-2.4440411373260806E-2</v>
      </c>
      <c r="E17" s="2">
        <v>0.11397487865999678</v>
      </c>
      <c r="F17" s="2">
        <v>0.1218159296102137</v>
      </c>
      <c r="G17" s="22">
        <f t="shared" si="1"/>
        <v>-0.90451092340853212</v>
      </c>
      <c r="H17" s="22">
        <f t="shared" si="2"/>
        <v>-0.75433114098126486</v>
      </c>
      <c r="I17" s="22">
        <f t="shared" si="3"/>
        <v>-0.5180971487780639</v>
      </c>
      <c r="J17" s="22">
        <f t="shared" si="4"/>
        <v>-0.69643182137394322</v>
      </c>
    </row>
    <row r="18" spans="1:10" x14ac:dyDescent="0.2">
      <c r="A18" s="2">
        <v>1808</v>
      </c>
      <c r="B18" s="2">
        <v>1.0143229166666665</v>
      </c>
      <c r="C18" s="2">
        <f t="shared" si="0"/>
        <v>1.4322916666666519E-2</v>
      </c>
      <c r="D18" s="2">
        <v>2.1219468390804463E-2</v>
      </c>
      <c r="E18" s="2">
        <v>-9.1906411036114521E-3</v>
      </c>
      <c r="F18" s="2">
        <v>3.2867232703285065E-2</v>
      </c>
      <c r="G18" s="22">
        <f t="shared" si="1"/>
        <v>-0.88947802979372492</v>
      </c>
      <c r="H18" s="22">
        <f t="shared" si="2"/>
        <v>-0.74546079450450498</v>
      </c>
      <c r="I18" s="22">
        <f t="shared" si="3"/>
        <v>-0.48225264045172389</v>
      </c>
      <c r="J18" s="22">
        <f t="shared" si="4"/>
        <v>-0.67129084019750906</v>
      </c>
    </row>
    <row r="19" spans="1:10" x14ac:dyDescent="0.2">
      <c r="A19" s="2">
        <v>1809</v>
      </c>
      <c r="B19" s="2">
        <v>1.0308087291399231</v>
      </c>
      <c r="C19" s="2">
        <f t="shared" si="0"/>
        <v>3.0808729139923052E-2</v>
      </c>
      <c r="D19" s="2">
        <v>1.6485812473256534E-2</v>
      </c>
      <c r="E19" s="2">
        <v>0.11314573132207228</v>
      </c>
      <c r="F19" s="2">
        <v>6.7751843888603114E-2</v>
      </c>
      <c r="G19" s="22">
        <f t="shared" si="1"/>
        <v>-0.81485355918757763</v>
      </c>
      <c r="H19" s="22">
        <f t="shared" si="2"/>
        <v>-0.76081874123892923</v>
      </c>
      <c r="I19" s="22">
        <f t="shared" si="3"/>
        <v>-0.47955807927283078</v>
      </c>
      <c r="J19" s="22">
        <f t="shared" si="4"/>
        <v>-0.66908694541992986</v>
      </c>
    </row>
    <row r="20" spans="1:10" x14ac:dyDescent="0.2">
      <c r="A20" s="2">
        <v>1810</v>
      </c>
      <c r="B20" s="2">
        <v>0.98962224989622249</v>
      </c>
      <c r="C20" s="2">
        <f t="shared" si="0"/>
        <v>-1.0377750103777506E-2</v>
      </c>
      <c r="D20" s="2">
        <v>-4.1186479243700558E-2</v>
      </c>
      <c r="E20" s="2">
        <v>8.6161790058572274E-2</v>
      </c>
      <c r="F20" s="2">
        <v>6.3063174127331312E-2</v>
      </c>
      <c r="G20" s="22">
        <f t="shared" si="1"/>
        <v>-0.8115067190820997</v>
      </c>
      <c r="H20" s="22">
        <f t="shared" si="2"/>
        <v>-0.74628799015309566</v>
      </c>
      <c r="I20" s="22">
        <f t="shared" si="3"/>
        <v>-0.45796643446942292</v>
      </c>
      <c r="J20" s="22">
        <f t="shared" si="4"/>
        <v>-0.61199268399439744</v>
      </c>
    </row>
    <row r="21" spans="1:10" ht="15.75" customHeight="1" x14ac:dyDescent="0.2">
      <c r="A21" s="2">
        <v>1811</v>
      </c>
      <c r="B21" s="2">
        <v>1.0339765100671141</v>
      </c>
      <c r="C21" s="2">
        <f t="shared" si="0"/>
        <v>3.3976510067114107E-2</v>
      </c>
      <c r="D21" s="2">
        <v>4.4354260170891613E-2</v>
      </c>
      <c r="E21" s="2">
        <v>-5.3235704624696623E-2</v>
      </c>
      <c r="F21" s="2">
        <v>5.2889251677465943E-3</v>
      </c>
      <c r="G21" s="22">
        <f t="shared" si="1"/>
        <v>-0.86045086427785822</v>
      </c>
      <c r="H21" s="22">
        <f t="shared" si="2"/>
        <v>-0.88591141001779028</v>
      </c>
      <c r="I21" s="22">
        <f t="shared" si="3"/>
        <v>-0.52728637279115553</v>
      </c>
      <c r="J21" s="22">
        <f t="shared" si="4"/>
        <v>-0.70708709425423033</v>
      </c>
    </row>
    <row r="22" spans="1:10" ht="15.75" customHeight="1" x14ac:dyDescent="0.2">
      <c r="A22" s="2">
        <v>1812</v>
      </c>
      <c r="B22" s="2">
        <v>1.0393509127789047</v>
      </c>
      <c r="C22" s="2">
        <f t="shared" si="0"/>
        <v>3.9350912778904679E-2</v>
      </c>
      <c r="D22" s="2">
        <v>5.3744027117905713E-3</v>
      </c>
      <c r="E22" s="2">
        <v>-1.0754885230562006E-2</v>
      </c>
      <c r="F22" s="2">
        <v>-5.2177480934210374E-2</v>
      </c>
      <c r="G22" s="22">
        <f t="shared" si="1"/>
        <v>-0.80349819388718513</v>
      </c>
      <c r="H22" s="22">
        <f t="shared" si="2"/>
        <v>-0.80025914828742406</v>
      </c>
      <c r="I22" s="22">
        <f t="shared" si="3"/>
        <v>-0.28010769168999788</v>
      </c>
      <c r="J22" s="22">
        <f t="shared" si="4"/>
        <v>-0.38007452355666954</v>
      </c>
    </row>
    <row r="23" spans="1:10" ht="15.75" customHeight="1" x14ac:dyDescent="0.2">
      <c r="A23" s="2">
        <v>1813</v>
      </c>
      <c r="B23" s="2">
        <v>1.1069476971116314</v>
      </c>
      <c r="C23" s="2">
        <f t="shared" si="0"/>
        <v>0.10694769711163143</v>
      </c>
      <c r="D23" s="2">
        <v>6.7596784332726756E-2</v>
      </c>
      <c r="E23" s="2">
        <v>-3.5327596879983769E-3</v>
      </c>
      <c r="F23" s="2">
        <v>-6.7197691674449556E-2</v>
      </c>
      <c r="G23" s="22">
        <f t="shared" si="1"/>
        <v>-0.42455735045650628</v>
      </c>
      <c r="H23" s="22">
        <f t="shared" si="2"/>
        <v>-0.79400854827386824</v>
      </c>
      <c r="I23" s="22">
        <f t="shared" si="3"/>
        <v>-0.42810560540441606</v>
      </c>
      <c r="J23" s="22">
        <f t="shared" si="4"/>
        <v>-0.55208223438509174</v>
      </c>
    </row>
    <row r="24" spans="1:10" ht="15.75" customHeight="1" x14ac:dyDescent="0.2">
      <c r="A24" s="2">
        <v>1814</v>
      </c>
      <c r="B24" s="2">
        <v>1.1449224259520452</v>
      </c>
      <c r="C24" s="2">
        <f t="shared" si="0"/>
        <v>0.14492242595204519</v>
      </c>
      <c r="D24" s="2">
        <v>3.7974728840413752E-2</v>
      </c>
      <c r="E24" s="2">
        <v>-6.2117242715421184E-2</v>
      </c>
      <c r="F24" s="2">
        <v>-0.15066977997367359</v>
      </c>
      <c r="G24" s="22">
        <f t="shared" si="1"/>
        <v>-0.55415509778744709</v>
      </c>
      <c r="H24" s="22">
        <f t="shared" si="2"/>
        <v>-0.89423574478622125</v>
      </c>
      <c r="I24" s="22">
        <f t="shared" si="3"/>
        <v>-0.51446198307977276</v>
      </c>
      <c r="J24" s="22">
        <f t="shared" si="4"/>
        <v>-0.57690027861137982</v>
      </c>
    </row>
    <row r="25" spans="1:10" ht="15.75" customHeight="1" x14ac:dyDescent="0.2">
      <c r="A25" s="2">
        <v>1815</v>
      </c>
      <c r="B25" s="2">
        <v>0.98275331074838312</v>
      </c>
      <c r="C25" s="2">
        <f t="shared" si="0"/>
        <v>-1.7246689251616876E-2</v>
      </c>
      <c r="D25" s="2">
        <v>-0.16216911520366206</v>
      </c>
      <c r="E25" s="2">
        <v>-5.8187395083857729E-2</v>
      </c>
      <c r="F25" s="2">
        <v>1.5856097244070888E-2</v>
      </c>
      <c r="G25" s="22">
        <f t="shared" si="1"/>
        <v>-0.39491475226433365</v>
      </c>
      <c r="H25" s="22">
        <f t="shared" si="2"/>
        <v>-0.86771557285573642</v>
      </c>
      <c r="I25" s="22">
        <f t="shared" si="3"/>
        <v>2.9574415556447753E-3</v>
      </c>
      <c r="J25" s="22">
        <f t="shared" si="4"/>
        <v>-0.35923753535477443</v>
      </c>
    </row>
    <row r="26" spans="1:10" ht="15.75" customHeight="1" x14ac:dyDescent="0.2">
      <c r="A26" s="2">
        <v>1816</v>
      </c>
      <c r="B26" s="2">
        <v>0.89407709182074591</v>
      </c>
      <c r="C26" s="2">
        <f t="shared" si="0"/>
        <v>-0.10592290817925409</v>
      </c>
      <c r="D26" s="2">
        <v>-8.8676218927637218E-2</v>
      </c>
      <c r="E26" s="2">
        <v>0.2626549237652378</v>
      </c>
      <c r="F26" s="2">
        <v>0.28270450391970581</v>
      </c>
      <c r="G26" s="22">
        <f t="shared" si="1"/>
        <v>-0.70248290139224834</v>
      </c>
      <c r="H26" s="22">
        <f t="shared" si="2"/>
        <v>-0.92468892571908001</v>
      </c>
      <c r="I26" s="22">
        <f t="shared" si="3"/>
        <v>-0.28808333420678572</v>
      </c>
      <c r="J26" s="22">
        <f t="shared" si="4"/>
        <v>-0.51240491601995375</v>
      </c>
    </row>
    <row r="27" spans="1:10" ht="15.75" customHeight="1" x14ac:dyDescent="0.2">
      <c r="A27" s="2">
        <v>1817</v>
      </c>
      <c r="B27" s="2">
        <v>0.92919733613739908</v>
      </c>
      <c r="C27" s="2">
        <f t="shared" si="0"/>
        <v>-7.0802663862600923E-2</v>
      </c>
      <c r="D27" s="2">
        <v>3.5120244316653171E-2</v>
      </c>
      <c r="E27" s="2">
        <v>0.12713231646312395</v>
      </c>
      <c r="F27" s="2">
        <v>0.18003148307540107</v>
      </c>
      <c r="G27" s="22">
        <f t="shared" si="1"/>
        <v>-0.72563734249897405</v>
      </c>
      <c r="H27" s="22">
        <f t="shared" si="2"/>
        <v>-0.94017870896118161</v>
      </c>
      <c r="I27" s="22">
        <f t="shared" si="3"/>
        <v>-0.20417768638124678</v>
      </c>
      <c r="J27" s="22">
        <f t="shared" si="4"/>
        <v>-0.37900439605181907</v>
      </c>
    </row>
    <row r="28" spans="1:10" ht="15.75" customHeight="1" x14ac:dyDescent="0.2">
      <c r="A28" s="2">
        <v>1818</v>
      </c>
      <c r="B28" s="2">
        <v>0.95133911731422105</v>
      </c>
      <c r="C28" s="2">
        <f t="shared" si="0"/>
        <v>-4.866088268577895E-2</v>
      </c>
      <c r="D28" s="2">
        <v>2.2141781176821973E-2</v>
      </c>
      <c r="E28" s="2">
        <v>0.31227332826870668</v>
      </c>
      <c r="F28" s="2">
        <v>0.21579302955038226</v>
      </c>
      <c r="G28" s="22">
        <f t="shared" si="1"/>
        <v>-0.719790234439591</v>
      </c>
      <c r="H28" s="22">
        <f t="shared" si="2"/>
        <v>-0.93576240655181497</v>
      </c>
      <c r="I28" s="22">
        <f t="shared" si="3"/>
        <v>-5.4522134017624901E-2</v>
      </c>
      <c r="J28" s="22">
        <f t="shared" si="4"/>
        <v>-0.28523300042976907</v>
      </c>
    </row>
    <row r="29" spans="1:10" ht="15.75" customHeight="1" x14ac:dyDescent="0.2">
      <c r="A29" s="2">
        <v>1819</v>
      </c>
      <c r="B29" s="2">
        <v>0.97779540047581293</v>
      </c>
      <c r="C29" s="2">
        <f t="shared" si="0"/>
        <v>-2.2204599524187074E-2</v>
      </c>
      <c r="D29" s="2">
        <v>2.6456283161591876E-2</v>
      </c>
      <c r="E29" s="2">
        <v>-0.11750603710368701</v>
      </c>
      <c r="F29" s="2">
        <v>2.1493938326135442E-2</v>
      </c>
      <c r="G29" s="22">
        <f t="shared" si="1"/>
        <v>-0.62163448449422842</v>
      </c>
      <c r="H29" s="22">
        <f t="shared" si="2"/>
        <v>-0.92366189347108618</v>
      </c>
      <c r="I29" s="22">
        <f t="shared" si="3"/>
        <v>-0.12370699814073488</v>
      </c>
      <c r="J29" s="22">
        <f t="shared" si="4"/>
        <v>-0.29824864624202219</v>
      </c>
    </row>
    <row r="30" spans="1:10" ht="15.75" customHeight="1" x14ac:dyDescent="0.2">
      <c r="A30" s="2">
        <v>1820</v>
      </c>
      <c r="B30" s="2">
        <v>0.96066504460665036</v>
      </c>
      <c r="C30" s="2">
        <f t="shared" si="0"/>
        <v>-3.9334955393349635E-2</v>
      </c>
      <c r="D30" s="2">
        <v>-1.7130355869162561E-2</v>
      </c>
      <c r="E30" s="2">
        <v>-1.2761511648380575E-2</v>
      </c>
      <c r="F30" s="2">
        <v>0.13143476188281156</v>
      </c>
      <c r="G30" s="22">
        <f t="shared" si="1"/>
        <v>-0.58140467661262663</v>
      </c>
      <c r="H30" s="22">
        <f t="shared" si="2"/>
        <v>-0.92681858960786745</v>
      </c>
      <c r="I30" s="22">
        <f t="shared" si="3"/>
        <v>-9.9931839225777183E-2</v>
      </c>
      <c r="J30" s="22">
        <f t="shared" si="4"/>
        <v>-0.30499821157131518</v>
      </c>
    </row>
    <row r="31" spans="1:10" ht="15.75" customHeight="1" x14ac:dyDescent="0.2">
      <c r="A31" s="2">
        <v>1821</v>
      </c>
      <c r="B31" s="2">
        <v>0.94216969185310273</v>
      </c>
      <c r="C31" s="2">
        <f t="shared" si="0"/>
        <v>-5.7830308146897269E-2</v>
      </c>
      <c r="D31" s="2">
        <v>-1.8495352753547634E-2</v>
      </c>
      <c r="E31" s="2">
        <v>0.12931405550677399</v>
      </c>
      <c r="F31" s="2">
        <v>0.17181820684912252</v>
      </c>
      <c r="G31" s="22">
        <f t="shared" si="1"/>
        <v>-0.58601379426978739</v>
      </c>
      <c r="H31" s="22">
        <f t="shared" si="2"/>
        <v>-0.92925997752526901</v>
      </c>
      <c r="I31" s="22">
        <f t="shared" si="3"/>
        <v>-5.8267991035223766E-2</v>
      </c>
      <c r="J31" s="22">
        <f t="shared" si="4"/>
        <v>-0.28669144720939299</v>
      </c>
    </row>
    <row r="32" spans="1:10" ht="15.75" customHeight="1" x14ac:dyDescent="0.2">
      <c r="A32" s="2">
        <v>1822</v>
      </c>
      <c r="B32" s="2">
        <v>1</v>
      </c>
      <c r="C32" s="2">
        <f t="shared" si="0"/>
        <v>0</v>
      </c>
      <c r="D32" s="2">
        <v>5.7830308146897269E-2</v>
      </c>
      <c r="E32" s="2">
        <v>0.11889627104514933</v>
      </c>
      <c r="F32" s="2">
        <v>6.3793852661230055E-2</v>
      </c>
      <c r="G32" s="22">
        <f t="shared" si="1"/>
        <v>-0.56145943592869763</v>
      </c>
      <c r="H32" s="22">
        <f t="shared" si="2"/>
        <v>-0.9312412482214526</v>
      </c>
      <c r="I32" s="22">
        <f t="shared" si="3"/>
        <v>-7.9587999806601094E-3</v>
      </c>
      <c r="J32" s="22">
        <f t="shared" si="4"/>
        <v>-0.28258535413820574</v>
      </c>
    </row>
    <row r="33" spans="1:10" ht="15.75" customHeight="1" x14ac:dyDescent="0.2">
      <c r="A33" s="2">
        <v>1823</v>
      </c>
      <c r="B33" s="2">
        <v>0.96370967741935476</v>
      </c>
      <c r="C33" s="2">
        <f t="shared" si="0"/>
        <v>-3.629032258064524E-2</v>
      </c>
      <c r="D33" s="2">
        <v>-3.629032258064524E-2</v>
      </c>
      <c r="E33" s="2">
        <v>-3.4404188265565461E-3</v>
      </c>
      <c r="F33" s="2">
        <v>6.712009943247299E-2</v>
      </c>
      <c r="G33" s="22">
        <f t="shared" si="1"/>
        <v>-0.53883845379268303</v>
      </c>
      <c r="H33" s="22">
        <f t="shared" si="2"/>
        <v>-0.91378577305840747</v>
      </c>
      <c r="I33" s="22">
        <f t="shared" si="3"/>
        <v>7.8204938146092307E-2</v>
      </c>
      <c r="J33" s="22">
        <f t="shared" si="4"/>
        <v>-0.15319712901288016</v>
      </c>
    </row>
    <row r="34" spans="1:10" ht="15.75" customHeight="1" x14ac:dyDescent="0.2">
      <c r="A34" s="2">
        <v>1824</v>
      </c>
      <c r="B34" s="2">
        <v>0.9065550906555091</v>
      </c>
      <c r="C34" s="2">
        <f t="shared" si="0"/>
        <v>-9.3444909344490901E-2</v>
      </c>
      <c r="D34" s="2">
        <v>-5.7154586763845661E-2</v>
      </c>
      <c r="E34" s="2">
        <v>0.1830565231835859</v>
      </c>
      <c r="F34" s="2">
        <v>0.16756818938016771</v>
      </c>
      <c r="G34" s="22">
        <f t="shared" si="1"/>
        <v>-0.61714931876662626</v>
      </c>
      <c r="H34" s="22">
        <f t="shared" si="2"/>
        <v>-0.84179381371780793</v>
      </c>
      <c r="I34" s="22">
        <f t="shared" si="3"/>
        <v>0.13472268000181872</v>
      </c>
      <c r="J34" s="22">
        <f t="shared" si="4"/>
        <v>3.2150712299849858E-2</v>
      </c>
    </row>
    <row r="35" spans="1:10" ht="15.75" customHeight="1" x14ac:dyDescent="0.2">
      <c r="A35" s="2">
        <v>1825</v>
      </c>
      <c r="B35" s="2">
        <v>0.97128205128205114</v>
      </c>
      <c r="C35" s="2">
        <f t="shared" si="0"/>
        <v>-2.871794871794886E-2</v>
      </c>
      <c r="D35" s="2">
        <v>6.4726960626542041E-2</v>
      </c>
      <c r="E35" s="2">
        <v>0.17725448393808918</v>
      </c>
      <c r="F35" s="2">
        <v>0.11042145756310906</v>
      </c>
      <c r="G35" s="22">
        <f t="shared" si="1"/>
        <v>-0.50202340919193</v>
      </c>
      <c r="H35" s="22">
        <f t="shared" si="2"/>
        <v>-0.82434368617671849</v>
      </c>
      <c r="I35" s="22">
        <f t="shared" si="3"/>
        <v>-0.13155998465563271</v>
      </c>
      <c r="J35" s="22">
        <f t="shared" si="4"/>
        <v>-0.5139296152702163</v>
      </c>
    </row>
    <row r="36" spans="1:10" ht="15.75" customHeight="1" x14ac:dyDescent="0.2">
      <c r="A36" s="2">
        <v>1826</v>
      </c>
      <c r="B36" s="2">
        <v>1.0126715945089759</v>
      </c>
      <c r="C36" s="2">
        <f t="shared" si="0"/>
        <v>1.2671594508975925E-2</v>
      </c>
      <c r="D36" s="2">
        <v>4.1389543226924785E-2</v>
      </c>
      <c r="E36" s="2">
        <v>1.0184812396138332E-2</v>
      </c>
      <c r="F36" s="2">
        <v>-6.565112047096533E-3</v>
      </c>
      <c r="G36" s="22">
        <f t="shared" si="1"/>
        <v>-0.42395698648404478</v>
      </c>
      <c r="H36" s="22">
        <f t="shared" si="2"/>
        <v>-0.80848884866265769</v>
      </c>
      <c r="I36" s="22">
        <f t="shared" si="3"/>
        <v>7.7144681797429671E-2</v>
      </c>
      <c r="J36" s="22">
        <f t="shared" si="4"/>
        <v>-0.30940967159177274</v>
      </c>
    </row>
    <row r="37" spans="1:10" ht="15.75" customHeight="1" x14ac:dyDescent="0.2">
      <c r="A37" s="2">
        <v>1827</v>
      </c>
      <c r="B37" s="2">
        <v>1.0041710114702815</v>
      </c>
      <c r="C37" s="2">
        <f t="shared" si="0"/>
        <v>4.1710114702815382E-3</v>
      </c>
      <c r="D37" s="2">
        <v>-8.500583038694387E-3</v>
      </c>
      <c r="E37" s="2">
        <v>4.8621541978328464E-2</v>
      </c>
      <c r="F37" s="2">
        <v>5.0534272622577703E-2</v>
      </c>
      <c r="G37" s="22">
        <f t="shared" si="1"/>
        <v>-0.42337271689117467</v>
      </c>
      <c r="H37" s="22">
        <f t="shared" si="2"/>
        <v>-0.79448882210661598</v>
      </c>
      <c r="I37" s="22">
        <f t="shared" si="3"/>
        <v>7.2298335079551163E-2</v>
      </c>
      <c r="J37" s="22">
        <f t="shared" si="4"/>
        <v>-0.3539750333563072</v>
      </c>
    </row>
    <row r="38" spans="1:10" ht="15.75" customHeight="1" x14ac:dyDescent="0.2">
      <c r="A38" s="2">
        <v>1828</v>
      </c>
      <c r="B38" s="2">
        <v>0.97923156801661482</v>
      </c>
      <c r="C38" s="2">
        <f t="shared" si="0"/>
        <v>-2.0768431983385183E-2</v>
      </c>
      <c r="D38" s="2">
        <v>-2.4939443453666721E-2</v>
      </c>
      <c r="E38" s="2">
        <v>6.1441626359511448E-2</v>
      </c>
      <c r="F38" s="2">
        <v>8.3791555235743553E-2</v>
      </c>
      <c r="G38" s="22">
        <f t="shared" si="1"/>
        <v>-0.3957376651210881</v>
      </c>
      <c r="H38" s="22">
        <f t="shared" si="2"/>
        <v>-0.84589704286041612</v>
      </c>
      <c r="I38" s="22">
        <f t="shared" si="3"/>
        <v>-1.2741435378762472E-2</v>
      </c>
      <c r="J38" s="22">
        <f t="shared" si="4"/>
        <v>-0.50354339605907406</v>
      </c>
    </row>
    <row r="39" spans="1:10" ht="15.75" customHeight="1" x14ac:dyDescent="0.2">
      <c r="A39" s="2">
        <v>1829</v>
      </c>
      <c r="B39" s="2">
        <v>0.96553552492046668</v>
      </c>
      <c r="C39" s="2">
        <f t="shared" si="0"/>
        <v>-3.4464475079533319E-2</v>
      </c>
      <c r="D39" s="2">
        <v>-1.3696043096148136E-2</v>
      </c>
      <c r="E39" s="2">
        <v>7.8574392091799172E-2</v>
      </c>
      <c r="F39" s="2">
        <v>6.6935553678430404E-2</v>
      </c>
      <c r="G39" s="22">
        <f t="shared" si="1"/>
        <v>-0.46712381786810075</v>
      </c>
      <c r="H39" s="22">
        <f t="shared" si="2"/>
        <v>-0.87021477611574927</v>
      </c>
      <c r="I39" s="22">
        <f t="shared" si="3"/>
        <v>0.15880798469503429</v>
      </c>
      <c r="J39" s="22">
        <f t="shared" si="4"/>
        <v>-0.448100163376215</v>
      </c>
    </row>
    <row r="40" spans="1:10" ht="15.75" customHeight="1" x14ac:dyDescent="0.2">
      <c r="A40" s="2">
        <v>1830</v>
      </c>
      <c r="B40" s="2">
        <v>0.98627127951674909</v>
      </c>
      <c r="C40" s="2">
        <f t="shared" si="0"/>
        <v>-1.3728720483250911E-2</v>
      </c>
      <c r="D40" s="2">
        <v>2.0735754596282407E-2</v>
      </c>
      <c r="E40" s="2">
        <v>6.5839159688657389E-2</v>
      </c>
      <c r="F40" s="2">
        <v>8.2303467947895115E-2</v>
      </c>
      <c r="G40" s="22">
        <f t="shared" si="1"/>
        <v>-0.5904943981846188</v>
      </c>
      <c r="H40" s="22">
        <f t="shared" si="2"/>
        <v>-0.8703766135005836</v>
      </c>
      <c r="I40" s="22">
        <f t="shared" si="3"/>
        <v>9.0442466338762489E-2</v>
      </c>
      <c r="J40" s="22">
        <f t="shared" si="4"/>
        <v>-0.42984193939131377</v>
      </c>
    </row>
    <row r="41" spans="1:10" ht="15.75" customHeight="1" x14ac:dyDescent="0.2">
      <c r="A41" s="2">
        <v>1831</v>
      </c>
      <c r="B41" s="2">
        <v>0.96436525612472157</v>
      </c>
      <c r="C41" s="2">
        <f t="shared" si="0"/>
        <v>-3.563474387527843E-2</v>
      </c>
      <c r="D41" s="2">
        <v>-2.1906023392027518E-2</v>
      </c>
      <c r="E41" s="2">
        <v>0.16555528378603079</v>
      </c>
      <c r="F41" s="2">
        <v>9.9290979689921954E-2</v>
      </c>
      <c r="G41" s="22">
        <f t="shared" si="1"/>
        <v>-0.56092723086880503</v>
      </c>
      <c r="H41" s="22">
        <f t="shared" si="2"/>
        <v>-0.8749155007285746</v>
      </c>
      <c r="I41" s="22">
        <f t="shared" si="3"/>
        <v>4.4979343497618229E-2</v>
      </c>
      <c r="J41" s="22">
        <f t="shared" si="4"/>
        <v>-0.42469825210174361</v>
      </c>
    </row>
    <row r="42" spans="1:10" ht="15.75" customHeight="1" x14ac:dyDescent="0.2">
      <c r="A42" s="2">
        <v>1832</v>
      </c>
      <c r="B42" s="2">
        <v>0.96304849884526555</v>
      </c>
      <c r="C42" s="2">
        <f t="shared" si="0"/>
        <v>-3.6951501154734445E-2</v>
      </c>
      <c r="D42" s="2">
        <v>-1.3167572794560156E-3</v>
      </c>
      <c r="E42" s="2">
        <v>8.9454512302116651E-2</v>
      </c>
      <c r="F42" s="2">
        <v>0.12775101846900516</v>
      </c>
      <c r="G42" s="22">
        <f t="shared" si="1"/>
        <v>-0.63464837163788856</v>
      </c>
      <c r="H42" s="22">
        <f t="shared" si="2"/>
        <v>-0.86707972654058574</v>
      </c>
      <c r="I42" s="22">
        <f t="shared" si="3"/>
        <v>-2.7360414489350626E-2</v>
      </c>
      <c r="J42" s="22">
        <f t="shared" si="4"/>
        <v>-0.39239638652154896</v>
      </c>
    </row>
    <row r="43" spans="1:10" ht="15.75" customHeight="1" x14ac:dyDescent="0.2">
      <c r="A43" s="2">
        <v>1833</v>
      </c>
      <c r="B43" s="2">
        <v>0.985611510791367</v>
      </c>
      <c r="C43" s="2">
        <f t="shared" si="0"/>
        <v>-1.4388489208633004E-2</v>
      </c>
      <c r="D43" s="2">
        <v>2.2563011946101441E-2</v>
      </c>
      <c r="E43" s="2">
        <v>3.0056434138210131E-2</v>
      </c>
      <c r="F43" s="2">
        <v>7.6513630193090876E-2</v>
      </c>
      <c r="G43" s="22">
        <f t="shared" si="1"/>
        <v>-0.77356698223376186</v>
      </c>
      <c r="H43" s="22">
        <f t="shared" si="2"/>
        <v>-0.89100737403494257</v>
      </c>
      <c r="I43" s="22">
        <f t="shared" si="3"/>
        <v>-0.26357910034905646</v>
      </c>
      <c r="J43" s="22">
        <f t="shared" si="4"/>
        <v>-0.464596965738513</v>
      </c>
    </row>
    <row r="44" spans="1:10" ht="15.75" customHeight="1" x14ac:dyDescent="0.2">
      <c r="A44" s="2">
        <v>1834</v>
      </c>
      <c r="B44" s="2">
        <v>1</v>
      </c>
      <c r="C44" s="2">
        <f t="shared" si="0"/>
        <v>0</v>
      </c>
      <c r="D44" s="2">
        <v>1.4388489208633004E-2</v>
      </c>
      <c r="E44" s="2">
        <v>1.1392276919615307E-2</v>
      </c>
      <c r="F44" s="2">
        <v>-8.2221812712993669E-3</v>
      </c>
      <c r="G44" s="22">
        <f t="shared" si="1"/>
        <v>-0.74607294837404659</v>
      </c>
      <c r="H44" s="22">
        <f t="shared" si="2"/>
        <v>-0.84407797467366252</v>
      </c>
      <c r="I44" s="22">
        <f t="shared" si="3"/>
        <v>2.8947202944981092E-2</v>
      </c>
      <c r="J44" s="22">
        <f t="shared" si="4"/>
        <v>-0.16650746555497759</v>
      </c>
    </row>
    <row r="45" spans="1:10" ht="15.75" customHeight="1" x14ac:dyDescent="0.2">
      <c r="A45" s="2">
        <v>1835</v>
      </c>
      <c r="B45" s="2">
        <v>1.024330900243309</v>
      </c>
      <c r="C45" s="2">
        <f t="shared" si="0"/>
        <v>2.4330900243308973E-2</v>
      </c>
      <c r="D45" s="2">
        <v>2.4330900243308973E-2</v>
      </c>
      <c r="E45" s="2">
        <v>7.5849656885548677E-2</v>
      </c>
      <c r="F45" s="2">
        <v>6.0222357150036876E-2</v>
      </c>
      <c r="G45" s="22">
        <f t="shared" si="1"/>
        <v>-0.58023075106763788</v>
      </c>
      <c r="H45" s="22">
        <f t="shared" si="2"/>
        <v>-0.68907793982695087</v>
      </c>
      <c r="I45" s="22">
        <f t="shared" si="3"/>
        <v>-0.62134631357083103</v>
      </c>
      <c r="J45" s="22">
        <f t="shared" si="4"/>
        <v>-0.53356416946142993</v>
      </c>
    </row>
    <row r="46" spans="1:10" ht="15.75" customHeight="1" x14ac:dyDescent="0.2">
      <c r="A46" s="2">
        <v>1836</v>
      </c>
      <c r="B46" s="2">
        <v>1.0427553444180522</v>
      </c>
      <c r="C46" s="2">
        <f t="shared" si="0"/>
        <v>4.2755344418052177E-2</v>
      </c>
      <c r="D46" s="2">
        <v>1.8424444174743204E-2</v>
      </c>
      <c r="E46" s="2">
        <v>6.3130196964044982E-2</v>
      </c>
      <c r="F46" s="2">
        <v>-3.0194440068339157E-2</v>
      </c>
      <c r="G46" s="22">
        <f t="shared" si="1"/>
        <v>-0.39955921506705189</v>
      </c>
      <c r="H46" s="22">
        <f t="shared" si="2"/>
        <v>-0.78929578390307475</v>
      </c>
      <c r="I46" s="22">
        <f t="shared" si="3"/>
        <v>-0.50754656479818172</v>
      </c>
      <c r="J46" s="22">
        <f t="shared" si="4"/>
        <v>-0.40985813608937077</v>
      </c>
    </row>
    <row r="47" spans="1:10" ht="15.75" customHeight="1" x14ac:dyDescent="0.2">
      <c r="A47" s="2">
        <v>1837</v>
      </c>
      <c r="B47" s="2">
        <v>1.0415717539863325</v>
      </c>
      <c r="C47" s="2">
        <f t="shared" si="0"/>
        <v>4.1571753986332505E-2</v>
      </c>
      <c r="D47" s="2">
        <v>-1.1835904317196722E-3</v>
      </c>
      <c r="E47" s="2">
        <v>-1.96281219211214E-2</v>
      </c>
      <c r="F47" s="2">
        <v>-2.3774024706374353E-2</v>
      </c>
      <c r="G47" s="22">
        <f t="shared" si="1"/>
        <v>-0.56945873442320938</v>
      </c>
      <c r="H47" s="22">
        <f t="shared" si="2"/>
        <v>-0.84436142042457796</v>
      </c>
      <c r="I47" s="22">
        <f t="shared" si="3"/>
        <v>-0.40604314864459395</v>
      </c>
      <c r="J47" s="22">
        <f t="shared" si="4"/>
        <v>-0.33229993424212795</v>
      </c>
    </row>
    <row r="48" spans="1:10" ht="15.75" customHeight="1" x14ac:dyDescent="0.2">
      <c r="A48" s="2">
        <v>1838</v>
      </c>
      <c r="B48" s="2">
        <v>1</v>
      </c>
      <c r="C48" s="2">
        <f t="shared" si="0"/>
        <v>0</v>
      </c>
      <c r="D48" s="2">
        <v>-4.1571753986332505E-2</v>
      </c>
      <c r="E48" s="2">
        <v>-2.4916061943072276E-2</v>
      </c>
      <c r="F48" s="2">
        <v>8.0271083162037904E-2</v>
      </c>
      <c r="G48" s="22">
        <f t="shared" si="1"/>
        <v>-0.52193003100582658</v>
      </c>
      <c r="H48" s="22">
        <f t="shared" si="2"/>
        <v>-0.81994469449510854</v>
      </c>
      <c r="I48" s="22">
        <f t="shared" si="3"/>
        <v>3.0195030030650882E-2</v>
      </c>
      <c r="J48" s="22">
        <f t="shared" si="4"/>
        <v>-0.31697169988518709</v>
      </c>
    </row>
    <row r="49" spans="1:10" ht="15.75" customHeight="1" x14ac:dyDescent="0.2">
      <c r="A49" s="2">
        <v>1839</v>
      </c>
      <c r="B49" s="2">
        <v>0.98633132859486061</v>
      </c>
      <c r="C49" s="2">
        <f t="shared" si="0"/>
        <v>-1.3668671405139388E-2</v>
      </c>
      <c r="D49" s="2">
        <v>-1.3668671405139388E-2</v>
      </c>
      <c r="E49" s="2">
        <v>0.10294788209852324</v>
      </c>
      <c r="F49" s="2">
        <v>5.2850682585840358E-2</v>
      </c>
      <c r="G49" s="22">
        <f t="shared" si="1"/>
        <v>-0.52463721266592123</v>
      </c>
      <c r="H49" s="22">
        <f t="shared" si="2"/>
        <v>-0.84005696036915245</v>
      </c>
      <c r="I49" s="22">
        <f t="shared" si="3"/>
        <v>-3.4697972811054598E-3</v>
      </c>
      <c r="J49" s="22">
        <f t="shared" si="4"/>
        <v>-0.29775499599430688</v>
      </c>
    </row>
    <row r="50" spans="1:10" ht="15.75" customHeight="1" x14ac:dyDescent="0.2">
      <c r="A50" s="2">
        <v>1840</v>
      </c>
      <c r="B50" s="2">
        <v>0.96452328159645229</v>
      </c>
      <c r="C50" s="2">
        <f t="shared" si="0"/>
        <v>-3.5476718403547713E-2</v>
      </c>
      <c r="D50" s="2">
        <v>-2.1808046998408326E-2</v>
      </c>
      <c r="E50" s="2">
        <v>-0.12305821436460596</v>
      </c>
      <c r="F50" s="2">
        <v>-2.9484985960099741E-2</v>
      </c>
      <c r="G50" s="22">
        <f t="shared" si="1"/>
        <v>-8.6855405673202934E-2</v>
      </c>
      <c r="H50" s="22">
        <f t="shared" si="2"/>
        <v>-0.54369042593993511</v>
      </c>
      <c r="I50" s="22">
        <f t="shared" si="3"/>
        <v>0.19961859001181143</v>
      </c>
      <c r="J50" s="22">
        <f t="shared" si="4"/>
        <v>-0.19847586552717403</v>
      </c>
    </row>
    <row r="51" spans="1:10" ht="15.75" customHeight="1" x14ac:dyDescent="0.2">
      <c r="A51" s="2">
        <v>1841</v>
      </c>
      <c r="B51" s="2">
        <v>0.96781609195402329</v>
      </c>
      <c r="C51" s="2">
        <f t="shared" si="0"/>
        <v>-3.2183908045976706E-2</v>
      </c>
      <c r="D51" s="2">
        <v>3.2928103575710077E-3</v>
      </c>
      <c r="E51" s="2">
        <v>-1.4349600697051157E-2</v>
      </c>
      <c r="F51" s="2">
        <v>7.9432083228350381E-2</v>
      </c>
      <c r="G51" s="22">
        <f t="shared" si="1"/>
        <v>0.20900734899671009</v>
      </c>
      <c r="H51" s="22">
        <f t="shared" si="2"/>
        <v>-0.51764450306039378</v>
      </c>
      <c r="I51" s="22">
        <f t="shared" si="3"/>
        <v>0.45610748356701902</v>
      </c>
      <c r="J51" s="22">
        <f t="shared" si="4"/>
        <v>-8.4169099567492217E-2</v>
      </c>
    </row>
    <row r="52" spans="1:10" ht="15.75" customHeight="1" x14ac:dyDescent="0.2">
      <c r="A52" s="2">
        <v>1842</v>
      </c>
      <c r="B52" s="2">
        <v>0.97149643705463162</v>
      </c>
      <c r="C52" s="2">
        <f t="shared" si="0"/>
        <v>-2.8503562945368377E-2</v>
      </c>
      <c r="D52" s="2">
        <v>3.6803451006083288E-3</v>
      </c>
      <c r="E52" s="2">
        <v>-0.27777928762058213</v>
      </c>
      <c r="F52" s="2">
        <v>-0.20613731762281706</v>
      </c>
      <c r="G52" s="22">
        <f t="shared" si="1"/>
        <v>0.4918822672813265</v>
      </c>
      <c r="H52" s="22">
        <f t="shared" si="2"/>
        <v>7.8445790877297458E-2</v>
      </c>
      <c r="I52" s="22">
        <f t="shared" si="3"/>
        <v>0.2472760914526152</v>
      </c>
      <c r="J52" s="22">
        <f t="shared" si="4"/>
        <v>-8.3978475427506721E-2</v>
      </c>
    </row>
    <row r="53" spans="1:10" ht="15.75" customHeight="1" x14ac:dyDescent="0.2">
      <c r="A53" s="2">
        <v>1843</v>
      </c>
      <c r="B53" s="2">
        <v>0.92114914425427874</v>
      </c>
      <c r="C53" s="2">
        <f t="shared" si="0"/>
        <v>-7.885085574572126E-2</v>
      </c>
      <c r="D53" s="2">
        <v>-5.0347292800352883E-2</v>
      </c>
      <c r="E53" s="2">
        <v>2.6265784809392345E-2</v>
      </c>
      <c r="F53" s="2">
        <v>1.0077060915880898E-2</v>
      </c>
      <c r="G53" s="22">
        <f t="shared" si="1"/>
        <v>0.30335299917200237</v>
      </c>
      <c r="H53" s="22">
        <f t="shared" si="2"/>
        <v>6.6243283170882808E-2</v>
      </c>
      <c r="I53" s="22">
        <f t="shared" si="3"/>
        <v>7.7742831649231223E-2</v>
      </c>
      <c r="J53" s="22">
        <f t="shared" si="4"/>
        <v>-0.19384126887772055</v>
      </c>
    </row>
    <row r="54" spans="1:10" ht="15.75" customHeight="1" x14ac:dyDescent="0.2">
      <c r="A54" s="2">
        <v>1844</v>
      </c>
      <c r="B54" s="2">
        <v>0.95686794956867949</v>
      </c>
      <c r="C54" s="2">
        <f t="shared" si="0"/>
        <v>-4.3132050431320512E-2</v>
      </c>
      <c r="D54" s="2">
        <v>3.5718805314400748E-2</v>
      </c>
      <c r="E54" s="2">
        <v>0.44484123261479769</v>
      </c>
      <c r="F54" s="2">
        <v>0.56673418283559784</v>
      </c>
      <c r="G54" s="22">
        <f t="shared" si="1"/>
        <v>-4.6923527004565341E-2</v>
      </c>
      <c r="H54" s="22">
        <f t="shared" si="2"/>
        <v>-0.22035922907612332</v>
      </c>
      <c r="I54" s="22">
        <f t="shared" si="3"/>
        <v>0.43154839497107322</v>
      </c>
      <c r="J54" s="22">
        <f t="shared" si="4"/>
        <v>0.38598255825647548</v>
      </c>
    </row>
    <row r="55" spans="1:10" ht="15.75" customHeight="1" x14ac:dyDescent="0.2">
      <c r="A55" s="2">
        <v>1845</v>
      </c>
      <c r="B55" s="2">
        <v>1.0110957004160888</v>
      </c>
      <c r="C55" s="2">
        <f t="shared" si="0"/>
        <v>1.1095700416088761E-2</v>
      </c>
      <c r="D55" s="2">
        <v>5.4227750847409273E-2</v>
      </c>
      <c r="E55" s="2">
        <v>8.6528106915304104E-2</v>
      </c>
      <c r="F55" s="2">
        <v>5.2983917437953831E-2</v>
      </c>
      <c r="G55" s="22">
        <f t="shared" si="1"/>
        <v>-5.4608396906571585E-2</v>
      </c>
      <c r="H55" s="22">
        <f t="shared" si="2"/>
        <v>-0.23048658474904876</v>
      </c>
      <c r="I55" s="22">
        <f t="shared" si="3"/>
        <v>0.40816034300078841</v>
      </c>
      <c r="J55" s="22">
        <f t="shared" si="4"/>
        <v>0.32610057342890103</v>
      </c>
    </row>
    <row r="56" spans="1:10" ht="15.75" customHeight="1" x14ac:dyDescent="0.2">
      <c r="A56" s="2">
        <v>1846</v>
      </c>
      <c r="B56" s="2">
        <v>1.0109739368998629</v>
      </c>
      <c r="C56" s="2">
        <f t="shared" si="0"/>
        <v>1.0973936899862924E-2</v>
      </c>
      <c r="D56" s="2">
        <v>-1.2176351622583681E-4</v>
      </c>
      <c r="E56" s="2">
        <v>5.0914517087020883E-2</v>
      </c>
      <c r="F56" s="2">
        <v>7.9668042874110334E-3</v>
      </c>
      <c r="G56" s="22">
        <f t="shared" si="1"/>
        <v>-8.7785429967650777E-2</v>
      </c>
      <c r="H56" s="22">
        <f t="shared" si="2"/>
        <v>-0.1976993015377112</v>
      </c>
      <c r="I56" s="22">
        <f t="shared" si="3"/>
        <v>0.404458452971797</v>
      </c>
      <c r="J56" s="22">
        <f t="shared" si="4"/>
        <v>0.36636907483812264</v>
      </c>
    </row>
    <row r="57" spans="1:10" ht="15.75" customHeight="1" x14ac:dyDescent="0.2">
      <c r="A57" s="2">
        <v>1847</v>
      </c>
      <c r="B57" s="2">
        <v>1.0440976933514248</v>
      </c>
      <c r="C57" s="2">
        <f t="shared" si="0"/>
        <v>4.4097693351424772E-2</v>
      </c>
      <c r="D57" s="2">
        <v>3.3123756451561848E-2</v>
      </c>
      <c r="E57" s="2">
        <v>1.4143261580614741E-3</v>
      </c>
      <c r="F57" s="2">
        <v>3.7067335686368219E-2</v>
      </c>
      <c r="G57" s="22">
        <f t="shared" si="1"/>
        <v>-6.6510928346314918E-2</v>
      </c>
      <c r="H57" s="22">
        <f t="shared" si="2"/>
        <v>-0.13960039092672982</v>
      </c>
      <c r="I57" s="22">
        <f t="shared" si="3"/>
        <v>0.36597171702045783</v>
      </c>
      <c r="J57" s="22">
        <f t="shared" si="4"/>
        <v>0.33351081994802029</v>
      </c>
    </row>
    <row r="58" spans="1:10" ht="15.75" customHeight="1" x14ac:dyDescent="0.2">
      <c r="A58" s="2">
        <v>1848</v>
      </c>
      <c r="B58" s="2">
        <v>1.0155945419103314</v>
      </c>
      <c r="C58" s="2">
        <f t="shared" si="0"/>
        <v>1.5594541910331383E-2</v>
      </c>
      <c r="D58" s="2">
        <v>-2.8503151441093388E-2</v>
      </c>
      <c r="E58" s="2">
        <v>3.6914577893307543E-2</v>
      </c>
      <c r="F58" s="2">
        <v>1.7098109686193075E-2</v>
      </c>
      <c r="G58" s="22">
        <f t="shared" si="1"/>
        <v>-4.6424815119775462E-2</v>
      </c>
      <c r="H58" s="22">
        <f t="shared" si="2"/>
        <v>-0.16169691855746413</v>
      </c>
      <c r="I58" s="22">
        <f t="shared" si="3"/>
        <v>0.33798839253696406</v>
      </c>
      <c r="J58" s="22">
        <f t="shared" si="4"/>
        <v>0.38608847017869641</v>
      </c>
    </row>
    <row r="59" spans="1:10" ht="15.75" customHeight="1" x14ac:dyDescent="0.2">
      <c r="A59" s="2">
        <v>1849</v>
      </c>
      <c r="B59" s="2">
        <v>0.96353166986564298</v>
      </c>
      <c r="C59" s="2">
        <f t="shared" si="0"/>
        <v>-3.6468330134357019E-2</v>
      </c>
      <c r="D59" s="2">
        <v>-5.2062872044688402E-2</v>
      </c>
      <c r="E59" s="2">
        <v>3.3579535087406631E-2</v>
      </c>
      <c r="F59" s="2">
        <v>0.25850576801356207</v>
      </c>
      <c r="G59" s="22">
        <f t="shared" si="1"/>
        <v>-5.0291455391387567E-2</v>
      </c>
      <c r="H59" s="22">
        <f t="shared" si="2"/>
        <v>-0.20782883152043807</v>
      </c>
      <c r="I59" s="22">
        <f t="shared" si="3"/>
        <v>0.31612826792687643</v>
      </c>
      <c r="J59" s="22">
        <f t="shared" si="4"/>
        <v>0.17694443888077308</v>
      </c>
    </row>
    <row r="60" spans="1:10" ht="15.75" customHeight="1" x14ac:dyDescent="0.2">
      <c r="A60" s="2">
        <v>1850</v>
      </c>
      <c r="B60" s="2">
        <v>0.99468791500664011</v>
      </c>
      <c r="C60" s="2">
        <f t="shared" si="0"/>
        <v>-5.312084993359889E-3</v>
      </c>
      <c r="D60" s="2">
        <v>3.115624514099713E-2</v>
      </c>
      <c r="E60" s="2">
        <v>3.537639193875175E-2</v>
      </c>
      <c r="F60" s="2">
        <v>0.14927417311938496</v>
      </c>
      <c r="G60" s="22">
        <f t="shared" si="1"/>
        <v>-0.1080562246523304</v>
      </c>
      <c r="H60" s="22">
        <f t="shared" si="2"/>
        <v>-0.23882344631814806</v>
      </c>
      <c r="I60" s="22">
        <f t="shared" si="3"/>
        <v>0.26407149021361814</v>
      </c>
      <c r="J60" s="22">
        <f t="shared" si="4"/>
        <v>0.16503855126929773</v>
      </c>
    </row>
    <row r="61" spans="1:10" ht="15.75" customHeight="1" x14ac:dyDescent="0.2">
      <c r="A61" s="2">
        <v>1851</v>
      </c>
      <c r="B61" s="2">
        <v>1</v>
      </c>
      <c r="C61" s="2">
        <f t="shared" si="0"/>
        <v>0</v>
      </c>
      <c r="D61" s="2">
        <v>5.312084993359889E-3</v>
      </c>
      <c r="E61" s="2">
        <v>0.2199199019481779</v>
      </c>
      <c r="F61" s="2">
        <v>0.10994662766371777</v>
      </c>
      <c r="G61" s="22">
        <f t="shared" si="1"/>
        <v>-9.1646165265613769E-2</v>
      </c>
      <c r="H61" s="22">
        <f t="shared" si="2"/>
        <v>-0.24485626652922818</v>
      </c>
      <c r="I61" s="22">
        <f t="shared" si="3"/>
        <v>0.25984032234623944</v>
      </c>
      <c r="J61" s="22">
        <f t="shared" si="4"/>
        <v>0.16547604730952228</v>
      </c>
    </row>
    <row r="62" spans="1:10" ht="15.75" customHeight="1" x14ac:dyDescent="0.2">
      <c r="A62" s="2">
        <v>1852</v>
      </c>
      <c r="B62" s="2">
        <v>0.99465954606141527</v>
      </c>
      <c r="C62" s="2">
        <f t="shared" si="0"/>
        <v>-5.3404539385847327E-3</v>
      </c>
      <c r="D62" s="2">
        <v>-5.3404539385847327E-3</v>
      </c>
      <c r="E62" s="2">
        <v>-3.0123852215153013E-2</v>
      </c>
      <c r="F62" s="2">
        <v>4.4930239504756608E-2</v>
      </c>
      <c r="G62" s="22">
        <f t="shared" si="1"/>
        <v>-0.27822536735424469</v>
      </c>
      <c r="H62" s="22">
        <f t="shared" si="2"/>
        <v>-0.40305065553387948</v>
      </c>
      <c r="I62" s="22">
        <f t="shared" si="3"/>
        <v>0.35742871928450831</v>
      </c>
      <c r="J62" s="22">
        <f t="shared" si="4"/>
        <v>0.20685300669195497</v>
      </c>
    </row>
    <row r="63" spans="1:10" ht="15.75" customHeight="1" x14ac:dyDescent="0.2">
      <c r="A63" s="2">
        <v>1853</v>
      </c>
      <c r="B63" s="2">
        <v>1.0053691275167784</v>
      </c>
      <c r="C63" s="2">
        <f t="shared" si="0"/>
        <v>5.3691275167784269E-3</v>
      </c>
      <c r="D63" s="2">
        <v>1.070958145536316E-2</v>
      </c>
      <c r="E63" s="2">
        <v>0.19023687035667991</v>
      </c>
      <c r="F63" s="2">
        <v>0.10807996182020041</v>
      </c>
      <c r="G63" s="22">
        <f t="shared" si="1"/>
        <v>-0.52413461241977943</v>
      </c>
      <c r="H63" s="22">
        <f t="shared" si="2"/>
        <v>-0.81693816659047902</v>
      </c>
      <c r="I63" s="22">
        <f t="shared" si="3"/>
        <v>0.32269593210290676</v>
      </c>
      <c r="J63" s="22">
        <f t="shared" si="4"/>
        <v>0.10554328697059408</v>
      </c>
    </row>
    <row r="64" spans="1:10" ht="15.75" customHeight="1" x14ac:dyDescent="0.2">
      <c r="A64" s="2">
        <v>1854</v>
      </c>
      <c r="B64" s="2">
        <v>1.0433911882510014</v>
      </c>
      <c r="C64" s="2">
        <f t="shared" si="0"/>
        <v>4.3391188251001411E-2</v>
      </c>
      <c r="D64" s="2">
        <v>3.8022060734222984E-2</v>
      </c>
      <c r="E64" s="2">
        <v>-0.13306230577670464</v>
      </c>
      <c r="F64" s="2">
        <v>-3.2661276508516579E-3</v>
      </c>
      <c r="G64" s="22">
        <f t="shared" si="1"/>
        <v>-0.36769475983296823</v>
      </c>
      <c r="H64" s="22">
        <f t="shared" si="2"/>
        <v>-0.8162752412991805</v>
      </c>
      <c r="I64" s="22">
        <f t="shared" si="3"/>
        <v>-9.8604898759465237E-2</v>
      </c>
      <c r="J64" s="22">
        <f t="shared" si="4"/>
        <v>-0.45271297536870181</v>
      </c>
    </row>
    <row r="65" spans="1:10" ht="15.75" customHeight="1" x14ac:dyDescent="0.2">
      <c r="A65" s="2">
        <v>1855</v>
      </c>
      <c r="B65" s="2">
        <v>1.0569417786308384</v>
      </c>
      <c r="C65" s="2">
        <f t="shared" si="0"/>
        <v>5.694177863083838E-2</v>
      </c>
      <c r="D65" s="2">
        <v>1.3550590379836969E-2</v>
      </c>
      <c r="E65" s="2">
        <v>-0.1605058153721507</v>
      </c>
      <c r="F65" s="2">
        <v>-6.8746973152120305E-2</v>
      </c>
      <c r="G65" s="22">
        <f t="shared" si="1"/>
        <v>-0.56162013302730474</v>
      </c>
      <c r="H65" s="22">
        <f t="shared" si="2"/>
        <v>-0.86760717186675851</v>
      </c>
      <c r="I65" s="22">
        <f t="shared" si="3"/>
        <v>-0.21815174388187242</v>
      </c>
      <c r="J65" s="22">
        <f t="shared" si="4"/>
        <v>-0.45097286058750496</v>
      </c>
    </row>
    <row r="66" spans="1:10" ht="15.75" customHeight="1" x14ac:dyDescent="0.2">
      <c r="A66" s="2">
        <v>1856</v>
      </c>
      <c r="B66" s="2">
        <v>1.0048426150121064</v>
      </c>
      <c r="C66" s="2">
        <f t="shared" si="0"/>
        <v>4.842615012106366E-3</v>
      </c>
      <c r="D66" s="2">
        <v>-5.2099163618732014E-2</v>
      </c>
      <c r="E66" s="2">
        <v>-2.210764349240435E-2</v>
      </c>
      <c r="F66" s="2">
        <v>8.5788988563425539E-2</v>
      </c>
      <c r="G66" s="22">
        <f t="shared" si="1"/>
        <v>-0.54487454024015958</v>
      </c>
      <c r="H66" s="22">
        <f t="shared" si="2"/>
        <v>-0.89456731478344786</v>
      </c>
      <c r="I66" s="22">
        <f t="shared" si="3"/>
        <v>-0.11751357703583602</v>
      </c>
      <c r="J66" s="22">
        <f t="shared" si="4"/>
        <v>-0.42538278747669306</v>
      </c>
    </row>
    <row r="67" spans="1:10" ht="15.75" customHeight="1" x14ac:dyDescent="0.2">
      <c r="A67" s="2">
        <v>1857</v>
      </c>
      <c r="B67" s="2">
        <v>1.0048192771084337</v>
      </c>
      <c r="C67" s="2">
        <f t="shared" si="0"/>
        <v>4.8192771084336616E-3</v>
      </c>
      <c r="D67" s="2">
        <v>-2.3337903672704385E-5</v>
      </c>
      <c r="E67" s="2">
        <v>0.13306179538694507</v>
      </c>
      <c r="F67" s="2">
        <v>7.4668107278213158E-2</v>
      </c>
      <c r="G67" s="22">
        <f t="shared" si="1"/>
        <v>-0.56260679785845402</v>
      </c>
      <c r="H67" s="22">
        <f t="shared" si="2"/>
        <v>-0.91990056213817817</v>
      </c>
      <c r="I67" s="22">
        <f t="shared" si="3"/>
        <v>-9.1087059116918362E-2</v>
      </c>
      <c r="J67" s="22">
        <f t="shared" si="4"/>
        <v>-0.40511852138015025</v>
      </c>
    </row>
    <row r="68" spans="1:10" ht="15.75" customHeight="1" x14ac:dyDescent="0.2">
      <c r="A68" s="2">
        <v>1858</v>
      </c>
      <c r="B68" s="2">
        <v>0.985611510791367</v>
      </c>
      <c r="C68" s="2">
        <f t="shared" si="0"/>
        <v>-1.4388489208633004E-2</v>
      </c>
      <c r="D68" s="2">
        <v>-1.9207766317066666E-2</v>
      </c>
      <c r="E68" s="2">
        <v>-0.12521845813459298</v>
      </c>
      <c r="F68" s="2">
        <v>5.5552239274132997E-2</v>
      </c>
      <c r="G68" s="22">
        <f t="shared" si="1"/>
        <v>-0.41644576551018875</v>
      </c>
      <c r="H68" s="22">
        <f t="shared" si="2"/>
        <v>-0.86436302413763799</v>
      </c>
      <c r="I68" s="22">
        <f t="shared" si="3"/>
        <v>-1.4432826866633913E-2</v>
      </c>
      <c r="J68" s="22">
        <f t="shared" si="4"/>
        <v>-0.47284378767313456</v>
      </c>
    </row>
    <row r="69" spans="1:10" ht="15.75" customHeight="1" x14ac:dyDescent="0.2">
      <c r="A69" s="2">
        <v>1859</v>
      </c>
      <c r="B69" s="2">
        <v>0.97566909975669092</v>
      </c>
      <c r="C69" s="2">
        <f t="shared" si="0"/>
        <v>-2.4330900243309084E-2</v>
      </c>
      <c r="D69" s="2">
        <v>-9.9424110346760797E-3</v>
      </c>
      <c r="E69" s="2">
        <v>0.1363362642477377</v>
      </c>
      <c r="F69" s="2">
        <v>0.13591831763676177</v>
      </c>
      <c r="G69" s="22">
        <f t="shared" si="1"/>
        <v>-0.52387369820000862</v>
      </c>
      <c r="H69" s="22">
        <f t="shared" si="2"/>
        <v>-0.83378639922514686</v>
      </c>
      <c r="I69" s="22">
        <f t="shared" si="3"/>
        <v>-2.6650197991287764E-2</v>
      </c>
      <c r="J69" s="22">
        <f t="shared" si="4"/>
        <v>-0.17214249432227322</v>
      </c>
    </row>
    <row r="70" spans="1:10" ht="15.75" customHeight="1" x14ac:dyDescent="0.2">
      <c r="A70" s="2">
        <v>1860</v>
      </c>
      <c r="B70" s="2">
        <v>1.00498753117207</v>
      </c>
      <c r="C70" s="2">
        <f t="shared" si="0"/>
        <v>4.9875311720699589E-3</v>
      </c>
      <c r="D70" s="2">
        <v>2.9318431415379043E-2</v>
      </c>
      <c r="E70" s="2">
        <v>3.6420041937528236E-3</v>
      </c>
      <c r="F70" s="2">
        <v>4.1898048094394014E-2</v>
      </c>
      <c r="G70" s="22">
        <f t="shared" si="1"/>
        <v>-0.52435600533110294</v>
      </c>
      <c r="H70" s="22">
        <f t="shared" si="2"/>
        <v>-0.84633539180097073</v>
      </c>
      <c r="I70" s="22">
        <f t="shared" si="3"/>
        <v>-5.5455548955377534E-2</v>
      </c>
      <c r="J70" s="22">
        <f t="shared" si="4"/>
        <v>-0.4220628411372993</v>
      </c>
    </row>
    <row r="71" spans="1:10" ht="15.75" customHeight="1" x14ac:dyDescent="0.2">
      <c r="A71" s="2">
        <v>1861</v>
      </c>
      <c r="B71" s="2">
        <v>1.0297766749379653</v>
      </c>
      <c r="C71" s="2">
        <f t="shared" si="0"/>
        <v>2.977667493796532E-2</v>
      </c>
      <c r="D71" s="2">
        <v>2.4789143765895361E-2</v>
      </c>
      <c r="E71" s="2">
        <v>0.14544155202707598</v>
      </c>
      <c r="F71" s="2">
        <v>-7.24871056901355E-3</v>
      </c>
      <c r="G71" s="22">
        <f t="shared" si="1"/>
        <v>-0.39732890101316221</v>
      </c>
      <c r="H71" s="22">
        <f t="shared" si="2"/>
        <v>-0.86886762666476403</v>
      </c>
      <c r="I71" s="22">
        <f t="shared" si="3"/>
        <v>1.4946587548522761E-2</v>
      </c>
      <c r="J71" s="22">
        <f t="shared" si="4"/>
        <v>-0.51057589878924947</v>
      </c>
    </row>
    <row r="72" spans="1:10" ht="15.75" customHeight="1" x14ac:dyDescent="0.2">
      <c r="A72" s="2">
        <v>1862</v>
      </c>
      <c r="B72" s="2">
        <v>1.1018072289156624</v>
      </c>
      <c r="C72" s="2">
        <f t="shared" si="0"/>
        <v>0.10180722891566241</v>
      </c>
      <c r="D72" s="2">
        <v>7.2030553977697087E-2</v>
      </c>
      <c r="E72" s="2">
        <v>-5.3641207331287188E-2</v>
      </c>
      <c r="F72" s="2">
        <v>-3.9845470636904246E-2</v>
      </c>
      <c r="G72" s="22">
        <f t="shared" si="1"/>
        <v>-0.41486317056495214</v>
      </c>
      <c r="H72" s="22">
        <f t="shared" si="2"/>
        <v>-0.84709316791899902</v>
      </c>
      <c r="I72" s="22">
        <f t="shared" si="3"/>
        <v>-0.10877147327338407</v>
      </c>
      <c r="J72" s="22">
        <f t="shared" si="4"/>
        <v>-0.62469177089805705</v>
      </c>
    </row>
    <row r="73" spans="1:10" ht="15.75" customHeight="1" x14ac:dyDescent="0.2">
      <c r="A73" s="2">
        <v>1863</v>
      </c>
      <c r="B73" s="2">
        <v>1.1984691088026245</v>
      </c>
      <c r="C73" s="2">
        <f t="shared" si="0"/>
        <v>0.19846910880262447</v>
      </c>
      <c r="D73" s="2">
        <v>9.6661879886962065E-2</v>
      </c>
      <c r="E73" s="2">
        <v>0.42437488075986107</v>
      </c>
      <c r="F73" s="2">
        <v>1.1980103888005189E-3</v>
      </c>
      <c r="G73" s="22">
        <f t="shared" si="1"/>
        <v>0.49368002181155857</v>
      </c>
      <c r="H73" s="22">
        <f t="shared" si="2"/>
        <v>-0.5982141176551744</v>
      </c>
      <c r="I73" s="22">
        <f t="shared" si="3"/>
        <v>0.4149544005484222</v>
      </c>
      <c r="J73" s="22">
        <f t="shared" si="4"/>
        <v>-0.61234405972517647</v>
      </c>
    </row>
    <row r="74" spans="1:10" ht="15.75" customHeight="1" x14ac:dyDescent="0.2">
      <c r="A74" s="2">
        <v>1864</v>
      </c>
      <c r="B74" s="2">
        <v>1.2499999999999998</v>
      </c>
      <c r="C74" s="2">
        <f t="shared" si="0"/>
        <v>0.24999999999999978</v>
      </c>
      <c r="D74" s="2">
        <v>5.1530891197375306E-2</v>
      </c>
      <c r="E74" s="2">
        <v>1.5227194714519721E-2</v>
      </c>
      <c r="F74" s="2">
        <v>-0.13626302047525007</v>
      </c>
      <c r="G74" s="22">
        <f t="shared" si="1"/>
        <v>0.32337434390321668</v>
      </c>
      <c r="H74" s="22">
        <f t="shared" si="2"/>
        <v>-0.78508930291371726</v>
      </c>
      <c r="I74" s="22">
        <f t="shared" si="3"/>
        <v>0.46420374548926013</v>
      </c>
      <c r="J74" s="22">
        <f t="shared" si="4"/>
        <v>-0.6017438241444627</v>
      </c>
    </row>
    <row r="75" spans="1:10" ht="15.75" customHeight="1" x14ac:dyDescent="0.2">
      <c r="A75" s="2">
        <v>1865</v>
      </c>
      <c r="B75" s="2">
        <v>1.132116788321168</v>
      </c>
      <c r="C75" s="2">
        <f t="shared" si="0"/>
        <v>0.13211678832116802</v>
      </c>
      <c r="D75" s="2">
        <v>-0.11788321167883176</v>
      </c>
      <c r="E75" s="2">
        <v>-6.5785698629691414E-2</v>
      </c>
      <c r="F75" s="2">
        <v>-5.692679504990783E-2</v>
      </c>
      <c r="G75" s="22">
        <f t="shared" si="1"/>
        <v>0.26503063051631576</v>
      </c>
      <c r="H75" s="22">
        <f t="shared" si="2"/>
        <v>-0.85541270264832392</v>
      </c>
      <c r="I75" s="22">
        <f t="shared" si="3"/>
        <v>0.52873364670894751</v>
      </c>
      <c r="J75" s="22">
        <f t="shared" si="4"/>
        <v>-0.22428219638629684</v>
      </c>
    </row>
    <row r="76" spans="1:10" ht="15.75" customHeight="1" x14ac:dyDescent="0.2">
      <c r="A76" s="2">
        <v>1866</v>
      </c>
      <c r="B76" s="2">
        <v>1.0051579626047711</v>
      </c>
      <c r="C76" s="2">
        <f t="shared" si="0"/>
        <v>5.1579626047710825E-3</v>
      </c>
      <c r="D76" s="2">
        <v>-0.12695882571639694</v>
      </c>
      <c r="E76" s="2">
        <v>3.7563657610632184E-2</v>
      </c>
      <c r="F76" s="2">
        <v>1.0909349305239679E-2</v>
      </c>
      <c r="G76" s="22">
        <f t="shared" si="1"/>
        <v>0.24083321458332757</v>
      </c>
      <c r="H76" s="22">
        <f t="shared" si="2"/>
        <v>-0.82717378995218349</v>
      </c>
      <c r="I76" s="22">
        <f t="shared" si="3"/>
        <v>0.43948086736809738</v>
      </c>
      <c r="J76" s="22">
        <f t="shared" si="4"/>
        <v>-0.11541261571656287</v>
      </c>
    </row>
    <row r="77" spans="1:10" ht="15.75" customHeight="1" x14ac:dyDescent="0.2">
      <c r="A77" s="2">
        <v>1867</v>
      </c>
      <c r="B77" s="2">
        <v>0.95349583066068</v>
      </c>
      <c r="C77" s="2">
        <f t="shared" si="0"/>
        <v>-4.6504169339320001E-2</v>
      </c>
      <c r="D77" s="2">
        <v>-5.1662131944091083E-2</v>
      </c>
      <c r="E77" s="2">
        <v>0.10706093945435824</v>
      </c>
      <c r="F77" s="2">
        <v>0.15378789517490543</v>
      </c>
      <c r="G77" s="22">
        <f t="shared" si="1"/>
        <v>0.2261217617403585</v>
      </c>
      <c r="H77" s="22">
        <f t="shared" si="2"/>
        <v>-0.83914238699148214</v>
      </c>
      <c r="I77" s="22">
        <f t="shared" si="3"/>
        <v>0.41023599136126532</v>
      </c>
      <c r="J77" s="22">
        <f t="shared" si="4"/>
        <v>-0.21870013385368706</v>
      </c>
    </row>
    <row r="78" spans="1:10" ht="15.75" customHeight="1" x14ac:dyDescent="0.2">
      <c r="A78" s="2">
        <v>1868</v>
      </c>
      <c r="B78" s="2">
        <v>0.94584594685502854</v>
      </c>
      <c r="C78" s="2">
        <f t="shared" si="0"/>
        <v>-5.4154053144971459E-2</v>
      </c>
      <c r="D78" s="2">
        <v>-7.6498838056514584E-3</v>
      </c>
      <c r="E78" s="2">
        <v>0.17370096829610571</v>
      </c>
      <c r="F78" s="2">
        <v>0.14737904171605365</v>
      </c>
      <c r="G78" s="22">
        <f t="shared" si="1"/>
        <v>4.0539851077034894E-2</v>
      </c>
      <c r="H78" s="22">
        <f t="shared" si="2"/>
        <v>-0.86250481122562372</v>
      </c>
      <c r="I78" s="22">
        <f t="shared" si="3"/>
        <v>0.41146622818075407</v>
      </c>
      <c r="J78" s="22">
        <f t="shared" si="4"/>
        <v>-0.19664967614638057</v>
      </c>
    </row>
    <row r="79" spans="1:10" ht="15.75" customHeight="1" x14ac:dyDescent="0.2">
      <c r="A79" s="2">
        <v>1869</v>
      </c>
      <c r="B79" s="2">
        <v>0.95981507823613099</v>
      </c>
      <c r="C79" s="2">
        <f t="shared" si="0"/>
        <v>-4.0184921763869008E-2</v>
      </c>
      <c r="D79" s="2">
        <v>1.3969131381102451E-2</v>
      </c>
      <c r="E79" s="2">
        <v>0.27030052386005488</v>
      </c>
      <c r="F79" s="2">
        <v>0.10885995726079845</v>
      </c>
      <c r="G79" s="22">
        <f t="shared" si="1"/>
        <v>-5.6158997904966104E-2</v>
      </c>
      <c r="H79" s="22">
        <f t="shared" si="2"/>
        <v>-0.86908335298820971</v>
      </c>
      <c r="I79" s="22">
        <f t="shared" si="3"/>
        <v>0.41259209545828307</v>
      </c>
      <c r="J79" s="22">
        <f t="shared" si="4"/>
        <v>-0.16760052405206924</v>
      </c>
    </row>
    <row r="80" spans="1:10" ht="15.75" customHeight="1" x14ac:dyDescent="0.2">
      <c r="A80" s="2">
        <v>1870</v>
      </c>
      <c r="B80" s="2">
        <v>0.95813264171915513</v>
      </c>
      <c r="C80" s="2">
        <f t="shared" si="0"/>
        <v>-4.1867358280844869E-2</v>
      </c>
      <c r="D80" s="2">
        <v>-1.6824365169758604E-3</v>
      </c>
      <c r="E80" s="2">
        <v>6.843313236929327E-2</v>
      </c>
      <c r="F80" s="2">
        <v>0.12313920165406866</v>
      </c>
      <c r="G80" s="22">
        <f t="shared" si="1"/>
        <v>-6.4885215293833925E-2</v>
      </c>
      <c r="H80" s="22">
        <f t="shared" si="2"/>
        <v>-0.88430989569915941</v>
      </c>
      <c r="I80" s="22">
        <f t="shared" si="3"/>
        <v>0.45959670838460753</v>
      </c>
      <c r="J80" s="22">
        <f t="shared" si="4"/>
        <v>-0.16564419914497777</v>
      </c>
    </row>
    <row r="81" spans="1:10" ht="15.75" customHeight="1" x14ac:dyDescent="0.2">
      <c r="A81" s="2">
        <v>1871</v>
      </c>
      <c r="B81" s="2">
        <v>0.94702242846094364</v>
      </c>
      <c r="C81" s="2">
        <f t="shared" si="0"/>
        <v>-5.2977571539056356E-2</v>
      </c>
      <c r="D81" s="2">
        <v>-1.1110213258211488E-2</v>
      </c>
      <c r="E81" s="2">
        <v>6.89210880981177E-2</v>
      </c>
      <c r="F81" s="2">
        <v>0.1227260413977922</v>
      </c>
      <c r="G81" s="22">
        <f t="shared" si="1"/>
        <v>-3.1667341307627092E-2</v>
      </c>
      <c r="H81" s="22">
        <f t="shared" si="2"/>
        <v>-0.91281695486425141</v>
      </c>
      <c r="I81" s="22">
        <f t="shared" si="3"/>
        <v>0.45409451915779897</v>
      </c>
      <c r="J81" s="22">
        <f t="shared" si="4"/>
        <v>-0.14765503303028568</v>
      </c>
    </row>
    <row r="82" spans="1:10" ht="15.75" customHeight="1" x14ac:dyDescent="0.2">
      <c r="A82" s="2">
        <v>1872</v>
      </c>
      <c r="B82" s="2">
        <v>0.96692527562270303</v>
      </c>
      <c r="C82" s="2">
        <f t="shared" si="0"/>
        <v>-3.3074724377296971E-2</v>
      </c>
      <c r="D82" s="2">
        <v>1.9902847161759385E-2</v>
      </c>
      <c r="E82" s="2">
        <v>0.20518322768819885</v>
      </c>
      <c r="F82" s="2">
        <v>0.11974998615152788</v>
      </c>
      <c r="G82" s="22">
        <f t="shared" si="1"/>
        <v>-2.5608084100549287E-3</v>
      </c>
      <c r="H82" s="22">
        <f t="shared" si="2"/>
        <v>-0.91868689440459639</v>
      </c>
      <c r="I82" s="22">
        <f t="shared" si="3"/>
        <v>0.70144306920724553</v>
      </c>
      <c r="J82" s="22">
        <f t="shared" si="4"/>
        <v>-4.8282172455226717E-3</v>
      </c>
    </row>
    <row r="83" spans="1:10" ht="15.75" customHeight="1" x14ac:dyDescent="0.2">
      <c r="A83" s="2">
        <v>1873</v>
      </c>
      <c r="B83" s="2">
        <v>0.9898648648648648</v>
      </c>
      <c r="C83" s="2">
        <f t="shared" si="0"/>
        <v>-1.0135135135135198E-2</v>
      </c>
      <c r="D83" s="2">
        <v>2.2939589242161773E-2</v>
      </c>
      <c r="E83" s="2">
        <v>0.16952214103730556</v>
      </c>
      <c r="F83" s="2">
        <v>7.6858866733697129E-2</v>
      </c>
      <c r="G83" s="22">
        <f t="shared" si="1"/>
        <v>-0.61934749791423482</v>
      </c>
      <c r="H83" s="22">
        <f t="shared" si="2"/>
        <v>-0.96329163358208525</v>
      </c>
      <c r="I83" s="22">
        <f t="shared" si="3"/>
        <v>0.5486345229302656</v>
      </c>
      <c r="J83" s="22">
        <f t="shared" si="4"/>
        <v>0.13975866667901343</v>
      </c>
    </row>
    <row r="84" spans="1:10" ht="15.75" customHeight="1" x14ac:dyDescent="0.2">
      <c r="A84" s="2">
        <v>1874</v>
      </c>
      <c r="B84" s="2">
        <v>0.96587030716723565</v>
      </c>
      <c r="C84" s="2">
        <f t="shared" si="0"/>
        <v>-3.4129692832764347E-2</v>
      </c>
      <c r="D84" s="2">
        <v>-2.3994557697629149E-2</v>
      </c>
      <c r="E84" s="2">
        <v>-1.8155791228475548E-2</v>
      </c>
      <c r="F84" s="2">
        <v>0.10760620333222226</v>
      </c>
      <c r="G84" s="22">
        <f t="shared" si="1"/>
        <v>-0.57874848992380779</v>
      </c>
      <c r="H84" s="22">
        <f t="shared" si="2"/>
        <v>-0.93606748520511562</v>
      </c>
      <c r="I84" s="22">
        <f t="shared" si="3"/>
        <v>0.7140578681839681</v>
      </c>
      <c r="J84" s="22">
        <f t="shared" si="4"/>
        <v>0.7378759882384297</v>
      </c>
    </row>
    <row r="85" spans="1:10" ht="15.75" customHeight="1" x14ac:dyDescent="0.2">
      <c r="A85" s="2">
        <v>1875</v>
      </c>
      <c r="B85" s="2">
        <v>0.95759717314487625</v>
      </c>
      <c r="C85" s="2">
        <f t="shared" si="0"/>
        <v>-4.2402826855123754E-2</v>
      </c>
      <c r="D85" s="2">
        <v>-8.2731340223594074E-3</v>
      </c>
      <c r="E85" s="2">
        <v>8.5960659835101039E-2</v>
      </c>
      <c r="F85" s="2">
        <v>0.15020537108791676</v>
      </c>
      <c r="G85" s="22">
        <f t="shared" si="1"/>
        <v>-0.14795090630371785</v>
      </c>
      <c r="H85" s="22">
        <f t="shared" si="2"/>
        <v>-0.91974840457867568</v>
      </c>
      <c r="I85" s="22">
        <f t="shared" si="3"/>
        <v>0.559909429952413</v>
      </c>
      <c r="J85" s="22">
        <f t="shared" si="4"/>
        <v>0.55354679212967905</v>
      </c>
    </row>
    <row r="86" spans="1:10" ht="15.75" customHeight="1" x14ac:dyDescent="0.2">
      <c r="A86" s="2">
        <v>1876</v>
      </c>
      <c r="B86" s="2">
        <v>0.97001845018450195</v>
      </c>
      <c r="C86" s="2">
        <f t="shared" si="0"/>
        <v>-2.9981549815498054E-2</v>
      </c>
      <c r="D86" s="2">
        <v>1.24212770396257E-2</v>
      </c>
      <c r="E86" s="2">
        <v>9.2212507359340945E-2</v>
      </c>
      <c r="F86" s="2">
        <v>0.13290439750130445</v>
      </c>
      <c r="G86" s="22">
        <f t="shared" si="1"/>
        <v>0.11367707331486727</v>
      </c>
      <c r="H86" s="22">
        <f t="shared" si="2"/>
        <v>-0.74707810851701784</v>
      </c>
      <c r="I86" s="22">
        <f t="shared" si="3"/>
        <v>0.54244579709222873</v>
      </c>
      <c r="J86" s="22">
        <f t="shared" si="4"/>
        <v>-0.58053820465462902</v>
      </c>
    </row>
    <row r="87" spans="1:10" ht="15.75" customHeight="1" x14ac:dyDescent="0.2">
      <c r="A87" s="2">
        <v>1877</v>
      </c>
      <c r="B87" s="2">
        <v>0.97669995244888241</v>
      </c>
      <c r="C87" s="2">
        <f t="shared" si="0"/>
        <v>-2.3300047551117586E-2</v>
      </c>
      <c r="D87" s="2">
        <v>6.6815022643804678E-3</v>
      </c>
      <c r="E87" s="2">
        <v>-9.442385662581998E-2</v>
      </c>
      <c r="F87" s="2">
        <v>7.9344329812792713E-2</v>
      </c>
      <c r="G87" s="22">
        <f t="shared" si="1"/>
        <v>-0.14562327906280265</v>
      </c>
      <c r="H87" s="22">
        <f t="shared" si="2"/>
        <v>-0.77315398119182699</v>
      </c>
      <c r="I87" s="22">
        <f t="shared" si="3"/>
        <v>0.50157974015458895</v>
      </c>
      <c r="J87" s="22">
        <f t="shared" si="4"/>
        <v>-0.4073569876158567</v>
      </c>
    </row>
    <row r="88" spans="1:10" ht="15.75" customHeight="1" x14ac:dyDescent="0.2">
      <c r="A88" s="2">
        <v>1878</v>
      </c>
      <c r="B88" s="2">
        <v>0.96494644595910428</v>
      </c>
      <c r="C88" s="2">
        <f t="shared" si="0"/>
        <v>-3.5053554040895718E-2</v>
      </c>
      <c r="D88" s="2">
        <v>-1.1753506489778132E-2</v>
      </c>
      <c r="E88" s="2">
        <v>2.8281682329963198E-2</v>
      </c>
      <c r="F88" s="2">
        <v>8.2135680154671542E-2</v>
      </c>
      <c r="G88" s="22">
        <f t="shared" si="1"/>
        <v>-3.5587325194588994E-2</v>
      </c>
      <c r="H88" s="22">
        <f t="shared" si="2"/>
        <v>-0.64516850517141244</v>
      </c>
      <c r="I88" s="22">
        <f t="shared" si="3"/>
        <v>0.60763029950261915</v>
      </c>
      <c r="J88" s="22">
        <f t="shared" si="4"/>
        <v>-0.18060597590133237</v>
      </c>
    </row>
    <row r="89" spans="1:10" ht="15.75" customHeight="1" x14ac:dyDescent="0.2">
      <c r="A89" s="2">
        <v>1879</v>
      </c>
      <c r="B89" s="2">
        <v>0.97578203834510591</v>
      </c>
      <c r="C89" s="2">
        <f t="shared" si="0"/>
        <v>-2.4217961654894093E-2</v>
      </c>
      <c r="D89" s="2">
        <v>1.0835592386001625E-2</v>
      </c>
      <c r="E89" s="2">
        <v>0.17610302824183455</v>
      </c>
      <c r="F89" s="2">
        <v>0.1026050179742497</v>
      </c>
      <c r="G89" s="22">
        <f t="shared" si="1"/>
        <v>0.17438137192548017</v>
      </c>
      <c r="H89" s="22">
        <f t="shared" si="2"/>
        <v>-0.66056092795078314</v>
      </c>
      <c r="I89" s="22">
        <f t="shared" si="3"/>
        <v>0.60278378910564745</v>
      </c>
      <c r="J89" s="22">
        <f t="shared" si="4"/>
        <v>-0.19813976923123533</v>
      </c>
    </row>
    <row r="90" spans="1:10" ht="15.75" customHeight="1" x14ac:dyDescent="0.2">
      <c r="A90" s="2">
        <v>1880</v>
      </c>
      <c r="B90" s="2">
        <v>1.0124095139607032</v>
      </c>
      <c r="C90" s="2">
        <f t="shared" si="0"/>
        <v>1.2409513960703222E-2</v>
      </c>
      <c r="D90" s="2">
        <v>3.6627475615597316E-2</v>
      </c>
      <c r="E90" s="2">
        <v>0.43914420849037672</v>
      </c>
      <c r="F90" s="2">
        <v>7.2185779282350149E-2</v>
      </c>
      <c r="G90" s="22">
        <f t="shared" si="1"/>
        <v>0.66937848080214624</v>
      </c>
      <c r="H90" s="22">
        <f t="shared" si="2"/>
        <v>-0.69972341242498126</v>
      </c>
      <c r="I90" s="22">
        <f t="shared" si="3"/>
        <v>0.7604821966224582</v>
      </c>
      <c r="J90" s="22">
        <f t="shared" si="4"/>
        <v>-0.38663939393457342</v>
      </c>
    </row>
    <row r="91" spans="1:10" ht="15.75" customHeight="1" x14ac:dyDescent="0.2">
      <c r="A91" s="2">
        <v>1881</v>
      </c>
      <c r="B91" s="2">
        <v>1.0122574055158327</v>
      </c>
      <c r="C91" s="2">
        <f t="shared" si="0"/>
        <v>1.2257405515832653E-2</v>
      </c>
      <c r="D91" s="2">
        <v>-1.5210844487056896E-4</v>
      </c>
      <c r="E91" s="2">
        <v>0.24348850062190519</v>
      </c>
      <c r="F91" s="2">
        <v>0.10802222892560609</v>
      </c>
      <c r="G91" s="22">
        <f t="shared" si="1"/>
        <v>0.70727880509844376</v>
      </c>
      <c r="H91" s="22">
        <f t="shared" si="2"/>
        <v>-0.51395252078205567</v>
      </c>
      <c r="I91" s="22">
        <f t="shared" si="3"/>
        <v>0.70214649359761339</v>
      </c>
      <c r="J91" s="22">
        <f t="shared" si="4"/>
        <v>-0.34391174749523212</v>
      </c>
    </row>
    <row r="92" spans="1:10" ht="15.75" customHeight="1" x14ac:dyDescent="0.2">
      <c r="A92" s="2">
        <v>1882</v>
      </c>
      <c r="B92" s="2">
        <v>1</v>
      </c>
      <c r="C92" s="2">
        <f t="shared" si="0"/>
        <v>0</v>
      </c>
      <c r="D92" s="2">
        <v>-1.2257405515832653E-2</v>
      </c>
      <c r="E92" s="2">
        <v>5.3943252298827016E-3</v>
      </c>
      <c r="F92" s="2">
        <v>5.9343964458405063E-2</v>
      </c>
      <c r="G92" s="22">
        <f t="shared" si="1"/>
        <v>0.63902534194040217</v>
      </c>
      <c r="H92" s="22">
        <f t="shared" si="2"/>
        <v>-0.55442626006422846</v>
      </c>
      <c r="I92" s="22">
        <f t="shared" si="3"/>
        <v>0.71328375688348999</v>
      </c>
      <c r="J92" s="22">
        <f t="shared" si="4"/>
        <v>-0.22242520024566448</v>
      </c>
    </row>
    <row r="93" spans="1:10" ht="15.75" customHeight="1" x14ac:dyDescent="0.2">
      <c r="A93" s="2">
        <v>1883</v>
      </c>
      <c r="B93" s="2">
        <v>0.98990918264379424</v>
      </c>
      <c r="C93" s="2">
        <f t="shared" si="0"/>
        <v>-1.0090817356205761E-2</v>
      </c>
      <c r="D93" s="2">
        <v>-1.0090817356205761E-2</v>
      </c>
      <c r="E93" s="2">
        <v>3.1793263814069439E-2</v>
      </c>
      <c r="F93" s="2">
        <v>5.9539058646936427E-2</v>
      </c>
      <c r="G93" s="22">
        <f t="shared" si="1"/>
        <v>0.60011463654673813</v>
      </c>
      <c r="H93" s="22">
        <f t="shared" si="2"/>
        <v>-0.54453735847202644</v>
      </c>
      <c r="I93" s="22">
        <f t="shared" si="3"/>
        <v>0.73102289231444806</v>
      </c>
      <c r="J93" s="22">
        <f t="shared" si="4"/>
        <v>-4.2682804542652289E-2</v>
      </c>
    </row>
    <row r="94" spans="1:10" ht="15.75" customHeight="1" x14ac:dyDescent="0.2">
      <c r="A94" s="2">
        <v>1884</v>
      </c>
      <c r="B94" s="2">
        <v>0.97961264016309879</v>
      </c>
      <c r="C94" s="2">
        <f t="shared" si="0"/>
        <v>-2.0387359836901209E-2</v>
      </c>
      <c r="D94" s="2">
        <v>-1.0296542480695448E-2</v>
      </c>
      <c r="E94" s="2">
        <v>-6.6401705835679725E-2</v>
      </c>
      <c r="F94" s="2">
        <v>8.4840553611023717E-2</v>
      </c>
      <c r="G94" s="22">
        <f t="shared" si="1"/>
        <v>0.55553966119600706</v>
      </c>
      <c r="H94" s="22">
        <f t="shared" si="2"/>
        <v>-0.51989974418081208</v>
      </c>
      <c r="I94" s="22">
        <f t="shared" si="3"/>
        <v>0.73693127151927373</v>
      </c>
      <c r="J94" s="22">
        <f t="shared" si="4"/>
        <v>5.4191858735975179E-2</v>
      </c>
    </row>
    <row r="95" spans="1:10" ht="15.75" customHeight="1" x14ac:dyDescent="0.2">
      <c r="A95" s="2">
        <v>1885</v>
      </c>
      <c r="B95" s="2">
        <v>0.97970863683662845</v>
      </c>
      <c r="C95" s="2">
        <f t="shared" si="0"/>
        <v>-2.0291363163371545E-2</v>
      </c>
      <c r="D95" s="2">
        <v>9.5996673529663568E-5</v>
      </c>
      <c r="E95" s="2">
        <v>-0.11870876649111217</v>
      </c>
      <c r="F95" s="2">
        <v>6.8884122041571905E-2</v>
      </c>
      <c r="G95" s="22">
        <f t="shared" si="1"/>
        <v>0.62189846779596536</v>
      </c>
      <c r="H95" s="22">
        <f t="shared" si="2"/>
        <v>-0.25999179284286961</v>
      </c>
      <c r="I95" s="22">
        <f t="shared" si="3"/>
        <v>0.70886434296020429</v>
      </c>
      <c r="J95" s="22">
        <f t="shared" si="4"/>
        <v>0.27406571056826246</v>
      </c>
    </row>
    <row r="96" spans="1:10" ht="15.75" customHeight="1" x14ac:dyDescent="0.2">
      <c r="A96" s="2">
        <v>1886</v>
      </c>
      <c r="B96" s="2">
        <v>0.97928836962294208</v>
      </c>
      <c r="C96" s="2">
        <f t="shared" si="0"/>
        <v>-2.0711630377057921E-2</v>
      </c>
      <c r="D96" s="2">
        <v>-4.202672136863761E-4</v>
      </c>
      <c r="E96" s="2">
        <v>0.31162170257661925</v>
      </c>
      <c r="F96" s="2">
        <v>9.6707842721501125E-2</v>
      </c>
      <c r="G96" s="22">
        <f t="shared" si="1"/>
        <v>0.53949523631205343</v>
      </c>
      <c r="H96" s="22">
        <f t="shared" si="2"/>
        <v>-7.958795176151974E-2</v>
      </c>
      <c r="I96" s="22">
        <f t="shared" si="3"/>
        <v>0.64608773522266827</v>
      </c>
      <c r="J96" s="22">
        <f t="shared" si="4"/>
        <v>0.13762987973863236</v>
      </c>
    </row>
    <row r="97" spans="1:10" ht="15.75" customHeight="1" x14ac:dyDescent="0.2">
      <c r="A97" s="2">
        <v>1887</v>
      </c>
      <c r="B97" s="2">
        <v>0.99457700650759229</v>
      </c>
      <c r="C97" s="2">
        <f t="shared" si="0"/>
        <v>-5.4229934924077128E-3</v>
      </c>
      <c r="D97" s="2">
        <v>1.5288636884650209E-2</v>
      </c>
      <c r="E97" s="2">
        <v>0.10908368381178568</v>
      </c>
      <c r="F97" s="2">
        <v>5.6333879259500952E-2</v>
      </c>
      <c r="G97" s="22">
        <f t="shared" si="1"/>
        <v>0.4985689656475073</v>
      </c>
      <c r="H97" s="22">
        <f t="shared" si="2"/>
        <v>-0.1359473647254017</v>
      </c>
      <c r="I97" s="22">
        <f t="shared" si="3"/>
        <v>0.70941850229296688</v>
      </c>
      <c r="J97" s="22">
        <f t="shared" si="4"/>
        <v>-5.3140653369650667E-3</v>
      </c>
    </row>
    <row r="98" spans="1:10" ht="15.75" customHeight="1" x14ac:dyDescent="0.2">
      <c r="A98" s="2">
        <v>1888</v>
      </c>
      <c r="B98" s="2">
        <v>1.0054525627044713</v>
      </c>
      <c r="C98" s="2">
        <f t="shared" si="0"/>
        <v>5.4525627044712532E-3</v>
      </c>
      <c r="D98" s="2">
        <v>1.0875556196878966E-2</v>
      </c>
      <c r="E98" s="2">
        <v>-2.6920794903293355E-2</v>
      </c>
      <c r="F98" s="2">
        <v>3.4344969846058948E-2</v>
      </c>
      <c r="G98" s="22">
        <f t="shared" si="1"/>
        <v>0.36094216907721977</v>
      </c>
      <c r="H98" s="22">
        <f t="shared" si="2"/>
        <v>-0.28132262751352</v>
      </c>
      <c r="I98" s="22">
        <f t="shared" si="3"/>
        <v>0.62204862760240254</v>
      </c>
      <c r="J98" s="22">
        <f t="shared" si="4"/>
        <v>-8.5889927186581588E-2</v>
      </c>
    </row>
    <row r="99" spans="1:10" ht="15.75" customHeight="1" x14ac:dyDescent="0.2">
      <c r="A99" s="2">
        <v>1889</v>
      </c>
      <c r="B99" s="2">
        <v>0.98373101952277653</v>
      </c>
      <c r="C99" s="2">
        <f t="shared" si="0"/>
        <v>-1.6268980477223471E-2</v>
      </c>
      <c r="D99" s="2">
        <v>-2.1721543181694725E-2</v>
      </c>
      <c r="E99" s="2">
        <v>3.5699164151324903E-2</v>
      </c>
      <c r="F99" s="2">
        <v>8.3933611391751262E-2</v>
      </c>
      <c r="G99" s="22">
        <f t="shared" si="1"/>
        <v>0.47460766359436718</v>
      </c>
      <c r="H99" s="22">
        <f t="shared" si="2"/>
        <v>-0.16609144722082339</v>
      </c>
      <c r="I99" s="22">
        <f t="shared" si="3"/>
        <v>0.59376336630778725</v>
      </c>
      <c r="J99" s="22">
        <f t="shared" si="4"/>
        <v>-0.23743103557727291</v>
      </c>
    </row>
    <row r="100" spans="1:10" ht="15.75" customHeight="1" x14ac:dyDescent="0.2">
      <c r="A100" s="2">
        <v>1890</v>
      </c>
      <c r="B100" s="2">
        <v>0.97794928335170905</v>
      </c>
      <c r="C100" s="2">
        <f t="shared" si="0"/>
        <v>-2.2050716648290947E-2</v>
      </c>
      <c r="D100" s="2">
        <v>-5.7817361710674753E-3</v>
      </c>
      <c r="E100" s="2">
        <v>0.10425261998703483</v>
      </c>
      <c r="F100" s="2">
        <v>6.7861703615501368E-2</v>
      </c>
      <c r="G100" s="22">
        <f t="shared" si="1"/>
        <v>0.16779693875308951</v>
      </c>
      <c r="H100" s="22">
        <f t="shared" si="2"/>
        <v>-0.15321153236492421</v>
      </c>
      <c r="I100" s="22">
        <f t="shared" si="3"/>
        <v>0.17172621153809736</v>
      </c>
      <c r="J100" s="22">
        <f t="shared" si="4"/>
        <v>-0.34971808442823976</v>
      </c>
    </row>
    <row r="101" spans="1:10" ht="15.75" customHeight="1" x14ac:dyDescent="0.2">
      <c r="A101" s="2">
        <v>1891</v>
      </c>
      <c r="B101" s="2">
        <v>0.99436302142051858</v>
      </c>
      <c r="C101" s="2">
        <f t="shared" si="0"/>
        <v>-5.636978579481422E-3</v>
      </c>
      <c r="D101" s="2">
        <v>1.6413738068809525E-2</v>
      </c>
      <c r="E101" s="2">
        <v>-4.7173757189393872E-2</v>
      </c>
      <c r="F101" s="2">
        <v>2.5785477883114138E-2</v>
      </c>
      <c r="G101" s="22">
        <f t="shared" si="1"/>
        <v>-0.22931749575467777</v>
      </c>
      <c r="H101" s="22">
        <f t="shared" si="2"/>
        <v>-0.76852981322700575</v>
      </c>
      <c r="I101" s="22">
        <f t="shared" si="3"/>
        <v>-1.2379342638814397E-3</v>
      </c>
      <c r="J101" s="22">
        <f t="shared" si="4"/>
        <v>-0.65503489538772763</v>
      </c>
    </row>
    <row r="102" spans="1:10" ht="15.75" customHeight="1" x14ac:dyDescent="0.2">
      <c r="A102" s="2">
        <v>1892</v>
      </c>
      <c r="B102" s="2">
        <v>1</v>
      </c>
      <c r="C102" s="2">
        <f t="shared" si="0"/>
        <v>0</v>
      </c>
      <c r="D102" s="2">
        <v>5.636978579481422E-3</v>
      </c>
      <c r="E102" s="2">
        <v>0.16255045498291021</v>
      </c>
      <c r="F102" s="2">
        <v>5.3432096219538039E-2</v>
      </c>
      <c r="G102" s="22">
        <f t="shared" si="1"/>
        <v>-5.7192224317318442E-2</v>
      </c>
      <c r="H102" s="22">
        <f t="shared" si="2"/>
        <v>-0.79595615187986768</v>
      </c>
      <c r="I102" s="22">
        <f t="shared" si="3"/>
        <v>2.5484278521100263E-2</v>
      </c>
      <c r="J102" s="22">
        <f t="shared" si="4"/>
        <v>-0.71455137149006698</v>
      </c>
    </row>
    <row r="103" spans="1:10" ht="15.75" customHeight="1" x14ac:dyDescent="0.2">
      <c r="A103" s="2">
        <v>1893</v>
      </c>
      <c r="B103" s="2">
        <v>0.99433106575963714</v>
      </c>
      <c r="C103" s="2">
        <f t="shared" si="0"/>
        <v>-5.6689342403628551E-3</v>
      </c>
      <c r="D103" s="2">
        <v>-5.6689342403628551E-3</v>
      </c>
      <c r="E103" s="2">
        <v>5.9116196138775168E-2</v>
      </c>
      <c r="F103" s="2">
        <v>4.8891655126483968E-2</v>
      </c>
      <c r="G103" s="22">
        <f t="shared" si="1"/>
        <v>-5.0170064705974252E-2</v>
      </c>
      <c r="H103" s="22">
        <f t="shared" si="2"/>
        <v>-0.80327049149870111</v>
      </c>
      <c r="I103" s="22">
        <f t="shared" si="3"/>
        <v>8.290649155733687E-3</v>
      </c>
      <c r="J103" s="22">
        <f t="shared" si="4"/>
        <v>-0.69974483158147016</v>
      </c>
    </row>
    <row r="104" spans="1:10" ht="15.75" customHeight="1" x14ac:dyDescent="0.2">
      <c r="A104" s="2">
        <v>1894</v>
      </c>
      <c r="B104" s="2">
        <v>0.9726339794754848</v>
      </c>
      <c r="C104" s="2">
        <f t="shared" si="0"/>
        <v>-2.73660205245152E-2</v>
      </c>
      <c r="D104" s="2">
        <v>-2.1697086284152345E-2</v>
      </c>
      <c r="E104" s="2">
        <v>-0.16177553797660926</v>
      </c>
      <c r="F104" s="2">
        <v>7.705200289728853E-2</v>
      </c>
      <c r="G104" s="22">
        <f t="shared" si="1"/>
        <v>0.12671311464141224</v>
      </c>
      <c r="H104" s="22">
        <f t="shared" si="2"/>
        <v>-0.77769650247469879</v>
      </c>
      <c r="I104" s="22">
        <f t="shared" si="3"/>
        <v>0.20321376797997495</v>
      </c>
      <c r="J104" s="22">
        <f t="shared" si="4"/>
        <v>-0.67528229518361038</v>
      </c>
    </row>
    <row r="105" spans="1:10" ht="15.75" customHeight="1" x14ac:dyDescent="0.2">
      <c r="A105" s="2">
        <v>1895</v>
      </c>
      <c r="B105" s="2">
        <v>0.96600234466588497</v>
      </c>
      <c r="C105" s="2">
        <f t="shared" si="0"/>
        <v>-3.3997655334115029E-2</v>
      </c>
      <c r="D105" s="2">
        <v>-6.631634809599829E-3</v>
      </c>
      <c r="E105" s="2">
        <v>6.2536378004521609E-2</v>
      </c>
      <c r="F105" s="2">
        <v>0.10212762277198717</v>
      </c>
      <c r="G105" s="22">
        <f t="shared" si="1"/>
        <v>1.211478823857436E-2</v>
      </c>
      <c r="H105" s="22">
        <f t="shared" si="2"/>
        <v>-0.84327176206923504</v>
      </c>
      <c r="I105" s="22">
        <f t="shared" si="3"/>
        <v>0.2287852088035604</v>
      </c>
      <c r="J105" s="22">
        <f t="shared" si="4"/>
        <v>-0.64903914082683645</v>
      </c>
    </row>
    <row r="106" spans="1:10" ht="15.75" customHeight="1" x14ac:dyDescent="0.2">
      <c r="A106" s="2">
        <v>1896</v>
      </c>
      <c r="B106" s="2">
        <v>0.98786407766990292</v>
      </c>
      <c r="C106" s="2">
        <f t="shared" si="0"/>
        <v>-1.2135922330097082E-2</v>
      </c>
      <c r="D106" s="2">
        <v>2.1861733004017947E-2</v>
      </c>
      <c r="E106" s="2">
        <v>6.6461742987577344E-2</v>
      </c>
      <c r="F106" s="2">
        <v>4.6555681443523067E-2</v>
      </c>
      <c r="G106" s="22">
        <f t="shared" si="1"/>
        <v>0.21767458122588565</v>
      </c>
      <c r="H106" s="22">
        <f t="shared" si="2"/>
        <v>-0.84078555959825496</v>
      </c>
      <c r="I106" s="22">
        <f t="shared" si="3"/>
        <v>0.30976123764482882</v>
      </c>
      <c r="J106" s="22">
        <f t="shared" si="4"/>
        <v>-0.72857068537596814</v>
      </c>
    </row>
    <row r="107" spans="1:10" ht="15.75" customHeight="1" x14ac:dyDescent="0.2">
      <c r="A107" s="2">
        <v>1897</v>
      </c>
      <c r="B107" s="2">
        <v>0.99385749385749378</v>
      </c>
      <c r="C107" s="2">
        <f t="shared" si="0"/>
        <v>-6.1425061425062211E-3</v>
      </c>
      <c r="D107" s="2">
        <v>5.9934161875908609E-3</v>
      </c>
      <c r="E107" s="2">
        <v>1.146579318785923E-2</v>
      </c>
      <c r="F107" s="2">
        <v>6.5759354814498572E-2</v>
      </c>
      <c r="G107" s="22">
        <f t="shared" si="1"/>
        <v>0.16111467901260618</v>
      </c>
      <c r="H107" s="22">
        <f t="shared" si="2"/>
        <v>-0.81875071272599331</v>
      </c>
      <c r="I107" s="22">
        <f t="shared" si="3"/>
        <v>0.23096619512666536</v>
      </c>
      <c r="J107" s="22">
        <f t="shared" si="4"/>
        <v>-0.73320310426064006</v>
      </c>
    </row>
    <row r="108" spans="1:10" ht="15.75" customHeight="1" x14ac:dyDescent="0.2">
      <c r="A108" s="2">
        <v>1898</v>
      </c>
      <c r="B108" s="2">
        <v>0.99381953028430148</v>
      </c>
      <c r="C108" s="2">
        <f t="shared" si="0"/>
        <v>-6.1804697156985222E-3</v>
      </c>
      <c r="D108" s="2">
        <v>-3.7963573192301148E-5</v>
      </c>
      <c r="E108" s="2">
        <v>0.21035361159608024</v>
      </c>
      <c r="F108" s="2">
        <v>0.11657947104429178</v>
      </c>
      <c r="G108" s="22">
        <f t="shared" si="1"/>
        <v>0.3836967854145511</v>
      </c>
      <c r="H108" s="22">
        <f t="shared" si="2"/>
        <v>-0.45435082986488595</v>
      </c>
      <c r="I108" s="22">
        <f t="shared" si="3"/>
        <v>0.26909261613199464</v>
      </c>
      <c r="J108" s="22">
        <f t="shared" si="4"/>
        <v>-0.54271805845835563</v>
      </c>
    </row>
    <row r="109" spans="1:10" ht="15.75" customHeight="1" x14ac:dyDescent="0.2">
      <c r="A109" s="2">
        <v>1899</v>
      </c>
      <c r="B109" s="2">
        <v>1</v>
      </c>
      <c r="C109" s="2">
        <f t="shared" si="0"/>
        <v>0</v>
      </c>
      <c r="D109" s="2">
        <v>6.1804697156985222E-3</v>
      </c>
      <c r="E109" s="2">
        <v>0.2980745795759201</v>
      </c>
      <c r="F109" s="2">
        <v>0.11282024276833624</v>
      </c>
      <c r="G109" s="22">
        <f t="shared" si="1"/>
        <v>0.49769964478959472</v>
      </c>
      <c r="H109" s="22">
        <f t="shared" si="2"/>
        <v>-0.19974428062362892</v>
      </c>
      <c r="I109" s="22">
        <f t="shared" si="3"/>
        <v>0.30142425720706173</v>
      </c>
      <c r="J109" s="22">
        <f t="shared" si="4"/>
        <v>-0.39660041741322816</v>
      </c>
    </row>
    <row r="110" spans="1:10" ht="15.75" customHeight="1" x14ac:dyDescent="0.2">
      <c r="A110" s="2">
        <v>1900</v>
      </c>
      <c r="B110" s="2">
        <v>1.0062189054726369</v>
      </c>
      <c r="C110" s="2">
        <f t="shared" si="0"/>
        <v>6.2189054726369264E-3</v>
      </c>
      <c r="D110" s="2">
        <v>6.2189054726369264E-3</v>
      </c>
      <c r="E110" s="2">
        <v>3.4124640787758009E-2</v>
      </c>
      <c r="F110" s="2">
        <v>2.2759395585319142E-2</v>
      </c>
      <c r="G110" s="22">
        <f t="shared" si="1"/>
        <v>0.45028992126858219</v>
      </c>
      <c r="H110" s="22">
        <f t="shared" si="2"/>
        <v>-0.37648126781704533</v>
      </c>
      <c r="I110" s="22">
        <f t="shared" si="3"/>
        <v>0.31271202864953518</v>
      </c>
      <c r="J110" s="22">
        <f t="shared" si="4"/>
        <v>-0.4119464932037421</v>
      </c>
    </row>
    <row r="111" spans="1:10" ht="15.75" customHeight="1" x14ac:dyDescent="0.2">
      <c r="A111" s="2">
        <v>1901</v>
      </c>
      <c r="B111" s="2">
        <v>1.012360939431397</v>
      </c>
      <c r="C111" s="2">
        <f t="shared" si="0"/>
        <v>1.2360939431397044E-2</v>
      </c>
      <c r="D111" s="2">
        <v>6.142033958760118E-3</v>
      </c>
      <c r="E111" s="2">
        <v>0.19204970016951206</v>
      </c>
      <c r="F111" s="2">
        <v>6.2316863321635552E-2</v>
      </c>
      <c r="G111" s="22">
        <f t="shared" si="1"/>
        <v>0.55954935288843732</v>
      </c>
      <c r="H111" s="22">
        <f t="shared" si="2"/>
        <v>-0.3706495253463703</v>
      </c>
      <c r="I111" s="22">
        <f t="shared" si="3"/>
        <v>0.51080142435098563</v>
      </c>
      <c r="J111" s="22">
        <f t="shared" si="4"/>
        <v>-0.30442106822045206</v>
      </c>
    </row>
    <row r="112" spans="1:10" ht="15.75" customHeight="1" x14ac:dyDescent="0.2">
      <c r="A112" s="2">
        <v>1902</v>
      </c>
      <c r="B112" s="2">
        <v>1.0122100122100119</v>
      </c>
      <c r="C112" s="2">
        <f t="shared" si="0"/>
        <v>1.2210012210011945E-2</v>
      </c>
      <c r="D112" s="2">
        <v>-1.5092722138509984E-4</v>
      </c>
      <c r="E112" s="2">
        <v>0.17790248526789099</v>
      </c>
      <c r="F112" s="2">
        <v>4.0201654174879753E-2</v>
      </c>
      <c r="G112" s="22">
        <f t="shared" si="1"/>
        <v>0.57565269418555076</v>
      </c>
      <c r="H112" s="22">
        <f t="shared" si="2"/>
        <v>-0.43299001529988901</v>
      </c>
      <c r="I112" s="22">
        <f t="shared" si="3"/>
        <v>0.47811161612556219</v>
      </c>
      <c r="J112" s="22">
        <f t="shared" si="4"/>
        <v>-0.25968205311630993</v>
      </c>
    </row>
    <row r="113" spans="1:10" ht="15.75" customHeight="1" x14ac:dyDescent="0.2">
      <c r="A113" s="2">
        <v>1903</v>
      </c>
      <c r="B113" s="2">
        <v>1.017490952955368</v>
      </c>
      <c r="C113" s="2">
        <f t="shared" si="0"/>
        <v>1.7490952955367955E-2</v>
      </c>
      <c r="D113" s="2">
        <v>5.2809407453560109E-3</v>
      </c>
      <c r="E113" s="2">
        <v>6.4402402056832786E-2</v>
      </c>
      <c r="F113" s="2">
        <v>2.4909478449284261E-3</v>
      </c>
      <c r="G113" s="22">
        <f t="shared" si="1"/>
        <v>0.48241244575051284</v>
      </c>
      <c r="H113" s="22">
        <f t="shared" si="2"/>
        <v>-0.57638107791754101</v>
      </c>
      <c r="I113" s="22">
        <f t="shared" si="3"/>
        <v>0.45865379662789518</v>
      </c>
      <c r="J113" s="22">
        <f t="shared" si="4"/>
        <v>-0.31731079558244174</v>
      </c>
    </row>
    <row r="114" spans="1:10" ht="15.75" customHeight="1" x14ac:dyDescent="0.2">
      <c r="A114" s="2">
        <v>1904</v>
      </c>
      <c r="B114" s="2">
        <v>1.0171902786010671</v>
      </c>
      <c r="C114" s="2">
        <f t="shared" si="0"/>
        <v>1.7190278601067144E-2</v>
      </c>
      <c r="D114" s="2">
        <v>-3.0067435430081169E-4</v>
      </c>
      <c r="E114" s="2">
        <v>-0.18594838271193082</v>
      </c>
      <c r="F114" s="2">
        <v>-8.5282306476106573E-3</v>
      </c>
      <c r="G114" s="22">
        <f t="shared" si="1"/>
        <v>-0.11665930411003816</v>
      </c>
      <c r="H114" s="22">
        <f t="shared" si="2"/>
        <v>-0.66614250746381032</v>
      </c>
      <c r="I114" s="22">
        <f t="shared" si="3"/>
        <v>6.0998672708556537E-2</v>
      </c>
      <c r="J114" s="22">
        <f t="shared" si="4"/>
        <v>-0.18403204954435462</v>
      </c>
    </row>
    <row r="115" spans="1:10" ht="15.75" customHeight="1" x14ac:dyDescent="0.2">
      <c r="A115" s="2">
        <v>1905</v>
      </c>
      <c r="B115" s="2">
        <v>1</v>
      </c>
      <c r="C115" s="2">
        <f t="shared" si="0"/>
        <v>0</v>
      </c>
      <c r="D115" s="2">
        <v>-1.7190278601067144E-2</v>
      </c>
      <c r="E115" s="2">
        <v>0.31534051181652911</v>
      </c>
      <c r="F115" s="2">
        <v>0.12080425719531829</v>
      </c>
      <c r="G115" s="22">
        <f t="shared" si="1"/>
        <v>-0.30376692525283788</v>
      </c>
      <c r="H115" s="22">
        <f t="shared" si="2"/>
        <v>-0.62700404171739332</v>
      </c>
      <c r="I115" s="22">
        <f t="shared" si="3"/>
        <v>-0.33046457872752177</v>
      </c>
      <c r="J115" s="22">
        <f t="shared" si="4"/>
        <v>-0.3491761466423855</v>
      </c>
    </row>
    <row r="116" spans="1:10" ht="15.75" customHeight="1" x14ac:dyDescent="0.2">
      <c r="A116" s="2">
        <v>1906</v>
      </c>
      <c r="B116" s="2">
        <v>1.0052447552447552</v>
      </c>
      <c r="C116" s="2">
        <f t="shared" si="0"/>
        <v>5.2447552447552059E-3</v>
      </c>
      <c r="D116" s="2">
        <v>5.2447552447552059E-3</v>
      </c>
      <c r="E116" s="2">
        <v>0.21095692851001679</v>
      </c>
      <c r="F116" s="2">
        <v>3.4969932482884936E-2</v>
      </c>
      <c r="G116" s="22">
        <f t="shared" si="1"/>
        <v>-0.43960142266284491</v>
      </c>
      <c r="H116" s="22">
        <f t="shared" si="2"/>
        <v>-0.79053784706789265</v>
      </c>
      <c r="I116" s="22">
        <f t="shared" si="3"/>
        <v>-0.29818940608914718</v>
      </c>
      <c r="J116" s="22">
        <f t="shared" si="4"/>
        <v>-0.41099305069913661</v>
      </c>
    </row>
    <row r="117" spans="1:10" ht="15.75" customHeight="1" x14ac:dyDescent="0.2">
      <c r="A117" s="2">
        <v>1907</v>
      </c>
      <c r="B117" s="2">
        <v>1.0336231884057969</v>
      </c>
      <c r="C117" s="2">
        <f t="shared" si="0"/>
        <v>3.3623188405796922E-2</v>
      </c>
      <c r="D117" s="2">
        <v>2.8378433161041716E-2</v>
      </c>
      <c r="E117" s="2">
        <v>-2.6614777606065787E-2</v>
      </c>
      <c r="F117" s="2">
        <v>-2.6569024709979794E-2</v>
      </c>
      <c r="G117" s="22">
        <f t="shared" si="1"/>
        <v>-0.68918310533235017</v>
      </c>
      <c r="H117" s="22">
        <f t="shared" si="2"/>
        <v>-0.87063621544728687</v>
      </c>
      <c r="I117" s="22">
        <f t="shared" si="3"/>
        <v>-0.42263684107120369</v>
      </c>
      <c r="J117" s="22">
        <f t="shared" si="4"/>
        <v>-0.61609815966406711</v>
      </c>
    </row>
    <row r="118" spans="1:10" ht="15.75" customHeight="1" x14ac:dyDescent="0.2">
      <c r="A118" s="2">
        <v>1908</v>
      </c>
      <c r="B118" s="2">
        <v>1.0112170499158724</v>
      </c>
      <c r="C118" s="2">
        <f t="shared" si="0"/>
        <v>1.1217049915872357E-2</v>
      </c>
      <c r="D118" s="2">
        <v>-2.2406138489924565E-2</v>
      </c>
      <c r="E118" s="2">
        <v>-0.25256800972145199</v>
      </c>
      <c r="F118" s="2">
        <v>-4.9868829546287574E-2</v>
      </c>
      <c r="G118" s="22">
        <f t="shared" si="1"/>
        <v>-0.54811269535826279</v>
      </c>
      <c r="H118" s="22">
        <f t="shared" si="2"/>
        <v>-0.7127947308941196</v>
      </c>
      <c r="I118" s="22">
        <f t="shared" si="3"/>
        <v>0.11354929719706527</v>
      </c>
      <c r="J118" s="22">
        <f t="shared" si="4"/>
        <v>-0.12001347947624702</v>
      </c>
    </row>
    <row r="119" spans="1:10" ht="15.75" customHeight="1" x14ac:dyDescent="0.2">
      <c r="A119" s="2">
        <v>1909</v>
      </c>
      <c r="B119" s="2">
        <v>0.98391569606211871</v>
      </c>
      <c r="C119" s="2">
        <f t="shared" si="0"/>
        <v>-1.6084303937881295E-2</v>
      </c>
      <c r="D119" s="2">
        <v>-2.7301353853753652E-2</v>
      </c>
      <c r="E119" s="2">
        <v>0.41473854635484209</v>
      </c>
      <c r="F119" s="2">
        <v>0.14168538531995112</v>
      </c>
      <c r="G119" s="22">
        <f t="shared" si="1"/>
        <v>-0.65444641504534951</v>
      </c>
      <c r="H119" s="22">
        <f t="shared" si="2"/>
        <v>-0.79475953455929294</v>
      </c>
      <c r="I119" s="22">
        <f t="shared" si="3"/>
        <v>-0.23798193420118108</v>
      </c>
      <c r="J119" s="22">
        <f t="shared" si="4"/>
        <v>-0.47535354484100006</v>
      </c>
    </row>
    <row r="120" spans="1:10" ht="15.75" customHeight="1" x14ac:dyDescent="0.2">
      <c r="A120" s="2">
        <v>1910</v>
      </c>
      <c r="B120" s="2">
        <v>1.0163472378804961</v>
      </c>
      <c r="C120" s="2">
        <f t="shared" si="0"/>
        <v>1.6347237880496079E-2</v>
      </c>
      <c r="D120" s="2">
        <v>3.2431541818377374E-2</v>
      </c>
      <c r="E120" s="2">
        <v>0.15114889192746217</v>
      </c>
      <c r="F120" s="2">
        <v>1.7649374028242848E-2</v>
      </c>
      <c r="G120" s="22">
        <f t="shared" si="1"/>
        <v>-0.65146536733744209</v>
      </c>
      <c r="H120" s="22">
        <f t="shared" si="2"/>
        <v>-0.80853687741614477</v>
      </c>
      <c r="I120" s="22">
        <f t="shared" si="3"/>
        <v>-0.14392147490431004</v>
      </c>
      <c r="J120" s="22">
        <f t="shared" si="4"/>
        <v>-0.44025755433007874</v>
      </c>
    </row>
    <row r="121" spans="1:10" ht="15.75" customHeight="1" x14ac:dyDescent="0.2">
      <c r="A121" s="2">
        <v>1911</v>
      </c>
      <c r="B121" s="2">
        <v>1.021630615640599</v>
      </c>
      <c r="C121" s="2">
        <f t="shared" si="0"/>
        <v>2.1630615640598982E-2</v>
      </c>
      <c r="D121" s="2">
        <v>5.2833777601029031E-3</v>
      </c>
      <c r="E121" s="2">
        <v>-5.8448151500255063E-2</v>
      </c>
      <c r="F121" s="2">
        <v>9.1462752395066182E-3</v>
      </c>
      <c r="G121" s="22">
        <f t="shared" si="1"/>
        <v>-0.68370690169923909</v>
      </c>
      <c r="H121" s="22">
        <f t="shared" si="2"/>
        <v>-0.8226093190561603</v>
      </c>
      <c r="I121" s="22">
        <f t="shared" si="3"/>
        <v>-0.17253346823528845</v>
      </c>
      <c r="J121" s="22">
        <f t="shared" si="4"/>
        <v>-0.46805855550190223</v>
      </c>
    </row>
    <row r="122" spans="1:10" ht="15.75" customHeight="1" x14ac:dyDescent="0.2">
      <c r="A122" s="2">
        <v>1912</v>
      </c>
      <c r="B122" s="2">
        <v>1.0103148751357218</v>
      </c>
      <c r="C122" s="2">
        <f t="shared" si="0"/>
        <v>1.0314875135721824E-2</v>
      </c>
      <c r="D122" s="2">
        <v>-1.1315740504877159E-2</v>
      </c>
      <c r="E122" s="2">
        <v>2.4621770214670491E-2</v>
      </c>
      <c r="F122" s="2">
        <v>3.2528194438043778E-2</v>
      </c>
      <c r="G122" s="22">
        <f t="shared" si="1"/>
        <v>-0.68936717956133298</v>
      </c>
      <c r="H122" s="22">
        <f t="shared" si="2"/>
        <v>-0.82538618974848321</v>
      </c>
      <c r="I122" s="22">
        <f t="shared" si="3"/>
        <v>-0.15465450849297249</v>
      </c>
      <c r="J122" s="22">
        <f t="shared" si="4"/>
        <v>-0.46450210382085083</v>
      </c>
    </row>
    <row r="123" spans="1:10" ht="15.75" customHeight="1" x14ac:dyDescent="0.2">
      <c r="A123" s="2">
        <v>1913</v>
      </c>
      <c r="B123" s="2">
        <v>1.0209564750134337</v>
      </c>
      <c r="C123" s="2">
        <f t="shared" si="0"/>
        <v>2.0956475013433673E-2</v>
      </c>
      <c r="D123" s="2">
        <v>1.0641599877711849E-2</v>
      </c>
      <c r="E123" s="2">
        <v>4.8841508871328543E-2</v>
      </c>
      <c r="F123" s="2">
        <v>5.6791445496537918E-3</v>
      </c>
      <c r="G123" s="22">
        <f t="shared" si="1"/>
        <v>-0.68406625616937033</v>
      </c>
      <c r="H123" s="22">
        <f t="shared" si="2"/>
        <v>-0.82235305093502009</v>
      </c>
      <c r="I123" s="22">
        <f t="shared" si="3"/>
        <v>-0.15716637845535958</v>
      </c>
      <c r="J123" s="22">
        <f t="shared" si="4"/>
        <v>-0.46934569737503096</v>
      </c>
    </row>
    <row r="124" spans="1:10" ht="15.75" customHeight="1" x14ac:dyDescent="0.2">
      <c r="A124" s="2">
        <v>1914</v>
      </c>
      <c r="B124" s="2">
        <v>1.0204081632653061</v>
      </c>
      <c r="C124" s="2">
        <f t="shared" si="0"/>
        <v>2.0408163265306145E-2</v>
      </c>
      <c r="D124" s="2">
        <v>-5.4831174812752792E-4</v>
      </c>
      <c r="E124" s="2">
        <v>-6.7962962962963003E-2</v>
      </c>
      <c r="F124" s="2">
        <v>-1.0200638763551706E-2</v>
      </c>
      <c r="G124" s="22">
        <f t="shared" si="1"/>
        <v>-0.71240077383117206</v>
      </c>
      <c r="H124" s="22">
        <f t="shared" si="2"/>
        <v>-0.82787583372347706</v>
      </c>
      <c r="I124" s="22">
        <f t="shared" si="3"/>
        <v>-0.16821397298700164</v>
      </c>
      <c r="J124" s="22">
        <f t="shared" si="4"/>
        <v>-0.46749772925949418</v>
      </c>
    </row>
    <row r="125" spans="1:10" ht="15.75" customHeight="1" x14ac:dyDescent="0.2">
      <c r="A125" s="2">
        <v>1915</v>
      </c>
      <c r="B125" s="2">
        <v>1.01</v>
      </c>
      <c r="C125" s="2">
        <f t="shared" si="0"/>
        <v>1.0000000000000009E-2</v>
      </c>
      <c r="D125" s="2">
        <v>-1.0408163265306136E-2</v>
      </c>
      <c r="E125" s="2">
        <v>-6.704856855643837E-2</v>
      </c>
      <c r="F125" s="2">
        <v>4.1907316167559827E-3</v>
      </c>
      <c r="G125" s="22">
        <f t="shared" si="1"/>
        <v>-0.63911379919872513</v>
      </c>
      <c r="H125" s="22">
        <f t="shared" si="2"/>
        <v>-0.81020756327059185</v>
      </c>
      <c r="I125" s="22">
        <f t="shared" si="3"/>
        <v>-3.7009318858249019E-3</v>
      </c>
      <c r="J125" s="22">
        <f t="shared" si="4"/>
        <v>-0.35299301990225401</v>
      </c>
    </row>
    <row r="126" spans="1:10" ht="15.75" customHeight="1" x14ac:dyDescent="0.2">
      <c r="A126" s="2">
        <v>1916</v>
      </c>
      <c r="B126" s="2">
        <v>1.0297029702970297</v>
      </c>
      <c r="C126" s="2">
        <f t="shared" si="0"/>
        <v>2.9702970297029729E-2</v>
      </c>
      <c r="D126" s="2">
        <v>1.970297029702972E-2</v>
      </c>
      <c r="E126" s="2">
        <v>0.27647601476014749</v>
      </c>
      <c r="F126" s="2">
        <v>4.6211020857164886E-2</v>
      </c>
      <c r="G126" s="22">
        <f t="shared" si="1"/>
        <v>-0.36983294374482012</v>
      </c>
      <c r="H126" s="22">
        <f t="shared" si="2"/>
        <v>-0.66962693163981524</v>
      </c>
      <c r="I126" s="22">
        <f t="shared" si="3"/>
        <v>9.8834997664456678E-2</v>
      </c>
      <c r="J126" s="22">
        <f t="shared" si="4"/>
        <v>-0.28548701706895713</v>
      </c>
    </row>
    <row r="127" spans="1:10" ht="15.75" customHeight="1" x14ac:dyDescent="0.2">
      <c r="A127" s="2">
        <v>1917</v>
      </c>
      <c r="B127" s="2">
        <v>1.125</v>
      </c>
      <c r="C127" s="2">
        <f t="shared" si="0"/>
        <v>0.125</v>
      </c>
      <c r="D127" s="2">
        <v>9.5297029702970271E-2</v>
      </c>
      <c r="E127" s="2">
        <v>-2.9259467215671631E-2</v>
      </c>
      <c r="F127" s="2">
        <v>-5.8162190948280568E-2</v>
      </c>
      <c r="G127" s="22">
        <f t="shared" si="1"/>
        <v>-0.24114344315591676</v>
      </c>
      <c r="H127" s="22">
        <f t="shared" si="2"/>
        <v>-0.61425696900148852</v>
      </c>
      <c r="I127" s="22">
        <f t="shared" si="3"/>
        <v>-2.3836226911469856E-2</v>
      </c>
      <c r="J127" s="22">
        <f t="shared" si="4"/>
        <v>-0.47272910277810903</v>
      </c>
    </row>
    <row r="128" spans="1:10" ht="15.75" customHeight="1" x14ac:dyDescent="0.2">
      <c r="A128" s="2">
        <v>1918</v>
      </c>
      <c r="B128" s="2">
        <v>1.1965811965811965</v>
      </c>
      <c r="C128" s="2">
        <f t="shared" si="0"/>
        <v>0.19658119658119655</v>
      </c>
      <c r="D128" s="2">
        <v>7.1581196581196549E-2</v>
      </c>
      <c r="E128" s="2">
        <v>-0.3095152405435182</v>
      </c>
      <c r="F128" s="2">
        <v>-0.24360607949317692</v>
      </c>
      <c r="G128" s="22">
        <f t="shared" si="1"/>
        <v>-0.66658284665588674</v>
      </c>
      <c r="H128" s="22">
        <f t="shared" si="2"/>
        <v>-0.9205388803270752</v>
      </c>
      <c r="I128" s="22">
        <f t="shared" si="3"/>
        <v>-0.46151418216533857</v>
      </c>
      <c r="J128" s="22">
        <f t="shared" si="4"/>
        <v>-0.72681155933431141</v>
      </c>
    </row>
    <row r="129" spans="1:10" ht="15.75" customHeight="1" x14ac:dyDescent="0.2">
      <c r="A129" s="2">
        <v>1919</v>
      </c>
      <c r="B129" s="2">
        <v>1.1785714285714286</v>
      </c>
      <c r="C129" s="2">
        <f t="shared" si="0"/>
        <v>0.1785714285714286</v>
      </c>
      <c r="D129" s="2">
        <v>-1.8009768009767946E-2</v>
      </c>
      <c r="E129" s="2">
        <v>-7.9010390149157894E-3</v>
      </c>
      <c r="F129" s="2">
        <v>-8.4288944664301257E-2</v>
      </c>
      <c r="G129" s="22">
        <f t="shared" si="1"/>
        <v>-0.53748782951092622</v>
      </c>
      <c r="H129" s="22">
        <f t="shared" si="2"/>
        <v>-0.88619687395435542</v>
      </c>
      <c r="I129" s="22">
        <f t="shared" si="3"/>
        <v>-0.25279614413265056</v>
      </c>
      <c r="J129" s="22">
        <f t="shared" si="4"/>
        <v>-0.51563502894897473</v>
      </c>
    </row>
    <row r="130" spans="1:10" ht="15.75" customHeight="1" x14ac:dyDescent="0.2">
      <c r="A130" s="2">
        <v>1920</v>
      </c>
      <c r="B130" s="2">
        <v>1.1696969696969697</v>
      </c>
      <c r="C130" s="2">
        <f t="shared" si="0"/>
        <v>0.16969696969696968</v>
      </c>
      <c r="D130" s="2">
        <v>-8.8744588744589237E-3</v>
      </c>
      <c r="E130" s="2">
        <v>1.7807950982635878E-2</v>
      </c>
      <c r="F130" s="2">
        <v>-0.16657878991817965</v>
      </c>
      <c r="G130" s="22">
        <f t="shared" si="1"/>
        <v>-0.42323077205203008</v>
      </c>
      <c r="H130" s="22">
        <f t="shared" si="2"/>
        <v>-0.90242493483029207</v>
      </c>
      <c r="I130" s="22">
        <f t="shared" si="3"/>
        <v>-0.32915881032971811</v>
      </c>
      <c r="J130" s="22">
        <f t="shared" si="4"/>
        <v>-0.38065130821889293</v>
      </c>
    </row>
    <row r="131" spans="1:10" ht="15.75" customHeight="1" x14ac:dyDescent="0.2">
      <c r="A131" s="2">
        <v>1921</v>
      </c>
      <c r="B131" s="2">
        <v>0.98445595854922274</v>
      </c>
      <c r="C131" s="2">
        <f t="shared" si="0"/>
        <v>-1.5544041450777257E-2</v>
      </c>
      <c r="D131" s="2">
        <v>-0.18524101114774694</v>
      </c>
      <c r="E131" s="2">
        <v>-0.12906383078841488</v>
      </c>
      <c r="F131" s="2">
        <v>6.3082220171114312E-2</v>
      </c>
      <c r="G131" s="22">
        <f t="shared" si="1"/>
        <v>-0.32145170700507836</v>
      </c>
      <c r="H131" s="22">
        <f t="shared" si="2"/>
        <v>-0.91236351984403208</v>
      </c>
      <c r="I131" s="22">
        <f t="shared" si="3"/>
        <v>4.53188226274302E-2</v>
      </c>
      <c r="J131" s="22">
        <f t="shared" si="4"/>
        <v>-0.49431870931248018</v>
      </c>
    </row>
    <row r="132" spans="1:10" ht="15.75" customHeight="1" x14ac:dyDescent="0.2">
      <c r="A132" s="2">
        <v>1922</v>
      </c>
      <c r="B132" s="2">
        <v>0.88947368421052619</v>
      </c>
      <c r="C132" s="2">
        <f t="shared" si="0"/>
        <v>-0.11052631578947381</v>
      </c>
      <c r="D132" s="2">
        <v>-9.4982274338696548E-2</v>
      </c>
      <c r="E132" s="2">
        <v>0.22859734313973523</v>
      </c>
      <c r="F132" s="2">
        <v>0.30831964651593147</v>
      </c>
      <c r="G132" s="22">
        <f t="shared" si="1"/>
        <v>-0.50587836339803471</v>
      </c>
      <c r="H132" s="22">
        <f t="shared" si="2"/>
        <v>-0.92815347528133008</v>
      </c>
      <c r="I132" s="22">
        <f t="shared" si="3"/>
        <v>-0.1373670469100263</v>
      </c>
      <c r="J132" s="22">
        <f t="shared" si="4"/>
        <v>-0.58125681604570867</v>
      </c>
    </row>
    <row r="133" spans="1:10" ht="15.75" customHeight="1" x14ac:dyDescent="0.2">
      <c r="A133" s="2">
        <v>1923</v>
      </c>
      <c r="B133" s="2">
        <v>0.99408284023668647</v>
      </c>
      <c r="C133" s="2">
        <f t="shared" si="0"/>
        <v>-5.9171597633135287E-3</v>
      </c>
      <c r="D133" s="2">
        <v>0.10460915602616028</v>
      </c>
      <c r="E133" s="2">
        <v>0.30063499636495816</v>
      </c>
      <c r="F133" s="2">
        <v>8.7952113988938097E-2</v>
      </c>
      <c r="G133" s="22">
        <f t="shared" si="1"/>
        <v>-0.53324962924270891</v>
      </c>
      <c r="H133" s="22">
        <f t="shared" si="2"/>
        <v>-0.9356863156595232</v>
      </c>
      <c r="I133" s="22">
        <f t="shared" si="3"/>
        <v>0.10096557851748163</v>
      </c>
      <c r="J133" s="22">
        <f t="shared" si="4"/>
        <v>-0.42666463663808202</v>
      </c>
    </row>
    <row r="134" spans="1:10" ht="15.75" customHeight="1" x14ac:dyDescent="0.2">
      <c r="A134" s="2">
        <v>1924</v>
      </c>
      <c r="B134" s="2">
        <v>1.0297619047619047</v>
      </c>
      <c r="C134" s="2">
        <f t="shared" si="0"/>
        <v>2.9761904761904656E-2</v>
      </c>
      <c r="D134" s="2">
        <v>3.5679064525218185E-2</v>
      </c>
      <c r="E134" s="2">
        <v>2.4132414734552077E-2</v>
      </c>
      <c r="F134" s="2">
        <v>9.3030506712690197E-3</v>
      </c>
      <c r="G134" s="22">
        <f t="shared" si="1"/>
        <v>-0.56342436221819547</v>
      </c>
      <c r="H134" s="22">
        <f t="shared" si="2"/>
        <v>-0.9433706837955852</v>
      </c>
      <c r="I134" s="22">
        <f t="shared" si="3"/>
        <v>0.10111945696013235</v>
      </c>
      <c r="J134" s="22">
        <f t="shared" si="4"/>
        <v>-0.41831258227584239</v>
      </c>
    </row>
    <row r="135" spans="1:10" ht="15.75" customHeight="1" x14ac:dyDescent="0.2">
      <c r="A135" s="2">
        <v>1925</v>
      </c>
      <c r="B135" s="2">
        <v>1</v>
      </c>
      <c r="C135" s="2">
        <f t="shared" si="0"/>
        <v>0</v>
      </c>
      <c r="D135" s="2">
        <v>-2.9761904761904656E-2</v>
      </c>
      <c r="E135" s="2">
        <v>0.26871938418474461</v>
      </c>
      <c r="F135" s="2">
        <v>8.4462166343734824E-2</v>
      </c>
      <c r="G135" s="22">
        <f t="shared" si="1"/>
        <v>-0.63507361784234118</v>
      </c>
      <c r="H135" s="22">
        <f t="shared" si="2"/>
        <v>-0.9567218044546969</v>
      </c>
      <c r="I135" s="22">
        <f t="shared" si="3"/>
        <v>4.7325714447681022E-2</v>
      </c>
      <c r="J135" s="22">
        <f t="shared" si="4"/>
        <v>-0.42902491290262529</v>
      </c>
    </row>
    <row r="136" spans="1:10" ht="15.75" customHeight="1" x14ac:dyDescent="0.2">
      <c r="A136" s="2">
        <v>1926</v>
      </c>
      <c r="B136" s="2">
        <v>1.0346820809248554</v>
      </c>
      <c r="C136" s="2">
        <f t="shared" si="0"/>
        <v>3.4682080924855363E-2</v>
      </c>
      <c r="D136" s="2">
        <v>3.4682080924855363E-2</v>
      </c>
      <c r="E136" s="2">
        <v>0.21569699901703121</v>
      </c>
      <c r="F136" s="2">
        <v>4.4534908816125984E-2</v>
      </c>
      <c r="G136" s="22">
        <f t="shared" si="1"/>
        <v>-0.64198176579728328</v>
      </c>
      <c r="H136" s="22">
        <f t="shared" si="2"/>
        <v>-0.95667724981199265</v>
      </c>
      <c r="I136" s="22">
        <f t="shared" si="3"/>
        <v>5.5602141898894751E-2</v>
      </c>
      <c r="J136" s="22">
        <f t="shared" si="4"/>
        <v>-0.42216299323243683</v>
      </c>
    </row>
    <row r="137" spans="1:10" ht="15.75" customHeight="1" x14ac:dyDescent="0.2">
      <c r="A137" s="2">
        <v>1927</v>
      </c>
      <c r="B137" s="2">
        <v>0.97765363128491622</v>
      </c>
      <c r="C137" s="2">
        <f t="shared" si="0"/>
        <v>-2.2346368715083775E-2</v>
      </c>
      <c r="D137" s="2">
        <v>-5.7028449639939138E-2</v>
      </c>
      <c r="E137" s="2">
        <v>0.12566851357911069</v>
      </c>
      <c r="F137" s="2">
        <v>0.1127008331703756</v>
      </c>
      <c r="G137" s="22">
        <f t="shared" si="1"/>
        <v>-0.63237408885162338</v>
      </c>
      <c r="H137" s="22">
        <f t="shared" si="2"/>
        <v>-0.96016648198560606</v>
      </c>
      <c r="I137" s="22">
        <f t="shared" si="3"/>
        <v>0.10524767144090619</v>
      </c>
      <c r="J137" s="22">
        <f t="shared" si="4"/>
        <v>-0.42307068787509866</v>
      </c>
    </row>
    <row r="138" spans="1:10" ht="15.75" customHeight="1" x14ac:dyDescent="0.2">
      <c r="A138" s="2">
        <v>1928</v>
      </c>
      <c r="B138" s="2">
        <v>0.98857142857142866</v>
      </c>
      <c r="C138" s="2">
        <f t="shared" si="0"/>
        <v>-1.1428571428571344E-2</v>
      </c>
      <c r="D138" s="2">
        <v>1.0917797286512432E-2</v>
      </c>
      <c r="E138" s="2">
        <v>0.33635778126298677</v>
      </c>
      <c r="F138" s="2">
        <v>9.7384641058004817E-2</v>
      </c>
      <c r="G138" s="22">
        <f t="shared" si="1"/>
        <v>-0.45451699405265467</v>
      </c>
      <c r="H138" s="22">
        <f t="shared" si="2"/>
        <v>-0.94879247307438663</v>
      </c>
      <c r="I138" s="22">
        <f t="shared" si="3"/>
        <v>0.53149193599891442</v>
      </c>
      <c r="J138" s="22">
        <f t="shared" si="4"/>
        <v>-0.25756836933092836</v>
      </c>
    </row>
    <row r="139" spans="1:10" ht="15.75" customHeight="1" x14ac:dyDescent="0.2">
      <c r="A139" s="2">
        <v>1929</v>
      </c>
      <c r="B139" s="2">
        <v>0.98843930635838151</v>
      </c>
      <c r="C139" s="2">
        <f t="shared" si="0"/>
        <v>-1.1560693641618491E-2</v>
      </c>
      <c r="D139" s="2">
        <v>-1.3212221304714777E-4</v>
      </c>
      <c r="E139" s="2">
        <v>0.48856334744254859</v>
      </c>
      <c r="F139" s="2">
        <v>1.8014801631916155E-2</v>
      </c>
      <c r="G139" s="22">
        <f t="shared" si="1"/>
        <v>-0.3239679759153718</v>
      </c>
      <c r="H139" s="22">
        <f t="shared" si="2"/>
        <v>-0.94899296922940957</v>
      </c>
      <c r="I139" s="22">
        <f t="shared" si="3"/>
        <v>0.50725870767746073</v>
      </c>
      <c r="J139" s="22">
        <f t="shared" si="4"/>
        <v>-0.28285515046438964</v>
      </c>
    </row>
    <row r="140" spans="1:10" ht="15.75" customHeight="1" x14ac:dyDescent="0.2">
      <c r="A140" s="2">
        <v>1930</v>
      </c>
      <c r="B140" s="2">
        <v>1</v>
      </c>
      <c r="C140" s="2">
        <f t="shared" si="0"/>
        <v>0</v>
      </c>
      <c r="D140" s="2">
        <v>1.1560693641618491E-2</v>
      </c>
      <c r="E140" s="2">
        <v>-0.14735217280178381</v>
      </c>
      <c r="F140" s="2">
        <v>4.3470040034953694E-2</v>
      </c>
      <c r="G140" s="22">
        <f t="shared" si="1"/>
        <v>-0.13515262719548227</v>
      </c>
      <c r="H140" s="22">
        <f t="shared" si="2"/>
        <v>-0.91998851411471105</v>
      </c>
      <c r="I140" s="22">
        <f t="shared" si="3"/>
        <v>0.39094094117490608</v>
      </c>
      <c r="J140" s="22">
        <f t="shared" si="4"/>
        <v>-0.36643612333748832</v>
      </c>
    </row>
    <row r="141" spans="1:10" ht="15.75" customHeight="1" x14ac:dyDescent="0.2">
      <c r="A141" s="2">
        <v>1931</v>
      </c>
      <c r="B141" s="2">
        <v>0.92982456140350866</v>
      </c>
      <c r="C141" s="2">
        <f t="shared" si="0"/>
        <v>-7.0175438596491335E-2</v>
      </c>
      <c r="D141" s="2">
        <v>-7.0175438596491335E-2</v>
      </c>
      <c r="E141" s="2">
        <v>-0.23145394753885695</v>
      </c>
      <c r="F141" s="2">
        <v>0.14947545760067604</v>
      </c>
      <c r="G141" s="22">
        <f t="shared" si="1"/>
        <v>0.13761512818240426</v>
      </c>
      <c r="H141" s="22">
        <f t="shared" si="2"/>
        <v>-0.91262061163854646</v>
      </c>
      <c r="I141" s="22">
        <f t="shared" si="3"/>
        <v>0.25209984116866602</v>
      </c>
      <c r="J141" s="22">
        <f t="shared" si="4"/>
        <v>-0.66996168940623735</v>
      </c>
    </row>
    <row r="142" spans="1:10" ht="15.75" customHeight="1" x14ac:dyDescent="0.2">
      <c r="A142" s="2">
        <v>1932</v>
      </c>
      <c r="B142" s="2">
        <v>0.89937106918238996</v>
      </c>
      <c r="C142" s="2">
        <f t="shared" si="0"/>
        <v>-0.10062893081761004</v>
      </c>
      <c r="D142" s="2">
        <v>-3.0453492221118705E-2</v>
      </c>
      <c r="E142" s="2">
        <v>-0.42485299021636957</v>
      </c>
      <c r="F142" s="2">
        <v>-9.193489389895626E-2</v>
      </c>
      <c r="G142" s="22">
        <f t="shared" si="1"/>
        <v>0.6368749923730862</v>
      </c>
      <c r="H142" s="22">
        <f t="shared" si="2"/>
        <v>0.1970012228809491</v>
      </c>
      <c r="I142" s="22">
        <f t="shared" si="3"/>
        <v>0.41348540241970083</v>
      </c>
      <c r="J142" s="22">
        <f t="shared" si="4"/>
        <v>-0.14527204063503946</v>
      </c>
    </row>
    <row r="143" spans="1:10" ht="15.75" customHeight="1" x14ac:dyDescent="0.2">
      <c r="A143" s="2">
        <v>1933</v>
      </c>
      <c r="B143" s="2">
        <v>0.90209790209790208</v>
      </c>
      <c r="C143" s="2">
        <f t="shared" si="0"/>
        <v>-9.7902097902097918E-2</v>
      </c>
      <c r="D143" s="2">
        <v>2.7268329155121229E-3</v>
      </c>
      <c r="E143" s="2">
        <v>4.1439039117458831E-2</v>
      </c>
      <c r="F143" s="2">
        <v>0.18435140466423361</v>
      </c>
      <c r="G143" s="22">
        <f t="shared" si="1"/>
        <v>0.56099576342630753</v>
      </c>
      <c r="H143" s="22">
        <f t="shared" si="2"/>
        <v>-0.14611221200826302</v>
      </c>
      <c r="I143" s="22">
        <f t="shared" si="3"/>
        <v>0.33859462586981703</v>
      </c>
      <c r="J143" s="22">
        <f t="shared" si="4"/>
        <v>-0.25970569426988716</v>
      </c>
    </row>
    <row r="144" spans="1:10" ht="15.75" customHeight="1" x14ac:dyDescent="0.2">
      <c r="A144" s="2">
        <v>1934</v>
      </c>
      <c r="B144" s="2">
        <v>1.0232558139534882</v>
      </c>
      <c r="C144" s="2">
        <f t="shared" si="0"/>
        <v>2.3255813953488191E-2</v>
      </c>
      <c r="D144" s="2">
        <v>0.12115791185558611</v>
      </c>
      <c r="E144" s="2">
        <v>0.71654190939911566</v>
      </c>
      <c r="F144" s="2">
        <v>0.12793319709094986</v>
      </c>
      <c r="G144" s="22">
        <f t="shared" si="1"/>
        <v>0.69159887090676642</v>
      </c>
      <c r="H144" s="22">
        <f t="shared" si="2"/>
        <v>3.3297899905296517E-2</v>
      </c>
      <c r="I144" s="22">
        <f t="shared" si="3"/>
        <v>0.6670427655859128</v>
      </c>
      <c r="J144" s="22">
        <f t="shared" si="4"/>
        <v>7.8422021594724944E-2</v>
      </c>
    </row>
    <row r="145" spans="1:10" ht="15.75" customHeight="1" x14ac:dyDescent="0.2">
      <c r="A145" s="2">
        <v>1935</v>
      </c>
      <c r="B145" s="2">
        <v>1.0303030303030303</v>
      </c>
      <c r="C145" s="2">
        <f t="shared" si="0"/>
        <v>3.0303030303030276E-2</v>
      </c>
      <c r="D145" s="2">
        <v>7.0472163495420848E-3</v>
      </c>
      <c r="E145" s="2">
        <v>-0.14088868889147432</v>
      </c>
      <c r="F145" s="2">
        <v>0.14604829285385734</v>
      </c>
      <c r="G145" s="22">
        <f t="shared" si="1"/>
        <v>0.53037625016928103</v>
      </c>
      <c r="H145" s="22">
        <f t="shared" si="2"/>
        <v>0.12444586381126362</v>
      </c>
      <c r="I145" s="22">
        <f t="shared" si="3"/>
        <v>0.68406781048757959</v>
      </c>
      <c r="J145" s="22">
        <f t="shared" si="4"/>
        <v>9.0322377829421263E-2</v>
      </c>
    </row>
    <row r="146" spans="1:10" ht="15.75" customHeight="1" x14ac:dyDescent="0.2">
      <c r="A146" s="2">
        <v>1936</v>
      </c>
      <c r="B146" s="2">
        <v>1.0147058823529413</v>
      </c>
      <c r="C146" s="2">
        <f t="shared" si="0"/>
        <v>1.4705882352941346E-2</v>
      </c>
      <c r="D146" s="2">
        <v>-1.559714795008893E-2</v>
      </c>
      <c r="E146" s="2">
        <v>0.5861141138699586</v>
      </c>
      <c r="F146" s="2">
        <v>7.3551786667387153E-2</v>
      </c>
      <c r="G146" s="22">
        <f t="shared" si="1"/>
        <v>0.58122019722219409</v>
      </c>
      <c r="H146" s="22">
        <f t="shared" si="2"/>
        <v>0.18635119600325786</v>
      </c>
      <c r="I146" s="22">
        <f t="shared" si="3"/>
        <v>0.57749987245714274</v>
      </c>
      <c r="J146" s="22">
        <f t="shared" si="4"/>
        <v>0.13437864252814508</v>
      </c>
    </row>
    <row r="147" spans="1:10" ht="15.75" customHeight="1" x14ac:dyDescent="0.2">
      <c r="A147" s="2">
        <v>1937</v>
      </c>
      <c r="B147" s="2">
        <v>1.0217391304347825</v>
      </c>
      <c r="C147" s="2">
        <f t="shared" si="0"/>
        <v>2.1739130434782483E-2</v>
      </c>
      <c r="D147" s="2">
        <v>7.0332480818411369E-3</v>
      </c>
      <c r="E147" s="2">
        <v>0.25104647833894367</v>
      </c>
      <c r="F147" s="2">
        <v>6.8111823649262604E-2</v>
      </c>
      <c r="G147" s="22">
        <f t="shared" si="1"/>
        <v>0.58128044467733309</v>
      </c>
      <c r="H147" s="22">
        <f t="shared" si="2"/>
        <v>0.16005410724744074</v>
      </c>
      <c r="I147" s="22">
        <f t="shared" si="3"/>
        <v>0.6176963379332161</v>
      </c>
      <c r="J147" s="22">
        <f t="shared" si="4"/>
        <v>0.19119155210516084</v>
      </c>
    </row>
    <row r="148" spans="1:10" ht="15.75" customHeight="1" x14ac:dyDescent="0.2">
      <c r="A148" s="2">
        <v>1938</v>
      </c>
      <c r="B148" s="2">
        <v>1.0070921985815602</v>
      </c>
      <c r="C148" s="2">
        <f t="shared" si="0"/>
        <v>7.0921985815601829E-3</v>
      </c>
      <c r="D148" s="2">
        <v>-1.46469318532223E-2</v>
      </c>
      <c r="E148" s="2">
        <v>-0.36729102250385592</v>
      </c>
      <c r="F148" s="2">
        <v>-7.4682768799783306E-2</v>
      </c>
      <c r="G148" s="22">
        <f t="shared" si="1"/>
        <v>0.46209795376740359</v>
      </c>
      <c r="H148" s="22">
        <f t="shared" si="2"/>
        <v>4.0364646797175163E-2</v>
      </c>
      <c r="I148" s="22">
        <f t="shared" si="3"/>
        <v>0.61416192277580761</v>
      </c>
      <c r="J148" s="22">
        <f t="shared" si="4"/>
        <v>0.22205222197140961</v>
      </c>
    </row>
    <row r="149" spans="1:10" ht="15.75" customHeight="1" x14ac:dyDescent="0.2">
      <c r="A149" s="2">
        <v>1939</v>
      </c>
      <c r="B149" s="2">
        <v>0.9859154929577465</v>
      </c>
      <c r="C149" s="2">
        <f t="shared" si="0"/>
        <v>-1.4084507042253502E-2</v>
      </c>
      <c r="D149" s="2">
        <v>-2.1176705623813685E-2</v>
      </c>
      <c r="E149" s="2">
        <v>0.21581073753976776</v>
      </c>
      <c r="F149" s="2">
        <v>5.4233873809793165E-2</v>
      </c>
      <c r="G149" s="22">
        <f t="shared" si="1"/>
        <v>0.47586667029768148</v>
      </c>
      <c r="H149" s="22">
        <f t="shared" si="2"/>
        <v>4.7537339529527822E-2</v>
      </c>
      <c r="I149" s="22">
        <f t="shared" si="3"/>
        <v>0.6244156643279728</v>
      </c>
      <c r="J149" s="22">
        <f t="shared" si="4"/>
        <v>0.22804749273700198</v>
      </c>
    </row>
    <row r="150" spans="1:10" ht="15.75" customHeight="1" x14ac:dyDescent="0.2">
      <c r="A150" s="2">
        <v>1940</v>
      </c>
      <c r="B150" s="2">
        <v>0.99285714285714288</v>
      </c>
      <c r="C150" s="2">
        <f t="shared" si="0"/>
        <v>-7.1428571428571175E-3</v>
      </c>
      <c r="D150" s="2">
        <v>6.9416498993963849E-3</v>
      </c>
      <c r="E150" s="2">
        <v>6.5242364727754909E-2</v>
      </c>
      <c r="F150" s="2">
        <v>3.2211836932079185E-2</v>
      </c>
      <c r="G150" s="22">
        <f t="shared" si="1"/>
        <v>0.50871085196037613</v>
      </c>
      <c r="H150" s="22">
        <f t="shared" si="2"/>
        <v>4.846930131280338E-2</v>
      </c>
      <c r="I150" s="22">
        <f t="shared" si="3"/>
        <v>0.65103528683193523</v>
      </c>
      <c r="J150" s="22">
        <f t="shared" si="4"/>
        <v>0.22820288943792452</v>
      </c>
    </row>
    <row r="151" spans="1:10" ht="15.75" customHeight="1" x14ac:dyDescent="0.2">
      <c r="A151" s="2">
        <v>1941</v>
      </c>
      <c r="B151" s="2">
        <v>1.014388489208633</v>
      </c>
      <c r="C151" s="2">
        <f t="shared" si="0"/>
        <v>1.4388489208633004E-2</v>
      </c>
      <c r="D151" s="2">
        <v>2.1531346351490122E-2</v>
      </c>
      <c r="E151" s="2">
        <v>-0.10411944787695682</v>
      </c>
      <c r="F151" s="2">
        <v>3.7717330646387603E-2</v>
      </c>
      <c r="G151" s="22">
        <f t="shared" si="1"/>
        <v>0.40973810205750372</v>
      </c>
      <c r="H151" s="22">
        <f t="shared" si="2"/>
        <v>0.16145027366714645</v>
      </c>
      <c r="I151" s="22">
        <f t="shared" si="3"/>
        <v>0.58277348868039502</v>
      </c>
      <c r="J151" s="22">
        <f t="shared" si="4"/>
        <v>0.45492474650416137</v>
      </c>
    </row>
    <row r="152" spans="1:10" ht="15.75" customHeight="1" x14ac:dyDescent="0.2">
      <c r="A152" s="2">
        <v>1942</v>
      </c>
      <c r="B152" s="2">
        <v>1.1134751773049645</v>
      </c>
      <c r="C152" s="2">
        <f t="shared" si="0"/>
        <v>0.11347517730496448</v>
      </c>
      <c r="D152" s="2">
        <v>9.9086688096331477E-2</v>
      </c>
      <c r="E152" s="2">
        <v>-0.14976030658158102</v>
      </c>
      <c r="F152" s="2">
        <v>-7.0253931760867472E-2</v>
      </c>
      <c r="G152" s="22">
        <f t="shared" si="1"/>
        <v>-8.8643447537021761E-2</v>
      </c>
      <c r="H152" s="22">
        <f t="shared" si="2"/>
        <v>-0.59074922578374256</v>
      </c>
      <c r="I152" s="22">
        <f t="shared" si="3"/>
        <v>0.26087526964482893</v>
      </c>
      <c r="J152" s="22">
        <f t="shared" si="4"/>
        <v>-5.4429760928331225E-2</v>
      </c>
    </row>
    <row r="153" spans="1:10" ht="15.75" customHeight="1" x14ac:dyDescent="0.2">
      <c r="A153" s="2">
        <v>1943</v>
      </c>
      <c r="B153" s="2">
        <v>1.0764331210191083</v>
      </c>
      <c r="C153" s="2">
        <f t="shared" si="0"/>
        <v>7.6433121019108263E-2</v>
      </c>
      <c r="D153" s="2">
        <v>-3.7042056285856217E-2</v>
      </c>
      <c r="E153" s="2">
        <v>0.15355348057681883</v>
      </c>
      <c r="F153" s="2">
        <v>-2.3099782473188779E-2</v>
      </c>
      <c r="G153" s="22">
        <f t="shared" si="1"/>
        <v>-0.17563769801837656</v>
      </c>
      <c r="H153" s="22">
        <f t="shared" si="2"/>
        <v>-0.42800037458921986</v>
      </c>
      <c r="I153" s="22">
        <f t="shared" si="3"/>
        <v>0.22433746668270871</v>
      </c>
      <c r="J153" s="22">
        <f t="shared" si="4"/>
        <v>0.12151189491148939</v>
      </c>
    </row>
    <row r="154" spans="1:10" ht="15.75" customHeight="1" x14ac:dyDescent="0.2">
      <c r="A154" s="2">
        <v>1944</v>
      </c>
      <c r="B154" s="2">
        <v>1.029585798816568</v>
      </c>
      <c r="C154" s="2">
        <f t="shared" si="0"/>
        <v>2.9585798816567976E-2</v>
      </c>
      <c r="D154" s="2">
        <v>-4.6847322202540287E-2</v>
      </c>
      <c r="E154" s="2">
        <v>0.17881759269552577</v>
      </c>
      <c r="F154" s="2">
        <v>4.7305232623479521E-2</v>
      </c>
      <c r="G154" s="22">
        <f t="shared" si="1"/>
        <v>-0.18624589633901464</v>
      </c>
      <c r="H154" s="22">
        <f t="shared" si="2"/>
        <v>-0.45039952590930166</v>
      </c>
      <c r="I154" s="22">
        <f t="shared" si="3"/>
        <v>-0.39208040161587548</v>
      </c>
      <c r="J154" s="22">
        <f t="shared" si="4"/>
        <v>-0.28779982354199207</v>
      </c>
    </row>
    <row r="155" spans="1:10" ht="15.75" customHeight="1" x14ac:dyDescent="0.2">
      <c r="A155" s="2">
        <v>1945</v>
      </c>
      <c r="B155" s="2">
        <v>1.0229885057471266</v>
      </c>
      <c r="C155" s="2">
        <f t="shared" si="0"/>
        <v>2.2988505747126631E-2</v>
      </c>
      <c r="D155" s="2">
        <v>-6.5972930694413456E-3</v>
      </c>
      <c r="E155" s="2">
        <v>0.18891604764927461</v>
      </c>
      <c r="F155" s="2">
        <v>4.4054239900303438E-2</v>
      </c>
      <c r="G155" s="22">
        <f t="shared" si="1"/>
        <v>-0.19312814310604384</v>
      </c>
      <c r="H155" s="22">
        <f t="shared" si="2"/>
        <v>-0.57589739550894692</v>
      </c>
      <c r="I155" s="22">
        <f t="shared" si="3"/>
        <v>-0.3952061395319838</v>
      </c>
      <c r="J155" s="22">
        <f t="shared" si="4"/>
        <v>-0.40627402161221426</v>
      </c>
    </row>
    <row r="156" spans="1:10" ht="15.75" customHeight="1" x14ac:dyDescent="0.2">
      <c r="A156" s="2">
        <v>1946</v>
      </c>
      <c r="B156" s="2">
        <v>1.0224719101123594</v>
      </c>
      <c r="C156" s="2">
        <f t="shared" si="0"/>
        <v>2.2471910112359383E-2</v>
      </c>
      <c r="D156" s="2">
        <v>-5.1659563476724735E-4</v>
      </c>
      <c r="E156" s="2">
        <v>0.4176000040030674</v>
      </c>
      <c r="F156" s="2">
        <v>4.0520865926576555E-2</v>
      </c>
      <c r="G156" s="22">
        <f t="shared" si="1"/>
        <v>-0.16022865271978337</v>
      </c>
      <c r="H156" s="22">
        <f t="shared" si="2"/>
        <v>-0.57461917139313556</v>
      </c>
      <c r="I156" s="22">
        <f t="shared" si="3"/>
        <v>-0.36237719675874158</v>
      </c>
      <c r="J156" s="22">
        <f t="shared" si="4"/>
        <v>-0.38529309360961989</v>
      </c>
    </row>
    <row r="157" spans="1:10" ht="15.75" customHeight="1" x14ac:dyDescent="0.2">
      <c r="A157" s="2">
        <v>1947</v>
      </c>
      <c r="B157" s="2">
        <v>1.1813186813186813</v>
      </c>
      <c r="C157" s="2">
        <f t="shared" si="0"/>
        <v>0.18131868131868134</v>
      </c>
      <c r="D157" s="2">
        <v>0.15884677120632196</v>
      </c>
      <c r="E157" s="2">
        <v>-0.24532773657513951</v>
      </c>
      <c r="F157" s="2">
        <v>-0.15683144247736558</v>
      </c>
      <c r="G157" s="22">
        <f t="shared" si="1"/>
        <v>-0.40180318397922027</v>
      </c>
      <c r="H157" s="22">
        <f t="shared" si="2"/>
        <v>-0.82397427343521457</v>
      </c>
      <c r="I157" s="22">
        <f t="shared" si="3"/>
        <v>-0.5391097820644869</v>
      </c>
      <c r="J157" s="22">
        <f t="shared" si="4"/>
        <v>-0.75654133448861782</v>
      </c>
    </row>
    <row r="158" spans="1:10" ht="15.75" customHeight="1" x14ac:dyDescent="0.2">
      <c r="A158" s="2">
        <v>1948</v>
      </c>
      <c r="B158" s="2">
        <v>1.1023255813953488</v>
      </c>
      <c r="C158" s="2">
        <f t="shared" si="0"/>
        <v>0.10232558139534875</v>
      </c>
      <c r="D158" s="2">
        <v>-7.8993099923332588E-2</v>
      </c>
      <c r="E158" s="2">
        <v>-0.11011702833640491</v>
      </c>
      <c r="F158" s="2">
        <v>-0.14477425080958406</v>
      </c>
      <c r="G158" s="22">
        <f t="shared" si="1"/>
        <v>-0.68923529608806011</v>
      </c>
      <c r="H158" s="22">
        <f t="shared" si="2"/>
        <v>-0.9258950175861651</v>
      </c>
      <c r="I158" s="22">
        <f t="shared" si="3"/>
        <v>-0.55363118520309695</v>
      </c>
      <c r="J158" s="22">
        <f t="shared" si="4"/>
        <v>-0.40134872597425403</v>
      </c>
    </row>
    <row r="159" spans="1:10" ht="15.75" customHeight="1" x14ac:dyDescent="0.2">
      <c r="A159" s="2">
        <v>1949</v>
      </c>
      <c r="B159" s="2">
        <v>1.0126582278481013</v>
      </c>
      <c r="C159" s="2">
        <f t="shared" si="0"/>
        <v>1.2658227848101333E-2</v>
      </c>
      <c r="D159" s="2">
        <v>-8.9667353547247419E-2</v>
      </c>
      <c r="E159" s="2">
        <v>5.1507909074089309E-2</v>
      </c>
      <c r="F159" s="2">
        <v>4.7159249045085172E-2</v>
      </c>
      <c r="G159" s="22">
        <f t="shared" si="1"/>
        <v>-0.64071448504083195</v>
      </c>
      <c r="H159" s="22">
        <f t="shared" si="2"/>
        <v>-0.92688789706968033</v>
      </c>
      <c r="I159" s="22">
        <f t="shared" si="3"/>
        <v>-0.49347937538271303</v>
      </c>
      <c r="J159" s="22">
        <f t="shared" si="4"/>
        <v>-0.44240768328534991</v>
      </c>
    </row>
    <row r="160" spans="1:10" ht="15.75" customHeight="1" x14ac:dyDescent="0.2">
      <c r="A160" s="2">
        <v>1950</v>
      </c>
      <c r="B160" s="2">
        <v>0.97916666666666663</v>
      </c>
      <c r="C160" s="2">
        <f t="shared" si="0"/>
        <v>-2.083333333333337E-2</v>
      </c>
      <c r="D160" s="2">
        <v>-3.3491561181434704E-2</v>
      </c>
      <c r="E160" s="2">
        <v>0.2446128271986594</v>
      </c>
      <c r="F160" s="2">
        <v>8.9601443916947021E-2</v>
      </c>
      <c r="G160" s="22">
        <f t="shared" si="1"/>
        <v>-0.71362051136658777</v>
      </c>
      <c r="H160" s="22">
        <f t="shared" si="2"/>
        <v>-0.94771960794972232</v>
      </c>
      <c r="I160" s="22">
        <f t="shared" si="3"/>
        <v>-0.51028721956937717</v>
      </c>
      <c r="J160" s="22">
        <f t="shared" si="4"/>
        <v>-0.47147354186973023</v>
      </c>
    </row>
    <row r="161" spans="1:10" ht="15.75" customHeight="1" x14ac:dyDescent="0.2">
      <c r="A161" s="2">
        <v>1951</v>
      </c>
      <c r="B161" s="2">
        <v>1.0808510638297872</v>
      </c>
      <c r="C161" s="2">
        <f t="shared" si="0"/>
        <v>8.085106382978724E-2</v>
      </c>
      <c r="D161" s="2">
        <v>0.10168439716312061</v>
      </c>
      <c r="E161" s="2">
        <v>0.25573051378238953</v>
      </c>
      <c r="F161" s="2">
        <v>-4.3100730858995573E-2</v>
      </c>
      <c r="G161" s="22">
        <f t="shared" si="1"/>
        <v>-0.771438680408286</v>
      </c>
      <c r="H161" s="22">
        <f t="shared" si="2"/>
        <v>-0.9470327717414444</v>
      </c>
      <c r="I161" s="22">
        <f t="shared" si="3"/>
        <v>-0.34137582646973585</v>
      </c>
      <c r="J161" s="22">
        <f t="shared" si="4"/>
        <v>-0.50135800226987881</v>
      </c>
    </row>
    <row r="162" spans="1:10" ht="15.75" customHeight="1" x14ac:dyDescent="0.2">
      <c r="A162" s="2">
        <v>1952</v>
      </c>
      <c r="B162" s="2">
        <v>1.0433070866141734</v>
      </c>
      <c r="C162" s="2">
        <f t="shared" si="0"/>
        <v>4.3307086614173373E-2</v>
      </c>
      <c r="D162" s="2">
        <v>-3.7543977215613866E-2</v>
      </c>
      <c r="E162" s="2">
        <v>0.11354290337747419</v>
      </c>
      <c r="F162" s="2">
        <v>-7.0206756576681073E-2</v>
      </c>
      <c r="G162" s="22">
        <f t="shared" si="1"/>
        <v>-0.74182708798586627</v>
      </c>
      <c r="H162" s="22">
        <f t="shared" si="2"/>
        <v>-0.90589323842501179</v>
      </c>
      <c r="I162" s="22">
        <f t="shared" si="3"/>
        <v>-0.20998794271123838</v>
      </c>
      <c r="J162" s="22">
        <f t="shared" si="4"/>
        <v>-0.41797728142569179</v>
      </c>
    </row>
    <row r="163" spans="1:10" ht="15.75" customHeight="1" x14ac:dyDescent="0.2">
      <c r="A163" s="2">
        <v>1953</v>
      </c>
      <c r="B163" s="2">
        <v>1.0037735849056604</v>
      </c>
      <c r="C163" s="2">
        <f t="shared" si="0"/>
        <v>3.7735849056603765E-3</v>
      </c>
      <c r="D163" s="2">
        <v>-3.9533501708512997E-2</v>
      </c>
      <c r="E163" s="2">
        <v>0.10836146612557584</v>
      </c>
      <c r="F163" s="2">
        <v>1.6105567944178834E-2</v>
      </c>
      <c r="G163" s="22">
        <f t="shared" si="1"/>
        <v>-0.72378269815133145</v>
      </c>
      <c r="H163" s="22">
        <f t="shared" si="2"/>
        <v>-0.90368999584387832</v>
      </c>
      <c r="I163" s="22">
        <f t="shared" si="3"/>
        <v>-0.19958098412413219</v>
      </c>
      <c r="J163" s="22">
        <f t="shared" si="4"/>
        <v>-0.43504796534457102</v>
      </c>
    </row>
    <row r="164" spans="1:10" ht="15.75" customHeight="1" x14ac:dyDescent="0.2">
      <c r="A164" s="2">
        <v>1954</v>
      </c>
      <c r="B164" s="2">
        <v>1.0112781954887218</v>
      </c>
      <c r="C164" s="2">
        <f t="shared" si="0"/>
        <v>1.1278195488721776E-2</v>
      </c>
      <c r="D164" s="2">
        <v>7.5046105830613996E-3</v>
      </c>
      <c r="E164" s="2">
        <v>4.670226036425551E-2</v>
      </c>
      <c r="F164" s="2">
        <v>3.9459223857401193E-2</v>
      </c>
      <c r="G164" s="22">
        <f t="shared" si="1"/>
        <v>-0.67809554579499165</v>
      </c>
      <c r="H164" s="22">
        <f t="shared" si="2"/>
        <v>-0.91400680216247543</v>
      </c>
      <c r="I164" s="22">
        <f t="shared" si="3"/>
        <v>-0.18778030474364671</v>
      </c>
      <c r="J164" s="22">
        <f t="shared" si="4"/>
        <v>-0.39093709473127741</v>
      </c>
    </row>
    <row r="165" spans="1:10" ht="15.75" customHeight="1" x14ac:dyDescent="0.2">
      <c r="A165" s="2">
        <v>1955</v>
      </c>
      <c r="B165" s="2">
        <v>0.99256505576208176</v>
      </c>
      <c r="C165" s="2">
        <f t="shared" si="0"/>
        <v>-7.4349442379182396E-3</v>
      </c>
      <c r="D165" s="2">
        <v>-1.8713139726640016E-2</v>
      </c>
      <c r="E165" s="2">
        <v>0.44933936508872807</v>
      </c>
      <c r="F165" s="2">
        <v>3.4291233547736111E-2</v>
      </c>
      <c r="G165" s="22">
        <f t="shared" si="1"/>
        <v>-0.69914352784988198</v>
      </c>
      <c r="H165" s="22">
        <f t="shared" si="2"/>
        <v>-0.91779627359115412</v>
      </c>
      <c r="I165" s="22">
        <f t="shared" si="3"/>
        <v>-0.19633564530908779</v>
      </c>
      <c r="J165" s="22">
        <f t="shared" si="4"/>
        <v>-0.40238530021906604</v>
      </c>
    </row>
    <row r="166" spans="1:10" ht="15.75" customHeight="1" x14ac:dyDescent="0.2">
      <c r="A166" s="2">
        <v>1956</v>
      </c>
      <c r="B166" s="2">
        <v>1.0037453183520599</v>
      </c>
      <c r="C166" s="2">
        <f t="shared" si="0"/>
        <v>3.7453183520599342E-3</v>
      </c>
      <c r="D166" s="2">
        <v>1.1180262589978174E-2</v>
      </c>
      <c r="E166" s="2">
        <v>0.20607430522605896</v>
      </c>
      <c r="F166" s="2">
        <v>1.5250815830230691E-2</v>
      </c>
      <c r="G166" s="22">
        <f t="shared" si="1"/>
        <v>-0.74078881164162902</v>
      </c>
      <c r="H166" s="22">
        <f t="shared" si="2"/>
        <v>-0.92151687928022763</v>
      </c>
      <c r="I166" s="22">
        <f t="shared" si="3"/>
        <v>-0.21338867641016099</v>
      </c>
      <c r="J166" s="22">
        <f t="shared" si="4"/>
        <v>-0.40332763471392263</v>
      </c>
    </row>
    <row r="167" spans="1:10" ht="15.75" customHeight="1" x14ac:dyDescent="0.2">
      <c r="A167" s="2">
        <v>1957</v>
      </c>
      <c r="B167" s="2">
        <v>1.0298507462686568</v>
      </c>
      <c r="C167" s="2">
        <f t="shared" si="0"/>
        <v>2.9850746268656803E-2</v>
      </c>
      <c r="D167" s="2">
        <v>2.6105427916596868E-2</v>
      </c>
      <c r="E167" s="2">
        <v>5.0004541546908143E-2</v>
      </c>
      <c r="F167" s="2">
        <v>-9.6980632880921958E-2</v>
      </c>
      <c r="G167" s="22">
        <f t="shared" si="1"/>
        <v>-0.49693325011653988</v>
      </c>
      <c r="H167" s="22">
        <f t="shared" si="2"/>
        <v>-0.85159351095765279</v>
      </c>
      <c r="I167" s="22">
        <f t="shared" si="3"/>
        <v>0.39522591949693142</v>
      </c>
      <c r="J167" s="22">
        <f t="shared" si="4"/>
        <v>-7.0361267085919166E-2</v>
      </c>
    </row>
    <row r="168" spans="1:10" ht="15.75" customHeight="1" x14ac:dyDescent="0.2">
      <c r="A168" s="2">
        <v>1958</v>
      </c>
      <c r="B168" s="2">
        <v>1.036231884057971</v>
      </c>
      <c r="C168" s="2">
        <f t="shared" si="0"/>
        <v>3.6231884057970953E-2</v>
      </c>
      <c r="D168" s="2">
        <v>6.3811377893141508E-3</v>
      </c>
      <c r="E168" s="2">
        <v>-6.1784355550687176E-2</v>
      </c>
      <c r="F168" s="2">
        <v>1.6040945926547145E-2</v>
      </c>
      <c r="G168" s="22">
        <f t="shared" si="1"/>
        <v>-0.24931985528146197</v>
      </c>
      <c r="H168" s="22">
        <f t="shared" si="2"/>
        <v>-0.70993364203267029</v>
      </c>
      <c r="I168" s="22">
        <f t="shared" si="3"/>
        <v>0.1421170596420856</v>
      </c>
      <c r="J168" s="22">
        <f t="shared" si="4"/>
        <v>-0.45256149876248308</v>
      </c>
    </row>
    <row r="169" spans="1:10" ht="15.75" customHeight="1" x14ac:dyDescent="0.2">
      <c r="A169" s="2">
        <v>1959</v>
      </c>
      <c r="B169" s="2">
        <v>1.013986013986014</v>
      </c>
      <c r="C169" s="2">
        <f t="shared" si="0"/>
        <v>1.3986013986013957E-2</v>
      </c>
      <c r="D169" s="2">
        <v>-2.2245870071956997E-2</v>
      </c>
      <c r="E169" s="2">
        <v>0.37272978074839913</v>
      </c>
      <c r="F169" s="2">
        <v>-5.9046597355318364E-2</v>
      </c>
      <c r="G169" s="22">
        <f t="shared" si="1"/>
        <v>-0.27674932536152369</v>
      </c>
      <c r="H169" s="22">
        <f t="shared" si="2"/>
        <v>-0.65577304087426191</v>
      </c>
      <c r="I169" s="22">
        <f t="shared" si="3"/>
        <v>-6.83807088637058E-2</v>
      </c>
      <c r="J169" s="22">
        <f t="shared" si="4"/>
        <v>-0.29843351622885977</v>
      </c>
    </row>
    <row r="170" spans="1:10" ht="15.75" customHeight="1" x14ac:dyDescent="0.2">
      <c r="A170" s="2">
        <v>1960</v>
      </c>
      <c r="B170" s="2">
        <v>1.010344827586207</v>
      </c>
      <c r="C170" s="2">
        <f t="shared" si="0"/>
        <v>1.0344827586207028E-2</v>
      </c>
      <c r="D170" s="2">
        <v>-3.6411863998069283E-3</v>
      </c>
      <c r="E170" s="2">
        <v>3.1662606122068837E-2</v>
      </c>
      <c r="F170" s="2">
        <v>-3.0864960890566229E-2</v>
      </c>
      <c r="G170" s="22">
        <f t="shared" si="1"/>
        <v>-0.17970047568263176</v>
      </c>
      <c r="H170" s="22">
        <f t="shared" si="2"/>
        <v>-0.50169060589808656</v>
      </c>
      <c r="I170" s="22">
        <f t="shared" si="3"/>
        <v>-1.1704273613513009E-2</v>
      </c>
      <c r="J170" s="22">
        <f t="shared" si="4"/>
        <v>-0.1697502141450431</v>
      </c>
    </row>
    <row r="171" spans="1:10" ht="15.75" customHeight="1" x14ac:dyDescent="0.2">
      <c r="A171" s="2">
        <v>1961</v>
      </c>
      <c r="B171" s="2">
        <v>1.0170648464163823</v>
      </c>
      <c r="C171" s="2">
        <f t="shared" si="0"/>
        <v>1.7064846416382284E-2</v>
      </c>
      <c r="D171" s="2">
        <v>6.7200188301752561E-3</v>
      </c>
      <c r="E171" s="2">
        <v>0.13385684776437334</v>
      </c>
      <c r="F171" s="2">
        <v>7.5239422495553931E-2</v>
      </c>
      <c r="G171" s="22">
        <f t="shared" si="1"/>
        <v>-0.5841762757203135</v>
      </c>
      <c r="H171" s="22">
        <f t="shared" si="2"/>
        <v>-0.49776575688437252</v>
      </c>
      <c r="I171" s="22">
        <f t="shared" si="3"/>
        <v>-0.37129500533533794</v>
      </c>
      <c r="J171" s="22">
        <f t="shared" si="4"/>
        <v>8.555519093903162E-2</v>
      </c>
    </row>
    <row r="172" spans="1:10" ht="15.75" customHeight="1" x14ac:dyDescent="0.2">
      <c r="A172" s="2">
        <v>1962</v>
      </c>
      <c r="B172" s="2">
        <v>1.006711409395973</v>
      </c>
      <c r="C172" s="2">
        <f t="shared" si="0"/>
        <v>6.7114093959730337E-3</v>
      </c>
      <c r="D172" s="2">
        <v>-1.0353437020409251E-2</v>
      </c>
      <c r="E172" s="2">
        <v>0.14249032160074293</v>
      </c>
      <c r="F172" s="2">
        <v>1.9817794813104861E-2</v>
      </c>
      <c r="G172" s="22">
        <f t="shared" si="1"/>
        <v>-0.66936738714604471</v>
      </c>
      <c r="H172" s="22">
        <f t="shared" si="2"/>
        <v>-0.3583399680669585</v>
      </c>
      <c r="I172" s="22">
        <f t="shared" si="3"/>
        <v>-0.46403631807003354</v>
      </c>
      <c r="J172" s="22">
        <f t="shared" si="4"/>
        <v>-0.15949417015163395</v>
      </c>
    </row>
    <row r="173" spans="1:10" ht="15.75" customHeight="1" x14ac:dyDescent="0.2">
      <c r="A173" s="2">
        <v>1963</v>
      </c>
      <c r="B173" s="2">
        <v>1.0133333333333332</v>
      </c>
      <c r="C173" s="2">
        <f t="shared" si="0"/>
        <v>1.3333333333333197E-2</v>
      </c>
      <c r="D173" s="2">
        <v>6.6219239373601635E-3</v>
      </c>
      <c r="E173" s="2">
        <v>-3.4119692418436376E-2</v>
      </c>
      <c r="F173" s="2">
        <v>6.6764176571385336E-2</v>
      </c>
      <c r="G173" s="22">
        <f t="shared" si="1"/>
        <v>-0.66701004867533287</v>
      </c>
      <c r="H173" s="22">
        <f t="shared" si="2"/>
        <v>-0.32422343898215122</v>
      </c>
      <c r="I173" s="22">
        <f t="shared" si="3"/>
        <v>-0.68976261440216147</v>
      </c>
      <c r="J173" s="22">
        <f t="shared" si="4"/>
        <v>-7.0718508495812668E-2</v>
      </c>
    </row>
    <row r="174" spans="1:10" ht="15.75" customHeight="1" x14ac:dyDescent="0.2">
      <c r="A174" s="2">
        <v>1964</v>
      </c>
      <c r="B174" s="2">
        <v>1.0164473684210527</v>
      </c>
      <c r="C174" s="2">
        <f t="shared" si="0"/>
        <v>1.6447368421052655E-2</v>
      </c>
      <c r="D174" s="2">
        <v>3.1140350877194578E-3</v>
      </c>
      <c r="E174" s="2">
        <v>0.15985097823880889</v>
      </c>
      <c r="F174" s="2">
        <v>1.8124923718556563E-3</v>
      </c>
      <c r="G174" s="22">
        <f t="shared" si="1"/>
        <v>-0.68730580813193309</v>
      </c>
      <c r="H174" s="22">
        <f t="shared" si="2"/>
        <v>-0.31896791885939424</v>
      </c>
      <c r="I174" s="22">
        <f t="shared" si="3"/>
        <v>-0.67725113844646523</v>
      </c>
      <c r="J174" s="22">
        <f t="shared" si="4"/>
        <v>-0.10654182184625882</v>
      </c>
    </row>
    <row r="175" spans="1:10" ht="15.75" customHeight="1" x14ac:dyDescent="0.2">
      <c r="A175" s="2">
        <v>1965</v>
      </c>
      <c r="B175" s="2">
        <v>1.0097087378640777</v>
      </c>
      <c r="C175" s="2">
        <f t="shared" si="0"/>
        <v>9.7087378640776656E-3</v>
      </c>
      <c r="D175" s="2">
        <v>-6.7386305569749894E-3</v>
      </c>
      <c r="E175" s="2">
        <v>0.16628971845656459</v>
      </c>
      <c r="F175" s="2">
        <v>2.4919799735205306E-2</v>
      </c>
      <c r="G175" s="22">
        <f t="shared" si="1"/>
        <v>-0.49968896436951032</v>
      </c>
      <c r="H175" s="22">
        <f t="shared" si="2"/>
        <v>-0.27759364302611378</v>
      </c>
      <c r="I175" s="22">
        <f t="shared" si="3"/>
        <v>-0.56960260579327504</v>
      </c>
      <c r="J175" s="22">
        <f t="shared" si="4"/>
        <v>-4.8882525508799693E-2</v>
      </c>
    </row>
    <row r="176" spans="1:10" ht="15.75" customHeight="1" x14ac:dyDescent="0.2">
      <c r="A176" s="2">
        <v>1966</v>
      </c>
      <c r="B176" s="2">
        <v>1.0192307692307694</v>
      </c>
      <c r="C176" s="2">
        <f t="shared" si="0"/>
        <v>1.9230769230769384E-2</v>
      </c>
      <c r="D176" s="2">
        <v>9.5220313666917189E-3</v>
      </c>
      <c r="E176" s="2">
        <v>9.3617174529605718E-2</v>
      </c>
      <c r="F176" s="2">
        <v>-2.655924675566057E-2</v>
      </c>
      <c r="G176" s="22">
        <f t="shared" si="1"/>
        <v>-0.45132223132568622</v>
      </c>
      <c r="H176" s="22">
        <f t="shared" si="2"/>
        <v>-0.27779475650622193</v>
      </c>
      <c r="I176" s="22">
        <f t="shared" si="3"/>
        <v>-0.66489061178469</v>
      </c>
      <c r="J176" s="22">
        <f t="shared" si="4"/>
        <v>-0.10452511655916</v>
      </c>
    </row>
    <row r="177" spans="1:10" ht="15.75" customHeight="1" x14ac:dyDescent="0.2">
      <c r="A177" s="2">
        <v>1967</v>
      </c>
      <c r="B177" s="2">
        <v>1.0345911949685533</v>
      </c>
      <c r="C177" s="2">
        <f t="shared" si="0"/>
        <v>3.459119496855334E-2</v>
      </c>
      <c r="D177" s="2">
        <v>1.5360425737783956E-2</v>
      </c>
      <c r="E177" s="2">
        <v>-5.3406599215866657E-2</v>
      </c>
      <c r="F177" s="2">
        <v>-1.8087305547283217E-2</v>
      </c>
      <c r="G177" s="22">
        <f t="shared" si="1"/>
        <v>-0.55413012267529149</v>
      </c>
      <c r="H177" s="22">
        <f t="shared" si="2"/>
        <v>-9.500863053737639E-2</v>
      </c>
      <c r="I177" s="22">
        <f t="shared" si="3"/>
        <v>-0.79696136774258142</v>
      </c>
      <c r="J177" s="22">
        <f t="shared" si="4"/>
        <v>0.35996322812572135</v>
      </c>
    </row>
    <row r="178" spans="1:10" ht="15.75" customHeight="1" x14ac:dyDescent="0.2">
      <c r="A178" s="2">
        <v>1968</v>
      </c>
      <c r="B178" s="2">
        <v>1.0364741641337387</v>
      </c>
      <c r="C178" s="2">
        <f t="shared" si="0"/>
        <v>3.6474164133738718E-2</v>
      </c>
      <c r="D178" s="2">
        <v>1.8829691651853775E-3</v>
      </c>
      <c r="E178" s="2">
        <v>0.10117444709702128</v>
      </c>
      <c r="F178" s="2">
        <v>-0.11352406918309677</v>
      </c>
      <c r="G178" s="22">
        <f t="shared" si="1"/>
        <v>-0.33066137535280632</v>
      </c>
      <c r="H178" s="22">
        <f t="shared" si="2"/>
        <v>-0.53963895123504291</v>
      </c>
      <c r="I178" s="22">
        <f t="shared" si="3"/>
        <v>-0.80560671140711393</v>
      </c>
      <c r="J178" s="22">
        <f t="shared" si="4"/>
        <v>0.22416537069606735</v>
      </c>
    </row>
    <row r="179" spans="1:10" ht="15.75" customHeight="1" x14ac:dyDescent="0.2">
      <c r="A179" s="2">
        <v>1969</v>
      </c>
      <c r="B179" s="2">
        <v>1.0439882697947214</v>
      </c>
      <c r="C179" s="2">
        <f t="shared" si="0"/>
        <v>4.3988269794721369E-2</v>
      </c>
      <c r="D179" s="2">
        <v>7.5141056609826506E-3</v>
      </c>
      <c r="E179" s="2">
        <v>0.12719714419931138</v>
      </c>
      <c r="F179" s="2">
        <v>-4.5508478737533942E-2</v>
      </c>
      <c r="G179" s="22">
        <f t="shared" si="1"/>
        <v>-0.15960481317611841</v>
      </c>
      <c r="H179" s="22">
        <f t="shared" si="2"/>
        <v>-0.62940058599351456</v>
      </c>
      <c r="I179" s="22">
        <f t="shared" si="3"/>
        <v>-0.52157137762306827</v>
      </c>
      <c r="J179" s="22">
        <f t="shared" si="4"/>
        <v>-6.4690557989284844E-2</v>
      </c>
    </row>
    <row r="180" spans="1:10" ht="15.75" customHeight="1" x14ac:dyDescent="0.2">
      <c r="A180" s="2">
        <v>1970</v>
      </c>
      <c r="B180" s="2">
        <v>1.0617977528089886</v>
      </c>
      <c r="C180" s="2">
        <f t="shared" si="0"/>
        <v>6.1797752808988582E-2</v>
      </c>
      <c r="D180" s="2">
        <v>1.7809483014267213E-2</v>
      </c>
      <c r="E180" s="2">
        <v>-0.21651164073915419</v>
      </c>
      <c r="F180" s="2">
        <v>-0.14343386243386236</v>
      </c>
      <c r="G180" s="22">
        <f t="shared" si="1"/>
        <v>-0.66885111868993996</v>
      </c>
      <c r="H180" s="22">
        <f t="shared" si="2"/>
        <v>-0.83979347233593737</v>
      </c>
      <c r="I180" s="22">
        <f t="shared" si="3"/>
        <v>-0.74064097345047353</v>
      </c>
      <c r="J180" s="22">
        <f t="shared" si="4"/>
        <v>-0.40192444991455734</v>
      </c>
    </row>
    <row r="181" spans="1:10" ht="15.75" customHeight="1" x14ac:dyDescent="0.2">
      <c r="A181" s="2">
        <v>1971</v>
      </c>
      <c r="B181" s="2">
        <v>1.052910052910053</v>
      </c>
      <c r="C181" s="2">
        <f t="shared" si="0"/>
        <v>5.2910052910053018E-2</v>
      </c>
      <c r="D181" s="2">
        <v>-8.8876998989355638E-3</v>
      </c>
      <c r="E181" s="2">
        <v>7.8931065540774892E-2</v>
      </c>
      <c r="F181" s="2">
        <v>0.15261507537688423</v>
      </c>
      <c r="G181" s="22">
        <f t="shared" si="1"/>
        <v>-0.56487849899216058</v>
      </c>
      <c r="H181" s="22">
        <f t="shared" si="2"/>
        <v>-0.29850717831288093</v>
      </c>
      <c r="I181" s="22">
        <f t="shared" si="3"/>
        <v>-0.71672525679634413</v>
      </c>
      <c r="J181" s="22">
        <f t="shared" si="4"/>
        <v>-0.62089693096721421</v>
      </c>
    </row>
    <row r="182" spans="1:10" ht="15.75" customHeight="1" x14ac:dyDescent="0.2">
      <c r="A182" s="2">
        <v>1972</v>
      </c>
      <c r="B182" s="2">
        <v>1.0326633165829147</v>
      </c>
      <c r="C182" s="2">
        <f t="shared" si="0"/>
        <v>3.2663316582914659E-2</v>
      </c>
      <c r="D182" s="2">
        <v>-2.0246736327138359E-2</v>
      </c>
      <c r="E182" s="2">
        <v>9.9942970521226027E-2</v>
      </c>
      <c r="F182" s="2">
        <v>2.8699270072992666E-2</v>
      </c>
      <c r="G182" s="22">
        <f t="shared" si="1"/>
        <v>-0.51744508098602682</v>
      </c>
      <c r="H182" s="22">
        <f t="shared" si="2"/>
        <v>-0.27244567520711854</v>
      </c>
      <c r="I182" s="22">
        <f t="shared" si="3"/>
        <v>-0.60432043210587694</v>
      </c>
      <c r="J182" s="22">
        <f t="shared" si="4"/>
        <v>-0.57187262497345359</v>
      </c>
    </row>
    <row r="183" spans="1:10" ht="15.75" customHeight="1" x14ac:dyDescent="0.2">
      <c r="A183" s="2">
        <v>1973</v>
      </c>
      <c r="B183" s="2">
        <v>1.0364963503649636</v>
      </c>
      <c r="C183" s="2">
        <f t="shared" si="0"/>
        <v>3.649635036496357E-2</v>
      </c>
      <c r="D183" s="2">
        <v>3.8330337820489113E-3</v>
      </c>
      <c r="E183" s="2">
        <v>7.0621827116108982E-2</v>
      </c>
      <c r="F183" s="2">
        <v>2.605281690140826E-2</v>
      </c>
      <c r="G183" s="22">
        <f t="shared" si="1"/>
        <v>-0.68328181671947286</v>
      </c>
      <c r="H183" s="22">
        <f t="shared" si="2"/>
        <v>-0.16853562609716732</v>
      </c>
      <c r="I183" s="22">
        <f t="shared" si="3"/>
        <v>-0.59548183650126763</v>
      </c>
      <c r="J183" s="22">
        <f t="shared" si="4"/>
        <v>-0.6279168995449621</v>
      </c>
    </row>
    <row r="184" spans="1:10" ht="15.75" customHeight="1" x14ac:dyDescent="0.2">
      <c r="A184" s="2">
        <v>1974</v>
      </c>
      <c r="B184" s="2">
        <v>1.0938967136150235</v>
      </c>
      <c r="C184" s="2">
        <f t="shared" si="0"/>
        <v>9.3896713615023497E-2</v>
      </c>
      <c r="D184" s="2">
        <v>5.7400363250059927E-2</v>
      </c>
      <c r="E184" s="2">
        <v>-0.23289571523545938</v>
      </c>
      <c r="F184" s="2">
        <v>-7.5872532188841268E-2</v>
      </c>
      <c r="G184" s="22">
        <f t="shared" si="1"/>
        <v>-0.80628624103788782</v>
      </c>
      <c r="H184" s="22">
        <f t="shared" si="2"/>
        <v>-0.28114936402914814</v>
      </c>
      <c r="I184" s="22">
        <f t="shared" si="3"/>
        <v>-0.7973564144693972</v>
      </c>
      <c r="J184" s="22">
        <f t="shared" si="4"/>
        <v>-0.53588495965233496</v>
      </c>
    </row>
    <row r="185" spans="1:10" ht="15.75" customHeight="1" x14ac:dyDescent="0.2">
      <c r="A185" s="2">
        <v>1975</v>
      </c>
      <c r="B185" s="2">
        <v>1.1180257510729614</v>
      </c>
      <c r="C185" s="2">
        <f t="shared" si="0"/>
        <v>0.11802575107296143</v>
      </c>
      <c r="D185" s="2">
        <v>2.412903745793793E-2</v>
      </c>
      <c r="E185" s="2">
        <v>-0.26744826480655537</v>
      </c>
      <c r="F185" s="2">
        <v>-7.6380284559776412E-2</v>
      </c>
      <c r="G185" s="22">
        <f t="shared" si="1"/>
        <v>-0.84117607793511406</v>
      </c>
      <c r="H185" s="22">
        <f t="shared" si="2"/>
        <v>-0.29236456376077163</v>
      </c>
      <c r="I185" s="22">
        <f t="shared" si="3"/>
        <v>-0.76232903108128014</v>
      </c>
      <c r="J185" s="22">
        <f t="shared" si="4"/>
        <v>-0.53635256968611533</v>
      </c>
    </row>
    <row r="186" spans="1:10" ht="15.75" customHeight="1" x14ac:dyDescent="0.2">
      <c r="A186" s="2">
        <v>1976</v>
      </c>
      <c r="B186" s="2">
        <v>1.0671785028790788</v>
      </c>
      <c r="C186" s="2">
        <f t="shared" si="0"/>
        <v>6.7178502879078783E-2</v>
      </c>
      <c r="D186" s="2">
        <v>-5.0847248193882644E-2</v>
      </c>
      <c r="E186" s="2">
        <v>0.26953907909263441</v>
      </c>
      <c r="F186" s="2">
        <v>3.29093764958861E-2</v>
      </c>
      <c r="G186" s="22">
        <f t="shared" si="1"/>
        <v>-0.64293701199588582</v>
      </c>
      <c r="H186" s="22">
        <f t="shared" si="2"/>
        <v>-0.27595845292810456</v>
      </c>
      <c r="I186" s="22">
        <f t="shared" si="3"/>
        <v>-0.84518531513746031</v>
      </c>
      <c r="J186" s="22">
        <f t="shared" si="4"/>
        <v>-0.53630824437113422</v>
      </c>
    </row>
    <row r="187" spans="1:10" ht="15.75" customHeight="1" x14ac:dyDescent="0.2">
      <c r="A187" s="2">
        <v>1977</v>
      </c>
      <c r="B187" s="2">
        <v>1.0521582733812949</v>
      </c>
      <c r="C187" s="2">
        <f t="shared" si="0"/>
        <v>5.2158273381294862E-2</v>
      </c>
      <c r="D187" s="2">
        <v>-1.5020229497783921E-2</v>
      </c>
      <c r="E187" s="2">
        <v>3.1232670343741109E-2</v>
      </c>
      <c r="F187" s="2">
        <v>7.3306274448226683E-2</v>
      </c>
      <c r="G187" s="22">
        <f t="shared" si="1"/>
        <v>-0.70456419914377144</v>
      </c>
      <c r="H187" s="22">
        <f t="shared" si="2"/>
        <v>-0.29604742802950945</v>
      </c>
      <c r="I187" s="22">
        <f t="shared" si="3"/>
        <v>-0.83484018749302713</v>
      </c>
      <c r="J187" s="22">
        <f t="shared" si="4"/>
        <v>-0.56980069277536927</v>
      </c>
    </row>
    <row r="188" spans="1:10" ht="15.75" customHeight="1" x14ac:dyDescent="0.2">
      <c r="A188" s="2">
        <v>1978</v>
      </c>
      <c r="B188" s="2">
        <v>1.0683760683760684</v>
      </c>
      <c r="C188" s="2">
        <f t="shared" si="0"/>
        <v>6.8376068376068355E-2</v>
      </c>
      <c r="D188" s="2">
        <v>1.6217794994773493E-2</v>
      </c>
      <c r="E188" s="2">
        <v>-0.10958118135327199</v>
      </c>
      <c r="F188" s="2">
        <v>-2.6987012795608445E-2</v>
      </c>
      <c r="G188" s="22">
        <f t="shared" si="1"/>
        <v>-0.69231851866438454</v>
      </c>
      <c r="H188" s="22">
        <f t="shared" si="2"/>
        <v>-0.46505244119110867</v>
      </c>
      <c r="I188" s="22">
        <f t="shared" si="3"/>
        <v>-0.85374617603882919</v>
      </c>
      <c r="J188" s="22">
        <f t="shared" si="4"/>
        <v>-0.61902839450009584</v>
      </c>
    </row>
    <row r="189" spans="1:10" ht="15.75" customHeight="1" x14ac:dyDescent="0.2">
      <c r="A189" s="2">
        <v>1979</v>
      </c>
      <c r="B189" s="2">
        <v>1.0928</v>
      </c>
      <c r="C189" s="2">
        <f t="shared" si="0"/>
        <v>9.2799999999999994E-2</v>
      </c>
      <c r="D189" s="2">
        <v>2.4423931623931638E-2</v>
      </c>
      <c r="E189" s="2">
        <v>0.10338742394616274</v>
      </c>
      <c r="F189" s="2">
        <v>-6.0374991769397091E-2</v>
      </c>
      <c r="G189" s="22">
        <f t="shared" si="1"/>
        <v>-0.53674772531502835</v>
      </c>
      <c r="H189" s="22">
        <f t="shared" si="2"/>
        <v>-0.560053463990974</v>
      </c>
      <c r="I189" s="22">
        <f t="shared" si="3"/>
        <v>-0.80120672834631068</v>
      </c>
      <c r="J189" s="22">
        <f t="shared" si="4"/>
        <v>-0.63857622710141337</v>
      </c>
    </row>
    <row r="190" spans="1:10" ht="15.75" customHeight="1" x14ac:dyDescent="0.2">
      <c r="A190" s="2">
        <v>1980</v>
      </c>
      <c r="B190" s="2">
        <v>1.1390922401171304</v>
      </c>
      <c r="C190" s="2">
        <f t="shared" si="0"/>
        <v>0.13909224011713039</v>
      </c>
      <c r="D190" s="2">
        <v>4.6292240117130401E-2</v>
      </c>
      <c r="E190" s="2">
        <v>0.10895608609382013</v>
      </c>
      <c r="F190" s="2">
        <v>-0.2274436691168884</v>
      </c>
      <c r="G190" s="22">
        <f t="shared" si="1"/>
        <v>-0.33964391120890636</v>
      </c>
      <c r="H190" s="22">
        <f t="shared" si="2"/>
        <v>-0.84773442613675476</v>
      </c>
      <c r="I190" s="22">
        <f t="shared" si="3"/>
        <v>-0.64635598724693166</v>
      </c>
      <c r="J190" s="22">
        <f t="shared" si="4"/>
        <v>-0.72472956481464257</v>
      </c>
    </row>
    <row r="191" spans="1:10" ht="15.75" customHeight="1" x14ac:dyDescent="0.2">
      <c r="A191" s="2">
        <v>1981</v>
      </c>
      <c r="B191" s="2">
        <v>1.1182519280205656</v>
      </c>
      <c r="C191" s="2">
        <f t="shared" si="0"/>
        <v>0.11825192802056561</v>
      </c>
      <c r="D191" s="2">
        <v>-2.0840312096564784E-2</v>
      </c>
      <c r="E191" s="2">
        <v>7.3316429654567195E-2</v>
      </c>
      <c r="F191" s="2">
        <v>-8.2525144563080577E-2</v>
      </c>
      <c r="G191" s="22">
        <f t="shared" si="1"/>
        <v>-0.25477339630869178</v>
      </c>
      <c r="H191" s="22">
        <f t="shared" si="2"/>
        <v>-0.89012157836523864</v>
      </c>
      <c r="I191" s="22">
        <f t="shared" si="3"/>
        <v>-0.64222015891241901</v>
      </c>
      <c r="J191" s="22">
        <f t="shared" si="4"/>
        <v>-0.67536805600862859</v>
      </c>
    </row>
    <row r="192" spans="1:10" ht="15.75" customHeight="1" x14ac:dyDescent="0.2">
      <c r="A192" s="2">
        <v>1982</v>
      </c>
      <c r="B192" s="2">
        <v>1.0839080459770114</v>
      </c>
      <c r="C192" s="2">
        <f t="shared" si="0"/>
        <v>8.3908045977011403E-2</v>
      </c>
      <c r="D192" s="2">
        <v>-3.4343882043554208E-2</v>
      </c>
      <c r="E192" s="2">
        <v>-0.10138868863039341</v>
      </c>
      <c r="F192" s="2">
        <v>-8.8725158974475526E-2</v>
      </c>
      <c r="G192" s="22">
        <f t="shared" si="1"/>
        <v>-0.18515970817989624</v>
      </c>
      <c r="H192" s="22">
        <f t="shared" si="2"/>
        <v>-0.88054284963811691</v>
      </c>
      <c r="I192" s="22">
        <f t="shared" si="3"/>
        <v>-0.48468925697754833</v>
      </c>
      <c r="J192" s="22">
        <f t="shared" si="4"/>
        <v>-0.52494006814645355</v>
      </c>
    </row>
    <row r="193" spans="1:10" ht="15.75" customHeight="1" x14ac:dyDescent="0.2">
      <c r="A193" s="2">
        <v>1983</v>
      </c>
      <c r="B193" s="2">
        <v>1.0371155885471899</v>
      </c>
      <c r="C193" s="2">
        <f t="shared" si="0"/>
        <v>3.7115588547189882E-2</v>
      </c>
      <c r="D193" s="2">
        <v>-4.6792457429821521E-2</v>
      </c>
      <c r="E193" s="2">
        <v>0.24227527299333285</v>
      </c>
      <c r="F193" s="2">
        <v>0.37947388230494927</v>
      </c>
      <c r="G193" s="22">
        <f t="shared" si="1"/>
        <v>-0.32974635184279644</v>
      </c>
      <c r="H193" s="22">
        <f t="shared" si="2"/>
        <v>-0.847932154285583</v>
      </c>
      <c r="I193" s="22">
        <f t="shared" si="3"/>
        <v>-0.58414997968187043</v>
      </c>
      <c r="J193" s="22">
        <f t="shared" si="4"/>
        <v>-0.61669441018341198</v>
      </c>
    </row>
    <row r="194" spans="1:10" ht="15.75" customHeight="1" x14ac:dyDescent="0.2">
      <c r="A194" s="2">
        <v>1984</v>
      </c>
      <c r="B194" s="2">
        <v>1.0419222903885481</v>
      </c>
      <c r="C194" s="2">
        <f t="shared" si="0"/>
        <v>4.1922290388548111E-2</v>
      </c>
      <c r="D194" s="2">
        <v>4.8067018413582296E-3</v>
      </c>
      <c r="E194" s="2">
        <v>0.11509729142345382</v>
      </c>
      <c r="F194" s="2">
        <v>5.7306211950564068E-2</v>
      </c>
      <c r="G194" s="22">
        <f t="shared" si="1"/>
        <v>-0.361240419301528</v>
      </c>
      <c r="H194" s="22">
        <f t="shared" si="2"/>
        <v>-0.82173636984370158</v>
      </c>
      <c r="I194" s="22">
        <f t="shared" si="3"/>
        <v>-0.42969067818971279</v>
      </c>
      <c r="J194" s="22">
        <f t="shared" si="4"/>
        <v>-0.62396621971020871</v>
      </c>
    </row>
    <row r="195" spans="1:10" ht="15.75" customHeight="1" x14ac:dyDescent="0.2">
      <c r="A195" s="2">
        <v>1985</v>
      </c>
      <c r="B195" s="2">
        <v>1.0353287536800784</v>
      </c>
      <c r="C195" s="2">
        <f t="shared" si="0"/>
        <v>3.5328753680078373E-2</v>
      </c>
      <c r="D195" s="2">
        <v>-6.5935367084697383E-3</v>
      </c>
      <c r="E195" s="2">
        <v>9.6133480162340801E-2</v>
      </c>
      <c r="F195" s="2">
        <v>0.13476990422599999</v>
      </c>
      <c r="G195" s="22">
        <f t="shared" si="1"/>
        <v>-0.17117120989477302</v>
      </c>
      <c r="H195" s="22">
        <f t="shared" si="2"/>
        <v>-0.8376456006568278</v>
      </c>
      <c r="I195" s="22">
        <f t="shared" si="3"/>
        <v>-0.31378211328700928</v>
      </c>
      <c r="J195" s="22">
        <f t="shared" si="4"/>
        <v>-0.58717533287434809</v>
      </c>
    </row>
    <row r="196" spans="1:10" ht="15.75" customHeight="1" x14ac:dyDescent="0.2">
      <c r="A196" s="2">
        <v>1986</v>
      </c>
      <c r="B196" s="2">
        <v>1.038862559241706</v>
      </c>
      <c r="C196" s="2">
        <f t="shared" si="0"/>
        <v>3.8862559241706007E-2</v>
      </c>
      <c r="D196" s="2">
        <v>3.5338055616276343E-3</v>
      </c>
      <c r="E196" s="2">
        <v>0.17653566702206724</v>
      </c>
      <c r="F196" s="2">
        <v>0.21828436422581188</v>
      </c>
      <c r="G196" s="22">
        <f t="shared" si="1"/>
        <v>-0.24584385466343245</v>
      </c>
      <c r="H196" s="22">
        <f t="shared" si="2"/>
        <v>-0.85420811712974642</v>
      </c>
      <c r="I196" s="22">
        <f t="shared" si="3"/>
        <v>-5.1662882823745662E-2</v>
      </c>
      <c r="J196" s="22">
        <f t="shared" si="4"/>
        <v>-0.57548630707767456</v>
      </c>
    </row>
    <row r="197" spans="1:10" ht="15.75" customHeight="1" x14ac:dyDescent="0.2">
      <c r="A197" s="2">
        <v>1987</v>
      </c>
      <c r="B197" s="2">
        <v>1.0145985401459854</v>
      </c>
      <c r="C197" s="2">
        <f t="shared" si="0"/>
        <v>1.4598540145985384E-2</v>
      </c>
      <c r="D197" s="2">
        <v>-2.4264019095720624E-2</v>
      </c>
      <c r="E197" s="2">
        <v>0.27283401249410622</v>
      </c>
      <c r="F197" s="2">
        <v>0.20133908471779427</v>
      </c>
      <c r="G197" s="22">
        <f t="shared" si="1"/>
        <v>-0.43752322720783071</v>
      </c>
      <c r="H197" s="22">
        <f t="shared" si="2"/>
        <v>-0.86293003750280661</v>
      </c>
      <c r="I197" s="22">
        <f t="shared" si="3"/>
        <v>-0.1861746301150603</v>
      </c>
      <c r="J197" s="22">
        <f t="shared" si="4"/>
        <v>-0.60364847905521934</v>
      </c>
    </row>
    <row r="198" spans="1:10" ht="15.75" customHeight="1" x14ac:dyDescent="0.2">
      <c r="A198" s="2">
        <v>1988</v>
      </c>
      <c r="B198" s="2">
        <v>1.0404676258992807</v>
      </c>
      <c r="C198" s="2">
        <f t="shared" si="0"/>
        <v>4.0467625899280657E-2</v>
      </c>
      <c r="D198" s="2">
        <v>2.5869085753295273E-2</v>
      </c>
      <c r="E198" s="2">
        <v>-9.3814733578392095E-2</v>
      </c>
      <c r="F198" s="2">
        <v>-1.3223661957587174E-2</v>
      </c>
      <c r="G198" s="22">
        <f t="shared" si="1"/>
        <v>-0.32010392589073855</v>
      </c>
      <c r="H198" s="22">
        <f t="shared" si="2"/>
        <v>-0.82099651742130431</v>
      </c>
      <c r="I198" s="22">
        <f t="shared" si="3"/>
        <v>-0.23236762820994716</v>
      </c>
      <c r="J198" s="22">
        <f t="shared" si="4"/>
        <v>-0.59448406268178444</v>
      </c>
    </row>
    <row r="199" spans="1:10" ht="15.75" customHeight="1" x14ac:dyDescent="0.2">
      <c r="A199" s="2">
        <v>1989</v>
      </c>
      <c r="B199" s="2">
        <v>1.0466724286949005</v>
      </c>
      <c r="C199" s="2">
        <f t="shared" si="0"/>
        <v>4.6672428694900514E-2</v>
      </c>
      <c r="D199" s="2">
        <v>6.204802795619857E-3</v>
      </c>
      <c r="E199" s="2">
        <v>0.14595674645775314</v>
      </c>
      <c r="F199" s="2">
        <v>2.5997845514324158E-2</v>
      </c>
      <c r="G199" s="22">
        <f t="shared" si="1"/>
        <v>-0.3418772618251712</v>
      </c>
      <c r="H199" s="22">
        <f t="shared" si="2"/>
        <v>-0.79664765727983011</v>
      </c>
      <c r="I199" s="22">
        <f t="shared" si="3"/>
        <v>-0.22928432966331866</v>
      </c>
      <c r="J199" s="22">
        <f t="shared" si="4"/>
        <v>-0.57023662616815385</v>
      </c>
    </row>
    <row r="200" spans="1:10" ht="15.75" customHeight="1" x14ac:dyDescent="0.2">
      <c r="A200" s="2">
        <v>1990</v>
      </c>
      <c r="B200" s="2">
        <v>1.0520231213872833</v>
      </c>
      <c r="C200" s="2">
        <f t="shared" si="0"/>
        <v>5.2023121387283267E-2</v>
      </c>
      <c r="D200" s="2">
        <v>5.3506926923827525E-3</v>
      </c>
      <c r="E200" s="2">
        <v>6.4820431476386497E-2</v>
      </c>
      <c r="F200" s="2">
        <v>6.2276227647775961E-2</v>
      </c>
      <c r="G200" s="22">
        <f t="shared" si="1"/>
        <v>-0.48578775511644234</v>
      </c>
      <c r="H200" s="22">
        <f t="shared" si="2"/>
        <v>-0.67798308860520562</v>
      </c>
      <c r="I200" s="22">
        <f t="shared" si="3"/>
        <v>-0.32233476332834859</v>
      </c>
      <c r="J200" s="22">
        <f t="shared" si="4"/>
        <v>-0.33350277998248601</v>
      </c>
    </row>
    <row r="201" spans="1:10" ht="15.75" customHeight="1" x14ac:dyDescent="0.2">
      <c r="A201" s="2">
        <v>1991</v>
      </c>
      <c r="B201" s="2">
        <v>1.0565149136577707</v>
      </c>
      <c r="C201" s="2">
        <f t="shared" si="0"/>
        <v>5.6514913657770727E-2</v>
      </c>
      <c r="D201" s="2">
        <v>4.4917922704874602E-3</v>
      </c>
      <c r="E201" s="2">
        <v>2.860711105851621E-3</v>
      </c>
      <c r="F201" s="2">
        <v>4.5843533641246603E-2</v>
      </c>
      <c r="G201" s="22">
        <f t="shared" si="1"/>
        <v>-0.74060388706702596</v>
      </c>
      <c r="H201" s="22">
        <f t="shared" si="2"/>
        <v>-0.6512156391731162</v>
      </c>
      <c r="I201" s="22">
        <f t="shared" si="3"/>
        <v>-0.36992383278227031</v>
      </c>
      <c r="J201" s="22">
        <f t="shared" si="4"/>
        <v>-0.47492189571358701</v>
      </c>
    </row>
    <row r="202" spans="1:10" ht="15.75" customHeight="1" x14ac:dyDescent="0.2">
      <c r="A202" s="2">
        <v>1992</v>
      </c>
      <c r="B202" s="2">
        <v>1.026002971768202</v>
      </c>
      <c r="C202" s="2">
        <f t="shared" si="0"/>
        <v>2.6002971768201988E-2</v>
      </c>
      <c r="D202" s="2">
        <v>-3.0511941889568739E-2</v>
      </c>
      <c r="E202" s="2">
        <v>0.24018379607920171</v>
      </c>
      <c r="F202" s="2">
        <v>0.13132012402723414</v>
      </c>
      <c r="G202" s="22">
        <f t="shared" si="1"/>
        <v>-0.66260412430180871</v>
      </c>
      <c r="H202" s="22">
        <f t="shared" si="2"/>
        <v>-0.45662846930389628</v>
      </c>
      <c r="I202" s="22">
        <f t="shared" si="3"/>
        <v>-0.82956757983149376</v>
      </c>
      <c r="J202" s="22">
        <f t="shared" si="4"/>
        <v>-0.83165324933218887</v>
      </c>
    </row>
    <row r="203" spans="1:10" ht="15.75" customHeight="1" x14ac:dyDescent="0.2">
      <c r="A203" s="2">
        <v>1993</v>
      </c>
      <c r="B203" s="2">
        <v>1.0325850832729906</v>
      </c>
      <c r="C203" s="2">
        <f t="shared" si="0"/>
        <v>3.2585083272990589E-2</v>
      </c>
      <c r="D203" s="2">
        <v>6.5821115047886014E-3</v>
      </c>
      <c r="E203" s="2">
        <v>7.086619864430066E-2</v>
      </c>
      <c r="F203" s="2">
        <v>0.10501536533140543</v>
      </c>
      <c r="G203" s="22">
        <f t="shared" si="1"/>
        <v>-0.65327993373493876</v>
      </c>
      <c r="H203" s="22">
        <f t="shared" si="2"/>
        <v>-0.6451579137482365</v>
      </c>
      <c r="I203" s="22">
        <f t="shared" si="3"/>
        <v>-0.85370908173072846</v>
      </c>
      <c r="J203" s="22">
        <f t="shared" si="4"/>
        <v>-0.65629788645327747</v>
      </c>
    </row>
    <row r="204" spans="1:10" ht="15.75" customHeight="1" x14ac:dyDescent="0.2">
      <c r="A204" s="2">
        <v>1994</v>
      </c>
      <c r="B204" s="2">
        <v>1.0252454417952315</v>
      </c>
      <c r="C204" s="2">
        <f t="shared" si="0"/>
        <v>2.5245441795231471E-2</v>
      </c>
      <c r="D204" s="2">
        <v>-7.3396414777591179E-3</v>
      </c>
      <c r="E204" s="2">
        <v>0.10865092237600749</v>
      </c>
      <c r="F204" s="2">
        <v>9.8809731943940049E-2</v>
      </c>
      <c r="G204" s="22">
        <f t="shared" si="1"/>
        <v>-0.62497375894093898</v>
      </c>
      <c r="H204" s="22">
        <f t="shared" si="2"/>
        <v>-0.60503225839503949</v>
      </c>
      <c r="I204" s="22">
        <f t="shared" si="3"/>
        <v>-0.85521540734828738</v>
      </c>
      <c r="J204" s="22">
        <f t="shared" si="4"/>
        <v>-0.64449940906033354</v>
      </c>
    </row>
    <row r="205" spans="1:10" ht="15.75" customHeight="1" x14ac:dyDescent="0.2">
      <c r="A205" s="2">
        <v>1995</v>
      </c>
      <c r="B205" s="2">
        <v>1.0280437756497949</v>
      </c>
      <c r="C205" s="2">
        <f t="shared" si="0"/>
        <v>2.8043775649794878E-2</v>
      </c>
      <c r="D205" s="2">
        <v>2.7983338545634062E-3</v>
      </c>
      <c r="E205" s="2">
        <v>-4.5010818074175951E-2</v>
      </c>
      <c r="F205" s="2">
        <v>-7.8465851472554138E-2</v>
      </c>
      <c r="G205" s="22">
        <f t="shared" si="1"/>
        <v>-0.47034915108460096</v>
      </c>
      <c r="H205" s="22">
        <f t="shared" si="2"/>
        <v>-0.34136209919038069</v>
      </c>
      <c r="I205" s="22">
        <f t="shared" si="3"/>
        <v>-0.81733348989680998</v>
      </c>
      <c r="J205" s="22">
        <f t="shared" si="4"/>
        <v>-0.5531081228615482</v>
      </c>
    </row>
    <row r="206" spans="1:10" ht="15.75" customHeight="1" x14ac:dyDescent="0.2">
      <c r="A206" s="2">
        <v>1996</v>
      </c>
      <c r="B206" s="2">
        <v>1.0272787757817698</v>
      </c>
      <c r="C206" s="2">
        <f t="shared" si="0"/>
        <v>2.7278775781769848E-2</v>
      </c>
      <c r="D206" s="2">
        <v>-7.6499986802502917E-4</v>
      </c>
      <c r="E206" s="2">
        <v>0.33081296796030268</v>
      </c>
      <c r="F206" s="2">
        <v>0.20904601941932688</v>
      </c>
      <c r="G206" s="22">
        <f t="shared" si="1"/>
        <v>-0.5220296311619167</v>
      </c>
      <c r="H206" s="22">
        <f t="shared" si="2"/>
        <v>-0.48169141546654631</v>
      </c>
      <c r="I206" s="22">
        <f t="shared" si="3"/>
        <v>-0.71635942267661978</v>
      </c>
      <c r="J206" s="22">
        <f t="shared" si="4"/>
        <v>-0.61031015606777239</v>
      </c>
    </row>
    <row r="207" spans="1:10" ht="15.75" customHeight="1" x14ac:dyDescent="0.2">
      <c r="A207" s="2">
        <v>1997</v>
      </c>
      <c r="B207" s="2">
        <v>1.0304404145077719</v>
      </c>
      <c r="C207" s="2">
        <f t="shared" si="0"/>
        <v>3.0440414507771907E-2</v>
      </c>
      <c r="D207" s="2">
        <v>3.1616387260020584E-3</v>
      </c>
      <c r="E207" s="2">
        <v>0.20494438178632279</v>
      </c>
      <c r="F207" s="2">
        <v>-2.0066813839218267E-2</v>
      </c>
      <c r="G207" s="22">
        <f t="shared" si="1"/>
        <v>-0.42156131766940791</v>
      </c>
      <c r="H207" s="22">
        <f t="shared" si="2"/>
        <v>-0.22518767934129985</v>
      </c>
      <c r="I207" s="22">
        <f t="shared" si="3"/>
        <v>-0.61121461002363831</v>
      </c>
      <c r="J207" s="22">
        <f t="shared" si="4"/>
        <v>-0.47448349028527687</v>
      </c>
    </row>
    <row r="208" spans="1:10" ht="15.75" customHeight="1" x14ac:dyDescent="0.2">
      <c r="A208" s="2">
        <v>1998</v>
      </c>
      <c r="B208" s="2">
        <v>1.0157133878064111</v>
      </c>
      <c r="C208" s="2">
        <f t="shared" si="0"/>
        <v>1.5713387806411072E-2</v>
      </c>
      <c r="D208" s="2">
        <v>-1.4727026701360835E-2</v>
      </c>
      <c r="E208" s="2">
        <v>0.22370130784591469</v>
      </c>
      <c r="F208" s="2">
        <v>0.13042046466008572</v>
      </c>
      <c r="G208" s="22">
        <f t="shared" si="1"/>
        <v>-0.488067417174675</v>
      </c>
      <c r="H208" s="22">
        <f t="shared" si="2"/>
        <v>-0.29249365493409857</v>
      </c>
      <c r="I208" s="22">
        <f t="shared" si="3"/>
        <v>-0.48524369703025877</v>
      </c>
      <c r="J208" s="22">
        <f t="shared" si="4"/>
        <v>-0.44302076929034762</v>
      </c>
    </row>
    <row r="209" spans="1:10" ht="15.75" customHeight="1" x14ac:dyDescent="0.2">
      <c r="A209" s="2">
        <v>1999</v>
      </c>
      <c r="B209" s="2">
        <v>1.0167079207920793</v>
      </c>
      <c r="C209" s="2">
        <f t="shared" si="0"/>
        <v>1.6707920792079278E-2</v>
      </c>
      <c r="D209" s="2">
        <v>9.9453298566820614E-4</v>
      </c>
      <c r="E209" s="2">
        <v>0.24315364664170547</v>
      </c>
      <c r="F209" s="2">
        <v>8.7850301253395768E-2</v>
      </c>
      <c r="G209" s="22">
        <f t="shared" si="1"/>
        <v>-0.57866413941172901</v>
      </c>
      <c r="H209" s="22">
        <f t="shared" si="2"/>
        <v>-0.24573166966870877</v>
      </c>
      <c r="I209" s="22">
        <f t="shared" si="3"/>
        <v>-0.45179660226942353</v>
      </c>
      <c r="J209" s="22">
        <f t="shared" si="4"/>
        <v>-0.40641165675254448</v>
      </c>
    </row>
    <row r="210" spans="1:10" ht="15.75" customHeight="1" x14ac:dyDescent="0.2">
      <c r="A210" s="2">
        <v>2000</v>
      </c>
      <c r="B210" s="2">
        <v>1.0273889227023738</v>
      </c>
      <c r="C210" s="2">
        <f t="shared" si="0"/>
        <v>2.7388922702373808E-2</v>
      </c>
      <c r="D210" s="2">
        <v>1.068100191029453E-2</v>
      </c>
      <c r="E210" s="2">
        <v>0.12761309564180046</v>
      </c>
      <c r="F210" s="2">
        <v>-0.11202785634239321</v>
      </c>
      <c r="G210" s="22">
        <f t="shared" si="1"/>
        <v>-0.55165548678708409</v>
      </c>
      <c r="H210" s="22">
        <f t="shared" si="2"/>
        <v>-0.17961533188463982</v>
      </c>
      <c r="I210" s="22">
        <f t="shared" si="3"/>
        <v>-0.41210226552842749</v>
      </c>
      <c r="J210" s="22">
        <f t="shared" si="4"/>
        <v>-0.52609177116277217</v>
      </c>
    </row>
    <row r="211" spans="1:10" ht="15.75" customHeight="1" x14ac:dyDescent="0.2">
      <c r="A211" s="2">
        <v>2001</v>
      </c>
      <c r="B211" s="2">
        <v>1.0373222748815165</v>
      </c>
      <c r="C211" s="2">
        <f t="shared" si="0"/>
        <v>3.7322274881516515E-2</v>
      </c>
      <c r="D211" s="2">
        <v>9.9333521791427071E-3</v>
      </c>
      <c r="E211" s="2">
        <v>-7.2927240560011541E-2</v>
      </c>
      <c r="F211" s="2">
        <v>0.12936969056937597</v>
      </c>
      <c r="G211" s="22">
        <f t="shared" si="1"/>
        <v>-0.58930292781044402</v>
      </c>
      <c r="H211" s="22">
        <f t="shared" si="2"/>
        <v>-0.11026884262681598</v>
      </c>
      <c r="I211" s="22">
        <f t="shared" si="3"/>
        <v>-0.47425048658662339</v>
      </c>
      <c r="J211" s="22">
        <f t="shared" si="4"/>
        <v>-0.41871426536672651</v>
      </c>
    </row>
    <row r="212" spans="1:10" ht="15.75" customHeight="1" x14ac:dyDescent="0.2">
      <c r="A212" s="2">
        <v>2002</v>
      </c>
      <c r="B212" s="2">
        <v>1.0114220445459736</v>
      </c>
      <c r="C212" s="2">
        <f t="shared" si="0"/>
        <v>1.142204454597362E-2</v>
      </c>
      <c r="D212" s="2">
        <v>-2.5900230335542895E-2</v>
      </c>
      <c r="E212" s="2">
        <v>-0.16960102926444043</v>
      </c>
      <c r="F212" s="2">
        <v>7.454838390285512E-2</v>
      </c>
      <c r="G212" s="22">
        <f t="shared" si="1"/>
        <v>-2.6545012637072977E-2</v>
      </c>
      <c r="H212" s="22">
        <f t="shared" si="2"/>
        <v>-0.10946307642261928</v>
      </c>
      <c r="I212" s="22">
        <f t="shared" si="3"/>
        <v>0.20755776541869733</v>
      </c>
      <c r="J212" s="22">
        <f t="shared" si="4"/>
        <v>-0.30973082926558576</v>
      </c>
    </row>
    <row r="213" spans="1:10" ht="15.75" customHeight="1" x14ac:dyDescent="0.2">
      <c r="A213" s="2">
        <v>2003</v>
      </c>
      <c r="B213" s="2">
        <v>1.025974025974026</v>
      </c>
      <c r="C213" s="2">
        <f t="shared" si="0"/>
        <v>2.5974025974025983E-2</v>
      </c>
      <c r="D213" s="2">
        <v>1.4551981428052363E-2</v>
      </c>
      <c r="E213" s="2">
        <v>-0.2342486170042396</v>
      </c>
      <c r="F213" s="2">
        <v>0.11669442250277817</v>
      </c>
      <c r="G213" s="22">
        <f t="shared" si="1"/>
        <v>-4.0127813010759385E-2</v>
      </c>
      <c r="H213" s="22">
        <f t="shared" si="2"/>
        <v>-0.1519285797529436</v>
      </c>
      <c r="I213" s="22">
        <f t="shared" si="3"/>
        <v>-6.9721880860579663E-2</v>
      </c>
      <c r="J213" s="22">
        <f t="shared" si="4"/>
        <v>-0.2407870454218001</v>
      </c>
    </row>
    <row r="214" spans="1:10" ht="15.75" customHeight="1" x14ac:dyDescent="0.2">
      <c r="A214" s="2">
        <v>2004</v>
      </c>
      <c r="B214" s="2">
        <v>1.0192625206384149</v>
      </c>
      <c r="C214" s="2">
        <f t="shared" si="0"/>
        <v>1.9262520638414937E-2</v>
      </c>
      <c r="D214" s="2">
        <v>-6.7115053356110455E-3</v>
      </c>
      <c r="E214" s="2">
        <v>0.36825790666800229</v>
      </c>
      <c r="F214" s="2">
        <v>4.993968869283627E-2</v>
      </c>
      <c r="G214" s="22">
        <f t="shared" si="1"/>
        <v>-0.13009661330927838</v>
      </c>
      <c r="H214" s="22">
        <f t="shared" si="2"/>
        <v>-0.14709723826694454</v>
      </c>
      <c r="I214" s="22">
        <f t="shared" si="3"/>
        <v>-0.12877709761676723</v>
      </c>
      <c r="J214" s="22">
        <f t="shared" si="4"/>
        <v>-0.21455467476451576</v>
      </c>
    </row>
    <row r="215" spans="1:10" ht="15.75" customHeight="1" x14ac:dyDescent="0.2">
      <c r="A215" s="2">
        <v>2005</v>
      </c>
      <c r="B215" s="2">
        <v>1.0296976241900648</v>
      </c>
      <c r="C215" s="2">
        <f t="shared" si="0"/>
        <v>2.9697624190064831E-2</v>
      </c>
      <c r="D215" s="2">
        <v>1.0435103551649894E-2</v>
      </c>
      <c r="E215" s="2">
        <v>4.4193988692644792E-2</v>
      </c>
      <c r="F215" s="2">
        <v>6.5183411836587268E-2</v>
      </c>
      <c r="G215" s="22">
        <f t="shared" si="1"/>
        <v>-0.1138734127376094</v>
      </c>
      <c r="H215" s="22">
        <f t="shared" si="2"/>
        <v>-7.5348150840541903E-2</v>
      </c>
      <c r="I215" s="22">
        <f t="shared" si="3"/>
        <v>-0.13425529539789108</v>
      </c>
      <c r="J215" s="22">
        <f t="shared" si="4"/>
        <v>-0.1935424100922469</v>
      </c>
    </row>
    <row r="216" spans="1:10" ht="15.75" customHeight="1" x14ac:dyDescent="0.2">
      <c r="A216" s="2">
        <v>2006</v>
      </c>
      <c r="B216" s="2">
        <v>1.0398531725222864</v>
      </c>
      <c r="C216" s="2">
        <f t="shared" si="0"/>
        <v>3.9853172522286373E-2</v>
      </c>
      <c r="D216" s="2">
        <v>1.0155548332221542E-2</v>
      </c>
      <c r="E216" s="2">
        <v>0.10253620729110313</v>
      </c>
      <c r="F216" s="2">
        <v>-1.8509675447629159E-2</v>
      </c>
      <c r="G216" s="22">
        <f t="shared" si="1"/>
        <v>-0.13419482359380977</v>
      </c>
      <c r="H216" s="22">
        <f t="shared" si="2"/>
        <v>-0.31027442918323545</v>
      </c>
      <c r="I216" s="22">
        <f t="shared" si="3"/>
        <v>-0.12262557493525525</v>
      </c>
      <c r="J216" s="22">
        <f t="shared" si="4"/>
        <v>-0.27050871940900806</v>
      </c>
    </row>
    <row r="217" spans="1:10" ht="15.75" customHeight="1" x14ac:dyDescent="0.2">
      <c r="A217" s="2">
        <v>2007</v>
      </c>
      <c r="B217" s="2">
        <v>1.0207564296520424</v>
      </c>
      <c r="C217" s="2">
        <f t="shared" si="0"/>
        <v>2.0756429652042385E-2</v>
      </c>
      <c r="D217" s="2">
        <v>-1.9096742870243988E-2</v>
      </c>
      <c r="E217" s="2">
        <v>0.11586757014041904</v>
      </c>
      <c r="F217" s="2">
        <v>1.5650672185925085E-2</v>
      </c>
      <c r="G217" s="22">
        <f t="shared" si="1"/>
        <v>-0.19179280119602987</v>
      </c>
      <c r="H217" s="22">
        <f t="shared" si="2"/>
        <v>-0.23795271648504859</v>
      </c>
      <c r="I217" s="22">
        <f t="shared" si="3"/>
        <v>-0.15661578393069037</v>
      </c>
      <c r="J217" s="22">
        <f t="shared" si="4"/>
        <v>-0.16046588066069398</v>
      </c>
    </row>
    <row r="218" spans="1:10" ht="15.75" customHeight="1" x14ac:dyDescent="0.2">
      <c r="A218" s="2">
        <v>2008</v>
      </c>
      <c r="B218" s="2">
        <v>1.0428029404790136</v>
      </c>
      <c r="C218" s="2">
        <f t="shared" si="0"/>
        <v>4.2802940479013563E-2</v>
      </c>
      <c r="D218" s="2">
        <v>2.2046510826971177E-2</v>
      </c>
      <c r="E218" s="2">
        <v>-5.3661564984708754E-2</v>
      </c>
      <c r="F218" s="2">
        <v>-9.4947094974667801E-3</v>
      </c>
      <c r="G218" s="22">
        <f t="shared" si="1"/>
        <v>-0.19429771513750793</v>
      </c>
      <c r="H218" s="22">
        <f t="shared" si="2"/>
        <v>-0.23985891944467197</v>
      </c>
      <c r="I218" s="22">
        <f t="shared" si="3"/>
        <v>-0.14778043375088332</v>
      </c>
      <c r="J218" s="22">
        <f t="shared" si="4"/>
        <v>-0.14779130179397723</v>
      </c>
    </row>
    <row r="219" spans="1:10" ht="15.75" customHeight="1" x14ac:dyDescent="0.2">
      <c r="A219" s="2">
        <v>2009</v>
      </c>
      <c r="B219" s="2">
        <v>1.0002984650369529</v>
      </c>
      <c r="C219" s="2">
        <f t="shared" si="0"/>
        <v>2.984650369528552E-4</v>
      </c>
      <c r="D219" s="2">
        <v>-4.2504475442060707E-2</v>
      </c>
      <c r="E219" s="2">
        <v>-0.39235176017042395</v>
      </c>
      <c r="F219" s="2">
        <v>-1.7325084894856846E-2</v>
      </c>
      <c r="G219" s="22">
        <f t="shared" si="1"/>
        <v>0.36755318640648604</v>
      </c>
      <c r="H219" s="22">
        <f t="shared" si="2"/>
        <v>2.6083568459891168E-2</v>
      </c>
      <c r="I219" s="22">
        <f t="shared" si="3"/>
        <v>0.33375995840330691</v>
      </c>
      <c r="J219" s="22">
        <f t="shared" si="4"/>
        <v>5.258387025431565E-2</v>
      </c>
    </row>
    <row r="220" spans="1:10" ht="15.75" customHeight="1" x14ac:dyDescent="0.2">
      <c r="A220" s="2">
        <v>2010</v>
      </c>
      <c r="B220" s="2">
        <v>1.0262570864295761</v>
      </c>
      <c r="C220" s="2">
        <f t="shared" si="0"/>
        <v>2.6257086429576137E-2</v>
      </c>
      <c r="D220" s="2">
        <v>2.5958621392623282E-2</v>
      </c>
      <c r="E220" s="2">
        <v>0.33516267904492025</v>
      </c>
      <c r="F220" s="2">
        <v>0.11960793192169339</v>
      </c>
      <c r="G220" s="22">
        <f t="shared" si="1"/>
        <v>0.33196523710659676</v>
      </c>
      <c r="H220" s="22">
        <f t="shared" si="2"/>
        <v>8.6078542422015056E-2</v>
      </c>
      <c r="I220" s="22">
        <f t="shared" si="3"/>
        <v>0.43672733580553774</v>
      </c>
      <c r="J220" s="22">
        <f t="shared" si="4"/>
        <v>0.39106660603589655</v>
      </c>
    </row>
    <row r="221" spans="1:10" ht="15.75" customHeight="1" x14ac:dyDescent="0.2">
      <c r="A221" s="2">
        <v>2011</v>
      </c>
      <c r="B221" s="2">
        <v>1.0163184685744877</v>
      </c>
      <c r="C221" s="2">
        <f t="shared" si="0"/>
        <v>1.631846857448771E-2</v>
      </c>
      <c r="D221" s="2">
        <v>-9.9386178550884274E-3</v>
      </c>
      <c r="E221" s="2">
        <v>0.22588203259693285</v>
      </c>
      <c r="F221" s="2">
        <v>7.4153298790197164E-2</v>
      </c>
      <c r="G221" s="22">
        <f t="shared" si="1"/>
        <v>0.317025692179359</v>
      </c>
      <c r="H221" s="22">
        <f t="shared" si="2"/>
        <v>-0.10680970339788319</v>
      </c>
      <c r="I221" s="22">
        <f t="shared" si="3"/>
        <v>0.40894900980822257</v>
      </c>
      <c r="J221" s="22">
        <f t="shared" si="4"/>
        <v>0.33274011742624537</v>
      </c>
    </row>
    <row r="222" spans="1:10" ht="15.75" customHeight="1" x14ac:dyDescent="0.2">
      <c r="A222" s="2">
        <v>2012</v>
      </c>
      <c r="B222" s="2">
        <v>1.0292521671215085</v>
      </c>
      <c r="C222" s="2">
        <f t="shared" si="0"/>
        <v>2.9252167121508466E-2</v>
      </c>
      <c r="D222" s="2">
        <v>1.2933698547020755E-2</v>
      </c>
      <c r="E222" s="2">
        <v>-5.8617585368050396E-3</v>
      </c>
      <c r="F222" s="2">
        <v>0.19183463708971327</v>
      </c>
      <c r="G222" s="22">
        <f t="shared" si="1"/>
        <v>0.23307379190461835</v>
      </c>
      <c r="H222" s="22">
        <f t="shared" si="2"/>
        <v>4.5696183039698704E-2</v>
      </c>
      <c r="I222" s="22">
        <f t="shared" si="3"/>
        <v>0.3167284042282717</v>
      </c>
      <c r="J222" s="22">
        <f t="shared" si="4"/>
        <v>0.44470698836374822</v>
      </c>
    </row>
    <row r="223" spans="1:10" ht="15.75" customHeight="1" x14ac:dyDescent="0.2">
      <c r="A223" s="2">
        <v>2013</v>
      </c>
      <c r="B223" s="2">
        <v>1.0159486466812255</v>
      </c>
      <c r="C223" s="2">
        <f t="shared" si="0"/>
        <v>1.5948646681225531E-2</v>
      </c>
      <c r="D223" s="2">
        <v>-1.3303520440282934E-2</v>
      </c>
      <c r="E223" s="2">
        <v>0.13958265388324165</v>
      </c>
      <c r="F223" s="2">
        <v>3.5155150220242071E-2</v>
      </c>
      <c r="G223" s="22">
        <f t="shared" si="1"/>
        <v>0.24216046662082227</v>
      </c>
      <c r="H223" s="22">
        <f t="shared" si="2"/>
        <v>5.7057883555731839E-2</v>
      </c>
      <c r="I223" s="22">
        <f t="shared" si="3"/>
        <v>0.42913861114587226</v>
      </c>
      <c r="J223" s="22">
        <f t="shared" si="4"/>
        <v>0.41616504201140109</v>
      </c>
    </row>
    <row r="224" spans="1:10" ht="15.75" customHeight="1" x14ac:dyDescent="0.2">
      <c r="A224" s="2">
        <v>2014</v>
      </c>
      <c r="B224" s="2">
        <v>1.0157894736842106</v>
      </c>
      <c r="C224" s="2">
        <f t="shared" si="0"/>
        <v>1.5789473684210575E-2</v>
      </c>
      <c r="D224" s="2">
        <v>-1.591729970149558E-4</v>
      </c>
      <c r="E224" s="2">
        <v>0.18191814399213099</v>
      </c>
      <c r="F224" s="2">
        <v>-2.4328250677339458E-2</v>
      </c>
      <c r="G224" s="22">
        <f t="shared" si="1"/>
        <v>0.28443062452961088</v>
      </c>
      <c r="H224" s="22">
        <f t="shared" si="2"/>
        <v>0.12635549542883778</v>
      </c>
      <c r="I224" s="22">
        <f t="shared" si="3"/>
        <v>0.52215154531280727</v>
      </c>
      <c r="J224" s="22">
        <f t="shared" si="4"/>
        <v>0.39244600129963819</v>
      </c>
    </row>
    <row r="225" spans="1:10" ht="15.75" customHeight="1" x14ac:dyDescent="0.2">
      <c r="A225" s="2">
        <v>2015</v>
      </c>
      <c r="B225" s="2">
        <v>0.99910651686930352</v>
      </c>
      <c r="C225" s="2">
        <f t="shared" si="0"/>
        <v>-8.9348313069648189E-4</v>
      </c>
      <c r="D225" s="2">
        <v>-1.6682956814907057E-2</v>
      </c>
      <c r="E225" s="2">
        <v>0.10929547698755715</v>
      </c>
      <c r="F225" s="2">
        <v>0.20422020571277577</v>
      </c>
      <c r="G225" s="22">
        <f t="shared" si="1"/>
        <v>0.22183668955945393</v>
      </c>
      <c r="H225" s="22">
        <f t="shared" si="2"/>
        <v>-0.23194776624400593</v>
      </c>
      <c r="I225" s="22">
        <f t="shared" si="3"/>
        <v>0.51133842676274988</v>
      </c>
      <c r="J225" s="22">
        <f t="shared" si="4"/>
        <v>0.16573980326540494</v>
      </c>
    </row>
    <row r="226" spans="1:10" ht="15.75" customHeight="1" x14ac:dyDescent="0.2">
      <c r="A226" s="2">
        <v>2016</v>
      </c>
      <c r="B226" s="2">
        <v>1.0137308681383099</v>
      </c>
      <c r="C226" s="2">
        <f t="shared" si="0"/>
        <v>1.3730868138309926E-2</v>
      </c>
      <c r="D226" s="2">
        <v>1.4624351269006408E-2</v>
      </c>
      <c r="E226" s="2">
        <v>-5.9953581763359409E-2</v>
      </c>
      <c r="F226" s="2">
        <v>-7.2517766132879968E-2</v>
      </c>
      <c r="G226" s="22">
        <f t="shared" si="1"/>
        <v>0.24353348272519848</v>
      </c>
      <c r="H226" s="22">
        <f t="shared" si="2"/>
        <v>-4.0545121107697986E-2</v>
      </c>
      <c r="I226" s="22">
        <f t="shared" si="3"/>
        <v>0.42413152778020718</v>
      </c>
      <c r="J226" s="22">
        <f t="shared" si="4"/>
        <v>8.2000459559422118E-2</v>
      </c>
    </row>
    <row r="227" spans="1:10" ht="15.75" customHeight="1" x14ac:dyDescent="0.2">
      <c r="A227" s="2">
        <v>2017</v>
      </c>
      <c r="B227" s="2">
        <v>1.02500042209053</v>
      </c>
      <c r="C227" s="2">
        <f t="shared" si="0"/>
        <v>2.5000422090529995E-2</v>
      </c>
      <c r="D227" s="2">
        <v>1.1269553952220068E-2</v>
      </c>
      <c r="E227" s="2">
        <v>0.19180587949433159</v>
      </c>
      <c r="F227" s="2">
        <v>3.1883354183223744E-2</v>
      </c>
      <c r="G227" s="22">
        <f t="shared" si="1"/>
        <v>0.266312840162787</v>
      </c>
      <c r="H227" s="22">
        <f t="shared" si="2"/>
        <v>-4.4489296365893313E-2</v>
      </c>
      <c r="I227" s="22">
        <f t="shared" si="3"/>
        <v>0.48989777719914707</v>
      </c>
      <c r="J227" s="22">
        <f t="shared" si="4"/>
        <v>3.2521487599254488E-2</v>
      </c>
    </row>
    <row r="228" spans="1:10" ht="15.75" customHeight="1" x14ac:dyDescent="0.2">
      <c r="A228" s="2">
        <v>2018</v>
      </c>
      <c r="B228" s="2">
        <v>1.0207050762027516</v>
      </c>
      <c r="C228" s="2">
        <f t="shared" si="0"/>
        <v>2.0705076202751638E-2</v>
      </c>
      <c r="D228" s="2">
        <v>-4.2953458877783568E-3</v>
      </c>
      <c r="E228" s="2">
        <v>0.21500631727253983</v>
      </c>
      <c r="F228" s="2">
        <v>7.5202680970357427E-2</v>
      </c>
      <c r="G228" s="22">
        <f t="shared" si="1"/>
        <v>0.5532613797157746</v>
      </c>
      <c r="H228" s="22">
        <f t="shared" si="2"/>
        <v>0.1542303382851718</v>
      </c>
      <c r="I228" s="22">
        <f t="shared" si="3"/>
        <v>0.59633349616525566</v>
      </c>
      <c r="J228" s="22">
        <f t="shared" si="4"/>
        <v>0.12734837852844996</v>
      </c>
    </row>
    <row r="229" spans="1:10" ht="15.75" customHeight="1" x14ac:dyDescent="0.2">
      <c r="A229" s="2">
        <v>2019</v>
      </c>
      <c r="B229" s="2">
        <v>1.0155123513819913</v>
      </c>
      <c r="C229" s="2">
        <f t="shared" si="0"/>
        <v>1.5512351381991252E-2</v>
      </c>
      <c r="D229" s="2">
        <v>-5.192724820760386E-3</v>
      </c>
      <c r="E229" s="2">
        <v>-4.4072426032011891E-2</v>
      </c>
      <c r="F229" s="2">
        <v>-1.1918574834669071E-2</v>
      </c>
      <c r="G229" s="22">
        <f t="shared" si="1"/>
        <v>0.22000135410550264</v>
      </c>
      <c r="H229" s="22">
        <f t="shared" si="2"/>
        <v>8.5626230703652363E-3</v>
      </c>
      <c r="I229" s="22">
        <f t="shared" si="3"/>
        <v>7.9929070205760275E-2</v>
      </c>
      <c r="J229" s="22">
        <f t="shared" si="4"/>
        <v>-8.2095392675517825E-2</v>
      </c>
    </row>
    <row r="230" spans="1:10" ht="15.75" customHeight="1" x14ac:dyDescent="0.2">
      <c r="A230" s="2">
        <v>2020</v>
      </c>
      <c r="B230" s="2">
        <v>1.0248657195525046</v>
      </c>
      <c r="C230" s="2">
        <f t="shared" si="0"/>
        <v>2.4865719552504606E-2</v>
      </c>
      <c r="D230" s="2">
        <v>9.3533681705133542E-3</v>
      </c>
      <c r="E230" s="2">
        <v>0.17395584785466078</v>
      </c>
      <c r="F230" s="2">
        <v>0.20662276599274976</v>
      </c>
      <c r="G230" s="22">
        <f t="shared" si="1"/>
        <v>8.6947847368357742E-2</v>
      </c>
      <c r="H230" s="22">
        <f t="shared" si="2"/>
        <v>8.1383961490161236E-2</v>
      </c>
      <c r="I230" s="22">
        <f t="shared" si="3"/>
        <v>-0.32293383431191602</v>
      </c>
      <c r="J230" s="22">
        <f t="shared" si="4"/>
        <v>-0.10189562547148601</v>
      </c>
    </row>
    <row r="231" spans="1:10" ht="15.75" customHeight="1" x14ac:dyDescent="0.2">
      <c r="A231" s="2">
        <v>2021</v>
      </c>
      <c r="B231" s="2">
        <v>1.0139976974156009</v>
      </c>
      <c r="C231" s="2">
        <f t="shared" si="0"/>
        <v>1.3997697415600863E-2</v>
      </c>
      <c r="D231" s="2">
        <v>-1.0868022136903743E-2</v>
      </c>
      <c r="E231" s="2">
        <v>0.19030129768801829</v>
      </c>
      <c r="F231" s="2">
        <v>4.5682138701264696E-2</v>
      </c>
      <c r="G231" s="22">
        <f t="shared" si="1"/>
        <v>7.1319344538826102E-2</v>
      </c>
      <c r="H231" s="22">
        <f t="shared" si="2"/>
        <v>9.2229271789796383E-2</v>
      </c>
      <c r="I231" s="22">
        <f t="shared" si="3"/>
        <v>-0.30648525682558608</v>
      </c>
      <c r="J231" s="22">
        <f t="shared" si="4"/>
        <v>-7.2204878727497118E-2</v>
      </c>
    </row>
    <row r="232" spans="1:10" ht="15.75" customHeight="1" x14ac:dyDescent="0.2">
      <c r="A232" s="2">
        <v>2022</v>
      </c>
      <c r="B232" s="2">
        <v>1.0747987246828912</v>
      </c>
      <c r="C232" s="2">
        <f t="shared" si="0"/>
        <v>7.4798724682891171E-2</v>
      </c>
      <c r="D232" s="2">
        <v>6.0801027267290308E-2</v>
      </c>
      <c r="E232" s="2">
        <v>0.10207191192065368</v>
      </c>
      <c r="F232" s="2">
        <v>-0.10650032448565272</v>
      </c>
      <c r="G232" s="22">
        <f t="shared" si="1"/>
        <v>5.883804347986555E-2</v>
      </c>
      <c r="H232" s="22">
        <f t="shared" si="2"/>
        <v>-0.50635073669952313</v>
      </c>
      <c r="I232" s="22">
        <f t="shared" si="3"/>
        <v>-0.14274574162611178</v>
      </c>
      <c r="J232" s="22">
        <f t="shared" si="4"/>
        <v>-0.55382844549053822</v>
      </c>
    </row>
    <row r="233" spans="1:10" ht="15.75" customHeight="1" x14ac:dyDescent="0.2">
      <c r="A233" s="2">
        <v>2023</v>
      </c>
      <c r="B233" s="2">
        <v>1.0641014696885627</v>
      </c>
      <c r="C233" s="2">
        <f t="shared" si="0"/>
        <v>6.4101469688562673E-2</v>
      </c>
      <c r="D233" s="2">
        <v>-1.0697254994328498E-2</v>
      </c>
      <c r="E233" s="2">
        <v>-0.13904960183262394</v>
      </c>
      <c r="F233" s="2">
        <v>-0.20642981018601081</v>
      </c>
      <c r="G233" s="22">
        <f t="shared" si="1"/>
        <v>-0.31031439068492112</v>
      </c>
      <c r="H233" s="22">
        <f t="shared" si="2"/>
        <v>-0.67116683646624065</v>
      </c>
      <c r="I233" s="22">
        <f t="shared" si="3"/>
        <v>6.1189743954845645E-2</v>
      </c>
      <c r="J233" s="22">
        <f t="shared" si="4"/>
        <v>-0.30390322605858777</v>
      </c>
    </row>
    <row r="234" spans="1:10" ht="15.75" customHeight="1" x14ac:dyDescent="0.2"/>
    <row r="235" spans="1:10" ht="15.75" customHeight="1" x14ac:dyDescent="0.2"/>
    <row r="236" spans="1:10" ht="15.75" customHeight="1" x14ac:dyDescent="0.2"/>
    <row r="237" spans="1:10" ht="15.75" customHeight="1" x14ac:dyDescent="0.2"/>
    <row r="238" spans="1:10" ht="15.75" customHeight="1" x14ac:dyDescent="0.2"/>
    <row r="239" spans="1:10" ht="15.75" customHeight="1" x14ac:dyDescent="0.2"/>
    <row r="240" spans="1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E4:E233">
    <cfRule type="cellIs" dxfId="3" priority="1" operator="greaterThan">
      <formula>0.43</formula>
    </cfRule>
    <cfRule type="cellIs" dxfId="2" priority="2" operator="lessThan">
      <formula>-0.26</formula>
    </cfRule>
  </conditionalFormatting>
  <conditionalFormatting sqref="F2:F1000">
    <cfRule type="cellIs" dxfId="1" priority="3" operator="greaterThan">
      <formula>0.24</formula>
    </cfRule>
    <cfRule type="cellIs" dxfId="0" priority="4" operator="lessThan">
      <formula>-0.15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McQuarrie_plus_data</vt:lpstr>
      <vt:lpstr>Stocks_and_Bonds</vt:lpstr>
      <vt:lpstr>Stocks-Bonds Win Rate</vt:lpstr>
      <vt:lpstr>Stocks</vt:lpstr>
      <vt:lpstr>Bonds</vt:lpstr>
      <vt:lpstr>The_60-40_and</vt:lpstr>
      <vt:lpstr>The Bull Market in Bonds!</vt:lpstr>
      <vt:lpstr>Inflation</vt:lpstr>
      <vt:lpstr>Inflation Change</vt:lpstr>
      <vt:lpstr>Bond25</vt:lpstr>
      <vt:lpstr>Bond25_1925</vt:lpstr>
      <vt:lpstr>Inflation25</vt:lpstr>
      <vt:lpstr>Inflation25_1925</vt:lpstr>
      <vt:lpstr>Stock25</vt:lpstr>
      <vt:lpstr>Stock25_1925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Cherif Arkam</cp:lastModifiedBy>
  <dcterms:modified xsi:type="dcterms:W3CDTF">2025-02-12T18:55:43Z</dcterms:modified>
</cp:coreProperties>
</file>