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cQuarrie_plus_data" sheetId="1" r:id="rId4"/>
    <sheet state="visible" name="Stocks_and_Bonds" sheetId="2" r:id="rId5"/>
    <sheet state="visible" name="Stocks-Bonds Win Rate" sheetId="3" r:id="rId6"/>
    <sheet state="visible" name="Stocks" sheetId="4" r:id="rId7"/>
    <sheet state="visible" name="Bonds" sheetId="5" r:id="rId8"/>
    <sheet state="visible" name="The_60-40_and" sheetId="6" r:id="rId9"/>
    <sheet state="visible" name="The Bull Market in Bonds!" sheetId="7" r:id="rId10"/>
    <sheet state="visible" name="Inflation" sheetId="8" r:id="rId11"/>
    <sheet state="visible" name="Inflation Change" sheetId="9" r:id="rId12"/>
  </sheets>
  <definedNames>
    <definedName name="Inflation25">'The Bull Market in Bonds!'!$E$29:$E$234</definedName>
    <definedName name="Inflation25_1925">'The Bull Market in Bonds!'!$E$136:$E$234</definedName>
    <definedName name="Stock25">'The Bull Market in Bonds!'!$F$29:$F$234</definedName>
    <definedName name="Bond25_1925">'The Bull Market in Bonds!'!$G$136:$G$234</definedName>
    <definedName name="Stock25_1925">'The Bull Market in Bonds!'!$F$136:$F$234</definedName>
    <definedName name="Bond25">'The Bull Market in Bonds!'!$G$29:$G$234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CherKare:
Geometric Mean
</t>
      </text>
    </comment>
    <comment authorId="0" ref="E1">
      <text>
        <t xml:space="preserve">CherKare:
Geometric Mean</t>
      </text>
    </comment>
    <comment authorId="0" ref="Q1">
      <text>
        <t xml:space="preserve">CherKare:
Avg(Proportional Stock and Bond vol) minus actual 60/40 vol</t>
      </text>
    </comment>
    <comment authorId="0" ref="R1">
      <text>
        <t xml:space="preserve">CherKare:
Avg(Proportional Stock and Bond vol) minus actual 70/30 vol</t>
      </text>
    </comment>
    <comment authorId="0" ref="U26">
      <text>
        <t xml:space="preserve">CherKare:
Downside Vol is .09868
</t>
      </text>
    </comment>
    <comment authorId="0" ref="U27">
      <text>
        <t xml:space="preserve">CherKare:
Downside Vol is .06287
</t>
      </text>
    </comment>
    <comment authorId="0" ref="U28">
      <text>
        <t xml:space="preserve">CherKare:
Downside Vol is .116059
</t>
      </text>
    </comment>
    <comment authorId="0" ref="U29">
      <text>
        <t xml:space="preserve">CherKare:
Downside Vol is .116059
</t>
      </text>
    </comment>
    <comment authorId="0" ref="U30">
      <text>
        <t xml:space="preserve">CherKare:
Downside Vol is .116059
</t>
      </text>
    </comment>
    <comment authorId="0" ref="U32">
      <text>
        <t xml:space="preserve">CherKare:
Downside Vol is .116059
</t>
      </text>
    </comment>
  </commentList>
</comments>
</file>

<file path=xl/sharedStrings.xml><?xml version="1.0" encoding="utf-8"?>
<sst xmlns="http://schemas.openxmlformats.org/spreadsheetml/2006/main" count="411" uniqueCount="181">
  <si>
    <t>To January of:</t>
  </si>
  <si>
    <t>Measuring Worth  inflation index (annual)</t>
  </si>
  <si>
    <t>MW 2 yr smoothed</t>
  </si>
  <si>
    <t>CPI-U January values fr 1913</t>
  </si>
  <si>
    <t>annual_inflation_relative</t>
  </si>
  <si>
    <t>inflation_change</t>
  </si>
  <si>
    <t>nominal_stock_return</t>
  </si>
  <si>
    <t>real_stock_return</t>
  </si>
  <si>
    <t>nominal_bond_return</t>
  </si>
  <si>
    <t>real_bond_return</t>
  </si>
  <si>
    <t>Cumulative Annual Correlation</t>
  </si>
  <si>
    <t>10yr Trailing Annual Correlation</t>
  </si>
  <si>
    <t>20yr Trailing Annual Correlation</t>
  </si>
  <si>
    <t>Inflation_index</t>
  </si>
  <si>
    <t>real_stock_index</t>
  </si>
  <si>
    <t>real_bond_index</t>
  </si>
  <si>
    <t>rolling_ten_stocks_cagr</t>
  </si>
  <si>
    <t>rolling_ten_stocks_avg</t>
  </si>
  <si>
    <t>rolling_ten_stocks_std</t>
  </si>
  <si>
    <t>rolling_ten_stocks_min</t>
  </si>
  <si>
    <t>rolling_ten_stocks_max</t>
  </si>
  <si>
    <t>rolling_ten_bonds_cagr</t>
  </si>
  <si>
    <t>rolling_ten_bonds_avg</t>
  </si>
  <si>
    <t>rolling_ten_bonds_std</t>
  </si>
  <si>
    <t>rolling_ten_bonds_min</t>
  </si>
  <si>
    <t>rolling_ten_bonds_max</t>
  </si>
  <si>
    <t>rolling_ten_stocks_minus_bonds</t>
  </si>
  <si>
    <t>rolling_ten_inflation_cagr</t>
  </si>
  <si>
    <t>rolling_ten_inflation_avg</t>
  </si>
  <si>
    <t>rolling_ten_inflation_std</t>
  </si>
  <si>
    <t>rolling_ten_inflation_min</t>
  </si>
  <si>
    <t>rolling_ten_inflation_max</t>
  </si>
  <si>
    <t>rolling_thirty_stocks_cagr</t>
  </si>
  <si>
    <t>rolling_thirty_bonds_cagr</t>
  </si>
  <si>
    <t>rolling_thirty_stocks_minus_bonds</t>
  </si>
  <si>
    <t>rolling_fifty_stocks_cagr</t>
  </si>
  <si>
    <t>rolling_fifty_bonds_cagr</t>
  </si>
  <si>
    <t>rolling_fifty_stocks_minus_bonds</t>
  </si>
  <si>
    <t>rolling_hundred_stocks_cagr</t>
  </si>
  <si>
    <t>rolling_hundred_bonds_cagr</t>
  </si>
  <si>
    <t>rolling_hundred_stocks_minus_bonds</t>
  </si>
  <si>
    <t>Period</t>
  </si>
  <si>
    <t>Stocks</t>
  </si>
  <si>
    <t>Vol</t>
  </si>
  <si>
    <t>Bonds</t>
  </si>
  <si>
    <t>60/40</t>
  </si>
  <si>
    <t>30/70</t>
  </si>
  <si>
    <t>Inflation</t>
  </si>
  <si>
    <t>Stocks minus Bonds</t>
  </si>
  <si>
    <t>Vol Decrease (60/40)</t>
  </si>
  <si>
    <t>Vol Decrease (30/70)</t>
  </si>
  <si>
    <t>Stock/Bond Correlation</t>
  </si>
  <si>
    <t>Sharpe (Stocks)</t>
  </si>
  <si>
    <t>Sortino (Stocks)</t>
  </si>
  <si>
    <t>Sharpe (Bonds)</t>
  </si>
  <si>
    <t>Sortino (Bonds)</t>
  </si>
  <si>
    <t>Sharpe (60/40)</t>
  </si>
  <si>
    <t>Sortino (60/40)</t>
  </si>
  <si>
    <t>Sharpe (30/70)</t>
  </si>
  <si>
    <t>Sortino (30/70)</t>
  </si>
  <si>
    <t>Stocks over Bonds</t>
  </si>
  <si>
    <t>10yr Periods from 1793 (sequential)</t>
  </si>
  <si>
    <t>10yr Rolling since 1793</t>
  </si>
  <si>
    <t>10yr Rolling 1793 - 1900</t>
  </si>
  <si>
    <t>10yr Rolling 1901 - 2023</t>
  </si>
  <si>
    <t>10yr Rolling 1943 - 1982</t>
  </si>
  <si>
    <t>30yr Rolling since 1793</t>
  </si>
  <si>
    <t>30yr Rolling 1793 - 1900</t>
  </si>
  <si>
    <t>30yr Rolling 1901 - 2023</t>
  </si>
  <si>
    <t>30yr Rolling 1943 - 1982</t>
  </si>
  <si>
    <t>50yr Rolling Since 1793</t>
  </si>
  <si>
    <t>50yr Rolling 1843 - 1900</t>
  </si>
  <si>
    <t>50yr Rolling 1901 - 2023</t>
  </si>
  <si>
    <t>100yr Rolling Since 1793</t>
  </si>
  <si>
    <t>100yr Rolling 1893-1900</t>
  </si>
  <si>
    <t>100yr Rolling 1901-2023</t>
  </si>
  <si>
    <t>100yr Rolling 1943-2023</t>
  </si>
  <si>
    <t>1793-1803</t>
  </si>
  <si>
    <t>Avg Outperformance</t>
  </si>
  <si>
    <t>-</t>
  </si>
  <si>
    <t>1803-1813</t>
  </si>
  <si>
    <t>Avg Underperformance</t>
  </si>
  <si>
    <t>1813-1823</t>
  </si>
  <si>
    <t>Count (Wins)</t>
  </si>
  <si>
    <t>1823-1833</t>
  </si>
  <si>
    <t>Count (Losses)</t>
  </si>
  <si>
    <t>1833-1843</t>
  </si>
  <si>
    <t>Win Rate</t>
  </si>
  <si>
    <t>1843-1853</t>
  </si>
  <si>
    <t>1853-1863</t>
  </si>
  <si>
    <t>1863-1873</t>
  </si>
  <si>
    <t>1873-1883</t>
  </si>
  <si>
    <t>1883-1893</t>
  </si>
  <si>
    <t>1893-1903</t>
  </si>
  <si>
    <t>1903-1913</t>
  </si>
  <si>
    <t>1913-1923</t>
  </si>
  <si>
    <t>1923-1933</t>
  </si>
  <si>
    <t>1933-1943</t>
  </si>
  <si>
    <t>1943-1953</t>
  </si>
  <si>
    <t>1953-1963</t>
  </si>
  <si>
    <t>1963-1973</t>
  </si>
  <si>
    <t>1973-1983</t>
  </si>
  <si>
    <t>1983-1993</t>
  </si>
  <si>
    <t>1993-2003</t>
  </si>
  <si>
    <t>2003-2013</t>
  </si>
  <si>
    <t>2013-2023</t>
  </si>
  <si>
    <t>Down Stdev</t>
  </si>
  <si>
    <t>Notes</t>
  </si>
  <si>
    <t>1793-2023</t>
  </si>
  <si>
    <t>1793-1913</t>
  </si>
  <si>
    <t>Parity</t>
  </si>
  <si>
    <t>1913-2023</t>
  </si>
  <si>
    <t>1793-1942</t>
  </si>
  <si>
    <t>1913-1942</t>
  </si>
  <si>
    <t>1929-1942</t>
  </si>
  <si>
    <t>1942-2023</t>
  </si>
  <si>
    <t>1942-1982</t>
  </si>
  <si>
    <t>1982-2007</t>
  </si>
  <si>
    <t>2007-2023</t>
  </si>
  <si>
    <t>1982-2023</t>
  </si>
  <si>
    <t>1793-1926</t>
  </si>
  <si>
    <t>1926-2023</t>
  </si>
  <si>
    <t>10 year periods</t>
  </si>
  <si>
    <t>Since 1793 (sequential)</t>
  </si>
  <si>
    <t>Rolling     1793 - 2023</t>
  </si>
  <si>
    <t>Rolling    1793 - 1900</t>
  </si>
  <si>
    <t>Rolling    1901 - 2023</t>
  </si>
  <si>
    <t>Rolling    1943 - 1982</t>
  </si>
  <si>
    <t>30 year periods</t>
  </si>
  <si>
    <t>1823 - 1900</t>
  </si>
  <si>
    <t>50 year periods</t>
  </si>
  <si>
    <t>1843-1900</t>
  </si>
  <si>
    <t>100 year periods</t>
  </si>
  <si>
    <t>1893-1900</t>
  </si>
  <si>
    <t>Periods</t>
  </si>
  <si>
    <t>Average Return</t>
  </si>
  <si>
    <t>Standard Deviation</t>
  </si>
  <si>
    <t>Min</t>
  </si>
  <si>
    <t>Max</t>
  </si>
  <si>
    <t>Geometric</t>
  </si>
  <si>
    <t>Arithmetic</t>
  </si>
  <si>
    <t>Worst Years</t>
  </si>
  <si>
    <t>Best Years</t>
  </si>
  <si>
    <t>60/40 Return</t>
  </si>
  <si>
    <t>60/40 Index</t>
  </si>
  <si>
    <t>60/40_10_cagr</t>
  </si>
  <si>
    <t>60/40_10_avg</t>
  </si>
  <si>
    <t>60/40_10_min</t>
  </si>
  <si>
    <t>60/40_10_max</t>
  </si>
  <si>
    <t>60/40_10_std</t>
  </si>
  <si>
    <t>30/70_10_Return</t>
  </si>
  <si>
    <t>30/70 Index</t>
  </si>
  <si>
    <t>30/70_10_cagr</t>
  </si>
  <si>
    <t>30/70_10_avg</t>
  </si>
  <si>
    <t>30/70_10_min</t>
  </si>
  <si>
    <t>30/70_10_max</t>
  </si>
  <si>
    <t>30/70_10_std</t>
  </si>
  <si>
    <t>rolling_25_inflation</t>
  </si>
  <si>
    <t>rolling_25_stock</t>
  </si>
  <si>
    <t>rolling_25_bond</t>
  </si>
  <si>
    <t>Quantiles</t>
  </si>
  <si>
    <t>Full Period 1793-2023</t>
  </si>
  <si>
    <t>Quartiles</t>
  </si>
  <si>
    <t>Deciles</t>
  </si>
  <si>
    <t>Since 1900</t>
  </si>
  <si>
    <t>Average</t>
  </si>
  <si>
    <t>Full Period of Market Returns</t>
  </si>
  <si>
    <t>Neutral Period of Inflation, with large range of individual annual changes…greater volatility</t>
  </si>
  <si>
    <t>Post WW2 world, highest sustained inflationary period</t>
  </si>
  <si>
    <t>Macroeconomics -&gt; The period corresponding to the 'Great Moderation' typified by slower gdp growth and lower inflation with 2/3rd less volatility.</t>
  </si>
  <si>
    <t>GFC, recovering housing market, booming stock market, then covid and recovery</t>
  </si>
  <si>
    <t>Moderate Inflation, with lower volatility… includes the 'Great Moderation'</t>
  </si>
  <si>
    <t>1987-2007</t>
  </si>
  <si>
    <t>Alternate 'Great Moderation'</t>
  </si>
  <si>
    <t>1876-1917</t>
  </si>
  <si>
    <t>End of Civil War until US entry into World War 1</t>
  </si>
  <si>
    <t>annual_inflation_percent</t>
  </si>
  <si>
    <t>10yr Annual Stock/Inlfation Correlations</t>
  </si>
  <si>
    <t>10yr Annual Bond/Inflation Correlations</t>
  </si>
  <si>
    <t>10yr Annual Stock/Inlfation Change Correlations</t>
  </si>
  <si>
    <t>10yr Annual Bond/Inflation Change Correlations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</si>
</sst>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00%"/>
  </numFmts>
  <fonts count="1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7F7F7F"/>
      <name val="Calibri"/>
    </font>
    <font>
      <sz val="8.0"/>
      <color theme="1"/>
      <name val="Calibri"/>
    </font>
    <font>
      <b/>
      <u/>
      <sz val="16.0"/>
      <color theme="1"/>
      <name val="Calibri"/>
    </font>
    <font/>
    <font>
      <b/>
      <sz val="12.0"/>
      <color theme="1"/>
      <name val="Calibri"/>
    </font>
    <font>
      <b/>
      <sz val="11.0"/>
      <color theme="1"/>
      <name val="Calibri"/>
    </font>
    <font>
      <sz val="11.0"/>
      <color rgb="FF385623"/>
      <name val="Calibri"/>
    </font>
    <font>
      <b/>
      <u/>
      <sz val="11.0"/>
      <color rgb="FF833C0B"/>
      <name val="Calibri"/>
    </font>
    <font>
      <b/>
      <sz val="11.0"/>
      <color rgb="FF385623"/>
      <name val="Calibri"/>
    </font>
    <font>
      <sz val="11.0"/>
      <color rgb="FF7F6000"/>
      <name val="Calibri"/>
    </font>
    <font>
      <b/>
      <u/>
      <sz val="11.0"/>
      <color rgb="FF385623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16">
    <border/>
    <border>
      <left/>
      <right/>
      <top/>
      <bottom/>
    </border>
    <border>
      <left style="medium">
        <color rgb="FF385623"/>
      </left>
      <top style="medium">
        <color rgb="FF385623"/>
      </top>
      <bottom style="medium">
        <color rgb="FF385623"/>
      </bottom>
    </border>
    <border>
      <top style="medium">
        <color rgb="FF385623"/>
      </top>
      <bottom style="medium">
        <color rgb="FF385623"/>
      </bottom>
    </border>
    <border>
      <right style="medium">
        <color rgb="FF385623"/>
      </right>
      <top style="medium">
        <color rgb="FF385623"/>
      </top>
      <bottom style="medium">
        <color rgb="FF385623"/>
      </bottom>
    </border>
    <border>
      <left style="thin">
        <color rgb="FF385623"/>
      </left>
      <right style="thin">
        <color rgb="FF385623"/>
      </right>
      <bottom style="thin">
        <color rgb="FF385623"/>
      </bottom>
    </border>
    <border>
      <right style="thin">
        <color rgb="FF385623"/>
      </right>
    </border>
    <border>
      <left/>
      <right style="thin">
        <color rgb="FF385623"/>
      </right>
      <top style="thin">
        <color rgb="FF385623"/>
      </top>
      <bottom/>
    </border>
    <border>
      <left/>
      <right style="thin">
        <color rgb="FF385623"/>
      </right>
      <top/>
      <bottom/>
    </border>
    <border>
      <right style="thin">
        <color rgb="FF385623"/>
      </right>
      <top style="thin">
        <color rgb="FF385623"/>
      </top>
      <bottom style="thin">
        <color rgb="FF385623"/>
      </bottom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</border>
    <border>
      <left style="thin">
        <color rgb="FF385623"/>
      </left>
      <bottom style="thin">
        <color rgb="FF385623"/>
      </bottom>
    </border>
    <border>
      <bottom style="thin">
        <color rgb="FF385623"/>
      </bottom>
    </border>
    <border>
      <right style="thin">
        <color rgb="FF385623"/>
      </right>
      <bottom style="thin">
        <color rgb="FF385623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1" fillId="2" fontId="1" numFmtId="9" xfId="0" applyBorder="1" applyFill="1" applyFont="1" applyNumberFormat="1"/>
    <xf borderId="1" fillId="2" fontId="1" numFmtId="0" xfId="0" applyBorder="1" applyFont="1"/>
    <xf borderId="0" fillId="0" fontId="2" numFmtId="9" xfId="0" applyFont="1" applyNumberFormat="1"/>
    <xf borderId="0" fillId="0" fontId="1" numFmtId="164" xfId="0" applyAlignment="1" applyFont="1" applyNumberFormat="1">
      <alignment horizontal="center"/>
    </xf>
    <xf borderId="0" fillId="0" fontId="1" numFmtId="9" xfId="0" applyFont="1" applyNumberFormat="1"/>
    <xf borderId="0" fillId="0" fontId="1" numFmtId="0" xfId="0" applyAlignment="1" applyFont="1">
      <alignment horizontal="center" shrinkToFit="0" wrapText="1"/>
    </xf>
    <xf borderId="0" fillId="0" fontId="1" numFmtId="2" xfId="0" applyAlignment="1" applyFont="1" applyNumberFormat="1">
      <alignment horizontal="center" shrinkToFit="0" wrapText="1"/>
    </xf>
    <xf borderId="1" fillId="3" fontId="3" numFmtId="9" xfId="0" applyBorder="1" applyFill="1" applyFont="1" applyNumberFormat="1"/>
    <xf borderId="0" fillId="0" fontId="1" numFmtId="164" xfId="0" applyFont="1" applyNumberFormat="1"/>
    <xf borderId="1" fillId="3" fontId="1" numFmtId="9" xfId="0" applyBorder="1" applyFont="1" applyNumberFormat="1"/>
    <xf borderId="0" fillId="0" fontId="1" numFmtId="10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right"/>
    </xf>
    <xf borderId="0" fillId="0" fontId="1" numFmtId="0" xfId="0" applyFont="1"/>
    <xf borderId="1" fillId="3" fontId="3" numFmtId="164" xfId="0" applyBorder="1" applyFont="1" applyNumberFormat="1"/>
    <xf borderId="0" fillId="0" fontId="4" numFmtId="9" xfId="0" applyFont="1" applyNumberFormat="1"/>
    <xf borderId="0" fillId="0" fontId="1" numFmtId="0" xfId="0" applyAlignment="1" applyFont="1">
      <alignment horizontal="center"/>
    </xf>
    <xf borderId="1" fillId="3" fontId="1" numFmtId="164" xfId="0" applyBorder="1" applyFont="1" applyNumberFormat="1"/>
    <xf borderId="0" fillId="0" fontId="1" numFmtId="2" xfId="0" applyFont="1" applyNumberFormat="1"/>
    <xf borderId="2" fillId="0" fontId="5" numFmtId="0" xfId="0" applyAlignment="1" applyBorder="1" applyFont="1">
      <alignment horizontal="center"/>
    </xf>
    <xf borderId="3" fillId="0" fontId="6" numFmtId="0" xfId="0" applyBorder="1" applyFont="1"/>
    <xf borderId="4" fillId="0" fontId="6" numFmtId="0" xfId="0" applyBorder="1" applyFont="1"/>
    <xf borderId="0" fillId="0" fontId="7" numFmtId="0" xfId="0" applyFont="1"/>
    <xf borderId="5" fillId="0" fontId="8" numFmtId="0" xfId="0" applyAlignment="1" applyBorder="1" applyFont="1">
      <alignment horizontal="center" shrinkToFit="0" wrapText="1"/>
    </xf>
    <xf borderId="6" fillId="0" fontId="1" numFmtId="0" xfId="0" applyBorder="1" applyFont="1"/>
    <xf borderId="1" fillId="4" fontId="1" numFmtId="164" xfId="0" applyAlignment="1" applyBorder="1" applyFill="1" applyFont="1" applyNumberFormat="1">
      <alignment horizontal="center"/>
    </xf>
    <xf borderId="7" fillId="4" fontId="1" numFmtId="164" xfId="0" applyAlignment="1" applyBorder="1" applyFont="1" applyNumberFormat="1">
      <alignment horizontal="center"/>
    </xf>
    <xf borderId="1" fillId="5" fontId="1" numFmtId="164" xfId="0" applyAlignment="1" applyBorder="1" applyFill="1" applyFont="1" applyNumberFormat="1">
      <alignment horizontal="center"/>
    </xf>
    <xf borderId="8" fillId="5" fontId="1" numFmtId="164" xfId="0" applyAlignment="1" applyBorder="1" applyFont="1" applyNumberFormat="1">
      <alignment horizontal="center"/>
    </xf>
    <xf borderId="6" fillId="0" fontId="1" numFmtId="0" xfId="0" applyAlignment="1" applyBorder="1" applyFont="1">
      <alignment horizontal="center"/>
    </xf>
    <xf borderId="0" fillId="0" fontId="8" numFmtId="9" xfId="0" applyAlignment="1" applyFont="1" applyNumberFormat="1">
      <alignment horizontal="center"/>
    </xf>
    <xf borderId="6" fillId="0" fontId="8" numFmtId="9" xfId="0" applyAlignment="1" applyBorder="1" applyFont="1" applyNumberFormat="1">
      <alignment horizontal="center"/>
    </xf>
    <xf borderId="6" fillId="0" fontId="7" numFmtId="0" xfId="0" applyBorder="1" applyFont="1"/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 shrinkToFit="0" wrapText="1"/>
    </xf>
    <xf borderId="1" fillId="4" fontId="1" numFmtId="0" xfId="0" applyAlignment="1" applyBorder="1" applyFont="1">
      <alignment horizontal="center"/>
    </xf>
    <xf borderId="8" fillId="4" fontId="1" numFmtId="164" xfId="0" applyAlignment="1" applyBorder="1" applyFont="1" applyNumberFormat="1">
      <alignment horizontal="center"/>
    </xf>
    <xf borderId="1" fillId="5" fontId="1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10" fillId="0" fontId="1" numFmtId="0" xfId="0" applyAlignment="1" applyBorder="1" applyFont="1">
      <alignment horizontal="center"/>
    </xf>
    <xf borderId="11" fillId="0" fontId="8" numFmtId="9" xfId="0" applyAlignment="1" applyBorder="1" applyFont="1" applyNumberFormat="1">
      <alignment horizontal="center"/>
    </xf>
    <xf borderId="12" fillId="0" fontId="8" numFmtId="9" xfId="0" applyAlignment="1" applyBorder="1" applyFont="1" applyNumberFormat="1">
      <alignment horizontal="center"/>
    </xf>
    <xf borderId="13" fillId="0" fontId="8" numFmtId="9" xfId="0" applyAlignment="1" applyBorder="1" applyFont="1" applyNumberFormat="1">
      <alignment horizont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" fillId="4" fontId="1" numFmtId="0" xfId="0" applyBorder="1" applyFont="1"/>
    <xf borderId="1" fillId="6" fontId="9" numFmtId="164" xfId="0" applyBorder="1" applyFill="1" applyFont="1" applyNumberFormat="1"/>
    <xf borderId="14" fillId="6" fontId="10" numFmtId="0" xfId="0" applyAlignment="1" applyBorder="1" applyFont="1">
      <alignment horizontal="center"/>
    </xf>
    <xf borderId="15" fillId="0" fontId="6" numFmtId="0" xfId="0" applyBorder="1" applyFont="1"/>
    <xf borderId="14" fillId="6" fontId="11" numFmtId="0" xfId="0" applyAlignment="1" applyBorder="1" applyFont="1">
      <alignment horizontal="center"/>
    </xf>
    <xf borderId="1" fillId="6" fontId="1" numFmtId="0" xfId="0" applyBorder="1" applyFont="1"/>
    <xf borderId="1" fillId="4" fontId="12" numFmtId="164" xfId="0" applyBorder="1" applyFont="1" applyNumberFormat="1"/>
    <xf borderId="14" fillId="6" fontId="13" numFmtId="0" xfId="0" applyAlignment="1" applyBorder="1" applyFont="1">
      <alignment horizontal="center"/>
    </xf>
    <xf borderId="0" fillId="0" fontId="8" numFmtId="0" xfId="0" applyFont="1"/>
    <xf borderId="0" fillId="0" fontId="1" numFmtId="165" xfId="0" applyFont="1" applyNumberFormat="1"/>
    <xf borderId="1" fillId="7" fontId="1" numFmtId="0" xfId="0" applyBorder="1" applyFill="1" applyFont="1"/>
    <xf borderId="1" fillId="7" fontId="1" numFmtId="0" xfId="0" applyAlignment="1" applyBorder="1" applyFont="1">
      <alignment horizontal="center"/>
    </xf>
    <xf borderId="0" fillId="0" fontId="9" numFmtId="164" xfId="0" applyFont="1" applyNumberFormat="1"/>
  </cellXfs>
  <cellStyles count="1">
    <cellStyle xfId="0" name="Normal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b/>
        <color rgb="FF1E4E79"/>
      </font>
      <fill>
        <patternFill patternType="solid">
          <fgColor rgb="FFFEF2CB"/>
          <bgColor rgb="FFFEF2CB"/>
        </patternFill>
      </fill>
      <border/>
    </dxf>
    <dxf>
      <font>
        <b/>
        <color rgb="FF38562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real_stock_index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Stocks!$A$48:$A$279</c:f>
            </c:strRef>
          </c:cat>
          <c:val>
            <c:numRef>
              <c:f>Stocks!$B$48:$B$279</c:f>
              <c:numCache/>
            </c:numRef>
          </c:val>
          <c:smooth val="0"/>
        </c:ser>
        <c:axId val="379679357"/>
        <c:axId val="412595026"/>
      </c:lineChart>
      <c:catAx>
        <c:axId val="379679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2595026"/>
      </c:catAx>
      <c:valAx>
        <c:axId val="412595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9679357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tx>
            <c:v>10yr Annual Stock/Inlfation Correlations</c:v>
          </c:tx>
          <c:spPr>
            <a:solidFill>
              <a:srgbClr val="FFC000">
                <a:alpha val="30000"/>
              </a:srgbClr>
            </a:solidFill>
            <a:ln cmpd="sng">
              <a:solidFill>
                <a:srgbClr val="FFC000"/>
              </a:solidFill>
            </a:ln>
          </c:spPr>
          <c:cat>
            <c:strRef>
              <c:f>'Inflation Change'!$A$2:$A$234</c:f>
            </c:strRef>
          </c:cat>
          <c:val>
            <c:numRef>
              <c:f>'Inflation Change'!$G$2:$G$234</c:f>
              <c:numCache/>
            </c:numRef>
          </c:val>
        </c:ser>
        <c:axId val="944575164"/>
        <c:axId val="330443438"/>
      </c:areaChart>
      <c:catAx>
        <c:axId val="944575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0443438"/>
      </c:catAx>
      <c:valAx>
        <c:axId val="33044343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4575164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tx>
            <c:v>10yr Annual Bond/Inflation Correlations</c:v>
          </c:tx>
          <c:spPr>
            <a:solidFill>
              <a:srgbClr val="5B9BD5">
                <a:alpha val="30000"/>
              </a:srgbClr>
            </a:solidFill>
            <a:ln cmpd="sng">
              <a:solidFill>
                <a:srgbClr val="5B9BD5"/>
              </a:solidFill>
            </a:ln>
          </c:spPr>
          <c:cat>
            <c:strRef>
              <c:f>'Inflation Change'!$A$2:$A$234</c:f>
            </c:strRef>
          </c:cat>
          <c:val>
            <c:numRef>
              <c:f>'Inflation Change'!$H$2:$H$234</c:f>
              <c:numCache/>
            </c:numRef>
          </c:val>
        </c:ser>
        <c:axId val="209706133"/>
        <c:axId val="1866980452"/>
      </c:areaChart>
      <c:catAx>
        <c:axId val="209706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66980452"/>
      </c:catAx>
      <c:valAx>
        <c:axId val="186698045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70613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Bond Returns, 25 Year Trailing Average</a:t>
            </a:r>
          </a:p>
        </c:rich>
      </c:tx>
      <c:layout>
        <c:manualLayout>
          <c:xMode val="edge"/>
          <c:yMode val="edge"/>
          <c:x val="0.31597460029166635"/>
          <c:y val="0.03465248383332573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rolling_25_bond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'The Bull Market in Bonds!'!$A$2:$A$234</c:f>
            </c:strRef>
          </c:cat>
          <c:val>
            <c:numRef>
              <c:f>'The Bull Market in Bonds!'!$G$2:$G$234</c:f>
              <c:numCache/>
            </c:numRef>
          </c:val>
        </c:ser>
        <c:axId val="1781624135"/>
        <c:axId val="453994943"/>
      </c:barChart>
      <c:catAx>
        <c:axId val="1781624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53994943"/>
      </c:catAx>
      <c:valAx>
        <c:axId val="453994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162413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Stock Returns, 25 Year Trailing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rolling_25_stock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'The Bull Market in Bonds!'!$A$2:$A$234</c:f>
            </c:strRef>
          </c:cat>
          <c:val>
            <c:numRef>
              <c:f>'The Bull Market in Bonds!'!$F$2:$F$234</c:f>
              <c:numCache/>
            </c:numRef>
          </c:val>
        </c:ser>
        <c:axId val="1614724855"/>
        <c:axId val="1549226093"/>
      </c:barChart>
      <c:catAx>
        <c:axId val="1614724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9226093"/>
      </c:catAx>
      <c:valAx>
        <c:axId val="1549226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472485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Inflation, 25 Year Trailing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rolling_25_inflation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'The Bull Market in Bonds!'!$A$2:$A$234</c:f>
            </c:strRef>
          </c:cat>
          <c:val>
            <c:numRef>
              <c:f>'The Bull Market in Bonds!'!$E$2:$E$234</c:f>
              <c:numCache/>
            </c:numRef>
          </c:val>
        </c:ser>
        <c:axId val="1905768571"/>
        <c:axId val="1386898267"/>
      </c:barChart>
      <c:catAx>
        <c:axId val="1905768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86898267"/>
      </c:catAx>
      <c:valAx>
        <c:axId val="1386898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05768571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Average Inflation (rolling 
10yr lookback)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rolling_ten_inflation_cagr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Inflation!$L$2:$L$234</c:f>
            </c:strRef>
          </c:cat>
          <c:val>
            <c:numRef>
              <c:f>Inflation!$M$2:$M$234</c:f>
              <c:numCache/>
            </c:numRef>
          </c:val>
          <c:smooth val="0"/>
        </c:ser>
        <c:axId val="185313054"/>
        <c:axId val="646206015"/>
      </c:lineChart>
      <c:catAx>
        <c:axId val="185313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6206015"/>
      </c:catAx>
      <c:valAx>
        <c:axId val="646206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5313054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Annual Standard Deviation (10yr lookback)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rolling_ten_inflation_std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Inflation!$L$2:$L$234</c:f>
            </c:strRef>
          </c:cat>
          <c:val>
            <c:numRef>
              <c:f>Inflation!$N$2:$N$234</c:f>
              <c:numCache/>
            </c:numRef>
          </c:val>
          <c:smooth val="0"/>
        </c:ser>
        <c:axId val="379651989"/>
        <c:axId val="78969831"/>
      </c:lineChart>
      <c:catAx>
        <c:axId val="379651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969831"/>
      </c:catAx>
      <c:valAx>
        <c:axId val="78969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9651989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Min/Max Annual Inflation (10yr lookback)</a:t>
            </a:r>
          </a:p>
        </c:rich>
      </c:tx>
      <c:overlay val="0"/>
    </c:title>
    <c:plotArea>
      <c:layout/>
      <c:lineChart>
        <c:ser>
          <c:idx val="0"/>
          <c:order val="0"/>
          <c:tx>
            <c:v>Min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Inflation!$L$2:$L$234</c:f>
            </c:strRef>
          </c:cat>
          <c:val>
            <c:numRef>
              <c:f>Inflation!$O$2:$O$234</c:f>
              <c:numCache/>
            </c:numRef>
          </c:val>
          <c:smooth val="0"/>
        </c:ser>
        <c:ser>
          <c:idx val="1"/>
          <c:order val="1"/>
          <c:tx>
            <c:v>Max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Inflation!$L$2:$L$234</c:f>
            </c:strRef>
          </c:cat>
          <c:val>
            <c:numRef>
              <c:f>Inflation!$P$2:$P$234</c:f>
              <c:numCache/>
            </c:numRef>
          </c:val>
          <c:smooth val="0"/>
        </c:ser>
        <c:axId val="350679731"/>
        <c:axId val="1879470635"/>
      </c:lineChart>
      <c:catAx>
        <c:axId val="350679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9470635"/>
      </c:catAx>
      <c:valAx>
        <c:axId val="1879470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5067973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10yr Annual Stock Correlations relative to Changes in Inflation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10yr Annual Stock/Inlfation Change Correlations</c:v>
          </c:tx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strRef>
              <c:f>'Inflation Change'!$A$2:$A$234</c:f>
            </c:strRef>
          </c:cat>
          <c:val>
            <c:numRef>
              <c:f>'Inflation Change'!$I$2:$I$234</c:f>
              <c:numCache/>
            </c:numRef>
          </c:val>
        </c:ser>
        <c:axId val="421590113"/>
        <c:axId val="1070276583"/>
      </c:areaChart>
      <c:catAx>
        <c:axId val="421590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70276583"/>
      </c:catAx>
      <c:valAx>
        <c:axId val="1070276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1590113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10yr Annual Bond Correlations relative to Changes in Inflation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10yr Annual Bond/Inflation Change Correlations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'Inflation Change'!$A$2:$A$234</c:f>
            </c:strRef>
          </c:cat>
          <c:val>
            <c:numRef>
              <c:f>'Inflation Change'!$J$2:$J$234</c:f>
              <c:numCache/>
            </c:numRef>
          </c:val>
        </c:ser>
        <c:axId val="1636762669"/>
        <c:axId val="1138912312"/>
      </c:areaChart>
      <c:catAx>
        <c:axId val="1636762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8912312"/>
      </c:catAx>
      <c:valAx>
        <c:axId val="1138912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6762669"/>
      </c:valAx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10</xdr:row>
      <xdr:rowOff>19050</xdr:rowOff>
    </xdr:from>
    <xdr:ext cx="8943975" cy="5324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0</xdr:colOff>
      <xdr:row>35</xdr:row>
      <xdr:rowOff>180975</xdr:rowOff>
    </xdr:from>
    <xdr:ext cx="7553325" cy="44196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0</xdr:colOff>
      <xdr:row>12</xdr:row>
      <xdr:rowOff>180975</xdr:rowOff>
    </xdr:from>
    <xdr:ext cx="7553325" cy="44386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9525</xdr:colOff>
      <xdr:row>58</xdr:row>
      <xdr:rowOff>190500</xdr:rowOff>
    </xdr:from>
    <xdr:ext cx="7543800" cy="44100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9525</xdr:colOff>
      <xdr:row>2</xdr:row>
      <xdr:rowOff>19050</xdr:rowOff>
    </xdr:from>
    <xdr:ext cx="6181725" cy="44005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28575</xdr:colOff>
      <xdr:row>25</xdr:row>
      <xdr:rowOff>9525</xdr:rowOff>
    </xdr:from>
    <xdr:ext cx="6181725" cy="38004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19050</xdr:colOff>
      <xdr:row>45</xdr:row>
      <xdr:rowOff>19050</xdr:rowOff>
    </xdr:from>
    <xdr:ext cx="6181725" cy="413385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238125</xdr:colOff>
      <xdr:row>0</xdr:row>
      <xdr:rowOff>257175</xdr:rowOff>
    </xdr:from>
    <xdr:ext cx="6153150" cy="314325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257175</xdr:rowOff>
    </xdr:from>
    <xdr:ext cx="6134100" cy="312420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238125</xdr:colOff>
      <xdr:row>17</xdr:row>
      <xdr:rowOff>38100</xdr:rowOff>
    </xdr:from>
    <xdr:ext cx="6153150" cy="3419475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0</xdr:colOff>
      <xdr:row>17</xdr:row>
      <xdr:rowOff>38100</xdr:rowOff>
    </xdr:from>
    <xdr:ext cx="6124575" cy="3419475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26" width="11.86"/>
    <col customWidth="1" min="27" max="27" width="11.29"/>
    <col customWidth="1" min="28" max="28" width="13.0"/>
    <col customWidth="1" min="29" max="29" width="12.57"/>
    <col customWidth="1" min="30" max="30" width="12.86"/>
    <col customWidth="1" min="31" max="31" width="13.29"/>
    <col customWidth="1" min="32" max="32" width="13.14"/>
    <col customWidth="1" min="33" max="33" width="12.71"/>
    <col customWidth="1" min="34" max="34" width="13.29"/>
    <col customWidth="1" min="35" max="35" width="13.43"/>
    <col customWidth="1" min="36" max="36" width="13.71"/>
    <col customWidth="1" min="37" max="37" width="13.57"/>
    <col customWidth="1" min="38" max="40" width="14.0"/>
    <col customWidth="1" min="41" max="45" width="11.86"/>
    <col customWidth="1" min="46" max="46" width="1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</row>
    <row r="2">
      <c r="A2" s="2">
        <v>1792.0</v>
      </c>
      <c r="B2" s="2">
        <v>9.27</v>
      </c>
    </row>
    <row r="3">
      <c r="A3" s="2">
        <v>1793.0</v>
      </c>
      <c r="B3" s="2">
        <v>9.59</v>
      </c>
      <c r="C3" s="2">
        <v>9.43</v>
      </c>
      <c r="N3" s="2">
        <v>1.0</v>
      </c>
      <c r="O3" s="2">
        <v>1.0</v>
      </c>
      <c r="P3" s="2">
        <v>1.0</v>
      </c>
    </row>
    <row r="4">
      <c r="A4" s="2">
        <v>1794.0</v>
      </c>
      <c r="B4" s="2">
        <v>10.64</v>
      </c>
      <c r="C4" s="2">
        <v>10.115</v>
      </c>
      <c r="E4" s="2">
        <v>1.0726405090137858</v>
      </c>
      <c r="G4" s="2">
        <v>-0.07641339076647513</v>
      </c>
      <c r="H4" s="2">
        <v>-0.1389597899088345</v>
      </c>
      <c r="I4" s="2">
        <v>-0.07239500868741376</v>
      </c>
      <c r="J4" s="2">
        <v>-0.1352135375108564</v>
      </c>
      <c r="N4" s="2">
        <f t="shared" ref="N4:N233" si="1">N3*E4</f>
        <v>1.072640509</v>
      </c>
      <c r="O4" s="2">
        <v>0.8610402100911655</v>
      </c>
      <c r="P4" s="2">
        <v>0.8647864624891436</v>
      </c>
    </row>
    <row r="5">
      <c r="A5" s="2">
        <v>1795.0</v>
      </c>
      <c r="B5" s="2">
        <v>12.17</v>
      </c>
      <c r="C5" s="2">
        <v>11.405000000000001</v>
      </c>
      <c r="E5" s="2">
        <v>1.1275333662876916</v>
      </c>
      <c r="F5" s="2">
        <f t="shared" ref="F5:F233" si="2">E5-E4</f>
        <v>0.05489285727</v>
      </c>
      <c r="G5" s="2">
        <v>0.19808034435693744</v>
      </c>
      <c r="H5" s="2">
        <v>0.06256753030867346</v>
      </c>
      <c r="I5" s="2">
        <v>0.15320463532224407</v>
      </c>
      <c r="J5" s="2">
        <v>0.022767635798728314</v>
      </c>
      <c r="K5" s="2">
        <f t="shared" ref="K5:K233" si="3">CORREL(H$4:H5,J$4:J5)</f>
        <v>1</v>
      </c>
      <c r="N5" s="2">
        <f t="shared" si="1"/>
        <v>1.209437964</v>
      </c>
      <c r="O5" s="2">
        <v>0.914913369533031</v>
      </c>
      <c r="P5" s="2">
        <v>0.884475605710767</v>
      </c>
    </row>
    <row r="6">
      <c r="A6" s="2">
        <v>1796.0</v>
      </c>
      <c r="B6" s="2">
        <v>12.81</v>
      </c>
      <c r="C6" s="2">
        <v>12.49</v>
      </c>
      <c r="E6" s="2">
        <v>1.0951337132836474</v>
      </c>
      <c r="F6" s="2">
        <f t="shared" si="2"/>
        <v>-0.032399653</v>
      </c>
      <c r="G6" s="2">
        <v>0.09899184500775182</v>
      </c>
      <c r="H6" s="2">
        <v>0.003522977767286717</v>
      </c>
      <c r="I6" s="2">
        <v>-0.01029865490671132</v>
      </c>
      <c r="J6" s="2">
        <v>-0.09627351154612018</v>
      </c>
      <c r="K6" s="2">
        <f t="shared" si="3"/>
        <v>0.8681101285</v>
      </c>
      <c r="N6" s="2">
        <f t="shared" si="1"/>
        <v>1.324496288</v>
      </c>
      <c r="O6" s="2">
        <v>0.9181365889928893</v>
      </c>
      <c r="P6" s="2">
        <v>0.7993240332721099</v>
      </c>
    </row>
    <row r="7">
      <c r="A7" s="2">
        <v>1797.0</v>
      </c>
      <c r="B7" s="2">
        <v>12.33</v>
      </c>
      <c r="C7" s="2">
        <v>12.57</v>
      </c>
      <c r="E7" s="2">
        <v>1.0064051240992795</v>
      </c>
      <c r="F7" s="2">
        <f t="shared" si="2"/>
        <v>-0.08872858918</v>
      </c>
      <c r="G7" s="2">
        <v>-0.03502004715949847</v>
      </c>
      <c r="H7" s="2">
        <v>-0.04116152657296235</v>
      </c>
      <c r="I7" s="2">
        <v>-0.060961833245426506</v>
      </c>
      <c r="J7" s="2">
        <v>-0.06693820980392817</v>
      </c>
      <c r="K7" s="2">
        <f t="shared" si="3"/>
        <v>0.8617143188</v>
      </c>
      <c r="N7" s="2">
        <f t="shared" si="1"/>
        <v>1.332979852</v>
      </c>
      <c r="O7" s="2">
        <v>0.8803446853874495</v>
      </c>
      <c r="P7" s="2">
        <v>0.7458187134316193</v>
      </c>
    </row>
    <row r="8">
      <c r="A8" s="2">
        <v>1798.0</v>
      </c>
      <c r="B8" s="2">
        <v>11.92</v>
      </c>
      <c r="C8" s="2">
        <v>12.125</v>
      </c>
      <c r="E8" s="2">
        <v>0.9645982498011137</v>
      </c>
      <c r="F8" s="2">
        <f t="shared" si="2"/>
        <v>-0.0418068743</v>
      </c>
      <c r="G8" s="2">
        <v>0.1333460882381976</v>
      </c>
      <c r="H8" s="2">
        <v>0.1749410580745685</v>
      </c>
      <c r="I8" s="2">
        <v>0.15460139184933686</v>
      </c>
      <c r="J8" s="2">
        <v>0.19697645324092083</v>
      </c>
      <c r="K8" s="2">
        <f t="shared" si="3"/>
        <v>0.9365343697</v>
      </c>
      <c r="N8" s="2">
        <f t="shared" si="1"/>
        <v>1.285790032</v>
      </c>
      <c r="O8" s="2">
        <v>1.034353116119453</v>
      </c>
      <c r="P8" s="2">
        <v>0.8927274383640864</v>
      </c>
    </row>
    <row r="9">
      <c r="A9" s="2">
        <v>1799.0</v>
      </c>
      <c r="B9" s="2">
        <v>11.92</v>
      </c>
      <c r="C9" s="2">
        <v>11.92</v>
      </c>
      <c r="E9" s="2">
        <v>0.9830927835051546</v>
      </c>
      <c r="F9" s="2">
        <f t="shared" si="2"/>
        <v>0.0184945337</v>
      </c>
      <c r="G9" s="2">
        <v>0.08502839158604925</v>
      </c>
      <c r="H9" s="2">
        <v>0.10368869530040659</v>
      </c>
      <c r="I9" s="2">
        <v>0.032268079325658144</v>
      </c>
      <c r="J9" s="2">
        <v>0.050021011897953604</v>
      </c>
      <c r="K9" s="2">
        <f t="shared" si="3"/>
        <v>0.9345336411</v>
      </c>
      <c r="N9" s="2">
        <f t="shared" si="1"/>
        <v>1.264050901</v>
      </c>
      <c r="O9" s="2">
        <v>1.141603841209789</v>
      </c>
      <c r="P9" s="2">
        <v>0.937382568180126</v>
      </c>
    </row>
    <row r="10">
      <c r="A10" s="2">
        <v>1800.0</v>
      </c>
      <c r="B10" s="2">
        <v>12.17</v>
      </c>
      <c r="C10" s="2">
        <v>12.045</v>
      </c>
      <c r="E10" s="2">
        <v>1.0104865771812082</v>
      </c>
      <c r="F10" s="2">
        <f t="shared" si="2"/>
        <v>0.02739379368</v>
      </c>
      <c r="G10" s="2">
        <v>0.06099053954907396</v>
      </c>
      <c r="H10" s="2">
        <v>0.04997984486716156</v>
      </c>
      <c r="I10" s="2">
        <v>0.056153006948460704</v>
      </c>
      <c r="J10" s="2">
        <v>0.04519251497099619</v>
      </c>
      <c r="K10" s="2">
        <f t="shared" si="3"/>
        <v>0.9320815443</v>
      </c>
      <c r="N10" s="2">
        <f t="shared" si="1"/>
        <v>1.277306469</v>
      </c>
      <c r="O10" s="2">
        <v>1.19866102409321</v>
      </c>
      <c r="P10" s="2">
        <v>0.9797452439261572</v>
      </c>
    </row>
    <row r="11">
      <c r="A11" s="2">
        <v>1801.0</v>
      </c>
      <c r="B11" s="2">
        <v>12.33</v>
      </c>
      <c r="C11" s="2">
        <v>12.25</v>
      </c>
      <c r="E11" s="2">
        <v>1.017019510170195</v>
      </c>
      <c r="F11" s="2">
        <f t="shared" si="2"/>
        <v>0.006532932989</v>
      </c>
      <c r="G11" s="2">
        <v>0.1364220716360116</v>
      </c>
      <c r="H11" s="2">
        <v>0.11740439615149056</v>
      </c>
      <c r="I11" s="2">
        <v>0.1877726635199394</v>
      </c>
      <c r="J11" s="2">
        <v>0.1678956515998098</v>
      </c>
      <c r="K11" s="2">
        <f t="shared" si="3"/>
        <v>0.9242385995</v>
      </c>
      <c r="N11" s="2">
        <f t="shared" si="1"/>
        <v>1.299045599</v>
      </c>
      <c r="O11" s="2">
        <v>1.3393890978172007</v>
      </c>
      <c r="P11" s="2">
        <v>1.144240210056954</v>
      </c>
    </row>
    <row r="12">
      <c r="A12" s="2">
        <v>1802.0</v>
      </c>
      <c r="B12" s="2">
        <v>10.39</v>
      </c>
      <c r="C12" s="2">
        <v>11.36</v>
      </c>
      <c r="E12" s="2">
        <v>0.9273469387755101</v>
      </c>
      <c r="F12" s="2">
        <f t="shared" si="2"/>
        <v>-0.08967257139</v>
      </c>
      <c r="G12" s="2">
        <v>0.13219385436052233</v>
      </c>
      <c r="H12" s="2">
        <v>0.22089566161235918</v>
      </c>
      <c r="I12" s="2">
        <v>0.1500258641344716</v>
      </c>
      <c r="J12" s="2">
        <v>0.24012472144782393</v>
      </c>
      <c r="K12" s="2">
        <f t="shared" si="3"/>
        <v>0.9465583688</v>
      </c>
      <c r="N12" s="2">
        <f t="shared" si="1"/>
        <v>1.20466596</v>
      </c>
      <c r="O12" s="2">
        <v>1.6352543387359122</v>
      </c>
      <c r="P12" s="2">
        <v>1.4190005717662797</v>
      </c>
    </row>
    <row r="13">
      <c r="A13" s="2">
        <v>1803.0</v>
      </c>
      <c r="B13" s="2">
        <v>10.96</v>
      </c>
      <c r="C13" s="2">
        <v>10.675</v>
      </c>
      <c r="E13" s="2">
        <v>0.9397007042253522</v>
      </c>
      <c r="F13" s="2">
        <f t="shared" si="2"/>
        <v>0.01235376545</v>
      </c>
      <c r="G13" s="2">
        <v>0.14209886697977736</v>
      </c>
      <c r="H13" s="2">
        <v>0.21538577319815166</v>
      </c>
      <c r="I13" s="2">
        <v>0.0550599598721529</v>
      </c>
      <c r="J13" s="2">
        <v>0.12276169968596307</v>
      </c>
      <c r="K13" s="2">
        <f t="shared" si="3"/>
        <v>0.9214930553</v>
      </c>
      <c r="L13" s="2">
        <f t="shared" ref="L13:L233" si="4">CORREL(H4:H13,I4:I13)</f>
        <v>0.7477901552</v>
      </c>
      <c r="N13" s="2">
        <f t="shared" si="1"/>
        <v>1.132025451</v>
      </c>
      <c r="O13" s="2">
        <v>1.9874648588601789</v>
      </c>
      <c r="P13" s="2">
        <v>1.5931994938116616</v>
      </c>
      <c r="Q13" s="2">
        <v>0.07109981881595553</v>
      </c>
      <c r="R13" s="2">
        <f t="shared" ref="R13:R233" si="5">AVERAGE(H4:H13)</f>
        <v>0.07682646208</v>
      </c>
      <c r="S13" s="2">
        <f t="shared" ref="S13:S233" si="6">_xlfn.STDEV.S(H4:H13)</f>
        <v>0.1148581589</v>
      </c>
      <c r="T13" s="2">
        <f t="shared" ref="T13:T233" si="7">MIN(H4:H13)</f>
        <v>-0.1389597899</v>
      </c>
      <c r="U13" s="2">
        <f t="shared" ref="U13:U233" si="8">MAX(H4:H13)</f>
        <v>0.2208956616</v>
      </c>
      <c r="V13" s="2">
        <v>0.047676049939700635</v>
      </c>
      <c r="W13" s="2">
        <f t="shared" ref="W13:W233" si="9">AVERAGE(I4:I13)</f>
        <v>0.06454301041</v>
      </c>
      <c r="X13" s="2">
        <f t="shared" ref="X13:X233" si="10">_xlfn.STDEV.S(J4:J13)</f>
        <v>0.1277404161</v>
      </c>
      <c r="Y13" s="2">
        <f t="shared" ref="Y13:Y233" si="11">MIN(J4:J13)</f>
        <v>-0.1352135375</v>
      </c>
      <c r="Z13" s="2">
        <f t="shared" ref="Z13:Z233" si="12">MAX(J4:J13)</f>
        <v>0.2401247214</v>
      </c>
      <c r="AA13" s="2">
        <f t="shared" ref="AA13:AA233" si="13">Q13-V13</f>
        <v>0.02342376888</v>
      </c>
      <c r="AB13" s="3">
        <f t="shared" ref="AB13:AB233" si="14">RATE(10,,N3,-N13)</f>
        <v>0.01247805556</v>
      </c>
      <c r="AC13" s="4">
        <f t="shared" ref="AC13:AC233" si="15">AVERAGE(E4:E13)-1</f>
        <v>0.01439574763</v>
      </c>
      <c r="AD13" s="4">
        <f t="shared" ref="AD13:AD233" si="16">_xlfn.STDEV.S(E4:E13)</f>
        <v>0.06617629558</v>
      </c>
      <c r="AE13" s="4">
        <f t="shared" ref="AE13:AE233" si="17">MIN(E4:E13)-1</f>
        <v>-0.07265306122</v>
      </c>
      <c r="AF13" s="4">
        <f t="shared" ref="AF13:AF233" si="18">MAX(E4:E13)-1</f>
        <v>0.1275333663</v>
      </c>
      <c r="AG13" s="4">
        <v>0.01247805556428977</v>
      </c>
      <c r="AH13" s="4">
        <v>0.014395747634293965</v>
      </c>
      <c r="AI13" s="4">
        <v>0.06617629558415973</v>
      </c>
      <c r="AJ13" s="4">
        <v>-0.07265306122448989</v>
      </c>
      <c r="AK13" s="4">
        <v>0.12753336628769163</v>
      </c>
    </row>
    <row r="14">
      <c r="A14" s="2">
        <v>1804.0</v>
      </c>
      <c r="B14" s="2">
        <v>11.44</v>
      </c>
      <c r="C14" s="2">
        <v>11.2</v>
      </c>
      <c r="E14" s="2">
        <v>1.0491803278688523</v>
      </c>
      <c r="F14" s="2">
        <f t="shared" si="2"/>
        <v>0.1094796236</v>
      </c>
      <c r="G14" s="2">
        <v>0.043203720565025305</v>
      </c>
      <c r="H14" s="2">
        <v>-0.005696453836460114</v>
      </c>
      <c r="I14" s="2">
        <v>0.026324618058381214</v>
      </c>
      <c r="J14" s="2">
        <v>-0.02178434841310528</v>
      </c>
      <c r="K14" s="2">
        <f t="shared" si="3"/>
        <v>0.9241518989</v>
      </c>
      <c r="L14" s="2">
        <f t="shared" si="4"/>
        <v>0.6539807648</v>
      </c>
      <c r="N14" s="2">
        <f t="shared" si="1"/>
        <v>1.187698834</v>
      </c>
      <c r="O14" s="2">
        <v>1.9761433570400952</v>
      </c>
      <c r="P14" s="2">
        <v>1.5584926809468853</v>
      </c>
      <c r="Q14" s="2">
        <v>0.0866245214258893</v>
      </c>
      <c r="R14" s="2">
        <f t="shared" si="5"/>
        <v>0.09015279569</v>
      </c>
      <c r="S14" s="2">
        <f t="shared" si="6"/>
        <v>0.09261748302</v>
      </c>
      <c r="T14" s="2">
        <f t="shared" si="7"/>
        <v>-0.04116152657</v>
      </c>
      <c r="U14" s="2">
        <f t="shared" si="8"/>
        <v>0.2208956616</v>
      </c>
      <c r="V14" s="2">
        <v>0.060668297790944514</v>
      </c>
      <c r="W14" s="2">
        <f t="shared" si="9"/>
        <v>0.07441497309</v>
      </c>
      <c r="X14" s="2">
        <f t="shared" si="10"/>
        <v>0.1132094803</v>
      </c>
      <c r="Y14" s="2">
        <f t="shared" si="11"/>
        <v>-0.09627351155</v>
      </c>
      <c r="Z14" s="2">
        <f t="shared" si="12"/>
        <v>0.2401247214</v>
      </c>
      <c r="AA14" s="2">
        <f t="shared" si="13"/>
        <v>0.02595622363</v>
      </c>
      <c r="AB14" s="5">
        <f t="shared" si="14"/>
        <v>0.01024151979</v>
      </c>
      <c r="AC14" s="2">
        <f t="shared" si="15"/>
        <v>0.01204972952</v>
      </c>
      <c r="AD14" s="2">
        <f t="shared" si="16"/>
        <v>0.06427043182</v>
      </c>
      <c r="AE14" s="2">
        <f t="shared" si="17"/>
        <v>-0.07265306122</v>
      </c>
      <c r="AF14" s="2">
        <f t="shared" si="18"/>
        <v>0.1275333663</v>
      </c>
      <c r="AG14" s="2">
        <v>0.010241519786645153</v>
      </c>
      <c r="AH14" s="2">
        <v>0.012049729519800545</v>
      </c>
      <c r="AI14" s="2">
        <v>0.06427043182191937</v>
      </c>
      <c r="AJ14" s="2">
        <v>-0.07265306122448989</v>
      </c>
      <c r="AK14" s="2">
        <v>0.12753336628769163</v>
      </c>
    </row>
    <row r="15">
      <c r="A15" s="2">
        <v>1805.0</v>
      </c>
      <c r="B15" s="2">
        <v>11.36</v>
      </c>
      <c r="C15" s="2">
        <v>11.399999999999999</v>
      </c>
      <c r="E15" s="2">
        <v>1.0178571428571428</v>
      </c>
      <c r="F15" s="2">
        <f t="shared" si="2"/>
        <v>-0.03132318501</v>
      </c>
      <c r="G15" s="2">
        <v>0.0031247389232398337</v>
      </c>
      <c r="H15" s="2">
        <v>-0.014473940706992372</v>
      </c>
      <c r="I15" s="2">
        <v>0.010086974449095154</v>
      </c>
      <c r="J15" s="2">
        <v>-0.007633849664046677</v>
      </c>
      <c r="K15" s="2">
        <f t="shared" si="3"/>
        <v>0.9228340315</v>
      </c>
      <c r="L15" s="2">
        <f t="shared" si="4"/>
        <v>0.7490693418</v>
      </c>
      <c r="N15" s="2">
        <f t="shared" si="1"/>
        <v>1.208907741</v>
      </c>
      <c r="O15" s="2">
        <v>1.9475407752617802</v>
      </c>
      <c r="P15" s="2">
        <v>1.5465953821180198</v>
      </c>
      <c r="Q15" s="2">
        <v>0.07847643110689953</v>
      </c>
      <c r="R15" s="2">
        <f t="shared" si="5"/>
        <v>0.08244864859</v>
      </c>
      <c r="S15" s="2">
        <f t="shared" si="6"/>
        <v>0.09820288055</v>
      </c>
      <c r="T15" s="2">
        <f t="shared" si="7"/>
        <v>-0.04116152657</v>
      </c>
      <c r="U15" s="2">
        <f t="shared" si="8"/>
        <v>0.2208956616</v>
      </c>
      <c r="V15" s="2">
        <v>0.05747250678397873</v>
      </c>
      <c r="W15" s="2">
        <f t="shared" si="9"/>
        <v>0.060103207</v>
      </c>
      <c r="X15" s="2">
        <f t="shared" si="10"/>
        <v>0.1148972878</v>
      </c>
      <c r="Y15" s="2">
        <f t="shared" si="11"/>
        <v>-0.09627351155</v>
      </c>
      <c r="Z15" s="2">
        <f t="shared" si="12"/>
        <v>0.2401247214</v>
      </c>
      <c r="AA15" s="2">
        <f t="shared" si="13"/>
        <v>0.02100392432</v>
      </c>
      <c r="AB15" s="5">
        <f t="shared" si="14"/>
        <v>-0.00004384907538</v>
      </c>
      <c r="AC15" s="2">
        <f t="shared" si="15"/>
        <v>0.001082107177</v>
      </c>
      <c r="AD15" s="2">
        <f t="shared" si="16"/>
        <v>0.05018915769</v>
      </c>
      <c r="AE15" s="2">
        <f t="shared" si="17"/>
        <v>-0.07265306122</v>
      </c>
      <c r="AF15" s="2">
        <f t="shared" si="18"/>
        <v>0.09513371328</v>
      </c>
      <c r="AG15" s="2">
        <v>-4.384907219104479E-5</v>
      </c>
      <c r="AH15" s="2">
        <v>0.001082107176745506</v>
      </c>
      <c r="AI15" s="2">
        <v>0.05018915769269253</v>
      </c>
      <c r="AJ15" s="2">
        <v>-0.07265306122448989</v>
      </c>
      <c r="AK15" s="2">
        <v>0.09513371328364739</v>
      </c>
    </row>
    <row r="16">
      <c r="A16" s="2">
        <v>1806.0</v>
      </c>
      <c r="B16" s="2">
        <v>11.84</v>
      </c>
      <c r="C16" s="2">
        <v>11.6</v>
      </c>
      <c r="E16" s="2">
        <v>1.0175438596491229</v>
      </c>
      <c r="F16" s="2">
        <f t="shared" si="2"/>
        <v>-0.000313283208</v>
      </c>
      <c r="G16" s="2">
        <v>0.002978591864111424</v>
      </c>
      <c r="H16" s="2">
        <v>-0.01431414247837326</v>
      </c>
      <c r="I16" s="2">
        <v>0.06060778328644534</v>
      </c>
      <c r="J16" s="2">
        <v>0.04232144219529976</v>
      </c>
      <c r="K16" s="2">
        <f t="shared" si="3"/>
        <v>0.9047565089</v>
      </c>
      <c r="L16" s="2">
        <f t="shared" si="4"/>
        <v>0.6935636158</v>
      </c>
      <c r="N16" s="2">
        <f t="shared" si="1"/>
        <v>1.230116649</v>
      </c>
      <c r="O16" s="2">
        <v>1.9196633991222416</v>
      </c>
      <c r="P16" s="2">
        <v>1.612049529181845</v>
      </c>
      <c r="Q16" s="2">
        <v>0.07654398552250984</v>
      </c>
      <c r="R16" s="2">
        <f t="shared" si="5"/>
        <v>0.08066493656</v>
      </c>
      <c r="S16" s="2">
        <f t="shared" si="6"/>
        <v>0.09994232318</v>
      </c>
      <c r="T16" s="2">
        <f t="shared" si="7"/>
        <v>-0.04116152657</v>
      </c>
      <c r="U16" s="2">
        <f t="shared" si="8"/>
        <v>0.2208956616</v>
      </c>
      <c r="V16" s="2">
        <v>0.07266855850840528</v>
      </c>
      <c r="W16" s="2">
        <f t="shared" si="9"/>
        <v>0.06719385082</v>
      </c>
      <c r="X16" s="2">
        <f t="shared" si="10"/>
        <v>0.1010729617</v>
      </c>
      <c r="Y16" s="2">
        <f t="shared" si="11"/>
        <v>-0.0669382098</v>
      </c>
      <c r="Z16" s="2">
        <f t="shared" si="12"/>
        <v>0.2401247214</v>
      </c>
      <c r="AA16" s="2">
        <f t="shared" si="13"/>
        <v>0.003875427014</v>
      </c>
      <c r="AB16" s="5">
        <f t="shared" si="14"/>
        <v>-0.007365066589</v>
      </c>
      <c r="AC16" s="2">
        <f t="shared" si="15"/>
        <v>-0.006676878187</v>
      </c>
      <c r="AD16" s="2">
        <f t="shared" si="16"/>
        <v>0.0387209821</v>
      </c>
      <c r="AE16" s="2">
        <f t="shared" si="17"/>
        <v>-0.07265306122</v>
      </c>
      <c r="AF16" s="2">
        <f t="shared" si="18"/>
        <v>0.04918032787</v>
      </c>
      <c r="AG16" s="2">
        <v>-0.007365066588885059</v>
      </c>
      <c r="AH16" s="2">
        <v>-0.006676878186706814</v>
      </c>
      <c r="AI16" s="2">
        <v>0.03872098210070628</v>
      </c>
      <c r="AJ16" s="2">
        <v>-0.07265306122448989</v>
      </c>
      <c r="AK16" s="2">
        <v>0.04918032786885229</v>
      </c>
    </row>
    <row r="17">
      <c r="A17" s="2">
        <v>1807.0</v>
      </c>
      <c r="B17" s="2">
        <v>11.2</v>
      </c>
      <c r="C17" s="2">
        <v>11.52</v>
      </c>
      <c r="E17" s="2">
        <v>0.993103448275862</v>
      </c>
      <c r="F17" s="2">
        <f t="shared" si="2"/>
        <v>-0.02444041137</v>
      </c>
      <c r="G17" s="2">
        <v>0.10629229328992773</v>
      </c>
      <c r="H17" s="2">
        <v>0.11397487865999678</v>
      </c>
      <c r="I17" s="2">
        <v>0.11407926802669492</v>
      </c>
      <c r="J17" s="2">
        <v>0.1218159296102137</v>
      </c>
      <c r="K17" s="2">
        <f t="shared" si="3"/>
        <v>0.9066464443</v>
      </c>
      <c r="L17" s="2">
        <f t="shared" si="4"/>
        <v>0.6057982459</v>
      </c>
      <c r="N17" s="2">
        <f t="shared" si="1"/>
        <v>1.221633086</v>
      </c>
      <c r="O17" s="2">
        <v>2.138456802105236</v>
      </c>
      <c r="P17" s="2">
        <v>1.8084228411568388</v>
      </c>
      <c r="Q17" s="2">
        <v>0.0928102844226011</v>
      </c>
      <c r="R17" s="2">
        <f t="shared" si="5"/>
        <v>0.09617857708</v>
      </c>
      <c r="S17" s="2">
        <f t="shared" si="6"/>
        <v>0.09052767923</v>
      </c>
      <c r="T17" s="2">
        <f t="shared" si="7"/>
        <v>-0.01447394071</v>
      </c>
      <c r="U17" s="2">
        <f t="shared" si="8"/>
        <v>0.2208956616</v>
      </c>
      <c r="V17" s="2">
        <v>0.09261377306911303</v>
      </c>
      <c r="W17" s="2">
        <f t="shared" si="9"/>
        <v>0.08469796095</v>
      </c>
      <c r="X17" s="2">
        <f t="shared" si="10"/>
        <v>0.0880083739</v>
      </c>
      <c r="Y17" s="2">
        <f t="shared" si="11"/>
        <v>-0.02178434841</v>
      </c>
      <c r="Z17" s="2">
        <f t="shared" si="12"/>
        <v>0.2401247214</v>
      </c>
      <c r="AA17" s="2">
        <f t="shared" si="13"/>
        <v>0.0001965113535</v>
      </c>
      <c r="AB17" s="5">
        <f t="shared" si="14"/>
        <v>-0.00868490317</v>
      </c>
      <c r="AC17" s="2">
        <f t="shared" si="15"/>
        <v>-0.008007045769</v>
      </c>
      <c r="AD17" s="2">
        <f t="shared" si="16"/>
        <v>0.03844916718</v>
      </c>
      <c r="AE17" s="2">
        <f t="shared" si="17"/>
        <v>-0.07265306122</v>
      </c>
      <c r="AF17" s="2">
        <f t="shared" si="18"/>
        <v>0.04918032787</v>
      </c>
      <c r="AG17" s="2">
        <v>-0.008684903169320374</v>
      </c>
      <c r="AH17" s="2">
        <v>-0.008007045769048537</v>
      </c>
      <c r="AI17" s="2">
        <v>0.038449167175304055</v>
      </c>
      <c r="AJ17" s="2">
        <v>-0.07265306122448989</v>
      </c>
      <c r="AK17" s="2">
        <v>0.04918032786885229</v>
      </c>
    </row>
    <row r="18">
      <c r="A18" s="2">
        <v>1808.0</v>
      </c>
      <c r="B18" s="2">
        <v>12.17</v>
      </c>
      <c r="C18" s="2">
        <v>11.684999999999999</v>
      </c>
      <c r="E18" s="2">
        <v>1.0143229166666665</v>
      </c>
      <c r="F18" s="2">
        <f t="shared" si="2"/>
        <v>0.02121946839</v>
      </c>
      <c r="G18" s="2">
        <v>0.0050006387764147675</v>
      </c>
      <c r="H18" s="2">
        <v>-0.009190641103611452</v>
      </c>
      <c r="I18" s="2">
        <v>0.04766090400502474</v>
      </c>
      <c r="J18" s="2">
        <v>0.032867232703285065</v>
      </c>
      <c r="K18" s="2">
        <f t="shared" si="3"/>
        <v>0.8983964752</v>
      </c>
      <c r="L18" s="2">
        <f t="shared" si="4"/>
        <v>0.5694026393</v>
      </c>
      <c r="N18" s="2">
        <f t="shared" si="1"/>
        <v>1.239130435</v>
      </c>
      <c r="O18" s="2">
        <v>2.1188030131215103</v>
      </c>
      <c r="P18" s="2">
        <v>1.8678606955030765</v>
      </c>
      <c r="Q18" s="2">
        <v>0.07434106301612167</v>
      </c>
      <c r="R18" s="2">
        <f t="shared" si="5"/>
        <v>0.07776540717</v>
      </c>
      <c r="S18" s="2">
        <f t="shared" si="6"/>
        <v>0.09144885749</v>
      </c>
      <c r="T18" s="2">
        <f t="shared" si="7"/>
        <v>-0.01447394071</v>
      </c>
      <c r="U18" s="2">
        <f t="shared" si="8"/>
        <v>0.2208956616</v>
      </c>
      <c r="V18" s="2">
        <v>0.076620289399531</v>
      </c>
      <c r="W18" s="2">
        <f t="shared" si="9"/>
        <v>0.07400391216</v>
      </c>
      <c r="X18" s="2">
        <f t="shared" si="10"/>
        <v>0.08214472679</v>
      </c>
      <c r="Y18" s="2">
        <f t="shared" si="11"/>
        <v>-0.02178434841</v>
      </c>
      <c r="Z18" s="2">
        <f t="shared" si="12"/>
        <v>0.2401247214</v>
      </c>
      <c r="AA18" s="2">
        <f t="shared" si="13"/>
        <v>-0.002279226383</v>
      </c>
      <c r="AB18" s="5">
        <f t="shared" si="14"/>
        <v>-0.003689523804</v>
      </c>
      <c r="AC18" s="2">
        <f t="shared" si="15"/>
        <v>-0.003034579082</v>
      </c>
      <c r="AD18" s="2">
        <f t="shared" si="16"/>
        <v>0.03772112472</v>
      </c>
      <c r="AE18" s="2">
        <f t="shared" si="17"/>
        <v>-0.07265306122</v>
      </c>
      <c r="AF18" s="2">
        <f t="shared" si="18"/>
        <v>0.04918032787</v>
      </c>
      <c r="AG18" s="2">
        <v>-0.003689523802543924</v>
      </c>
      <c r="AH18" s="2">
        <v>-0.0030345790824932717</v>
      </c>
      <c r="AI18" s="2">
        <v>0.03772112471865595</v>
      </c>
      <c r="AJ18" s="2">
        <v>-0.07265306122448989</v>
      </c>
      <c r="AK18" s="2">
        <v>0.04918032786885229</v>
      </c>
    </row>
    <row r="19">
      <c r="A19" s="2">
        <v>1809.0</v>
      </c>
      <c r="B19" s="2">
        <v>11.92</v>
      </c>
      <c r="C19" s="2">
        <v>12.045</v>
      </c>
      <c r="E19" s="2">
        <v>1.030808729139923</v>
      </c>
      <c r="F19" s="2">
        <f t="shared" si="2"/>
        <v>0.01648581247</v>
      </c>
      <c r="G19" s="2">
        <v>0.14744033665163547</v>
      </c>
      <c r="H19" s="2">
        <v>0.11314573132207228</v>
      </c>
      <c r="I19" s="2">
        <v>0.10064792123562037</v>
      </c>
      <c r="J19" s="2">
        <v>0.06775184388860311</v>
      </c>
      <c r="K19" s="2">
        <f t="shared" si="3"/>
        <v>0.8949367946</v>
      </c>
      <c r="L19" s="2">
        <f t="shared" si="4"/>
        <v>0.6241699255</v>
      </c>
      <c r="N19" s="2">
        <f t="shared" si="1"/>
        <v>1.277306469</v>
      </c>
      <c r="O19" s="2">
        <v>2.358536529568554</v>
      </c>
      <c r="P19" s="2">
        <v>1.9944117017504586</v>
      </c>
      <c r="Q19" s="2">
        <v>0.07525808949593456</v>
      </c>
      <c r="R19" s="2">
        <f t="shared" si="5"/>
        <v>0.07871111077</v>
      </c>
      <c r="S19" s="2">
        <f t="shared" si="6"/>
        <v>0.09179497005</v>
      </c>
      <c r="T19" s="2">
        <f t="shared" si="7"/>
        <v>-0.01447394071</v>
      </c>
      <c r="U19" s="2">
        <f t="shared" si="8"/>
        <v>0.2208956616</v>
      </c>
      <c r="V19" s="2">
        <v>0.0784246199746502</v>
      </c>
      <c r="W19" s="2">
        <f t="shared" si="9"/>
        <v>0.08084189635</v>
      </c>
      <c r="X19" s="2">
        <f t="shared" si="10"/>
        <v>0.08163087916</v>
      </c>
      <c r="Y19" s="2">
        <f t="shared" si="11"/>
        <v>-0.02178434841</v>
      </c>
      <c r="Z19" s="2">
        <f t="shared" si="12"/>
        <v>0.2401247214</v>
      </c>
      <c r="AA19" s="2">
        <f t="shared" si="13"/>
        <v>-0.003166530479</v>
      </c>
      <c r="AB19" s="5">
        <f t="shared" si="14"/>
        <v>0.001043741759</v>
      </c>
      <c r="AC19" s="2">
        <f t="shared" si="15"/>
        <v>0.001737015481</v>
      </c>
      <c r="AD19" s="2">
        <f t="shared" si="16"/>
        <v>0.03877454426</v>
      </c>
      <c r="AE19" s="2">
        <f t="shared" si="17"/>
        <v>-0.07265306122</v>
      </c>
      <c r="AF19" s="2">
        <f t="shared" si="18"/>
        <v>0.04918032787</v>
      </c>
      <c r="AG19" s="2">
        <v>0.00104374176267698</v>
      </c>
      <c r="AH19" s="2">
        <v>0.0017370154809834837</v>
      </c>
      <c r="AI19" s="2">
        <v>0.03877454426445331</v>
      </c>
      <c r="AJ19" s="2">
        <v>-0.07265306122448989</v>
      </c>
      <c r="AK19" s="2">
        <v>0.04918032786885229</v>
      </c>
    </row>
    <row r="20">
      <c r="A20" s="2">
        <v>1810.0</v>
      </c>
      <c r="B20" s="2">
        <v>11.92</v>
      </c>
      <c r="C20" s="2">
        <v>11.92</v>
      </c>
      <c r="E20" s="2">
        <v>0.9896222498962225</v>
      </c>
      <c r="F20" s="2">
        <f t="shared" si="2"/>
        <v>-0.04118647924</v>
      </c>
      <c r="G20" s="2">
        <v>0.07488987442907269</v>
      </c>
      <c r="H20" s="2">
        <v>0.08616179005857227</v>
      </c>
      <c r="I20" s="2">
        <v>0.05203097016170935</v>
      </c>
      <c r="J20" s="2">
        <v>0.06306317412733131</v>
      </c>
      <c r="K20" s="2">
        <f t="shared" si="3"/>
        <v>0.8946864921</v>
      </c>
      <c r="L20" s="2">
        <f t="shared" si="4"/>
        <v>0.6059090948</v>
      </c>
      <c r="N20" s="2">
        <f t="shared" si="1"/>
        <v>1.264050901</v>
      </c>
      <c r="O20" s="2">
        <v>2.561752258874713</v>
      </c>
      <c r="P20" s="2">
        <v>2.120185634179535</v>
      </c>
      <c r="Q20" s="2">
        <v>0.07890715789524069</v>
      </c>
      <c r="R20" s="2">
        <f t="shared" si="5"/>
        <v>0.08232930529</v>
      </c>
      <c r="S20" s="2">
        <f t="shared" si="6"/>
        <v>0.09124811256</v>
      </c>
      <c r="T20" s="2">
        <f t="shared" si="7"/>
        <v>-0.01447394071</v>
      </c>
      <c r="U20" s="2">
        <f t="shared" si="8"/>
        <v>0.2208956616</v>
      </c>
      <c r="V20" s="2">
        <v>0.08025447074624488</v>
      </c>
      <c r="W20" s="2">
        <f t="shared" si="9"/>
        <v>0.08042969267</v>
      </c>
      <c r="X20" s="2">
        <f t="shared" si="10"/>
        <v>0.08094945565</v>
      </c>
      <c r="Y20" s="2">
        <f t="shared" si="11"/>
        <v>-0.02178434841</v>
      </c>
      <c r="Z20" s="2">
        <f t="shared" si="12"/>
        <v>0.2401247214</v>
      </c>
      <c r="AA20" s="2">
        <f t="shared" si="13"/>
        <v>-0.001347312851</v>
      </c>
      <c r="AB20" s="5">
        <f t="shared" si="14"/>
        <v>-0.001042653504</v>
      </c>
      <c r="AC20" s="2">
        <f t="shared" si="15"/>
        <v>-0.0003494172475</v>
      </c>
      <c r="AD20" s="2">
        <f t="shared" si="16"/>
        <v>0.03881275312</v>
      </c>
      <c r="AE20" s="2">
        <f t="shared" si="17"/>
        <v>-0.07265306122</v>
      </c>
      <c r="AF20" s="2">
        <f t="shared" si="18"/>
        <v>0.04918032787</v>
      </c>
      <c r="AG20" s="2">
        <v>-0.0010426535016725422</v>
      </c>
      <c r="AH20" s="2">
        <v>-3.49417247515027E-4</v>
      </c>
      <c r="AI20" s="2">
        <v>0.03881275312483802</v>
      </c>
      <c r="AJ20" s="2">
        <v>-0.07265306122448989</v>
      </c>
      <c r="AK20" s="2">
        <v>0.04918032786885229</v>
      </c>
    </row>
    <row r="21" ht="15.75" customHeight="1">
      <c r="A21" s="2">
        <v>1811.0</v>
      </c>
      <c r="B21" s="2">
        <v>12.73</v>
      </c>
      <c r="C21" s="2">
        <v>12.325</v>
      </c>
      <c r="E21" s="2">
        <v>1.033976510067114</v>
      </c>
      <c r="F21" s="2">
        <f t="shared" si="2"/>
        <v>0.04435426017</v>
      </c>
      <c r="G21" s="2">
        <v>-0.021067958011693477</v>
      </c>
      <c r="H21" s="2">
        <v>-0.05323570462469662</v>
      </c>
      <c r="I21" s="2">
        <v>0.03944513445406684</v>
      </c>
      <c r="J21" s="2">
        <v>0.005288925167746594</v>
      </c>
      <c r="K21" s="2">
        <f t="shared" si="3"/>
        <v>0.8843204445</v>
      </c>
      <c r="L21" s="2">
        <f t="shared" si="4"/>
        <v>0.7098903545</v>
      </c>
      <c r="N21" s="2">
        <f t="shared" si="1"/>
        <v>1.30699894</v>
      </c>
      <c r="O21" s="2">
        <v>2.4253755722996093</v>
      </c>
      <c r="P21" s="2">
        <v>2.1313991373404417</v>
      </c>
      <c r="Q21" s="2">
        <v>0.06117552284982536</v>
      </c>
      <c r="R21" s="2">
        <f t="shared" si="5"/>
        <v>0.06526529521</v>
      </c>
      <c r="S21" s="2">
        <f t="shared" si="6"/>
        <v>0.09953880758</v>
      </c>
      <c r="T21" s="2">
        <f t="shared" si="7"/>
        <v>-0.05323570462</v>
      </c>
      <c r="U21" s="2">
        <f t="shared" si="8"/>
        <v>0.2208956616</v>
      </c>
      <c r="V21" s="2">
        <v>0.06417918014591693</v>
      </c>
      <c r="W21" s="2">
        <f t="shared" si="9"/>
        <v>0.06559693977</v>
      </c>
      <c r="X21" s="2">
        <f t="shared" si="10"/>
        <v>0.07827048564</v>
      </c>
      <c r="Y21" s="2">
        <f t="shared" si="11"/>
        <v>-0.02178434841</v>
      </c>
      <c r="Z21" s="2">
        <f t="shared" si="12"/>
        <v>0.2401247214</v>
      </c>
      <c r="AA21" s="2">
        <f t="shared" si="13"/>
        <v>-0.003003657296</v>
      </c>
      <c r="AB21" s="5">
        <f t="shared" si="14"/>
        <v>0.0006105646088</v>
      </c>
      <c r="AC21" s="2">
        <f t="shared" si="15"/>
        <v>0.001346282742</v>
      </c>
      <c r="AD21" s="2">
        <f t="shared" si="16"/>
        <v>0.04000792131</v>
      </c>
      <c r="AE21" s="2">
        <f t="shared" si="17"/>
        <v>-0.07265306122</v>
      </c>
      <c r="AF21" s="2">
        <f t="shared" si="18"/>
        <v>0.04918032787</v>
      </c>
      <c r="AG21" s="2">
        <v>6.105646125393022E-4</v>
      </c>
      <c r="AH21" s="2">
        <v>0.001346282742176852</v>
      </c>
      <c r="AI21" s="2">
        <v>0.04000792131008242</v>
      </c>
      <c r="AJ21" s="2">
        <v>-0.07265306122448989</v>
      </c>
      <c r="AK21" s="2">
        <v>0.04918032786885229</v>
      </c>
    </row>
    <row r="22" ht="15.75" customHeight="1">
      <c r="A22" s="2">
        <v>1812.0</v>
      </c>
      <c r="B22" s="2">
        <v>12.89</v>
      </c>
      <c r="C22" s="2">
        <v>12.81</v>
      </c>
      <c r="E22" s="2">
        <v>1.0393509127789047</v>
      </c>
      <c r="F22" s="2">
        <f t="shared" si="2"/>
        <v>0.005374402712</v>
      </c>
      <c r="G22" s="2">
        <v>0.028172812997687702</v>
      </c>
      <c r="H22" s="2">
        <v>-0.010754885230562006</v>
      </c>
      <c r="I22" s="2">
        <v>-0.014879799656570781</v>
      </c>
      <c r="J22" s="2">
        <v>-0.052177480934210374</v>
      </c>
      <c r="K22" s="2">
        <f t="shared" si="3"/>
        <v>0.8859099518</v>
      </c>
      <c r="L22" s="2">
        <f t="shared" si="4"/>
        <v>0.5604968084</v>
      </c>
      <c r="N22" s="2">
        <f t="shared" si="1"/>
        <v>1.358430541</v>
      </c>
      <c r="O22" s="2">
        <v>2.3992909363785184</v>
      </c>
      <c r="P22" s="2">
        <v>2.0201880994886685</v>
      </c>
      <c r="Q22" s="2">
        <v>0.039081853383676056</v>
      </c>
      <c r="R22" s="2">
        <f t="shared" si="5"/>
        <v>0.04210024053</v>
      </c>
      <c r="S22" s="2">
        <f t="shared" si="6"/>
        <v>0.08522116797</v>
      </c>
      <c r="T22" s="2">
        <f t="shared" si="7"/>
        <v>-0.05323570462</v>
      </c>
      <c r="U22" s="2">
        <f t="shared" si="8"/>
        <v>0.2153857732</v>
      </c>
      <c r="V22" s="2">
        <v>0.035955078579087404</v>
      </c>
      <c r="W22" s="2">
        <f t="shared" si="9"/>
        <v>0.04910637339</v>
      </c>
      <c r="X22" s="2">
        <f t="shared" si="10"/>
        <v>0.05833175411</v>
      </c>
      <c r="Y22" s="2">
        <f t="shared" si="11"/>
        <v>-0.05217748093</v>
      </c>
      <c r="Z22" s="2">
        <f t="shared" si="12"/>
        <v>0.1227616997</v>
      </c>
      <c r="AA22" s="2">
        <f t="shared" si="13"/>
        <v>0.003126774805</v>
      </c>
      <c r="AB22" s="5">
        <f t="shared" si="14"/>
        <v>0.01208521338</v>
      </c>
      <c r="AC22" s="2">
        <f t="shared" si="15"/>
        <v>0.01254668014</v>
      </c>
      <c r="AD22" s="2">
        <f t="shared" si="16"/>
        <v>0.03183231043</v>
      </c>
      <c r="AE22" s="2">
        <f t="shared" si="17"/>
        <v>-0.06029929577</v>
      </c>
      <c r="AF22" s="2">
        <f t="shared" si="18"/>
        <v>0.04918032787</v>
      </c>
      <c r="AG22" s="2">
        <v>0.012085213376452434</v>
      </c>
      <c r="AH22" s="2">
        <v>0.012546680142516253</v>
      </c>
      <c r="AI22" s="2">
        <v>0.03183231042939428</v>
      </c>
      <c r="AJ22" s="2">
        <v>-0.060299295774647765</v>
      </c>
      <c r="AK22" s="2">
        <v>0.04918032786885229</v>
      </c>
    </row>
    <row r="23" ht="15.75" customHeight="1">
      <c r="A23" s="2">
        <v>1813.0</v>
      </c>
      <c r="B23" s="2">
        <v>15.47</v>
      </c>
      <c r="C23" s="2">
        <v>14.18</v>
      </c>
      <c r="E23" s="2">
        <v>1.1069476971116314</v>
      </c>
      <c r="F23" s="2">
        <f t="shared" si="2"/>
        <v>0.06759678433</v>
      </c>
      <c r="G23" s="2">
        <v>0.10303711691055284</v>
      </c>
      <c r="H23" s="2">
        <v>-0.003532759687998377</v>
      </c>
      <c r="I23" s="2">
        <v>0.03256336706138205</v>
      </c>
      <c r="J23" s="2">
        <v>-0.06719769167444956</v>
      </c>
      <c r="K23" s="2">
        <f t="shared" si="3"/>
        <v>0.8832496265</v>
      </c>
      <c r="L23" s="2">
        <f t="shared" si="4"/>
        <v>0.7511098074</v>
      </c>
      <c r="M23" s="2">
        <f t="shared" ref="M23:M233" si="19">CORREL(H4:H23,J4:J23)</f>
        <v>0.8832496265</v>
      </c>
      <c r="N23" s="2">
        <f t="shared" si="1"/>
        <v>1.503711559</v>
      </c>
      <c r="O23" s="2">
        <v>2.3908148180787006</v>
      </c>
      <c r="P23" s="2">
        <v>1.8844361224548367</v>
      </c>
      <c r="Q23" s="2">
        <v>0.018649199053284233</v>
      </c>
      <c r="R23" s="2">
        <f t="shared" si="5"/>
        <v>0.02020838724</v>
      </c>
      <c r="S23" s="2">
        <f t="shared" si="6"/>
        <v>0.06020870157</v>
      </c>
      <c r="T23" s="2">
        <f t="shared" si="7"/>
        <v>-0.05323570462</v>
      </c>
      <c r="U23" s="2">
        <f t="shared" si="8"/>
        <v>0.1139748787</v>
      </c>
      <c r="V23" s="2">
        <v>0.016930156023153436</v>
      </c>
      <c r="W23" s="2">
        <f t="shared" si="9"/>
        <v>0.04685671411</v>
      </c>
      <c r="X23" s="2">
        <f t="shared" si="10"/>
        <v>0.05838509466</v>
      </c>
      <c r="Y23" s="2">
        <f t="shared" si="11"/>
        <v>-0.06719769167</v>
      </c>
      <c r="Z23" s="2">
        <f t="shared" si="12"/>
        <v>0.1218159296</v>
      </c>
      <c r="AA23" s="2">
        <f t="shared" si="13"/>
        <v>0.00171904303</v>
      </c>
      <c r="AB23" s="3">
        <f t="shared" si="14"/>
        <v>0.02879971368</v>
      </c>
      <c r="AC23" s="4">
        <f t="shared" si="15"/>
        <v>0.02927137943</v>
      </c>
      <c r="AD23" s="4">
        <f t="shared" si="16"/>
        <v>0.03321232037</v>
      </c>
      <c r="AE23" s="4">
        <f t="shared" si="17"/>
        <v>-0.0103777501</v>
      </c>
      <c r="AF23" s="4">
        <f t="shared" si="18"/>
        <v>0.1069476971</v>
      </c>
      <c r="AG23" s="4">
        <v>0.028799713682920412</v>
      </c>
      <c r="AH23" s="4">
        <v>0.02927137943114433</v>
      </c>
      <c r="AI23" s="4">
        <v>0.03321232037125967</v>
      </c>
      <c r="AJ23" s="4">
        <v>-0.010377750103777506</v>
      </c>
      <c r="AK23" s="4">
        <v>0.10694769711163143</v>
      </c>
    </row>
    <row r="24" ht="15.75" customHeight="1">
      <c r="A24" s="2">
        <v>1814.0</v>
      </c>
      <c r="B24" s="2">
        <v>17.0</v>
      </c>
      <c r="C24" s="2">
        <v>16.235</v>
      </c>
      <c r="E24" s="2">
        <v>1.1449224259520452</v>
      </c>
      <c r="F24" s="2">
        <f t="shared" si="2"/>
        <v>0.03797472884</v>
      </c>
      <c r="G24" s="2">
        <v>0.07380300172885312</v>
      </c>
      <c r="H24" s="2">
        <v>-0.062117242715421184</v>
      </c>
      <c r="I24" s="2">
        <v>-0.02758278405307404</v>
      </c>
      <c r="J24" s="2">
        <v>-0.1506697799736736</v>
      </c>
      <c r="K24" s="2">
        <f t="shared" si="3"/>
        <v>0.885705745</v>
      </c>
      <c r="L24" s="2">
        <f t="shared" si="4"/>
        <v>0.7935047799</v>
      </c>
      <c r="M24" s="2">
        <f t="shared" si="19"/>
        <v>0.8685436135</v>
      </c>
      <c r="N24" s="2">
        <f t="shared" si="1"/>
        <v>1.721633086</v>
      </c>
      <c r="O24" s="2">
        <v>2.2423039937364804</v>
      </c>
      <c r="P24" s="2">
        <v>1.6005085465101239</v>
      </c>
      <c r="Q24" s="2">
        <v>0.012715843463067214</v>
      </c>
      <c r="R24" s="2">
        <f t="shared" si="5"/>
        <v>0.01456630835</v>
      </c>
      <c r="S24" s="2">
        <f t="shared" si="6"/>
        <v>0.06533155415</v>
      </c>
      <c r="T24" s="2">
        <f t="shared" si="7"/>
        <v>-0.06211724272</v>
      </c>
      <c r="U24" s="2">
        <f t="shared" si="8"/>
        <v>0.1139748787</v>
      </c>
      <c r="V24" s="2">
        <v>0.0026637711821674683</v>
      </c>
      <c r="W24" s="2">
        <f t="shared" si="9"/>
        <v>0.0414659739</v>
      </c>
      <c r="X24" s="2">
        <f t="shared" si="10"/>
        <v>0.07887835997</v>
      </c>
      <c r="Y24" s="2">
        <f t="shared" si="11"/>
        <v>-0.15066978</v>
      </c>
      <c r="Z24" s="2">
        <f t="shared" si="12"/>
        <v>0.1218159296</v>
      </c>
      <c r="AA24" s="2">
        <f t="shared" si="13"/>
        <v>0.01005207228</v>
      </c>
      <c r="AB24" s="5">
        <f t="shared" si="14"/>
        <v>0.03782332458</v>
      </c>
      <c r="AC24" s="2">
        <f t="shared" si="15"/>
        <v>0.03884558924</v>
      </c>
      <c r="AD24" s="2">
        <f t="shared" si="16"/>
        <v>0.04942971151</v>
      </c>
      <c r="AE24" s="2">
        <f t="shared" si="17"/>
        <v>-0.0103777501</v>
      </c>
      <c r="AF24" s="2">
        <f t="shared" si="18"/>
        <v>0.144922426</v>
      </c>
      <c r="AG24" s="2">
        <v>0.03782332458245188</v>
      </c>
      <c r="AH24" s="2">
        <v>0.03884558923946324</v>
      </c>
      <c r="AI24" s="2">
        <v>0.04942971150919007</v>
      </c>
      <c r="AJ24" s="2">
        <v>-0.010377750103777506</v>
      </c>
      <c r="AK24" s="2">
        <v>0.1449224259520452</v>
      </c>
    </row>
    <row r="25" ht="15.75" customHeight="1">
      <c r="A25" s="2">
        <v>1815.0</v>
      </c>
      <c r="B25" s="2">
        <v>14.91</v>
      </c>
      <c r="C25" s="2">
        <v>15.955</v>
      </c>
      <c r="E25" s="2">
        <v>0.9827533107483831</v>
      </c>
      <c r="F25" s="2">
        <f t="shared" si="2"/>
        <v>-0.1621691152</v>
      </c>
      <c r="G25" s="2">
        <v>-0.07443054441410224</v>
      </c>
      <c r="H25" s="2">
        <v>-0.05818739508385773</v>
      </c>
      <c r="I25" s="2">
        <v>-0.0016640571894579368</v>
      </c>
      <c r="J25" s="2">
        <v>0.015856097244070888</v>
      </c>
      <c r="K25" s="2">
        <f t="shared" si="3"/>
        <v>0.8677439207</v>
      </c>
      <c r="L25" s="2">
        <f t="shared" si="4"/>
        <v>0.8118131632</v>
      </c>
      <c r="M25" s="2">
        <f t="shared" si="19"/>
        <v>0.8490198584</v>
      </c>
      <c r="N25" s="2">
        <f t="shared" si="1"/>
        <v>1.691940615</v>
      </c>
      <c r="O25" s="2">
        <v>2.111830165354824</v>
      </c>
      <c r="P25" s="2">
        <v>1.625886365663555</v>
      </c>
      <c r="Q25" s="2">
        <v>0.008131634868405692</v>
      </c>
      <c r="R25" s="2">
        <f t="shared" si="5"/>
        <v>0.01019496291</v>
      </c>
      <c r="S25" s="2">
        <f t="shared" si="6"/>
        <v>0.06885781357</v>
      </c>
      <c r="T25" s="2">
        <f t="shared" si="7"/>
        <v>-0.06211724272</v>
      </c>
      <c r="U25" s="2">
        <f t="shared" si="8"/>
        <v>0.1139748787</v>
      </c>
      <c r="V25" s="2">
        <v>0.005012232974373106</v>
      </c>
      <c r="W25" s="2">
        <f t="shared" si="9"/>
        <v>0.04029087073</v>
      </c>
      <c r="X25" s="2">
        <f t="shared" si="10"/>
        <v>0.07879207172</v>
      </c>
      <c r="Y25" s="2">
        <f t="shared" si="11"/>
        <v>-0.15066978</v>
      </c>
      <c r="Z25" s="2">
        <f t="shared" si="12"/>
        <v>0.1218159296</v>
      </c>
      <c r="AA25" s="2">
        <f t="shared" si="13"/>
        <v>0.003119401894</v>
      </c>
      <c r="AB25" s="5">
        <f t="shared" si="14"/>
        <v>0.03418728919</v>
      </c>
      <c r="AC25" s="2">
        <f t="shared" si="15"/>
        <v>0.03533520603</v>
      </c>
      <c r="AD25" s="2">
        <f t="shared" si="16"/>
        <v>0.05225181373</v>
      </c>
      <c r="AE25" s="2">
        <f t="shared" si="17"/>
        <v>-0.01724668925</v>
      </c>
      <c r="AF25" s="2">
        <f t="shared" si="18"/>
        <v>0.144922426</v>
      </c>
      <c r="AG25" s="2">
        <v>0.03418728919445431</v>
      </c>
      <c r="AH25" s="2">
        <v>0.03533520602858742</v>
      </c>
      <c r="AI25" s="2">
        <v>0.05225181372805391</v>
      </c>
      <c r="AJ25" s="2">
        <v>-0.017246689251616876</v>
      </c>
      <c r="AK25" s="2">
        <v>0.1449224259520452</v>
      </c>
    </row>
    <row r="26" ht="15.75" customHeight="1">
      <c r="A26" s="2">
        <v>1816.0</v>
      </c>
      <c r="B26" s="2">
        <v>13.62</v>
      </c>
      <c r="C26" s="2">
        <v>14.265</v>
      </c>
      <c r="E26" s="2">
        <v>0.8940770918207459</v>
      </c>
      <c r="F26" s="2">
        <f t="shared" si="2"/>
        <v>-0.08867621893</v>
      </c>
      <c r="G26" s="2">
        <v>0.1289108422131695</v>
      </c>
      <c r="H26" s="2">
        <v>0.2626549237652378</v>
      </c>
      <c r="I26" s="2">
        <v>0.14683671252990294</v>
      </c>
      <c r="J26" s="2">
        <v>0.2827045039197058</v>
      </c>
      <c r="K26" s="2">
        <f t="shared" si="3"/>
        <v>0.8955924773</v>
      </c>
      <c r="L26" s="2">
        <f t="shared" si="4"/>
        <v>0.8983949782</v>
      </c>
      <c r="M26" s="2">
        <f t="shared" si="19"/>
        <v>0.8937149134</v>
      </c>
      <c r="N26" s="2">
        <f t="shared" si="1"/>
        <v>1.512725345</v>
      </c>
      <c r="O26" s="2">
        <v>2.6665127564412248</v>
      </c>
      <c r="P26" s="2">
        <v>2.085531764098284</v>
      </c>
      <c r="Q26" s="2">
        <v>0.033408092441310794</v>
      </c>
      <c r="R26" s="2">
        <f t="shared" si="5"/>
        <v>0.03789186954</v>
      </c>
      <c r="S26" s="2">
        <f t="shared" si="6"/>
        <v>0.1044226112</v>
      </c>
      <c r="T26" s="2">
        <f t="shared" si="7"/>
        <v>-0.06211724272</v>
      </c>
      <c r="U26" s="2">
        <f t="shared" si="8"/>
        <v>0.2626549238</v>
      </c>
      <c r="V26" s="2">
        <v>0.02608619060310522</v>
      </c>
      <c r="W26" s="2">
        <f t="shared" si="9"/>
        <v>0.04891376366</v>
      </c>
      <c r="X26" s="2">
        <f t="shared" si="10"/>
        <v>0.1175829986</v>
      </c>
      <c r="Y26" s="2">
        <f t="shared" si="11"/>
        <v>-0.15066978</v>
      </c>
      <c r="Z26" s="2">
        <f t="shared" si="12"/>
        <v>0.2827045039</v>
      </c>
      <c r="AA26" s="2">
        <f t="shared" si="13"/>
        <v>0.007321901838</v>
      </c>
      <c r="AB26" s="5">
        <f t="shared" si="14"/>
        <v>0.02089570964</v>
      </c>
      <c r="AC26" s="2">
        <f t="shared" si="15"/>
        <v>0.02298852925</v>
      </c>
      <c r="AD26" s="2">
        <f t="shared" si="16"/>
        <v>0.06886797908</v>
      </c>
      <c r="AE26" s="2">
        <f t="shared" si="17"/>
        <v>-0.1059229082</v>
      </c>
      <c r="AF26" s="2">
        <f t="shared" si="18"/>
        <v>0.144922426</v>
      </c>
      <c r="AG26" s="2">
        <v>0.020895709640576268</v>
      </c>
      <c r="AH26" s="2">
        <v>0.022988529245749678</v>
      </c>
      <c r="AI26" s="2">
        <v>0.06886797908446445</v>
      </c>
      <c r="AJ26" s="2">
        <v>-0.1059229081792541</v>
      </c>
      <c r="AK26" s="2">
        <v>0.1449224259520452</v>
      </c>
    </row>
    <row r="27" ht="15.75" customHeight="1">
      <c r="A27" s="2">
        <v>1817.0</v>
      </c>
      <c r="B27" s="2">
        <v>12.89</v>
      </c>
      <c r="C27" s="2">
        <v>13.254999999999999</v>
      </c>
      <c r="E27" s="2">
        <v>0.9291973361373991</v>
      </c>
      <c r="F27" s="2">
        <f t="shared" si="2"/>
        <v>0.03512024432</v>
      </c>
      <c r="G27" s="2">
        <v>0.04732834593191071</v>
      </c>
      <c r="H27" s="2">
        <v>0.12713231646312395</v>
      </c>
      <c r="I27" s="2">
        <v>0.09648211063192688</v>
      </c>
      <c r="J27" s="2">
        <v>0.18003148307540107</v>
      </c>
      <c r="K27" s="2">
        <f t="shared" si="3"/>
        <v>0.8953177062</v>
      </c>
      <c r="L27" s="2">
        <f t="shared" si="4"/>
        <v>0.9076624382</v>
      </c>
      <c r="M27" s="2">
        <f t="shared" si="19"/>
        <v>0.8860229615</v>
      </c>
      <c r="N27" s="2">
        <f t="shared" si="1"/>
        <v>1.405620361</v>
      </c>
      <c r="O27" s="2">
        <v>3.0055127000460673</v>
      </c>
      <c r="P27" s="2">
        <v>2.460993140589755</v>
      </c>
      <c r="Q27" s="2">
        <v>0.03462223739627321</v>
      </c>
      <c r="R27" s="2">
        <f t="shared" si="5"/>
        <v>0.03920761332</v>
      </c>
      <c r="S27" s="2">
        <f t="shared" si="6"/>
        <v>0.1055644389</v>
      </c>
      <c r="T27" s="2">
        <f t="shared" si="7"/>
        <v>-0.06211724272</v>
      </c>
      <c r="U27" s="2">
        <f t="shared" si="8"/>
        <v>0.2626549238</v>
      </c>
      <c r="V27" s="2">
        <v>0.031290558885156076</v>
      </c>
      <c r="W27" s="2">
        <f t="shared" si="9"/>
        <v>0.04715404792</v>
      </c>
      <c r="X27" s="2">
        <f t="shared" si="10"/>
        <v>0.1238042747</v>
      </c>
      <c r="Y27" s="2">
        <f t="shared" si="11"/>
        <v>-0.15066978</v>
      </c>
      <c r="Z27" s="2">
        <f t="shared" si="12"/>
        <v>0.2827045039</v>
      </c>
      <c r="AA27" s="2">
        <f t="shared" si="13"/>
        <v>0.003331678511</v>
      </c>
      <c r="AB27" s="5">
        <f t="shared" si="14"/>
        <v>0.01412788693</v>
      </c>
      <c r="AC27" s="2">
        <f t="shared" si="15"/>
        <v>0.01659791803</v>
      </c>
      <c r="AD27" s="2">
        <f t="shared" si="16"/>
        <v>0.07466998327</v>
      </c>
      <c r="AE27" s="2">
        <f t="shared" si="17"/>
        <v>-0.1059229082</v>
      </c>
      <c r="AF27" s="2">
        <f t="shared" si="18"/>
        <v>0.144922426</v>
      </c>
      <c r="AG27" s="2">
        <v>0.014127886938339537</v>
      </c>
      <c r="AH27" s="2">
        <v>0.01659791803190358</v>
      </c>
      <c r="AI27" s="2">
        <v>0.07466998326849054</v>
      </c>
      <c r="AJ27" s="2">
        <v>-0.1059229081792541</v>
      </c>
      <c r="AK27" s="2">
        <v>0.1449224259520452</v>
      </c>
    </row>
    <row r="28" ht="15.75" customHeight="1">
      <c r="A28" s="2">
        <v>1818.0</v>
      </c>
      <c r="B28" s="2">
        <v>12.33</v>
      </c>
      <c r="C28" s="2">
        <v>12.61</v>
      </c>
      <c r="E28" s="2">
        <v>0.951339117314221</v>
      </c>
      <c r="F28" s="2">
        <f t="shared" si="2"/>
        <v>0.02214178118</v>
      </c>
      <c r="G28" s="2">
        <v>0.2484169497901465</v>
      </c>
      <c r="H28" s="2">
        <v>0.3122733282687067</v>
      </c>
      <c r="I28" s="2">
        <v>0.15663146756924334</v>
      </c>
      <c r="J28" s="2">
        <v>0.21579302955038226</v>
      </c>
      <c r="K28" s="2">
        <f t="shared" si="3"/>
        <v>0.8950169243</v>
      </c>
      <c r="L28" s="2">
        <f t="shared" si="4"/>
        <v>0.9402191905</v>
      </c>
      <c r="M28" s="2">
        <f t="shared" si="19"/>
        <v>0.8793992774</v>
      </c>
      <c r="N28" s="2">
        <f t="shared" si="1"/>
        <v>1.337221633</v>
      </c>
      <c r="O28" s="2">
        <v>3.94405415404332</v>
      </c>
      <c r="P28" s="2">
        <v>2.9920583061003283</v>
      </c>
      <c r="Q28" s="2">
        <v>0.06410682515650186</v>
      </c>
      <c r="R28" s="2">
        <f t="shared" si="5"/>
        <v>0.07135401025</v>
      </c>
      <c r="S28" s="2">
        <f t="shared" si="6"/>
        <v>0.1342399354</v>
      </c>
      <c r="T28" s="2">
        <f t="shared" si="7"/>
        <v>-0.06211724272</v>
      </c>
      <c r="U28" s="2">
        <f t="shared" si="8"/>
        <v>0.3122733283</v>
      </c>
      <c r="V28" s="2">
        <v>0.04824441427680398</v>
      </c>
      <c r="W28" s="2">
        <f t="shared" si="9"/>
        <v>0.05805110427</v>
      </c>
      <c r="X28" s="2">
        <f t="shared" si="10"/>
        <v>0.135923226</v>
      </c>
      <c r="Y28" s="2">
        <f t="shared" si="11"/>
        <v>-0.15066978</v>
      </c>
      <c r="Z28" s="2">
        <f t="shared" si="12"/>
        <v>0.2827045039</v>
      </c>
      <c r="AA28" s="2">
        <f t="shared" si="13"/>
        <v>0.01586241088</v>
      </c>
      <c r="AB28" s="5">
        <f t="shared" si="14"/>
        <v>0.007647512183</v>
      </c>
      <c r="AC28" s="2">
        <f t="shared" si="15"/>
        <v>0.0102995381</v>
      </c>
      <c r="AD28" s="2">
        <f t="shared" si="16"/>
        <v>0.07748641254</v>
      </c>
      <c r="AE28" s="2">
        <f t="shared" si="17"/>
        <v>-0.1059229082</v>
      </c>
      <c r="AF28" s="2">
        <f t="shared" si="18"/>
        <v>0.144922426</v>
      </c>
      <c r="AG28" s="2">
        <v>0.0076475121829750825</v>
      </c>
      <c r="AH28" s="2">
        <v>0.010299538096659067</v>
      </c>
      <c r="AI28" s="2">
        <v>0.07748641253913228</v>
      </c>
      <c r="AJ28" s="2">
        <v>-0.1059229081792541</v>
      </c>
      <c r="AK28" s="2">
        <v>0.1449224259520452</v>
      </c>
    </row>
    <row r="29" ht="15.75" customHeight="1">
      <c r="A29" s="2">
        <v>1819.0</v>
      </c>
      <c r="B29" s="2">
        <v>12.33</v>
      </c>
      <c r="C29" s="2">
        <v>12.33</v>
      </c>
      <c r="E29" s="2">
        <v>0.9777954004758129</v>
      </c>
      <c r="F29" s="2">
        <f t="shared" si="2"/>
        <v>0.02645628316</v>
      </c>
      <c r="G29" s="2">
        <v>-0.13710146213231245</v>
      </c>
      <c r="H29" s="2">
        <v>-0.11750603710368701</v>
      </c>
      <c r="I29" s="2">
        <v>-0.0011879254907809483</v>
      </c>
      <c r="J29" s="2">
        <v>0.021493938326135442</v>
      </c>
      <c r="K29" s="2">
        <f t="shared" si="3"/>
        <v>0.8672855048</v>
      </c>
      <c r="L29" s="2">
        <f t="shared" si="4"/>
        <v>0.9415471023</v>
      </c>
      <c r="M29" s="2">
        <f t="shared" si="19"/>
        <v>0.8561807826</v>
      </c>
      <c r="N29" s="2">
        <f t="shared" si="1"/>
        <v>1.307529162</v>
      </c>
      <c r="O29" s="2">
        <v>3.4806039802793545</v>
      </c>
      <c r="P29" s="2">
        <v>3.05636942279985</v>
      </c>
      <c r="Q29" s="2">
        <v>0.039683616969350806</v>
      </c>
      <c r="R29" s="2">
        <f t="shared" si="5"/>
        <v>0.04828883341</v>
      </c>
      <c r="S29" s="2">
        <f t="shared" si="6"/>
        <v>0.1455963934</v>
      </c>
      <c r="T29" s="2">
        <f t="shared" si="7"/>
        <v>-0.1175060371</v>
      </c>
      <c r="U29" s="2">
        <f t="shared" si="8"/>
        <v>0.3122733283</v>
      </c>
      <c r="V29" s="2">
        <v>0.043612093839565755</v>
      </c>
      <c r="W29" s="2">
        <f t="shared" si="9"/>
        <v>0.0478675196</v>
      </c>
      <c r="X29" s="2">
        <f t="shared" si="10"/>
        <v>0.136267222</v>
      </c>
      <c r="Y29" s="2">
        <f t="shared" si="11"/>
        <v>-0.15066978</v>
      </c>
      <c r="Z29" s="2">
        <f t="shared" si="12"/>
        <v>0.2827045039</v>
      </c>
      <c r="AA29" s="2">
        <f t="shared" si="13"/>
        <v>-0.00392847687</v>
      </c>
      <c r="AB29" s="5">
        <f t="shared" si="14"/>
        <v>0.002341304694</v>
      </c>
      <c r="AC29" s="2">
        <f t="shared" si="15"/>
        <v>0.00499820523</v>
      </c>
      <c r="AD29" s="2">
        <f t="shared" si="16"/>
        <v>0.07774041413</v>
      </c>
      <c r="AE29" s="2">
        <f t="shared" si="17"/>
        <v>-0.1059229082</v>
      </c>
      <c r="AF29" s="2">
        <f t="shared" si="18"/>
        <v>0.144922426</v>
      </c>
      <c r="AG29" s="2">
        <v>0.002341304694159744</v>
      </c>
      <c r="AH29" s="2">
        <v>0.004998205230247965</v>
      </c>
      <c r="AI29" s="2">
        <v>0.07774041412667493</v>
      </c>
      <c r="AJ29" s="2">
        <v>-0.1059229081792541</v>
      </c>
      <c r="AK29" s="2">
        <v>0.1449224259520452</v>
      </c>
    </row>
    <row r="30" ht="15.75" customHeight="1">
      <c r="A30" s="2">
        <v>1820.0</v>
      </c>
      <c r="B30" s="2">
        <v>11.36</v>
      </c>
      <c r="C30" s="2">
        <v>11.844999999999999</v>
      </c>
      <c r="E30" s="2">
        <v>0.9606650446066504</v>
      </c>
      <c r="F30" s="2">
        <f t="shared" si="2"/>
        <v>-0.01713035587</v>
      </c>
      <c r="G30" s="2">
        <v>-0.051594493550289444</v>
      </c>
      <c r="H30" s="2">
        <v>-0.012761511648380575</v>
      </c>
      <c r="I30" s="2">
        <v>0.08692982599366592</v>
      </c>
      <c r="J30" s="2">
        <v>0.13143476188281156</v>
      </c>
      <c r="K30" s="2">
        <f t="shared" si="3"/>
        <v>0.837645494</v>
      </c>
      <c r="L30" s="2">
        <f t="shared" si="4"/>
        <v>0.8969819536</v>
      </c>
      <c r="M30" s="2">
        <f t="shared" si="19"/>
        <v>0.821970933</v>
      </c>
      <c r="N30" s="2">
        <f t="shared" si="1"/>
        <v>1.256097561</v>
      </c>
      <c r="O30" s="2">
        <v>3.4361862120416196</v>
      </c>
      <c r="P30" s="2">
        <v>3.4580826101114543</v>
      </c>
      <c r="Q30" s="2">
        <v>0.029802534373180842</v>
      </c>
      <c r="R30" s="2">
        <f t="shared" si="5"/>
        <v>0.03839650324</v>
      </c>
      <c r="S30" s="2">
        <f t="shared" si="6"/>
        <v>0.1460969958</v>
      </c>
      <c r="T30" s="2">
        <f t="shared" si="7"/>
        <v>-0.1175060371</v>
      </c>
      <c r="U30" s="2">
        <f t="shared" si="8"/>
        <v>0.3122733283</v>
      </c>
      <c r="V30" s="2">
        <v>0.0501374525997443</v>
      </c>
      <c r="W30" s="2">
        <f t="shared" si="9"/>
        <v>0.05135740519</v>
      </c>
      <c r="X30" s="2">
        <f t="shared" si="10"/>
        <v>0.1386114962</v>
      </c>
      <c r="Y30" s="2">
        <f t="shared" si="11"/>
        <v>-0.15066978</v>
      </c>
      <c r="Z30" s="2">
        <f t="shared" si="12"/>
        <v>0.2827045039</v>
      </c>
      <c r="AA30" s="2">
        <f t="shared" si="13"/>
        <v>-0.02033491823</v>
      </c>
      <c r="AB30" s="5">
        <f t="shared" si="14"/>
        <v>-0.0006309832517</v>
      </c>
      <c r="AC30" s="2">
        <f t="shared" si="15"/>
        <v>0.002102484701</v>
      </c>
      <c r="AD30" s="2">
        <f t="shared" si="16"/>
        <v>0.07890733317</v>
      </c>
      <c r="AE30" s="2">
        <f t="shared" si="17"/>
        <v>-0.1059229082</v>
      </c>
      <c r="AF30" s="2">
        <f t="shared" si="18"/>
        <v>0.144922426</v>
      </c>
      <c r="AG30" s="2">
        <v>-6.309832489352962E-4</v>
      </c>
      <c r="AH30" s="2">
        <v>0.0021024847012907077</v>
      </c>
      <c r="AI30" s="2">
        <v>0.07890733316992632</v>
      </c>
      <c r="AJ30" s="2">
        <v>-0.1059229081792541</v>
      </c>
      <c r="AK30" s="2">
        <v>0.1449224259520452</v>
      </c>
    </row>
    <row r="31" ht="15.75" customHeight="1">
      <c r="A31" s="2">
        <v>1821.0</v>
      </c>
      <c r="B31" s="2">
        <v>10.96</v>
      </c>
      <c r="C31" s="2">
        <v>11.16</v>
      </c>
      <c r="E31" s="2">
        <v>0.9421696918531027</v>
      </c>
      <c r="F31" s="2">
        <f t="shared" si="2"/>
        <v>-0.01849535275</v>
      </c>
      <c r="G31" s="2">
        <v>0.06400547568219506</v>
      </c>
      <c r="H31" s="2">
        <v>0.129314055506774</v>
      </c>
      <c r="I31" s="2">
        <v>0.1040515988548931</v>
      </c>
      <c r="J31" s="2">
        <v>0.17181820684912252</v>
      </c>
      <c r="K31" s="2">
        <f t="shared" si="3"/>
        <v>0.8396039449</v>
      </c>
      <c r="L31" s="2">
        <f t="shared" si="4"/>
        <v>0.9093685164</v>
      </c>
      <c r="M31" s="2">
        <f t="shared" si="19"/>
        <v>0.8239804516</v>
      </c>
      <c r="N31" s="2">
        <f t="shared" si="1"/>
        <v>1.183457052</v>
      </c>
      <c r="O31" s="2">
        <v>3.880533386597181</v>
      </c>
      <c r="P31" s="2">
        <v>4.052244163316938</v>
      </c>
      <c r="Q31" s="2">
        <v>0.04812056554274736</v>
      </c>
      <c r="R31" s="2">
        <f t="shared" si="5"/>
        <v>0.05665147925</v>
      </c>
      <c r="S31" s="2">
        <f t="shared" si="6"/>
        <v>0.1447741874</v>
      </c>
      <c r="T31" s="2">
        <f t="shared" si="7"/>
        <v>-0.1175060371</v>
      </c>
      <c r="U31" s="2">
        <f t="shared" si="8"/>
        <v>0.3122733283</v>
      </c>
      <c r="V31" s="2">
        <v>0.06635812405893983</v>
      </c>
      <c r="W31" s="2">
        <f t="shared" si="9"/>
        <v>0.05781805163</v>
      </c>
      <c r="X31" s="2">
        <f t="shared" si="10"/>
        <v>0.1415140587</v>
      </c>
      <c r="Y31" s="2">
        <f t="shared" si="11"/>
        <v>-0.15066978</v>
      </c>
      <c r="Z31" s="2">
        <f t="shared" si="12"/>
        <v>0.2827045039</v>
      </c>
      <c r="AA31" s="2">
        <f t="shared" si="13"/>
        <v>-0.01823755852</v>
      </c>
      <c r="AB31" s="5">
        <f t="shared" si="14"/>
        <v>-0.009880242797</v>
      </c>
      <c r="AC31" s="2">
        <f t="shared" si="15"/>
        <v>-0.00707819712</v>
      </c>
      <c r="AD31" s="2">
        <f t="shared" si="16"/>
        <v>0.08011827509</v>
      </c>
      <c r="AE31" s="2">
        <f t="shared" si="17"/>
        <v>-0.1059229082</v>
      </c>
      <c r="AF31" s="2">
        <f t="shared" si="18"/>
        <v>0.144922426</v>
      </c>
      <c r="AG31" s="2">
        <v>-0.009880242796866997</v>
      </c>
      <c r="AH31" s="2">
        <v>-0.007078197120110374</v>
      </c>
      <c r="AI31" s="2">
        <v>0.08011827508988918</v>
      </c>
      <c r="AJ31" s="2">
        <v>-0.1059229081792541</v>
      </c>
      <c r="AK31" s="2">
        <v>0.1449224259520452</v>
      </c>
    </row>
    <row r="32" ht="15.75" customHeight="1">
      <c r="A32" s="2">
        <v>1822.0</v>
      </c>
      <c r="B32" s="2">
        <v>11.36</v>
      </c>
      <c r="C32" s="2">
        <v>11.16</v>
      </c>
      <c r="E32" s="2">
        <v>1.0</v>
      </c>
      <c r="F32" s="2">
        <f t="shared" si="2"/>
        <v>0.05783030815</v>
      </c>
      <c r="G32" s="2">
        <v>0.11889627104514933</v>
      </c>
      <c r="H32" s="2">
        <v>0.11889627104514933</v>
      </c>
      <c r="I32" s="2">
        <v>0.06379385266123007</v>
      </c>
      <c r="J32" s="2">
        <v>0.06379385266123005</v>
      </c>
      <c r="K32" s="2">
        <f t="shared" si="3"/>
        <v>0.8360724792</v>
      </c>
      <c r="L32" s="2">
        <f t="shared" si="4"/>
        <v>0.9185864458</v>
      </c>
      <c r="M32" s="2">
        <f t="shared" si="19"/>
        <v>0.7969594035</v>
      </c>
      <c r="N32" s="2">
        <f t="shared" si="1"/>
        <v>1.183457052</v>
      </c>
      <c r="O32" s="2">
        <v>4.341914335929791</v>
      </c>
      <c r="P32" s="2">
        <v>4.3107524304189075</v>
      </c>
      <c r="Q32" s="2">
        <v>0.061108598408014754</v>
      </c>
      <c r="R32" s="2">
        <f t="shared" si="5"/>
        <v>0.06961659488</v>
      </c>
      <c r="S32" s="2">
        <f t="shared" si="6"/>
        <v>0.1438695172</v>
      </c>
      <c r="T32" s="2">
        <f t="shared" si="7"/>
        <v>-0.1175060371</v>
      </c>
      <c r="U32" s="2">
        <f t="shared" si="8"/>
        <v>0.3122733283</v>
      </c>
      <c r="V32" s="2">
        <v>0.0787383718831473</v>
      </c>
      <c r="W32" s="2">
        <f t="shared" si="9"/>
        <v>0.06568541686</v>
      </c>
      <c r="X32" s="2">
        <f t="shared" si="10"/>
        <v>0.1345212768</v>
      </c>
      <c r="Y32" s="2">
        <f t="shared" si="11"/>
        <v>-0.15066978</v>
      </c>
      <c r="Z32" s="2">
        <f t="shared" si="12"/>
        <v>0.2827045039</v>
      </c>
      <c r="AA32" s="2">
        <f t="shared" si="13"/>
        <v>-0.01762977348</v>
      </c>
      <c r="AB32" s="5">
        <f t="shared" si="14"/>
        <v>-0.01369438288</v>
      </c>
      <c r="AC32" s="2">
        <f t="shared" si="15"/>
        <v>-0.0110132884</v>
      </c>
      <c r="AD32" s="2">
        <f t="shared" si="16"/>
        <v>0.07853522297</v>
      </c>
      <c r="AE32" s="2">
        <f t="shared" si="17"/>
        <v>-0.1059229082</v>
      </c>
      <c r="AF32" s="2">
        <f t="shared" si="18"/>
        <v>0.144922426</v>
      </c>
      <c r="AG32" s="2">
        <v>-0.013694382880579913</v>
      </c>
      <c r="AH32" s="2">
        <v>-0.011013288398000753</v>
      </c>
      <c r="AI32" s="2">
        <v>0.07853522297190071</v>
      </c>
      <c r="AJ32" s="2">
        <v>-0.1059229081792541</v>
      </c>
      <c r="AK32" s="2">
        <v>0.1449224259520452</v>
      </c>
    </row>
    <row r="33" ht="15.75" customHeight="1">
      <c r="A33" s="2">
        <v>1823.0</v>
      </c>
      <c r="B33" s="2">
        <v>10.15</v>
      </c>
      <c r="C33" s="2">
        <v>10.754999999999999</v>
      </c>
      <c r="E33" s="2">
        <v>0.9637096774193548</v>
      </c>
      <c r="F33" s="2">
        <f t="shared" si="2"/>
        <v>-0.03629032258</v>
      </c>
      <c r="G33" s="2">
        <v>-0.03960588749817351</v>
      </c>
      <c r="H33" s="2">
        <v>-0.003440418826556546</v>
      </c>
      <c r="I33" s="2">
        <v>0.02839396679177831</v>
      </c>
      <c r="J33" s="2">
        <v>0.06712009943247299</v>
      </c>
      <c r="K33" s="2">
        <f t="shared" si="3"/>
        <v>0.8301018216</v>
      </c>
      <c r="L33" s="2">
        <f t="shared" si="4"/>
        <v>0.91861389</v>
      </c>
      <c r="M33" s="2">
        <f t="shared" si="19"/>
        <v>0.796605534</v>
      </c>
      <c r="N33" s="2">
        <f t="shared" si="1"/>
        <v>1.140509014</v>
      </c>
      <c r="O33" s="2">
        <v>4.326976332105162</v>
      </c>
      <c r="P33" s="2">
        <v>4.6000905621773995</v>
      </c>
      <c r="Q33" s="2">
        <v>0.06111843110418164</v>
      </c>
      <c r="R33" s="2">
        <f t="shared" si="5"/>
        <v>0.06962582897</v>
      </c>
      <c r="S33" s="2">
        <f t="shared" si="6"/>
        <v>0.1438643034</v>
      </c>
      <c r="T33" s="2">
        <f t="shared" si="7"/>
        <v>-0.1175060371</v>
      </c>
      <c r="U33" s="2">
        <f t="shared" si="8"/>
        <v>0.3122733283</v>
      </c>
      <c r="V33" s="2">
        <v>0.09334820458102475</v>
      </c>
      <c r="W33" s="2">
        <f t="shared" si="9"/>
        <v>0.06526847683</v>
      </c>
      <c r="X33" s="2">
        <f t="shared" si="10"/>
        <v>0.1237428649</v>
      </c>
      <c r="Y33" s="2">
        <f t="shared" si="11"/>
        <v>-0.15066978</v>
      </c>
      <c r="Z33" s="2">
        <f t="shared" si="12"/>
        <v>0.2827045039</v>
      </c>
      <c r="AA33" s="2">
        <f t="shared" si="13"/>
        <v>-0.03222977348</v>
      </c>
      <c r="AB33" s="3">
        <f t="shared" si="14"/>
        <v>-0.02726751783</v>
      </c>
      <c r="AC33" s="4">
        <f t="shared" si="15"/>
        <v>-0.02533709037</v>
      </c>
      <c r="AD33" s="4">
        <f t="shared" si="16"/>
        <v>0.06681853747</v>
      </c>
      <c r="AE33" s="4">
        <f t="shared" si="17"/>
        <v>-0.1059229082</v>
      </c>
      <c r="AF33" s="4">
        <f t="shared" si="18"/>
        <v>0.144922426</v>
      </c>
      <c r="AG33" s="4">
        <v>-0.027267517825090126</v>
      </c>
      <c r="AH33" s="4">
        <v>-0.025337090367228532</v>
      </c>
      <c r="AI33" s="4">
        <v>0.06681853747388922</v>
      </c>
      <c r="AJ33" s="4">
        <v>-0.1059229081792541</v>
      </c>
      <c r="AK33" s="4">
        <v>0.1449224259520452</v>
      </c>
      <c r="AL33" s="2">
        <v>0.05004074312778832</v>
      </c>
      <c r="AM33" s="2">
        <v>0.052185258130263326</v>
      </c>
      <c r="AN33" s="2">
        <f t="shared" ref="AN33:AN233" si="20">AL33-AM33</f>
        <v>-0.002144515002</v>
      </c>
    </row>
    <row r="34" ht="15.75" customHeight="1">
      <c r="A34" s="2">
        <v>1824.0</v>
      </c>
      <c r="B34" s="2">
        <v>9.35</v>
      </c>
      <c r="C34" s="2">
        <v>9.75</v>
      </c>
      <c r="E34" s="2">
        <v>0.9065550906555091</v>
      </c>
      <c r="F34" s="2">
        <f t="shared" si="2"/>
        <v>-0.05715458676</v>
      </c>
      <c r="G34" s="2">
        <v>0.07250591362528702</v>
      </c>
      <c r="H34" s="2">
        <v>0.1830565231835859</v>
      </c>
      <c r="I34" s="2">
        <v>0.05846488577002649</v>
      </c>
      <c r="J34" s="2">
        <v>0.1675681893801677</v>
      </c>
      <c r="K34" s="2">
        <f t="shared" si="3"/>
        <v>0.8361088147</v>
      </c>
      <c r="L34" s="2">
        <f t="shared" si="4"/>
        <v>0.8767607199</v>
      </c>
      <c r="M34" s="2">
        <f t="shared" si="19"/>
        <v>0.8063980529</v>
      </c>
      <c r="N34" s="2">
        <f t="shared" si="1"/>
        <v>1.033934252</v>
      </c>
      <c r="O34" s="2">
        <v>5.119057575357998</v>
      </c>
      <c r="P34" s="2">
        <v>5.370919408666264</v>
      </c>
      <c r="Q34" s="2">
        <v>0.0860493309103632</v>
      </c>
      <c r="R34" s="2">
        <f t="shared" si="5"/>
        <v>0.09414320556</v>
      </c>
      <c r="S34" s="2">
        <f t="shared" si="6"/>
        <v>0.1397504554</v>
      </c>
      <c r="T34" s="2">
        <f t="shared" si="7"/>
        <v>-0.1175060371</v>
      </c>
      <c r="U34" s="2">
        <f t="shared" si="8"/>
        <v>0.3122733283</v>
      </c>
      <c r="V34" s="2">
        <v>0.12870140024329027</v>
      </c>
      <c r="W34" s="2">
        <f t="shared" si="9"/>
        <v>0.07387324381</v>
      </c>
      <c r="X34" s="2">
        <f t="shared" si="10"/>
        <v>0.08784642817</v>
      </c>
      <c r="Y34" s="2">
        <f t="shared" si="11"/>
        <v>0.01585609724</v>
      </c>
      <c r="Z34" s="2">
        <f t="shared" si="12"/>
        <v>0.2827045039</v>
      </c>
      <c r="AA34" s="2">
        <f t="shared" si="13"/>
        <v>-0.04265206933</v>
      </c>
      <c r="AB34" s="5">
        <f t="shared" si="14"/>
        <v>-0.04971202815</v>
      </c>
      <c r="AC34" s="2">
        <f t="shared" si="15"/>
        <v>-0.0491738239</v>
      </c>
      <c r="AD34" s="2">
        <f t="shared" si="16"/>
        <v>0.03358393466</v>
      </c>
      <c r="AE34" s="2">
        <f t="shared" si="17"/>
        <v>-0.1059229082</v>
      </c>
      <c r="AF34" s="2">
        <f t="shared" si="18"/>
        <v>0</v>
      </c>
      <c r="AG34" s="2">
        <v>-0.049712028146220805</v>
      </c>
      <c r="AH34" s="2">
        <v>-0.049173823896882185</v>
      </c>
      <c r="AI34" s="2">
        <v>0.03358393466173843</v>
      </c>
      <c r="AJ34" s="2">
        <v>-0.1059229081792541</v>
      </c>
      <c r="AK34" s="2">
        <v>0.0</v>
      </c>
      <c r="AL34" s="2">
        <v>0.06122030909972221</v>
      </c>
      <c r="AM34" s="2">
        <v>0.06276683143306848</v>
      </c>
      <c r="AN34" s="2">
        <f t="shared" si="20"/>
        <v>-0.001546522333</v>
      </c>
    </row>
    <row r="35" ht="15.75" customHeight="1">
      <c r="A35" s="2">
        <v>1825.0</v>
      </c>
      <c r="B35" s="2">
        <v>9.59</v>
      </c>
      <c r="C35" s="2">
        <v>9.469999999999999</v>
      </c>
      <c r="E35" s="2">
        <v>0.9712820512820511</v>
      </c>
      <c r="F35" s="2">
        <f t="shared" si="2"/>
        <v>0.06472696063</v>
      </c>
      <c r="G35" s="2">
        <v>0.14344615004037986</v>
      </c>
      <c r="H35" s="2">
        <v>0.17725448393808918</v>
      </c>
      <c r="I35" s="2">
        <v>0.07853243108950161</v>
      </c>
      <c r="J35" s="2">
        <v>0.11042145756310906</v>
      </c>
      <c r="K35" s="2">
        <f t="shared" si="3"/>
        <v>0.8337829597</v>
      </c>
      <c r="L35" s="2">
        <f t="shared" si="4"/>
        <v>0.8398994035</v>
      </c>
      <c r="M35" s="2">
        <f t="shared" si="19"/>
        <v>0.7966172095</v>
      </c>
      <c r="N35" s="2">
        <f t="shared" si="1"/>
        <v>1.004241782</v>
      </c>
      <c r="O35" s="2">
        <v>6.0264334841274465</v>
      </c>
      <c r="P35" s="2">
        <v>5.963984158225185</v>
      </c>
      <c r="Q35" s="2">
        <v>0.1105551689857559</v>
      </c>
      <c r="R35" s="2">
        <f t="shared" si="5"/>
        <v>0.1176873935</v>
      </c>
      <c r="S35" s="2">
        <f t="shared" si="6"/>
        <v>0.1307802623</v>
      </c>
      <c r="T35" s="2">
        <f t="shared" si="7"/>
        <v>-0.1175060371</v>
      </c>
      <c r="U35" s="2">
        <f t="shared" si="8"/>
        <v>0.3122733283</v>
      </c>
      <c r="V35" s="2">
        <v>0.13879258114992307</v>
      </c>
      <c r="W35" s="2">
        <f t="shared" si="9"/>
        <v>0.08189289264</v>
      </c>
      <c r="X35" s="2">
        <f t="shared" si="10"/>
        <v>0.0785847346</v>
      </c>
      <c r="Y35" s="2">
        <f t="shared" si="11"/>
        <v>0.02149393833</v>
      </c>
      <c r="Z35" s="2">
        <f t="shared" si="12"/>
        <v>0.2827045039</v>
      </c>
      <c r="AA35" s="2">
        <f t="shared" si="13"/>
        <v>-0.02823741216</v>
      </c>
      <c r="AB35" s="5">
        <f t="shared" si="14"/>
        <v>-0.05082712854</v>
      </c>
      <c r="AC35" s="2">
        <f t="shared" si="15"/>
        <v>-0.05032094984</v>
      </c>
      <c r="AD35" s="2">
        <f t="shared" si="16"/>
        <v>0.03255229627</v>
      </c>
      <c r="AE35" s="2">
        <f t="shared" si="17"/>
        <v>-0.1059229082</v>
      </c>
      <c r="AF35" s="2">
        <f t="shared" si="18"/>
        <v>0</v>
      </c>
      <c r="AG35" s="2">
        <v>-0.050827128538712595</v>
      </c>
      <c r="AH35" s="2">
        <v>-0.05032094984351532</v>
      </c>
      <c r="AI35" s="2">
        <v>0.03255229626578686</v>
      </c>
      <c r="AJ35" s="2">
        <v>-0.1059229081792541</v>
      </c>
      <c r="AK35" s="2">
        <v>0.0</v>
      </c>
      <c r="AL35" s="2">
        <v>0.06485223423186087</v>
      </c>
      <c r="AM35" s="2">
        <v>0.06568377586533547</v>
      </c>
      <c r="AN35" s="2">
        <f t="shared" si="20"/>
        <v>-0.0008315416335</v>
      </c>
    </row>
    <row r="36" ht="15.75" customHeight="1">
      <c r="A36" s="2">
        <v>1826.0</v>
      </c>
      <c r="B36" s="2">
        <v>9.59</v>
      </c>
      <c r="C36" s="2">
        <v>9.59</v>
      </c>
      <c r="E36" s="2">
        <v>1.012671594508976</v>
      </c>
      <c r="F36" s="2">
        <f t="shared" si="2"/>
        <v>0.04138954323</v>
      </c>
      <c r="G36" s="2">
        <v>0.022985464717948156</v>
      </c>
      <c r="H36" s="2">
        <v>0.010184812396138332</v>
      </c>
      <c r="I36" s="2">
        <v>0.006023292024112601</v>
      </c>
      <c r="J36" s="2">
        <v>-0.006565112047096533</v>
      </c>
      <c r="K36" s="2">
        <f t="shared" si="3"/>
        <v>0.8350093194</v>
      </c>
      <c r="L36" s="2">
        <f t="shared" si="4"/>
        <v>0.8062447435</v>
      </c>
      <c r="M36" s="2">
        <f t="shared" si="19"/>
        <v>0.7994941217</v>
      </c>
      <c r="N36" s="2">
        <f t="shared" si="1"/>
        <v>1.016967126</v>
      </c>
      <c r="O36" s="2">
        <v>6.087811578581091</v>
      </c>
      <c r="P36" s="2">
        <v>5.924829933979328</v>
      </c>
      <c r="Q36" s="2">
        <v>0.08605483573000826</v>
      </c>
      <c r="R36" s="2">
        <f t="shared" si="5"/>
        <v>0.09244038232</v>
      </c>
      <c r="S36" s="2">
        <f t="shared" si="6"/>
        <v>0.1238719758</v>
      </c>
      <c r="T36" s="2">
        <f t="shared" si="7"/>
        <v>-0.1175060371</v>
      </c>
      <c r="U36" s="2">
        <f t="shared" si="8"/>
        <v>0.3122733283</v>
      </c>
      <c r="V36" s="2">
        <v>0.11005860563837047</v>
      </c>
      <c r="W36" s="2">
        <f t="shared" si="9"/>
        <v>0.06781155059</v>
      </c>
      <c r="X36" s="2">
        <f t="shared" si="10"/>
        <v>0.07381188051</v>
      </c>
      <c r="Y36" s="2">
        <f t="shared" si="11"/>
        <v>-0.006565112047</v>
      </c>
      <c r="Z36" s="2">
        <f t="shared" si="12"/>
        <v>0.2157930296</v>
      </c>
      <c r="AA36" s="2">
        <f t="shared" si="13"/>
        <v>-0.02400376991</v>
      </c>
      <c r="AB36" s="5">
        <f t="shared" si="14"/>
        <v>-0.03893074743</v>
      </c>
      <c r="AC36" s="2">
        <f t="shared" si="15"/>
        <v>-0.03846149957</v>
      </c>
      <c r="AD36" s="2">
        <f t="shared" si="16"/>
        <v>0.03163487035</v>
      </c>
      <c r="AE36" s="2">
        <f t="shared" si="17"/>
        <v>-0.09344490934</v>
      </c>
      <c r="AF36" s="2">
        <f t="shared" si="18"/>
        <v>0.01267159451</v>
      </c>
      <c r="AG36" s="2">
        <v>-0.0389307474213297</v>
      </c>
      <c r="AH36" s="2">
        <v>-0.03846149957469225</v>
      </c>
      <c r="AI36" s="2">
        <v>0.03163487034556177</v>
      </c>
      <c r="AJ36" s="2">
        <v>-0.0934449093444909</v>
      </c>
      <c r="AK36" s="2">
        <v>0.012671594508975925</v>
      </c>
      <c r="AL36" s="2">
        <v>0.0650871136498513</v>
      </c>
      <c r="AM36" s="2">
        <v>0.06905102422001604</v>
      </c>
      <c r="AN36" s="2">
        <f t="shared" si="20"/>
        <v>-0.00396391057</v>
      </c>
    </row>
    <row r="37" ht="15.75" customHeight="1">
      <c r="A37" s="2">
        <v>1827.0</v>
      </c>
      <c r="B37" s="2">
        <v>9.67</v>
      </c>
      <c r="C37" s="2">
        <v>9.629999999999999</v>
      </c>
      <c r="E37" s="2">
        <v>1.0041710114702815</v>
      </c>
      <c r="F37" s="2">
        <f t="shared" si="2"/>
        <v>-0.008500583039</v>
      </c>
      <c r="G37" s="2">
        <v>0.05299535445790449</v>
      </c>
      <c r="H37" s="2">
        <v>0.048621541978328464</v>
      </c>
      <c r="I37" s="2">
        <v>0.05491606312361038</v>
      </c>
      <c r="J37" s="2">
        <v>0.0505342726225777</v>
      </c>
      <c r="K37" s="2">
        <f t="shared" si="3"/>
        <v>0.8350582092</v>
      </c>
      <c r="L37" s="2">
        <f t="shared" si="4"/>
        <v>0.8081383084</v>
      </c>
      <c r="M37" s="2">
        <f t="shared" si="19"/>
        <v>0.797431895</v>
      </c>
      <c r="N37" s="2">
        <f t="shared" si="1"/>
        <v>1.021208908</v>
      </c>
      <c r="O37" s="2">
        <v>6.383810364805226</v>
      </c>
      <c r="P37" s="2">
        <v>6.224236905105448</v>
      </c>
      <c r="Q37" s="2">
        <v>0.07824174283594393</v>
      </c>
      <c r="R37" s="2">
        <f t="shared" si="5"/>
        <v>0.08458930487</v>
      </c>
      <c r="S37" s="2">
        <f t="shared" si="6"/>
        <v>0.1239168914</v>
      </c>
      <c r="T37" s="2">
        <f t="shared" si="7"/>
        <v>-0.1175060371</v>
      </c>
      <c r="U37" s="2">
        <f t="shared" si="8"/>
        <v>0.3122733283</v>
      </c>
      <c r="V37" s="2">
        <v>0.0972297415822904</v>
      </c>
      <c r="W37" s="2">
        <f t="shared" si="9"/>
        <v>0.06365494584</v>
      </c>
      <c r="X37" s="2">
        <f t="shared" si="10"/>
        <v>0.07194280791</v>
      </c>
      <c r="Y37" s="2">
        <f t="shared" si="11"/>
        <v>-0.006565112047</v>
      </c>
      <c r="Z37" s="2">
        <f t="shared" si="12"/>
        <v>0.2157930296</v>
      </c>
      <c r="AA37" s="2">
        <f t="shared" si="13"/>
        <v>-0.01898799875</v>
      </c>
      <c r="AB37" s="5">
        <f t="shared" si="14"/>
        <v>-0.03144417914</v>
      </c>
      <c r="AC37" s="2">
        <f t="shared" si="15"/>
        <v>-0.03096413204</v>
      </c>
      <c r="AD37" s="2">
        <f t="shared" si="16"/>
        <v>0.03200062515</v>
      </c>
      <c r="AE37" s="2">
        <f t="shared" si="17"/>
        <v>-0.09344490934</v>
      </c>
      <c r="AF37" s="2">
        <f t="shared" si="18"/>
        <v>0.01267159451</v>
      </c>
      <c r="AG37" s="2">
        <v>-0.03144417914258645</v>
      </c>
      <c r="AH37" s="2">
        <v>-0.030964132041404135</v>
      </c>
      <c r="AI37" s="2">
        <v>0.03200062514534296</v>
      </c>
      <c r="AJ37" s="2">
        <v>-0.0934449093444909</v>
      </c>
      <c r="AK37" s="2">
        <v>0.012671594508975925</v>
      </c>
      <c r="AL37" s="2">
        <v>0.06826969333269171</v>
      </c>
      <c r="AM37" s="2">
        <v>0.07328508602715252</v>
      </c>
      <c r="AN37" s="2">
        <f t="shared" si="20"/>
        <v>-0.005015392694</v>
      </c>
    </row>
    <row r="38" ht="15.75" customHeight="1">
      <c r="A38" s="2">
        <v>1828.0</v>
      </c>
      <c r="B38" s="2">
        <v>9.19</v>
      </c>
      <c r="C38" s="2">
        <v>9.43</v>
      </c>
      <c r="E38" s="2">
        <v>0.9792315680166148</v>
      </c>
      <c r="F38" s="2">
        <f t="shared" si="2"/>
        <v>-0.02493944345</v>
      </c>
      <c r="G38" s="2">
        <v>0.03939714813813011</v>
      </c>
      <c r="H38" s="2">
        <v>0.06144162635951145</v>
      </c>
      <c r="I38" s="2">
        <v>0.06128290403666279</v>
      </c>
      <c r="J38" s="2">
        <v>0.08379155523574355</v>
      </c>
      <c r="K38" s="2">
        <f t="shared" si="3"/>
        <v>0.8344597947</v>
      </c>
      <c r="L38" s="2">
        <f t="shared" si="4"/>
        <v>0.653476331</v>
      </c>
      <c r="M38" s="2">
        <f t="shared" si="19"/>
        <v>0.7961272688</v>
      </c>
      <c r="N38" s="2">
        <f t="shared" si="1"/>
        <v>1</v>
      </c>
      <c r="O38" s="2">
        <v>6.776042055989564</v>
      </c>
      <c r="P38" s="2">
        <v>6.745775395539945</v>
      </c>
      <c r="Q38" s="2">
        <v>0.05560957856660589</v>
      </c>
      <c r="R38" s="2">
        <f t="shared" si="5"/>
        <v>0.05950613468</v>
      </c>
      <c r="S38" s="2">
        <f t="shared" si="6"/>
        <v>0.09463538799</v>
      </c>
      <c r="T38" s="2">
        <f t="shared" si="7"/>
        <v>-0.1175060371</v>
      </c>
      <c r="U38" s="2">
        <f t="shared" si="8"/>
        <v>0.1830565232</v>
      </c>
      <c r="V38" s="2">
        <v>0.08469136405698639</v>
      </c>
      <c r="W38" s="2">
        <f t="shared" si="9"/>
        <v>0.05412008949</v>
      </c>
      <c r="X38" s="2">
        <f t="shared" si="10"/>
        <v>0.0591798115</v>
      </c>
      <c r="Y38" s="2">
        <f t="shared" si="11"/>
        <v>-0.006565112047</v>
      </c>
      <c r="Z38" s="2">
        <f t="shared" si="12"/>
        <v>0.1718182068</v>
      </c>
      <c r="AA38" s="2">
        <f t="shared" si="13"/>
        <v>-0.02908178549</v>
      </c>
      <c r="AB38" s="5">
        <f t="shared" si="14"/>
        <v>-0.02864124114</v>
      </c>
      <c r="AC38" s="2">
        <f t="shared" si="15"/>
        <v>-0.02817488697</v>
      </c>
      <c r="AD38" s="2">
        <f t="shared" si="16"/>
        <v>0.03149839242</v>
      </c>
      <c r="AE38" s="2">
        <f t="shared" si="17"/>
        <v>-0.09344490934</v>
      </c>
      <c r="AF38" s="2">
        <f t="shared" si="18"/>
        <v>0.01267159451</v>
      </c>
      <c r="AG38" s="2">
        <v>-0.028641241137410386</v>
      </c>
      <c r="AH38" s="2">
        <v>-0.028174886971164548</v>
      </c>
      <c r="AI38" s="2">
        <v>0.03149839241562824</v>
      </c>
      <c r="AJ38" s="2">
        <v>-0.0934449093444909</v>
      </c>
      <c r="AK38" s="2">
        <v>0.012671594508975925</v>
      </c>
      <c r="AL38" s="2">
        <v>0.06465829513548829</v>
      </c>
      <c r="AM38" s="2">
        <v>0.06973720292311421</v>
      </c>
      <c r="AN38" s="2">
        <f t="shared" si="20"/>
        <v>-0.005078907788</v>
      </c>
    </row>
    <row r="39" ht="15.75" customHeight="1">
      <c r="A39" s="2">
        <v>1829.0</v>
      </c>
      <c r="B39" s="2">
        <v>9.02</v>
      </c>
      <c r="C39" s="2">
        <v>9.105</v>
      </c>
      <c r="E39" s="2">
        <v>0.9655355249204667</v>
      </c>
      <c r="F39" s="2">
        <f t="shared" si="2"/>
        <v>-0.0136960431</v>
      </c>
      <c r="G39" s="2">
        <v>0.04140189183412857</v>
      </c>
      <c r="H39" s="2">
        <v>0.07857439209179917</v>
      </c>
      <c r="I39" s="2">
        <v>0.030164179877212174</v>
      </c>
      <c r="J39" s="2">
        <v>0.0669355536784304</v>
      </c>
      <c r="K39" s="2">
        <f t="shared" si="3"/>
        <v>0.8343726005</v>
      </c>
      <c r="L39" s="2">
        <f t="shared" si="4"/>
        <v>0.425196861</v>
      </c>
      <c r="M39" s="2">
        <f t="shared" si="19"/>
        <v>0.8001441644</v>
      </c>
      <c r="N39" s="2">
        <f t="shared" si="1"/>
        <v>0.9655355249</v>
      </c>
      <c r="O39" s="2">
        <v>7.308465441327409</v>
      </c>
      <c r="P39" s="2">
        <v>7.197307606630744</v>
      </c>
      <c r="Q39" s="2">
        <v>0.07700360879138204</v>
      </c>
      <c r="R39" s="2">
        <f t="shared" si="5"/>
        <v>0.0791141776</v>
      </c>
      <c r="S39" s="2">
        <f t="shared" si="6"/>
        <v>0.0713272941</v>
      </c>
      <c r="T39" s="2">
        <f t="shared" si="7"/>
        <v>-0.01276151165</v>
      </c>
      <c r="U39" s="2">
        <f t="shared" si="8"/>
        <v>0.1830565232</v>
      </c>
      <c r="V39" s="2">
        <v>0.08942270382097019</v>
      </c>
      <c r="W39" s="2">
        <f t="shared" si="9"/>
        <v>0.05725530002</v>
      </c>
      <c r="X39" s="2">
        <f t="shared" si="10"/>
        <v>0.05528044886</v>
      </c>
      <c r="Y39" s="2">
        <f t="shared" si="11"/>
        <v>-0.006565112047</v>
      </c>
      <c r="Z39" s="2">
        <f t="shared" si="12"/>
        <v>0.1718182068</v>
      </c>
      <c r="AA39" s="2">
        <f t="shared" si="13"/>
        <v>-0.01241909503</v>
      </c>
      <c r="AB39" s="5">
        <f t="shared" si="14"/>
        <v>-0.02986608508</v>
      </c>
      <c r="AC39" s="2">
        <f t="shared" si="15"/>
        <v>-0.02940087453</v>
      </c>
      <c r="AD39" s="2">
        <f t="shared" si="16"/>
        <v>0.0314787806</v>
      </c>
      <c r="AE39" s="2">
        <f t="shared" si="17"/>
        <v>-0.09344490934</v>
      </c>
      <c r="AF39" s="2">
        <f t="shared" si="18"/>
        <v>0.01267159451</v>
      </c>
      <c r="AG39" s="2">
        <v>-0.029866085083587977</v>
      </c>
      <c r="AH39" s="2">
        <v>-0.02940087452669915</v>
      </c>
      <c r="AI39" s="2">
        <v>0.031478780603289465</v>
      </c>
      <c r="AJ39" s="2">
        <v>-0.0934449093444909</v>
      </c>
      <c r="AK39" s="2">
        <v>0.012671594508975925</v>
      </c>
      <c r="AL39" s="2">
        <v>0.0638417398650171</v>
      </c>
      <c r="AM39" s="2">
        <v>0.07030718217168924</v>
      </c>
      <c r="AN39" s="2">
        <f t="shared" si="20"/>
        <v>-0.006465442307</v>
      </c>
    </row>
    <row r="40" ht="15.75" customHeight="1">
      <c r="A40" s="2">
        <v>1830.0</v>
      </c>
      <c r="B40" s="2">
        <v>8.94</v>
      </c>
      <c r="C40" s="2">
        <v>8.98</v>
      </c>
      <c r="E40" s="2">
        <v>0.9862712795167491</v>
      </c>
      <c r="F40" s="2">
        <f t="shared" si="2"/>
        <v>0.0207357546</v>
      </c>
      <c r="G40" s="2">
        <v>0.051206551785188736</v>
      </c>
      <c r="H40" s="2">
        <v>0.06583915968865739</v>
      </c>
      <c r="I40" s="2">
        <v>0.06744482615838535</v>
      </c>
      <c r="J40" s="2">
        <v>0.08230346794789511</v>
      </c>
      <c r="K40" s="2">
        <f t="shared" si="3"/>
        <v>0.8340832143</v>
      </c>
      <c r="L40" s="2">
        <f t="shared" si="4"/>
        <v>0.6716947062</v>
      </c>
      <c r="M40" s="2">
        <f t="shared" si="19"/>
        <v>0.8019312427</v>
      </c>
      <c r="N40" s="2">
        <f t="shared" si="1"/>
        <v>0.9522799576</v>
      </c>
      <c r="O40" s="2">
        <v>7.7896486645979985</v>
      </c>
      <c r="P40" s="2">
        <v>7.789670982544219</v>
      </c>
      <c r="Q40" s="2">
        <v>0.08528579311091776</v>
      </c>
      <c r="R40" s="2">
        <f t="shared" si="5"/>
        <v>0.08697424474</v>
      </c>
      <c r="S40" s="2">
        <f t="shared" si="6"/>
        <v>0.06403603432</v>
      </c>
      <c r="T40" s="2">
        <f t="shared" si="7"/>
        <v>-0.003440418827</v>
      </c>
      <c r="U40" s="2">
        <f t="shared" si="8"/>
        <v>0.1830565232</v>
      </c>
      <c r="V40" s="2">
        <v>0.08459694060035172</v>
      </c>
      <c r="W40" s="2">
        <f t="shared" si="9"/>
        <v>0.05530680004</v>
      </c>
      <c r="X40" s="2">
        <f t="shared" si="10"/>
        <v>0.05340796726</v>
      </c>
      <c r="Y40" s="2">
        <f t="shared" si="11"/>
        <v>-0.006565112047</v>
      </c>
      <c r="Z40" s="2">
        <f t="shared" si="12"/>
        <v>0.1718182068</v>
      </c>
      <c r="AA40" s="2">
        <f t="shared" si="13"/>
        <v>0.0006888525106</v>
      </c>
      <c r="AB40" s="5">
        <f t="shared" si="14"/>
        <v>-0.02731072534</v>
      </c>
      <c r="AC40" s="2">
        <f t="shared" si="15"/>
        <v>-0.02684025104</v>
      </c>
      <c r="AD40" s="2">
        <f t="shared" si="16"/>
        <v>0.03162204782</v>
      </c>
      <c r="AE40" s="2">
        <f t="shared" si="17"/>
        <v>-0.09344490934</v>
      </c>
      <c r="AF40" s="2">
        <f t="shared" si="18"/>
        <v>0.01267159451</v>
      </c>
      <c r="AG40" s="2">
        <v>-0.027310725341958664</v>
      </c>
      <c r="AH40" s="2">
        <v>-0.026840251035689433</v>
      </c>
      <c r="AI40" s="2">
        <v>0.03162204782443837</v>
      </c>
      <c r="AJ40" s="2">
        <v>-0.0934449093444909</v>
      </c>
      <c r="AK40" s="2">
        <v>0.012671594508975925</v>
      </c>
      <c r="AL40" s="2">
        <v>0.06437349087499333</v>
      </c>
      <c r="AM40" s="2">
        <v>0.07155269200744917</v>
      </c>
      <c r="AN40" s="2">
        <f t="shared" si="20"/>
        <v>-0.007179201132</v>
      </c>
    </row>
    <row r="41" ht="15.75" customHeight="1">
      <c r="A41" s="2">
        <v>1831.0</v>
      </c>
      <c r="B41" s="2">
        <v>8.38</v>
      </c>
      <c r="C41" s="2">
        <v>8.66</v>
      </c>
      <c r="E41" s="2">
        <v>0.9643652561247216</v>
      </c>
      <c r="F41" s="2">
        <f t="shared" si="2"/>
        <v>-0.02190602339</v>
      </c>
      <c r="G41" s="2">
        <v>0.12402101977583802</v>
      </c>
      <c r="H41" s="2">
        <v>0.1655552837860308</v>
      </c>
      <c r="I41" s="2">
        <v>0.06011802718426759</v>
      </c>
      <c r="J41" s="2">
        <v>0.09929097968992195</v>
      </c>
      <c r="K41" s="2">
        <f t="shared" si="3"/>
        <v>0.8314151175</v>
      </c>
      <c r="L41" s="2">
        <f t="shared" si="4"/>
        <v>0.6853183388</v>
      </c>
      <c r="M41" s="2">
        <f t="shared" si="19"/>
        <v>0.7916917893</v>
      </c>
      <c r="N41" s="2">
        <f t="shared" si="1"/>
        <v>0.9183457052</v>
      </c>
      <c r="O41" s="2">
        <v>9.079266159858996</v>
      </c>
      <c r="P41" s="2">
        <v>8.563115045863192</v>
      </c>
      <c r="Q41" s="2">
        <v>0.08871932633475099</v>
      </c>
      <c r="R41" s="2">
        <f t="shared" si="5"/>
        <v>0.09059836756</v>
      </c>
      <c r="S41" s="2">
        <f t="shared" si="6"/>
        <v>0.06762355004</v>
      </c>
      <c r="T41" s="2">
        <f t="shared" si="7"/>
        <v>-0.003440418827</v>
      </c>
      <c r="U41" s="2">
        <f t="shared" si="8"/>
        <v>0.1830565232</v>
      </c>
      <c r="V41" s="2">
        <v>0.07768941519759608</v>
      </c>
      <c r="W41" s="2">
        <f t="shared" si="9"/>
        <v>0.05091344287</v>
      </c>
      <c r="X41" s="2">
        <f t="shared" si="10"/>
        <v>0.04462748819</v>
      </c>
      <c r="Y41" s="2">
        <f t="shared" si="11"/>
        <v>-0.006565112047</v>
      </c>
      <c r="Z41" s="2">
        <f t="shared" si="12"/>
        <v>0.1675681894</v>
      </c>
      <c r="AA41" s="2">
        <f t="shared" si="13"/>
        <v>0.01102991114</v>
      </c>
      <c r="AB41" s="5">
        <f t="shared" si="14"/>
        <v>-0.02504320661</v>
      </c>
      <c r="AC41" s="2">
        <f t="shared" si="15"/>
        <v>-0.02462069461</v>
      </c>
      <c r="AD41" s="2">
        <f t="shared" si="16"/>
        <v>0.02993934671</v>
      </c>
      <c r="AE41" s="2">
        <f t="shared" si="17"/>
        <v>-0.09344490934</v>
      </c>
      <c r="AF41" s="2">
        <f t="shared" si="18"/>
        <v>0.01267159451</v>
      </c>
      <c r="AG41" s="2">
        <v>-0.025043206609593825</v>
      </c>
      <c r="AH41" s="2">
        <v>-0.02462069460852745</v>
      </c>
      <c r="AI41" s="2">
        <v>0.029939346713565393</v>
      </c>
      <c r="AJ41" s="2">
        <v>-0.0934449093444909</v>
      </c>
      <c r="AK41" s="2">
        <v>0.012671594508975925</v>
      </c>
      <c r="AL41" s="2">
        <v>0.06587137655298607</v>
      </c>
      <c r="AM41" s="2">
        <v>0.0693925456285995</v>
      </c>
      <c r="AN41" s="2">
        <f t="shared" si="20"/>
        <v>-0.003521169076</v>
      </c>
    </row>
    <row r="42" ht="15.75" customHeight="1">
      <c r="A42" s="2">
        <v>1832.0</v>
      </c>
      <c r="B42" s="2">
        <v>8.3</v>
      </c>
      <c r="C42" s="2">
        <v>8.34</v>
      </c>
      <c r="E42" s="2">
        <v>0.9630484988452656</v>
      </c>
      <c r="F42" s="2">
        <f t="shared" si="2"/>
        <v>-0.001316757279</v>
      </c>
      <c r="G42" s="2">
        <v>0.04919753263275428</v>
      </c>
      <c r="H42" s="2">
        <v>0.08945451230211665</v>
      </c>
      <c r="I42" s="2">
        <v>0.08607892540779474</v>
      </c>
      <c r="J42" s="2">
        <v>0.12775101846900516</v>
      </c>
      <c r="K42" s="2">
        <f t="shared" si="3"/>
        <v>0.8302684434</v>
      </c>
      <c r="L42" s="2">
        <f t="shared" si="4"/>
        <v>0.6015300982</v>
      </c>
      <c r="M42" s="2">
        <f t="shared" si="19"/>
        <v>0.7843514905</v>
      </c>
      <c r="N42" s="2">
        <f t="shared" si="1"/>
        <v>0.8844114528</v>
      </c>
      <c r="O42" s="2">
        <v>9.891447486250295</v>
      </c>
      <c r="P42" s="2">
        <v>9.657061714239477</v>
      </c>
      <c r="Q42" s="2">
        <v>0.08582005779016806</v>
      </c>
      <c r="R42" s="2">
        <f t="shared" si="5"/>
        <v>0.08765419169</v>
      </c>
      <c r="S42" s="2">
        <f t="shared" si="6"/>
        <v>0.06689158395</v>
      </c>
      <c r="T42" s="2">
        <f t="shared" si="7"/>
        <v>-0.003440418827</v>
      </c>
      <c r="U42" s="2">
        <f t="shared" si="8"/>
        <v>0.1830565232</v>
      </c>
      <c r="V42" s="2">
        <v>0.08399977612258426</v>
      </c>
      <c r="W42" s="2">
        <f t="shared" si="9"/>
        <v>0.05314195015</v>
      </c>
      <c r="X42" s="2">
        <f t="shared" si="10"/>
        <v>0.04681211724</v>
      </c>
      <c r="Y42" s="2">
        <f t="shared" si="11"/>
        <v>-0.006565112047</v>
      </c>
      <c r="Z42" s="2">
        <f t="shared" si="12"/>
        <v>0.1675681894</v>
      </c>
      <c r="AA42" s="2">
        <f t="shared" si="13"/>
        <v>0.001820281668</v>
      </c>
      <c r="AB42" s="5">
        <f t="shared" si="14"/>
        <v>-0.02870716378</v>
      </c>
      <c r="AC42" s="2">
        <f t="shared" si="15"/>
        <v>-0.02831584472</v>
      </c>
      <c r="AD42" s="2">
        <f t="shared" si="16"/>
        <v>0.02882246265</v>
      </c>
      <c r="AE42" s="2">
        <f t="shared" si="17"/>
        <v>-0.09344490934</v>
      </c>
      <c r="AF42" s="2">
        <f t="shared" si="18"/>
        <v>0.01267159451</v>
      </c>
      <c r="AG42" s="2">
        <v>-0.028707163780915885</v>
      </c>
      <c r="AH42" s="2">
        <v>-0.02831584472400106</v>
      </c>
      <c r="AI42" s="2">
        <v>0.028822462648332072</v>
      </c>
      <c r="AJ42" s="2">
        <v>-0.0934449093444909</v>
      </c>
      <c r="AK42" s="2">
        <v>0.012671594508975925</v>
      </c>
      <c r="AL42" s="2">
        <v>0.06183202109201452</v>
      </c>
      <c r="AM42" s="2">
        <v>0.06601196976060035</v>
      </c>
      <c r="AN42" s="2">
        <f t="shared" si="20"/>
        <v>-0.004179948669</v>
      </c>
    </row>
    <row r="43" ht="15.75" customHeight="1">
      <c r="A43" s="2">
        <v>1833.0</v>
      </c>
      <c r="B43" s="2">
        <v>8.14</v>
      </c>
      <c r="C43" s="2">
        <v>8.22</v>
      </c>
      <c r="E43" s="2">
        <v>0.985611510791367</v>
      </c>
      <c r="F43" s="2">
        <f t="shared" si="2"/>
        <v>0.02256301195</v>
      </c>
      <c r="G43" s="2">
        <v>0.015235478251329537</v>
      </c>
      <c r="H43" s="2">
        <v>0.03005643413821013</v>
      </c>
      <c r="I43" s="2">
        <v>0.06102422544211116</v>
      </c>
      <c r="J43" s="2">
        <v>0.07651363019309088</v>
      </c>
      <c r="K43" s="2">
        <f t="shared" si="3"/>
        <v>0.8277860697</v>
      </c>
      <c r="L43" s="2">
        <f t="shared" si="4"/>
        <v>0.4691633692</v>
      </c>
      <c r="M43" s="2">
        <f t="shared" si="19"/>
        <v>0.7851391565</v>
      </c>
      <c r="N43" s="2">
        <f t="shared" si="1"/>
        <v>0.8716861082</v>
      </c>
      <c r="O43" s="2">
        <v>10.188749126152342</v>
      </c>
      <c r="P43" s="2">
        <v>10.395958562994652</v>
      </c>
      <c r="Q43" s="2">
        <v>0.08941571292065921</v>
      </c>
      <c r="R43" s="2">
        <f t="shared" si="5"/>
        <v>0.09100387699</v>
      </c>
      <c r="S43" s="2">
        <f t="shared" si="6"/>
        <v>0.06251882003</v>
      </c>
      <c r="T43" s="2">
        <f t="shared" si="7"/>
        <v>0.0101848124</v>
      </c>
      <c r="U43" s="2">
        <f t="shared" si="8"/>
        <v>0.1830565232</v>
      </c>
      <c r="V43" s="2">
        <v>0.08495022896430178</v>
      </c>
      <c r="W43" s="2">
        <f t="shared" si="9"/>
        <v>0.05640497601</v>
      </c>
      <c r="X43" s="2">
        <f t="shared" si="10"/>
        <v>0.0465086214</v>
      </c>
      <c r="Y43" s="2">
        <f t="shared" si="11"/>
        <v>-0.006565112047</v>
      </c>
      <c r="Z43" s="2">
        <f t="shared" si="12"/>
        <v>0.1675681894</v>
      </c>
      <c r="AA43" s="2">
        <f t="shared" si="13"/>
        <v>0.004465483956</v>
      </c>
      <c r="AB43" s="3">
        <f t="shared" si="14"/>
        <v>-0.02652200201</v>
      </c>
      <c r="AC43" s="4">
        <f t="shared" si="15"/>
        <v>-0.02612566139</v>
      </c>
      <c r="AD43" s="4">
        <f t="shared" si="16"/>
        <v>0.02898087316</v>
      </c>
      <c r="AE43" s="4">
        <f t="shared" si="17"/>
        <v>-0.09344490934</v>
      </c>
      <c r="AF43" s="4">
        <f t="shared" si="18"/>
        <v>0.01267159451</v>
      </c>
      <c r="AG43" s="4">
        <v>-0.026522002014558833</v>
      </c>
      <c r="AH43" s="4">
        <v>-0.026125661386799726</v>
      </c>
      <c r="AI43" s="4">
        <v>0.028980873160088568</v>
      </c>
      <c r="AJ43" s="4">
        <v>-0.0934449093444909</v>
      </c>
      <c r="AK43" s="4">
        <v>0.012671594508975925</v>
      </c>
      <c r="AL43" s="2">
        <v>0.05599220815115029</v>
      </c>
      <c r="AM43" s="2">
        <v>0.06451833495550892</v>
      </c>
      <c r="AN43" s="2">
        <f t="shared" si="20"/>
        <v>-0.008526126804</v>
      </c>
    </row>
    <row r="44" ht="15.75" customHeight="1">
      <c r="A44" s="2">
        <v>1834.0</v>
      </c>
      <c r="B44" s="2">
        <v>8.3</v>
      </c>
      <c r="C44" s="2">
        <v>8.22</v>
      </c>
      <c r="E44" s="2">
        <v>1.0</v>
      </c>
      <c r="F44" s="2">
        <f t="shared" si="2"/>
        <v>0.01438848921</v>
      </c>
      <c r="G44" s="2">
        <v>0.011392276919615307</v>
      </c>
      <c r="H44" s="2">
        <v>0.011392276919615307</v>
      </c>
      <c r="I44" s="2">
        <v>-0.0082221812712994</v>
      </c>
      <c r="J44" s="2">
        <v>-0.008222181271299367</v>
      </c>
      <c r="K44" s="2">
        <f t="shared" si="3"/>
        <v>0.8289457304</v>
      </c>
      <c r="L44" s="2">
        <f t="shared" si="4"/>
        <v>0.618368564</v>
      </c>
      <c r="M44" s="2">
        <f t="shared" si="19"/>
        <v>0.7968618244</v>
      </c>
      <c r="N44" s="2">
        <f t="shared" si="1"/>
        <v>0.8716861082</v>
      </c>
      <c r="O44" s="2">
        <v>10.304822177661958</v>
      </c>
      <c r="P44" s="2">
        <v>10.310481107200793</v>
      </c>
      <c r="Q44" s="2">
        <v>0.07246974362196743</v>
      </c>
      <c r="R44" s="2">
        <f t="shared" si="5"/>
        <v>0.07383745236</v>
      </c>
      <c r="S44" s="2">
        <f t="shared" si="6"/>
        <v>0.05782625468</v>
      </c>
      <c r="T44" s="2">
        <f t="shared" si="7"/>
        <v>0.0101848124</v>
      </c>
      <c r="U44" s="2">
        <f t="shared" si="8"/>
        <v>0.1772544839</v>
      </c>
      <c r="V44" s="2">
        <v>0.06738975364881568</v>
      </c>
      <c r="W44" s="2">
        <f t="shared" si="9"/>
        <v>0.04973626931</v>
      </c>
      <c r="X44" s="2">
        <f t="shared" si="10"/>
        <v>0.04540011835</v>
      </c>
      <c r="Y44" s="2">
        <f t="shared" si="11"/>
        <v>-0.008222181271</v>
      </c>
      <c r="Z44" s="2">
        <f t="shared" si="12"/>
        <v>0.1277510185</v>
      </c>
      <c r="AA44" s="2">
        <f t="shared" si="13"/>
        <v>0.005079989973</v>
      </c>
      <c r="AB44" s="5">
        <f t="shared" si="14"/>
        <v>-0.01692484556</v>
      </c>
      <c r="AC44" s="2">
        <f t="shared" si="15"/>
        <v>-0.01678117045</v>
      </c>
      <c r="AD44" s="2">
        <f t="shared" si="16"/>
        <v>0.01775291216</v>
      </c>
      <c r="AE44" s="2">
        <f t="shared" si="17"/>
        <v>-0.03695150115</v>
      </c>
      <c r="AF44" s="2">
        <f t="shared" si="18"/>
        <v>0.01267159451</v>
      </c>
      <c r="AG44" s="2">
        <v>-0.016924845557459205</v>
      </c>
      <c r="AH44" s="2">
        <v>-0.016781170452350835</v>
      </c>
      <c r="AI44" s="2">
        <v>0.017752912159101245</v>
      </c>
      <c r="AJ44" s="2">
        <v>-0.036951501154734445</v>
      </c>
      <c r="AK44" s="2">
        <v>0.012671594508975925</v>
      </c>
      <c r="AL44" s="2">
        <v>0.05659220373064351</v>
      </c>
      <c r="AM44" s="2">
        <v>0.06500702413241975</v>
      </c>
      <c r="AN44" s="2">
        <f t="shared" si="20"/>
        <v>-0.008414820402</v>
      </c>
    </row>
    <row r="45" ht="15.75" customHeight="1">
      <c r="A45" s="2">
        <v>1835.0</v>
      </c>
      <c r="B45" s="2">
        <v>8.54</v>
      </c>
      <c r="C45" s="2">
        <v>8.42</v>
      </c>
      <c r="E45" s="2">
        <v>1.024330900243309</v>
      </c>
      <c r="F45" s="2">
        <f t="shared" si="2"/>
        <v>0.02433090024</v>
      </c>
      <c r="G45" s="2">
        <v>0.10202604756402911</v>
      </c>
      <c r="H45" s="2">
        <v>0.07584965688554868</v>
      </c>
      <c r="I45" s="2">
        <v>0.08601852155758037</v>
      </c>
      <c r="J45" s="2">
        <v>0.060222357150036876</v>
      </c>
      <c r="K45" s="2">
        <f t="shared" si="3"/>
        <v>0.8286887198</v>
      </c>
      <c r="L45" s="2">
        <f t="shared" si="4"/>
        <v>0.5498104043</v>
      </c>
      <c r="M45" s="2">
        <f t="shared" si="19"/>
        <v>0.7769300795</v>
      </c>
      <c r="N45" s="2">
        <f t="shared" si="1"/>
        <v>0.8928950159</v>
      </c>
      <c r="O45" s="2">
        <v>11.08643940410421</v>
      </c>
      <c r="P45" s="2">
        <v>10.931402582827348</v>
      </c>
      <c r="Q45" s="2">
        <v>0.06285292486754517</v>
      </c>
      <c r="R45" s="2">
        <f t="shared" si="5"/>
        <v>0.06369696965</v>
      </c>
      <c r="S45" s="2">
        <f t="shared" si="6"/>
        <v>0.04518548713</v>
      </c>
      <c r="T45" s="2">
        <f t="shared" si="7"/>
        <v>0.0101848124</v>
      </c>
      <c r="U45" s="2">
        <f t="shared" si="8"/>
        <v>0.1655552838</v>
      </c>
      <c r="V45" s="2">
        <v>0.06246330818366688</v>
      </c>
      <c r="W45" s="2">
        <f t="shared" si="9"/>
        <v>0.05048487835</v>
      </c>
      <c r="X45" s="2">
        <f t="shared" si="10"/>
        <v>0.0429303176</v>
      </c>
      <c r="Y45" s="2">
        <f t="shared" si="11"/>
        <v>-0.008222181271</v>
      </c>
      <c r="Z45" s="2">
        <f t="shared" si="12"/>
        <v>0.1277510185</v>
      </c>
      <c r="AA45" s="2">
        <f t="shared" si="13"/>
        <v>0.0003896166839</v>
      </c>
      <c r="AB45" s="5">
        <f t="shared" si="14"/>
        <v>-0.01168312394</v>
      </c>
      <c r="AC45" s="2">
        <f t="shared" si="15"/>
        <v>-0.01147628556</v>
      </c>
      <c r="AD45" s="2">
        <f t="shared" si="16"/>
        <v>0.02135101001</v>
      </c>
      <c r="AE45" s="2">
        <f t="shared" si="17"/>
        <v>-0.03695150115</v>
      </c>
      <c r="AF45" s="2">
        <f t="shared" si="18"/>
        <v>0.02433090024</v>
      </c>
      <c r="AG45" s="2">
        <v>-0.011683123936036072</v>
      </c>
      <c r="AH45" s="2">
        <v>-0.01147628555622493</v>
      </c>
      <c r="AI45" s="2">
        <v>0.02135101000751827</v>
      </c>
      <c r="AJ45" s="2">
        <v>-0.036951501154734445</v>
      </c>
      <c r="AK45" s="2">
        <v>0.024330900243308973</v>
      </c>
      <c r="AL45" s="2">
        <v>0.059685156335856325</v>
      </c>
      <c r="AM45" s="2">
        <v>0.06735766359995364</v>
      </c>
      <c r="AN45" s="2">
        <f t="shared" si="20"/>
        <v>-0.007672507264</v>
      </c>
    </row>
    <row r="46" ht="15.75" customHeight="1">
      <c r="A46" s="2">
        <v>1836.0</v>
      </c>
      <c r="B46" s="2">
        <v>9.02</v>
      </c>
      <c r="C46" s="2">
        <v>8.78</v>
      </c>
      <c r="E46" s="2">
        <v>1.0427553444180522</v>
      </c>
      <c r="F46" s="2">
        <f t="shared" si="2"/>
        <v>0.01842444417</v>
      </c>
      <c r="G46" s="2">
        <v>0.10858469469647436</v>
      </c>
      <c r="H46" s="2">
        <v>0.06313019696404498</v>
      </c>
      <c r="I46" s="2">
        <v>0.011269930665080894</v>
      </c>
      <c r="J46" s="2">
        <v>-0.030194440068339157</v>
      </c>
      <c r="K46" s="2">
        <f t="shared" si="3"/>
        <v>0.8196627567</v>
      </c>
      <c r="L46" s="2">
        <f t="shared" si="4"/>
        <v>0.4103373936</v>
      </c>
      <c r="M46" s="2">
        <f t="shared" si="19"/>
        <v>0.6785016953</v>
      </c>
      <c r="N46" s="2">
        <f t="shared" si="1"/>
        <v>0.9310710498</v>
      </c>
      <c r="O46" s="2">
        <v>11.786328507315257</v>
      </c>
      <c r="P46" s="2">
        <v>10.60133500267728</v>
      </c>
      <c r="Q46" s="2">
        <v>0.06829632383298434</v>
      </c>
      <c r="R46" s="2">
        <f t="shared" si="5"/>
        <v>0.06899150811</v>
      </c>
      <c r="S46" s="2">
        <f t="shared" si="6"/>
        <v>0.04113933385</v>
      </c>
      <c r="T46" s="2">
        <f t="shared" si="7"/>
        <v>0.01139227692</v>
      </c>
      <c r="U46" s="2">
        <f t="shared" si="8"/>
        <v>0.1655552838</v>
      </c>
      <c r="V46" s="2">
        <v>0.0599087243818491</v>
      </c>
      <c r="W46" s="2">
        <f t="shared" si="9"/>
        <v>0.05100954222</v>
      </c>
      <c r="X46" s="2">
        <f t="shared" si="10"/>
        <v>0.0475969782</v>
      </c>
      <c r="Y46" s="2">
        <f t="shared" si="11"/>
        <v>-0.03019444007</v>
      </c>
      <c r="Z46" s="2">
        <f t="shared" si="12"/>
        <v>0.1277510185</v>
      </c>
      <c r="AA46" s="2">
        <f t="shared" si="13"/>
        <v>0.008387599451</v>
      </c>
      <c r="AB46" s="5">
        <f t="shared" si="14"/>
        <v>-0.008785626959</v>
      </c>
      <c r="AC46" s="2">
        <f t="shared" si="15"/>
        <v>-0.008467910565</v>
      </c>
      <c r="AD46" s="2">
        <f t="shared" si="16"/>
        <v>0.02660458823</v>
      </c>
      <c r="AE46" s="2">
        <f t="shared" si="17"/>
        <v>-0.03695150115</v>
      </c>
      <c r="AF46" s="2">
        <f t="shared" si="18"/>
        <v>0.04275534442</v>
      </c>
      <c r="AG46" s="2">
        <v>-0.008785626958187357</v>
      </c>
      <c r="AH46" s="2">
        <v>-0.00846791056531726</v>
      </c>
      <c r="AI46" s="2">
        <v>0.026604588226333166</v>
      </c>
      <c r="AJ46" s="2">
        <v>-0.036951501154734445</v>
      </c>
      <c r="AK46" s="2">
        <v>0.04275534441805218</v>
      </c>
      <c r="AL46" s="2">
        <v>0.062360175222900695</v>
      </c>
      <c r="AM46" s="2">
        <v>0.06479517025428337</v>
      </c>
      <c r="AN46" s="2">
        <f t="shared" si="20"/>
        <v>-0.002434995031</v>
      </c>
    </row>
    <row r="47" ht="15.75" customHeight="1">
      <c r="A47" s="2">
        <v>1837.0</v>
      </c>
      <c r="B47" s="2">
        <v>9.27</v>
      </c>
      <c r="C47" s="2">
        <v>9.145</v>
      </c>
      <c r="E47" s="2">
        <v>1.0415717539863325</v>
      </c>
      <c r="F47" s="2">
        <f t="shared" si="2"/>
        <v>-0.001183590432</v>
      </c>
      <c r="G47" s="2">
        <v>0.02112765660949245</v>
      </c>
      <c r="H47" s="2">
        <v>-0.0196281219211214</v>
      </c>
      <c r="I47" s="2">
        <v>0.016809401373599722</v>
      </c>
      <c r="J47" s="2">
        <v>-0.023774024706374353</v>
      </c>
      <c r="K47" s="2">
        <f t="shared" si="3"/>
        <v>0.8227238522</v>
      </c>
      <c r="L47" s="2">
        <f t="shared" si="4"/>
        <v>0.517042942</v>
      </c>
      <c r="M47" s="2">
        <f t="shared" si="19"/>
        <v>0.7034698844</v>
      </c>
      <c r="N47" s="2">
        <f t="shared" si="1"/>
        <v>0.9697773065</v>
      </c>
      <c r="O47" s="2">
        <v>11.554985014371285</v>
      </c>
      <c r="P47" s="2">
        <v>10.349298602403078</v>
      </c>
      <c r="Q47" s="2">
        <v>0.06113085012284485</v>
      </c>
      <c r="R47" s="2">
        <f t="shared" si="5"/>
        <v>0.06216654172</v>
      </c>
      <c r="S47" s="2">
        <f t="shared" si="6"/>
        <v>0.04967081051</v>
      </c>
      <c r="T47" s="2">
        <f t="shared" si="7"/>
        <v>-0.01962812192</v>
      </c>
      <c r="U47" s="2">
        <f t="shared" si="8"/>
        <v>0.1655552838</v>
      </c>
      <c r="V47" s="2">
        <v>0.052161679265983196</v>
      </c>
      <c r="W47" s="2">
        <f t="shared" si="9"/>
        <v>0.04719887604</v>
      </c>
      <c r="X47" s="2">
        <f t="shared" si="10"/>
        <v>0.05466892705</v>
      </c>
      <c r="Y47" s="2">
        <f t="shared" si="11"/>
        <v>-0.03019444007</v>
      </c>
      <c r="Z47" s="2">
        <f t="shared" si="12"/>
        <v>0.1277510185</v>
      </c>
      <c r="AA47" s="2">
        <f t="shared" si="13"/>
        <v>0.008969170857</v>
      </c>
      <c r="AB47" s="5">
        <f t="shared" si="14"/>
        <v>-0.005154265351</v>
      </c>
      <c r="AC47" s="2">
        <f t="shared" si="15"/>
        <v>-0.004727836314</v>
      </c>
      <c r="AD47" s="2">
        <f t="shared" si="16"/>
        <v>0.03086634477</v>
      </c>
      <c r="AE47" s="2">
        <f t="shared" si="17"/>
        <v>-0.03695150115</v>
      </c>
      <c r="AF47" s="2">
        <f t="shared" si="18"/>
        <v>0.04275534442</v>
      </c>
      <c r="AG47" s="2">
        <v>-0.005154265350379703</v>
      </c>
      <c r="AH47" s="2">
        <v>-0.004727836313712208</v>
      </c>
      <c r="AI47" s="2">
        <v>0.030866344772222207</v>
      </c>
      <c r="AJ47" s="2">
        <v>-0.036951501154734445</v>
      </c>
      <c r="AK47" s="2">
        <v>0.04275534441805218</v>
      </c>
      <c r="AL47" s="2">
        <v>0.05784563126586697</v>
      </c>
      <c r="AM47" s="2">
        <v>0.05987268040689828</v>
      </c>
      <c r="AN47" s="2">
        <f t="shared" si="20"/>
        <v>-0.002027049141</v>
      </c>
    </row>
    <row r="48" ht="15.75" customHeight="1">
      <c r="A48" s="2">
        <v>1838.0</v>
      </c>
      <c r="B48" s="2">
        <v>9.02</v>
      </c>
      <c r="C48" s="2">
        <v>9.145</v>
      </c>
      <c r="E48" s="2">
        <v>1.0</v>
      </c>
      <c r="F48" s="2">
        <f t="shared" si="2"/>
        <v>-0.04157175399</v>
      </c>
      <c r="G48" s="2">
        <v>-0.024916061943072276</v>
      </c>
      <c r="H48" s="2">
        <v>-0.024916061943072276</v>
      </c>
      <c r="I48" s="2">
        <v>0.08027108316203797</v>
      </c>
      <c r="J48" s="2">
        <v>0.0802710831620379</v>
      </c>
      <c r="K48" s="2">
        <f t="shared" si="3"/>
        <v>0.8105768297</v>
      </c>
      <c r="L48" s="2">
        <f t="shared" si="4"/>
        <v>0.2775180521</v>
      </c>
      <c r="M48" s="2">
        <f t="shared" si="19"/>
        <v>0.5540575739</v>
      </c>
      <c r="N48" s="2">
        <f t="shared" si="1"/>
        <v>0.9697773065</v>
      </c>
      <c r="O48" s="2">
        <v>11.267080292001937</v>
      </c>
      <c r="P48" s="2">
        <v>11.180048011185338</v>
      </c>
      <c r="Q48" s="2">
        <v>0.052164221427860695</v>
      </c>
      <c r="R48" s="2">
        <f t="shared" si="5"/>
        <v>0.05353077289</v>
      </c>
      <c r="S48" s="2">
        <f t="shared" si="6"/>
        <v>0.05680551037</v>
      </c>
      <c r="T48" s="2">
        <f t="shared" si="7"/>
        <v>-0.02491606194</v>
      </c>
      <c r="U48" s="2">
        <f t="shared" si="8"/>
        <v>0.1655552838</v>
      </c>
      <c r="V48" s="2">
        <v>0.05181940575731739</v>
      </c>
      <c r="W48" s="2">
        <f t="shared" si="9"/>
        <v>0.04909769396</v>
      </c>
      <c r="X48" s="2">
        <f t="shared" si="10"/>
        <v>0.05446286038</v>
      </c>
      <c r="Y48" s="2">
        <f t="shared" si="11"/>
        <v>-0.03019444007</v>
      </c>
      <c r="Z48" s="2">
        <f t="shared" si="12"/>
        <v>0.1277510185</v>
      </c>
      <c r="AA48" s="2">
        <f t="shared" si="13"/>
        <v>0.0003448156705</v>
      </c>
      <c r="AB48" s="5">
        <f t="shared" si="14"/>
        <v>-0.003064177278</v>
      </c>
      <c r="AC48" s="2">
        <f t="shared" si="15"/>
        <v>-0.002650993115</v>
      </c>
      <c r="AD48" s="2">
        <f t="shared" si="16"/>
        <v>0.03036170853</v>
      </c>
      <c r="AE48" s="2">
        <f t="shared" si="17"/>
        <v>-0.03695150115</v>
      </c>
      <c r="AF48" s="2">
        <f t="shared" si="18"/>
        <v>0.04275534442</v>
      </c>
      <c r="AG48" s="2">
        <v>-0.003064177276927346</v>
      </c>
      <c r="AH48" s="2">
        <v>-0.0026509931153736455</v>
      </c>
      <c r="AI48" s="2">
        <v>0.030361708534939705</v>
      </c>
      <c r="AJ48" s="2">
        <v>-0.036951501154734445</v>
      </c>
      <c r="AK48" s="2">
        <v>0.04275534441805218</v>
      </c>
      <c r="AL48" s="2">
        <v>0.057281647193303246</v>
      </c>
      <c r="AM48" s="2">
        <v>0.061459201478888024</v>
      </c>
      <c r="AN48" s="2">
        <f t="shared" si="20"/>
        <v>-0.004177554286</v>
      </c>
    </row>
    <row r="49" ht="15.75" customHeight="1">
      <c r="A49" s="2">
        <v>1839.0</v>
      </c>
      <c r="B49" s="2">
        <v>9.02</v>
      </c>
      <c r="C49" s="2">
        <v>9.02</v>
      </c>
      <c r="E49" s="2">
        <v>0.9863313285948606</v>
      </c>
      <c r="F49" s="2">
        <f t="shared" si="2"/>
        <v>-0.01366867141</v>
      </c>
      <c r="G49" s="2">
        <v>0.08787204992112407</v>
      </c>
      <c r="H49" s="2">
        <v>0.10294788209852324</v>
      </c>
      <c r="I49" s="2">
        <v>0.038459612566897984</v>
      </c>
      <c r="J49" s="2">
        <v>0.05285068258584036</v>
      </c>
      <c r="K49" s="2">
        <f t="shared" si="3"/>
        <v>0.8080909964</v>
      </c>
      <c r="L49" s="2">
        <f t="shared" si="4"/>
        <v>0.2687591315</v>
      </c>
      <c r="M49" s="2">
        <f t="shared" si="19"/>
        <v>0.5271410783</v>
      </c>
      <c r="N49" s="2">
        <f t="shared" si="1"/>
        <v>0.9565217391</v>
      </c>
      <c r="O49" s="2">
        <v>12.427002345497547</v>
      </c>
      <c r="P49" s="2">
        <v>11.77092117991895</v>
      </c>
      <c r="Q49" s="2">
        <v>0.0545180509190776</v>
      </c>
      <c r="R49" s="2">
        <f t="shared" si="5"/>
        <v>0.05596812189</v>
      </c>
      <c r="S49" s="2">
        <f t="shared" si="6"/>
        <v>0.05849715586</v>
      </c>
      <c r="T49" s="2">
        <f t="shared" si="7"/>
        <v>-0.02491606194</v>
      </c>
      <c r="U49" s="2">
        <f t="shared" si="8"/>
        <v>0.1655552838</v>
      </c>
      <c r="V49" s="2">
        <v>0.05042255555014584</v>
      </c>
      <c r="W49" s="2">
        <f t="shared" si="9"/>
        <v>0.04992723722</v>
      </c>
      <c r="X49" s="2">
        <f t="shared" si="10"/>
        <v>0.05424727766</v>
      </c>
      <c r="Y49" s="2">
        <f t="shared" si="11"/>
        <v>-0.03019444007</v>
      </c>
      <c r="Z49" s="2">
        <f t="shared" si="12"/>
        <v>0.1277510185</v>
      </c>
      <c r="AA49" s="2">
        <f t="shared" si="13"/>
        <v>0.004095495369</v>
      </c>
      <c r="AB49" s="5">
        <f t="shared" si="14"/>
        <v>-0.0009374981868</v>
      </c>
      <c r="AC49" s="2">
        <f t="shared" si="15"/>
        <v>-0.0005714127479</v>
      </c>
      <c r="AD49" s="2">
        <f t="shared" si="16"/>
        <v>0.02860175822</v>
      </c>
      <c r="AE49" s="2">
        <f t="shared" si="17"/>
        <v>-0.03695150115</v>
      </c>
      <c r="AF49" s="2">
        <f t="shared" si="18"/>
        <v>0.04275534442</v>
      </c>
      <c r="AG49" s="2">
        <v>-9.374981842307299E-4</v>
      </c>
      <c r="AH49" s="2">
        <v>-5.714127479341524E-4</v>
      </c>
      <c r="AI49" s="2">
        <v>0.02860175822414525</v>
      </c>
      <c r="AJ49" s="2">
        <v>-0.036951501154734445</v>
      </c>
      <c r="AK49" s="2">
        <v>0.04275534441805218</v>
      </c>
      <c r="AL49" s="2">
        <v>0.05695734015887861</v>
      </c>
      <c r="AM49" s="2">
        <v>0.06096206192888023</v>
      </c>
      <c r="AN49" s="2">
        <f t="shared" si="20"/>
        <v>-0.00400472177</v>
      </c>
    </row>
    <row r="50" ht="15.75" customHeight="1">
      <c r="A50" s="2">
        <v>1840.0</v>
      </c>
      <c r="B50" s="2">
        <v>8.38</v>
      </c>
      <c r="C50" s="2">
        <v>8.7</v>
      </c>
      <c r="E50" s="2">
        <v>0.9645232815964523</v>
      </c>
      <c r="F50" s="2">
        <f t="shared" si="2"/>
        <v>-0.021808047</v>
      </c>
      <c r="G50" s="2">
        <v>-0.1541692311498971</v>
      </c>
      <c r="H50" s="2">
        <v>-0.12305821436460596</v>
      </c>
      <c r="I50" s="2">
        <v>-0.06391567381960836</v>
      </c>
      <c r="J50" s="2">
        <v>-0.02948498596009974</v>
      </c>
      <c r="K50" s="2">
        <f t="shared" si="3"/>
        <v>0.8079260281</v>
      </c>
      <c r="L50" s="2">
        <f t="shared" si="4"/>
        <v>0.6362850099</v>
      </c>
      <c r="M50" s="2">
        <f t="shared" si="19"/>
        <v>0.704307222</v>
      </c>
      <c r="N50" s="2">
        <f t="shared" si="1"/>
        <v>0.9225874867</v>
      </c>
      <c r="O50" s="2">
        <v>10.89775762695585</v>
      </c>
      <c r="P50" s="2">
        <v>11.4238557341916</v>
      </c>
      <c r="Q50" s="2">
        <v>0.034146169008617</v>
      </c>
      <c r="R50" s="2">
        <f t="shared" si="5"/>
        <v>0.03707838449</v>
      </c>
      <c r="S50" s="2">
        <f t="shared" si="6"/>
        <v>0.08109118673</v>
      </c>
      <c r="T50" s="2">
        <f t="shared" si="7"/>
        <v>-0.1230582144</v>
      </c>
      <c r="U50" s="2">
        <f t="shared" si="8"/>
        <v>0.1655552838</v>
      </c>
      <c r="V50" s="2">
        <v>0.03903304414585319</v>
      </c>
      <c r="W50" s="2">
        <f t="shared" si="9"/>
        <v>0.03679118723</v>
      </c>
      <c r="X50" s="2">
        <f t="shared" si="10"/>
        <v>0.05858512245</v>
      </c>
      <c r="Y50" s="2">
        <f t="shared" si="11"/>
        <v>-0.03019444007</v>
      </c>
      <c r="Z50" s="2">
        <f t="shared" si="12"/>
        <v>0.1277510185</v>
      </c>
      <c r="AA50" s="2">
        <f t="shared" si="13"/>
        <v>-0.004886875137</v>
      </c>
      <c r="AB50" s="5">
        <f t="shared" si="14"/>
        <v>-0.003162673844</v>
      </c>
      <c r="AC50" s="2">
        <f t="shared" si="15"/>
        <v>-0.00274621254</v>
      </c>
      <c r="AD50" s="2">
        <f t="shared" si="16"/>
        <v>0.03047861406</v>
      </c>
      <c r="AE50" s="2">
        <f t="shared" si="17"/>
        <v>-0.03695150115</v>
      </c>
      <c r="AF50" s="2">
        <f t="shared" si="18"/>
        <v>0.04275534442</v>
      </c>
      <c r="AG50" s="2">
        <v>-0.003162673842475247</v>
      </c>
      <c r="AH50" s="2">
        <v>-0.002746212539963877</v>
      </c>
      <c r="AI50" s="2">
        <v>0.0304786140621183</v>
      </c>
      <c r="AJ50" s="2">
        <v>-0.036951501154734445</v>
      </c>
      <c r="AK50" s="2">
        <v>0.04275534441805218</v>
      </c>
      <c r="AL50" s="2">
        <v>0.04944576805365065</v>
      </c>
      <c r="AM50" s="2">
        <v>0.05774576232806722</v>
      </c>
      <c r="AN50" s="2">
        <f t="shared" si="20"/>
        <v>-0.008299994274</v>
      </c>
    </row>
    <row r="51" ht="15.75" customHeight="1">
      <c r="A51" s="2">
        <v>1841.0</v>
      </c>
      <c r="B51" s="2">
        <v>8.46</v>
      </c>
      <c r="C51" s="2">
        <v>8.420000000000002</v>
      </c>
      <c r="E51" s="2">
        <v>0.9678160919540233</v>
      </c>
      <c r="F51" s="2">
        <f t="shared" si="2"/>
        <v>0.003292810358</v>
      </c>
      <c r="G51" s="2">
        <v>-0.04607168251369753</v>
      </c>
      <c r="H51" s="2">
        <v>-0.014349600697051157</v>
      </c>
      <c r="I51" s="2">
        <v>0.044691740319852166</v>
      </c>
      <c r="J51" s="2">
        <v>0.07943208322835038</v>
      </c>
      <c r="K51" s="2">
        <f t="shared" si="3"/>
        <v>0.7994950971</v>
      </c>
      <c r="L51" s="2">
        <f t="shared" si="4"/>
        <v>0.6387163012</v>
      </c>
      <c r="M51" s="2">
        <f t="shared" si="19"/>
        <v>0.6570582763</v>
      </c>
      <c r="N51" s="2">
        <f t="shared" si="1"/>
        <v>0.8928950159</v>
      </c>
      <c r="O51" s="2">
        <v>10.741379156515789</v>
      </c>
      <c r="P51" s="2">
        <v>12.331276393658575</v>
      </c>
      <c r="Q51" s="2">
        <v>0.01695311263759344</v>
      </c>
      <c r="R51" s="2">
        <f t="shared" si="5"/>
        <v>0.01908789604</v>
      </c>
      <c r="S51" s="2">
        <f t="shared" si="6"/>
        <v>0.06838126152</v>
      </c>
      <c r="T51" s="2">
        <f t="shared" si="7"/>
        <v>-0.1230582144</v>
      </c>
      <c r="U51" s="2">
        <f t="shared" si="8"/>
        <v>0.1029478821</v>
      </c>
      <c r="V51" s="2">
        <v>0.03714057565699662</v>
      </c>
      <c r="W51" s="2">
        <f t="shared" si="9"/>
        <v>0.03524855854</v>
      </c>
      <c r="X51" s="2">
        <f t="shared" si="10"/>
        <v>0.05667718485</v>
      </c>
      <c r="Y51" s="2">
        <f t="shared" si="11"/>
        <v>-0.03019444007</v>
      </c>
      <c r="Z51" s="2">
        <f t="shared" si="12"/>
        <v>0.1277510185</v>
      </c>
      <c r="AA51" s="2">
        <f t="shared" si="13"/>
        <v>-0.02018746302</v>
      </c>
      <c r="AB51" s="5">
        <f t="shared" si="14"/>
        <v>-0.002806543706</v>
      </c>
      <c r="AC51" s="2">
        <f t="shared" si="15"/>
        <v>-0.002401128957</v>
      </c>
      <c r="AD51" s="2">
        <f t="shared" si="16"/>
        <v>0.03008182329</v>
      </c>
      <c r="AE51" s="2">
        <f t="shared" si="17"/>
        <v>-0.03695150115</v>
      </c>
      <c r="AF51" s="2">
        <f t="shared" si="18"/>
        <v>0.04275534442</v>
      </c>
      <c r="AG51" s="2">
        <v>-0.00280654370392737</v>
      </c>
      <c r="AH51" s="2">
        <v>-0.0024011289570337047</v>
      </c>
      <c r="AI51" s="2">
        <v>0.030081823291458247</v>
      </c>
      <c r="AJ51" s="2">
        <v>-0.036951501154734445</v>
      </c>
      <c r="AK51" s="2">
        <v>0.04275534441805218</v>
      </c>
      <c r="AL51" s="2">
        <v>0.0508547740891069</v>
      </c>
      <c r="AM51" s="2">
        <v>0.06025771560629851</v>
      </c>
      <c r="AN51" s="2">
        <f t="shared" si="20"/>
        <v>-0.009402941517</v>
      </c>
    </row>
    <row r="52" ht="15.75" customHeight="1">
      <c r="A52" s="2">
        <v>1842.0</v>
      </c>
      <c r="B52" s="2">
        <v>7.9</v>
      </c>
      <c r="C52" s="2">
        <v>8.18</v>
      </c>
      <c r="E52" s="2">
        <v>0.9714964370546316</v>
      </c>
      <c r="F52" s="2">
        <f t="shared" si="2"/>
        <v>0.003680345101</v>
      </c>
      <c r="G52" s="2">
        <v>-0.29836515115633766</v>
      </c>
      <c r="H52" s="2">
        <v>-0.2777792876205821</v>
      </c>
      <c r="I52" s="2">
        <v>-0.2287652325599341</v>
      </c>
      <c r="J52" s="2">
        <v>-0.20613731762281706</v>
      </c>
      <c r="K52" s="2">
        <f t="shared" si="3"/>
        <v>0.8312876969</v>
      </c>
      <c r="L52" s="2">
        <f t="shared" si="4"/>
        <v>0.8797667209</v>
      </c>
      <c r="M52" s="2">
        <f t="shared" si="19"/>
        <v>0.8392858919</v>
      </c>
      <c r="N52" s="2">
        <f t="shared" si="1"/>
        <v>0.8674443266</v>
      </c>
      <c r="O52" s="2">
        <v>7.757646506356264</v>
      </c>
      <c r="P52" s="2">
        <v>9.789340155004231</v>
      </c>
      <c r="Q52" s="2">
        <v>-0.02400630151099471</v>
      </c>
      <c r="R52" s="2">
        <f t="shared" si="5"/>
        <v>-0.01763548395</v>
      </c>
      <c r="S52" s="2">
        <f t="shared" si="6"/>
        <v>0.1114433439</v>
      </c>
      <c r="T52" s="2">
        <f t="shared" si="7"/>
        <v>-0.2777792876</v>
      </c>
      <c r="U52" s="2">
        <f t="shared" si="8"/>
        <v>0.1029478821</v>
      </c>
      <c r="V52" s="2">
        <v>0.00136138812730596</v>
      </c>
      <c r="W52" s="2">
        <f t="shared" si="9"/>
        <v>0.003764142744</v>
      </c>
      <c r="X52" s="2">
        <f t="shared" si="10"/>
        <v>0.08798273129</v>
      </c>
      <c r="Y52" s="2">
        <f t="shared" si="11"/>
        <v>-0.2061373176</v>
      </c>
      <c r="Z52" s="2">
        <f t="shared" si="12"/>
        <v>0.08027108316</v>
      </c>
      <c r="AA52" s="2">
        <f t="shared" si="13"/>
        <v>-0.02536768964</v>
      </c>
      <c r="AB52" s="5">
        <f t="shared" si="14"/>
        <v>-0.001935231598</v>
      </c>
      <c r="AC52" s="2">
        <f t="shared" si="15"/>
        <v>-0.001556335136</v>
      </c>
      <c r="AD52" s="2">
        <f t="shared" si="16"/>
        <v>0.02910654166</v>
      </c>
      <c r="AE52" s="2">
        <f t="shared" si="17"/>
        <v>-0.0354767184</v>
      </c>
      <c r="AF52" s="2">
        <f t="shared" si="18"/>
        <v>0.04275534442</v>
      </c>
      <c r="AG52" s="2">
        <v>-0.0019352315955307447</v>
      </c>
      <c r="AH52" s="2">
        <v>-0.0015563351360972089</v>
      </c>
      <c r="AI52" s="2">
        <v>0.02910654166251114</v>
      </c>
      <c r="AJ52" s="2">
        <v>-0.03547671840354771</v>
      </c>
      <c r="AK52" s="2">
        <v>0.04275534441805218</v>
      </c>
      <c r="AL52" s="2">
        <v>0.03989199667908521</v>
      </c>
      <c r="AM52" s="2">
        <v>0.054011591436240486</v>
      </c>
      <c r="AN52" s="2">
        <f t="shared" si="20"/>
        <v>-0.01411959476</v>
      </c>
    </row>
    <row r="53" ht="15.75" customHeight="1">
      <c r="A53" s="2">
        <v>1843.0</v>
      </c>
      <c r="B53" s="2">
        <v>7.17</v>
      </c>
      <c r="C53" s="2">
        <v>7.535</v>
      </c>
      <c r="E53" s="2">
        <v>0.9211491442542787</v>
      </c>
      <c r="F53" s="2">
        <f t="shared" si="2"/>
        <v>-0.0503472928</v>
      </c>
      <c r="G53" s="2">
        <v>-0.05465615054538253</v>
      </c>
      <c r="H53" s="2">
        <v>0.026265784809392345</v>
      </c>
      <c r="I53" s="2">
        <v>-0.06956837970645938</v>
      </c>
      <c r="J53" s="2">
        <v>0.010077060915880898</v>
      </c>
      <c r="K53" s="2">
        <f t="shared" si="3"/>
        <v>0.8311661729</v>
      </c>
      <c r="L53" s="2">
        <f t="shared" si="4"/>
        <v>0.8146447035</v>
      </c>
      <c r="M53" s="2">
        <f t="shared" si="19"/>
        <v>0.8480747482</v>
      </c>
      <c r="N53" s="2">
        <f t="shared" si="1"/>
        <v>0.7990455992</v>
      </c>
      <c r="O53" s="2">
        <v>7.961407180119552</v>
      </c>
      <c r="P53" s="2">
        <v>9.887987932072487</v>
      </c>
      <c r="Q53" s="2">
        <v>-0.024366067319954287</v>
      </c>
      <c r="R53" s="2">
        <f t="shared" si="5"/>
        <v>-0.01801454889</v>
      </c>
      <c r="S53" s="2">
        <f t="shared" si="6"/>
        <v>0.1112694105</v>
      </c>
      <c r="T53" s="2">
        <f t="shared" si="7"/>
        <v>-0.2777792876</v>
      </c>
      <c r="U53" s="2">
        <f t="shared" si="8"/>
        <v>0.1029478821</v>
      </c>
      <c r="V53" s="2">
        <v>-0.004997117721885416</v>
      </c>
      <c r="W53" s="2">
        <f t="shared" si="9"/>
        <v>-0.009295117771</v>
      </c>
      <c r="X53" s="2">
        <f t="shared" si="10"/>
        <v>0.08443173993</v>
      </c>
      <c r="Y53" s="2">
        <f t="shared" si="11"/>
        <v>-0.2061373176</v>
      </c>
      <c r="Z53" s="2">
        <f t="shared" si="12"/>
        <v>0.08027108316</v>
      </c>
      <c r="AA53" s="2">
        <f t="shared" si="13"/>
        <v>-0.0193689496</v>
      </c>
      <c r="AB53" s="3">
        <f t="shared" si="14"/>
        <v>-0.008663392356</v>
      </c>
      <c r="AC53" s="4">
        <f t="shared" si="15"/>
        <v>-0.00800257179</v>
      </c>
      <c r="AD53" s="4">
        <f t="shared" si="16"/>
        <v>0.03803354656</v>
      </c>
      <c r="AE53" s="4">
        <f t="shared" si="17"/>
        <v>-0.07885085575</v>
      </c>
      <c r="AF53" s="4">
        <f t="shared" si="18"/>
        <v>0.04275534442</v>
      </c>
      <c r="AG53" s="4">
        <v>-0.00866339235547452</v>
      </c>
      <c r="AH53" s="4">
        <v>-0.008002571789806012</v>
      </c>
      <c r="AI53" s="4">
        <v>0.03803354656109902</v>
      </c>
      <c r="AJ53" s="4">
        <v>-0.07885085574572126</v>
      </c>
      <c r="AK53" s="4">
        <v>0.04275534441805218</v>
      </c>
      <c r="AL53" s="2">
        <v>0.04091387263754734</v>
      </c>
      <c r="AM53" s="2">
        <v>0.056811547949725844</v>
      </c>
      <c r="AN53" s="2">
        <f t="shared" si="20"/>
        <v>-0.01589767531</v>
      </c>
      <c r="AO53" s="2">
        <v>0.042364943111917346</v>
      </c>
      <c r="AP53" s="2">
        <v>0.04689266885948521</v>
      </c>
      <c r="AQ53" s="2">
        <f t="shared" ref="AQ53:AQ233" si="21">AO53-AP53</f>
        <v>-0.004527725748</v>
      </c>
    </row>
    <row r="54" ht="15.75" customHeight="1">
      <c r="A54" s="2">
        <v>1844.0</v>
      </c>
      <c r="B54" s="2">
        <v>7.25</v>
      </c>
      <c r="C54" s="2">
        <v>7.21</v>
      </c>
      <c r="E54" s="2">
        <v>0.9568679495686795</v>
      </c>
      <c r="F54" s="2">
        <f t="shared" si="2"/>
        <v>0.03571880531</v>
      </c>
      <c r="G54" s="2">
        <v>0.3825222677044049</v>
      </c>
      <c r="H54" s="2">
        <v>0.4448412326147977</v>
      </c>
      <c r="I54" s="2">
        <v>0.49915772504905903</v>
      </c>
      <c r="J54" s="2">
        <v>0.5667341828355978</v>
      </c>
      <c r="K54" s="2">
        <f t="shared" si="3"/>
        <v>0.8674690106</v>
      </c>
      <c r="L54" s="2">
        <f t="shared" si="4"/>
        <v>0.938005598</v>
      </c>
      <c r="M54" s="2">
        <f t="shared" si="19"/>
        <v>0.9017475944</v>
      </c>
      <c r="N54" s="2">
        <f t="shared" si="1"/>
        <v>0.7645811241</v>
      </c>
      <c r="O54" s="2">
        <v>11.502969363472234</v>
      </c>
      <c r="P54" s="2">
        <v>15.491848692643842</v>
      </c>
      <c r="Q54" s="2">
        <v>0.011060039907549363</v>
      </c>
      <c r="R54" s="2">
        <f t="shared" si="5"/>
        <v>0.02533034668</v>
      </c>
      <c r="S54" s="2">
        <f t="shared" si="6"/>
        <v>0.1843941578</v>
      </c>
      <c r="T54" s="2">
        <f t="shared" si="7"/>
        <v>-0.2777792876</v>
      </c>
      <c r="U54" s="2">
        <f t="shared" si="8"/>
        <v>0.4448412326</v>
      </c>
      <c r="V54" s="2">
        <v>0.041555535983054954</v>
      </c>
      <c r="W54" s="2">
        <f t="shared" si="9"/>
        <v>0.04144287286</v>
      </c>
      <c r="X54" s="2">
        <f t="shared" si="10"/>
        <v>0.1983098723</v>
      </c>
      <c r="Y54" s="2">
        <f t="shared" si="11"/>
        <v>-0.2061373176</v>
      </c>
      <c r="Z54" s="2">
        <f t="shared" si="12"/>
        <v>0.5667341828</v>
      </c>
      <c r="AA54" s="2">
        <f t="shared" si="13"/>
        <v>-0.03049549608</v>
      </c>
      <c r="AB54" s="5">
        <f t="shared" si="14"/>
        <v>-0.0130245624</v>
      </c>
      <c r="AC54" s="2">
        <f t="shared" si="15"/>
        <v>-0.01231577683</v>
      </c>
      <c r="AD54" s="2">
        <f t="shared" si="16"/>
        <v>0.03944469787</v>
      </c>
      <c r="AE54" s="2">
        <f t="shared" si="17"/>
        <v>-0.07885085575</v>
      </c>
      <c r="AF54" s="2">
        <f t="shared" si="18"/>
        <v>0.04275534442</v>
      </c>
      <c r="AG54" s="2">
        <v>-0.013024562401847906</v>
      </c>
      <c r="AH54" s="2">
        <v>-0.012315776832938163</v>
      </c>
      <c r="AI54" s="2">
        <v>0.03944469787361966</v>
      </c>
      <c r="AJ54" s="2">
        <v>-0.07885085574572126</v>
      </c>
      <c r="AK54" s="2">
        <v>0.04275534441805218</v>
      </c>
      <c r="AL54" s="2">
        <v>0.05601604228135771</v>
      </c>
      <c r="AM54" s="2">
        <v>0.07860271292891395</v>
      </c>
      <c r="AN54" s="2">
        <f t="shared" si="20"/>
        <v>-0.02258667065</v>
      </c>
      <c r="AO54" s="2">
        <v>0.05321183486620566</v>
      </c>
      <c r="AP54" s="2">
        <v>0.059409559118073996</v>
      </c>
      <c r="AQ54" s="2">
        <f t="shared" si="21"/>
        <v>-0.006197724252</v>
      </c>
    </row>
    <row r="55" ht="15.75" customHeight="1">
      <c r="A55" s="2">
        <v>1845.0</v>
      </c>
      <c r="B55" s="2">
        <v>7.33</v>
      </c>
      <c r="C55" s="2">
        <v>7.29</v>
      </c>
      <c r="E55" s="2">
        <v>1.0110957004160888</v>
      </c>
      <c r="F55" s="2">
        <f t="shared" si="2"/>
        <v>0.05422775085</v>
      </c>
      <c r="G55" s="2">
        <v>0.09858389728329642</v>
      </c>
      <c r="H55" s="2">
        <v>0.0865281069153041</v>
      </c>
      <c r="I55" s="2">
        <v>0.064667511528805</v>
      </c>
      <c r="J55" s="2">
        <v>0.05298391743795383</v>
      </c>
      <c r="K55" s="2">
        <f t="shared" si="3"/>
        <v>0.8665092287</v>
      </c>
      <c r="L55" s="2">
        <f t="shared" si="4"/>
        <v>0.9358357187</v>
      </c>
      <c r="M55" s="2">
        <f t="shared" si="19"/>
        <v>0.9060569654</v>
      </c>
      <c r="N55" s="2">
        <f t="shared" si="1"/>
        <v>0.7730646872</v>
      </c>
      <c r="O55" s="2">
        <v>12.498299526398227</v>
      </c>
      <c r="P55" s="2">
        <v>16.312667524736156</v>
      </c>
      <c r="Q55" s="2">
        <v>0.012059123005262193</v>
      </c>
      <c r="R55" s="2">
        <f t="shared" si="5"/>
        <v>0.02639819169</v>
      </c>
      <c r="S55" s="2">
        <f t="shared" si="6"/>
        <v>0.1847498041</v>
      </c>
      <c r="T55" s="2">
        <f t="shared" si="7"/>
        <v>-0.2777792876</v>
      </c>
      <c r="U55" s="2">
        <f t="shared" si="8"/>
        <v>0.4448412326</v>
      </c>
      <c r="V55" s="2">
        <v>0.0408422421926029</v>
      </c>
      <c r="W55" s="2">
        <f t="shared" si="9"/>
        <v>0.03930777186</v>
      </c>
      <c r="X55" s="2">
        <f t="shared" si="10"/>
        <v>0.198305957</v>
      </c>
      <c r="Y55" s="2">
        <f t="shared" si="11"/>
        <v>-0.2061373176</v>
      </c>
      <c r="Z55" s="2">
        <f t="shared" si="12"/>
        <v>0.5667341828</v>
      </c>
      <c r="AA55" s="2">
        <f t="shared" si="13"/>
        <v>-0.02878311919</v>
      </c>
      <c r="AB55" s="5">
        <f t="shared" si="14"/>
        <v>-0.0143072921</v>
      </c>
      <c r="AC55" s="2">
        <f t="shared" si="15"/>
        <v>-0.01363929682</v>
      </c>
      <c r="AD55" s="2">
        <f t="shared" si="16"/>
        <v>0.03828338628</v>
      </c>
      <c r="AE55" s="2">
        <f t="shared" si="17"/>
        <v>-0.07885085575</v>
      </c>
      <c r="AF55" s="2">
        <f t="shared" si="18"/>
        <v>0.04275534442</v>
      </c>
      <c r="AG55" s="2">
        <v>-0.014307292095477613</v>
      </c>
      <c r="AH55" s="2">
        <v>-0.013639296815660118</v>
      </c>
      <c r="AI55" s="2">
        <v>0.03828338628333959</v>
      </c>
      <c r="AJ55" s="2">
        <v>-0.07885085574572126</v>
      </c>
      <c r="AK55" s="2">
        <v>0.04275534441805218</v>
      </c>
      <c r="AL55" s="2">
        <v>0.06105948343988269</v>
      </c>
      <c r="AM55" s="2">
        <v>0.0798940787150665</v>
      </c>
      <c r="AN55" s="2">
        <f t="shared" si="20"/>
        <v>-0.01883459528</v>
      </c>
      <c r="AO55" s="2">
        <v>0.05368165550176537</v>
      </c>
      <c r="AP55" s="2">
        <v>0.06002664648956991</v>
      </c>
      <c r="AQ55" s="2">
        <f t="shared" si="21"/>
        <v>-0.006344990988</v>
      </c>
    </row>
    <row r="56" ht="15.75" customHeight="1">
      <c r="A56" s="2">
        <v>1846.0</v>
      </c>
      <c r="B56" s="2">
        <v>7.41</v>
      </c>
      <c r="C56" s="2">
        <v>7.37</v>
      </c>
      <c r="E56" s="2">
        <v>1.010973936899863</v>
      </c>
      <c r="F56" s="2">
        <f t="shared" si="2"/>
        <v>-0.0001217635162</v>
      </c>
      <c r="G56" s="2">
        <v>0.06244718668468385</v>
      </c>
      <c r="H56" s="2">
        <v>0.05091451708702088</v>
      </c>
      <c r="I56" s="2">
        <v>0.019028168394817403</v>
      </c>
      <c r="J56" s="2">
        <v>0.007966804287411033</v>
      </c>
      <c r="K56" s="2">
        <f t="shared" si="3"/>
        <v>0.8652286041</v>
      </c>
      <c r="L56" s="2">
        <f t="shared" si="4"/>
        <v>0.9393390925</v>
      </c>
      <c r="M56" s="2">
        <f t="shared" si="19"/>
        <v>0.9023788057</v>
      </c>
      <c r="N56" s="2">
        <f t="shared" si="1"/>
        <v>0.7815482503</v>
      </c>
      <c r="O56" s="2">
        <v>13.134644411193735</v>
      </c>
      <c r="P56" s="2">
        <v>16.442627354311334</v>
      </c>
      <c r="Q56" s="2">
        <v>0.010890180209418183</v>
      </c>
      <c r="R56" s="2">
        <f t="shared" si="5"/>
        <v>0.0251766237</v>
      </c>
      <c r="S56" s="2">
        <f t="shared" si="6"/>
        <v>0.1845201882</v>
      </c>
      <c r="T56" s="2">
        <f t="shared" si="7"/>
        <v>-0.2777792876</v>
      </c>
      <c r="U56" s="2">
        <f t="shared" si="8"/>
        <v>0.4448412326</v>
      </c>
      <c r="V56" s="2">
        <v>0.04486712631034043</v>
      </c>
      <c r="W56" s="2">
        <f t="shared" si="9"/>
        <v>0.04008359563</v>
      </c>
      <c r="X56" s="2">
        <f t="shared" si="10"/>
        <v>0.1968402122</v>
      </c>
      <c r="Y56" s="2">
        <f t="shared" si="11"/>
        <v>-0.2061373176</v>
      </c>
      <c r="Z56" s="2">
        <f t="shared" si="12"/>
        <v>0.5667341828</v>
      </c>
      <c r="AA56" s="2">
        <f t="shared" si="13"/>
        <v>-0.0339769461</v>
      </c>
      <c r="AB56" s="5">
        <f t="shared" si="14"/>
        <v>-0.01735353263</v>
      </c>
      <c r="AC56" s="2">
        <f t="shared" si="15"/>
        <v>-0.01681743757</v>
      </c>
      <c r="AD56" s="2">
        <f t="shared" si="16"/>
        <v>0.03418090584</v>
      </c>
      <c r="AE56" s="2">
        <f t="shared" si="17"/>
        <v>-0.07885085575</v>
      </c>
      <c r="AF56" s="2">
        <f t="shared" si="18"/>
        <v>0.04157175399</v>
      </c>
      <c r="AG56" s="2">
        <v>-0.017353532628642913</v>
      </c>
      <c r="AH56" s="2">
        <v>-0.01681743756747911</v>
      </c>
      <c r="AI56" s="2">
        <v>0.03418090583863496</v>
      </c>
      <c r="AJ56" s="2">
        <v>-0.07885085574572126</v>
      </c>
      <c r="AK56" s="2">
        <v>0.041571753986332505</v>
      </c>
      <c r="AL56" s="2">
        <v>0.054587182206380674</v>
      </c>
      <c r="AM56" s="2">
        <v>0.07125241382840941</v>
      </c>
      <c r="AN56" s="2">
        <f t="shared" si="20"/>
        <v>-0.01666523162</v>
      </c>
      <c r="AO56" s="2">
        <v>0.0546545253870761</v>
      </c>
      <c r="AP56" s="2">
        <v>0.062343504589465686</v>
      </c>
      <c r="AQ56" s="2">
        <f t="shared" si="21"/>
        <v>-0.007688979202</v>
      </c>
    </row>
    <row r="57" ht="15.75" customHeight="1">
      <c r="A57" s="2">
        <v>1847.0</v>
      </c>
      <c r="B57" s="2">
        <v>7.98</v>
      </c>
      <c r="C57" s="2">
        <v>7.695</v>
      </c>
      <c r="E57" s="2">
        <v>1.0440976933514248</v>
      </c>
      <c r="F57" s="2">
        <f t="shared" si="2"/>
        <v>0.03312375645</v>
      </c>
      <c r="G57" s="2">
        <v>0.04557438803070335</v>
      </c>
      <c r="H57" s="2">
        <v>0.001414326158061474</v>
      </c>
      <c r="I57" s="2">
        <v>0.08279961304024482</v>
      </c>
      <c r="J57" s="2">
        <v>0.03706733568636822</v>
      </c>
      <c r="K57" s="2">
        <f t="shared" si="3"/>
        <v>0.8648735416</v>
      </c>
      <c r="L57" s="2">
        <f t="shared" si="4"/>
        <v>0.9331932169</v>
      </c>
      <c r="M57" s="2">
        <f t="shared" si="19"/>
        <v>0.9021192794</v>
      </c>
      <c r="N57" s="2">
        <f t="shared" si="1"/>
        <v>0.8160127253</v>
      </c>
      <c r="O57" s="2">
        <v>13.153221082361322</v>
      </c>
      <c r="P57" s="2">
        <v>17.052111742019452</v>
      </c>
      <c r="Q57" s="2">
        <v>0.013039252318561775</v>
      </c>
      <c r="R57" s="2">
        <f t="shared" si="5"/>
        <v>0.02728086851</v>
      </c>
      <c r="S57" s="2">
        <f t="shared" si="6"/>
        <v>0.1840719068</v>
      </c>
      <c r="T57" s="2">
        <f t="shared" si="7"/>
        <v>-0.2777792876</v>
      </c>
      <c r="U57" s="2">
        <f t="shared" si="8"/>
        <v>0.4448412326</v>
      </c>
      <c r="V57" s="2">
        <v>0.05120332336181576</v>
      </c>
      <c r="W57" s="2">
        <f t="shared" si="9"/>
        <v>0.0466826168</v>
      </c>
      <c r="X57" s="2">
        <f t="shared" si="10"/>
        <v>0.1949252761</v>
      </c>
      <c r="Y57" s="2">
        <f t="shared" si="11"/>
        <v>-0.2061373176</v>
      </c>
      <c r="Z57" s="2">
        <f t="shared" si="12"/>
        <v>0.5667341828</v>
      </c>
      <c r="AA57" s="2">
        <f t="shared" si="13"/>
        <v>-0.03816407104</v>
      </c>
      <c r="AB57" s="5">
        <f t="shared" si="14"/>
        <v>-0.01711548846</v>
      </c>
      <c r="AC57" s="2">
        <f t="shared" si="15"/>
        <v>-0.01656484363</v>
      </c>
      <c r="AD57" s="2">
        <f t="shared" si="16"/>
        <v>0.03466622814</v>
      </c>
      <c r="AE57" s="2">
        <f t="shared" si="17"/>
        <v>-0.07885085575</v>
      </c>
      <c r="AF57" s="2">
        <f t="shared" si="18"/>
        <v>0.04409769335</v>
      </c>
      <c r="AG57" s="2">
        <v>-0.01711548846098627</v>
      </c>
      <c r="AH57" s="2">
        <v>-0.01656484363096966</v>
      </c>
      <c r="AI57" s="2">
        <v>0.03466622814328176</v>
      </c>
      <c r="AJ57" s="2">
        <v>-0.07885085574572126</v>
      </c>
      <c r="AK57" s="2">
        <v>0.04409769335142477</v>
      </c>
      <c r="AL57" s="2">
        <v>0.050438066798592265</v>
      </c>
      <c r="AM57" s="2">
        <v>0.06665078886874952</v>
      </c>
      <c r="AN57" s="2">
        <f t="shared" si="20"/>
        <v>-0.01621272207</v>
      </c>
      <c r="AO57" s="2">
        <v>0.055571333604583543</v>
      </c>
      <c r="AP57" s="2">
        <v>0.06459126358475276</v>
      </c>
      <c r="AQ57" s="2">
        <f t="shared" si="21"/>
        <v>-0.00901992998</v>
      </c>
    </row>
    <row r="58" ht="15.75" customHeight="1">
      <c r="A58" s="2">
        <v>1848.0</v>
      </c>
      <c r="B58" s="2">
        <v>7.65</v>
      </c>
      <c r="C58" s="2">
        <v>7.815</v>
      </c>
      <c r="E58" s="2">
        <v>1.0155945419103314</v>
      </c>
      <c r="F58" s="2">
        <f t="shared" si="2"/>
        <v>-0.02850315144</v>
      </c>
      <c r="G58" s="2">
        <v>0.053084785735698414</v>
      </c>
      <c r="H58" s="2">
        <v>0.03691457789330754</v>
      </c>
      <c r="I58" s="2">
        <v>0.03295928878461323</v>
      </c>
      <c r="J58" s="2">
        <v>0.017098109686193075</v>
      </c>
      <c r="K58" s="2">
        <f t="shared" si="3"/>
        <v>0.864671579</v>
      </c>
      <c r="L58" s="2">
        <f t="shared" si="4"/>
        <v>0.9458720437</v>
      </c>
      <c r="M58" s="2">
        <f t="shared" si="19"/>
        <v>0.9008254974</v>
      </c>
      <c r="N58" s="2">
        <f t="shared" si="1"/>
        <v>0.82873807</v>
      </c>
      <c r="O58" s="2">
        <v>13.638766686554044</v>
      </c>
      <c r="P58" s="2">
        <v>17.34367061896572</v>
      </c>
      <c r="Q58" s="2">
        <v>0.019286732072950934</v>
      </c>
      <c r="R58" s="2">
        <f t="shared" si="5"/>
        <v>0.03346393249</v>
      </c>
      <c r="S58" s="2">
        <f t="shared" si="6"/>
        <v>0.183159975</v>
      </c>
      <c r="T58" s="2">
        <f t="shared" si="7"/>
        <v>-0.2777792876</v>
      </c>
      <c r="U58" s="2">
        <f t="shared" si="8"/>
        <v>0.4448412326</v>
      </c>
      <c r="V58" s="2">
        <v>0.044887983858400614</v>
      </c>
      <c r="W58" s="2">
        <f t="shared" si="9"/>
        <v>0.04195143736</v>
      </c>
      <c r="X58" s="2">
        <f t="shared" si="10"/>
        <v>0.1954047991</v>
      </c>
      <c r="Y58" s="2">
        <f t="shared" si="11"/>
        <v>-0.2061373176</v>
      </c>
      <c r="Z58" s="2">
        <f t="shared" si="12"/>
        <v>0.5667341828</v>
      </c>
      <c r="AA58" s="2">
        <f t="shared" si="13"/>
        <v>-0.02560125179</v>
      </c>
      <c r="AB58" s="5">
        <f t="shared" si="14"/>
        <v>-0.01559337628</v>
      </c>
      <c r="AC58" s="2">
        <f t="shared" si="15"/>
        <v>-0.01500538944</v>
      </c>
      <c r="AD58" s="2">
        <f t="shared" si="16"/>
        <v>0.03582556416</v>
      </c>
      <c r="AE58" s="2">
        <f t="shared" si="17"/>
        <v>-0.07885085575</v>
      </c>
      <c r="AF58" s="2">
        <f t="shared" si="18"/>
        <v>0.04409769335</v>
      </c>
      <c r="AG58" s="2">
        <v>-0.015593376276613467</v>
      </c>
      <c r="AH58" s="2">
        <v>-0.015005389439936456</v>
      </c>
      <c r="AI58" s="2">
        <v>0.0358255641550909</v>
      </c>
      <c r="AJ58" s="2">
        <v>-0.07885085574572126</v>
      </c>
      <c r="AK58" s="2">
        <v>0.04409769335142477</v>
      </c>
      <c r="AL58" s="2">
        <v>0.04222401108037424</v>
      </c>
      <c r="AM58" s="2">
        <v>0.06032507562345733</v>
      </c>
      <c r="AN58" s="2">
        <f t="shared" si="20"/>
        <v>-0.01810106454</v>
      </c>
      <c r="AO58" s="2">
        <v>0.05293636595535386</v>
      </c>
      <c r="AP58" s="2">
        <v>0.06112963277816344</v>
      </c>
      <c r="AQ58" s="2">
        <f t="shared" si="21"/>
        <v>-0.008193266823</v>
      </c>
    </row>
    <row r="59" ht="15.75" customHeight="1">
      <c r="A59" s="2">
        <v>1849.0</v>
      </c>
      <c r="B59" s="2">
        <v>7.41</v>
      </c>
      <c r="C59" s="2">
        <v>7.53</v>
      </c>
      <c r="E59" s="2">
        <v>0.963531669865643</v>
      </c>
      <c r="F59" s="2">
        <f t="shared" si="2"/>
        <v>-0.05206287204</v>
      </c>
      <c r="G59" s="2">
        <v>-0.00411338461827615</v>
      </c>
      <c r="H59" s="2">
        <v>0.03357953508740663</v>
      </c>
      <c r="I59" s="2">
        <v>0.212610164189651</v>
      </c>
      <c r="J59" s="2">
        <v>0.25850576801356207</v>
      </c>
      <c r="K59" s="2">
        <f t="shared" si="3"/>
        <v>0.836911253</v>
      </c>
      <c r="L59" s="2">
        <f t="shared" si="4"/>
        <v>0.9210509005</v>
      </c>
      <c r="M59" s="2">
        <f t="shared" si="19"/>
        <v>0.8530631781</v>
      </c>
      <c r="N59" s="2">
        <f t="shared" si="1"/>
        <v>0.7985153765</v>
      </c>
      <c r="O59" s="2">
        <v>14.096750131054138</v>
      </c>
      <c r="P59" s="2">
        <v>21.827109512495706</v>
      </c>
      <c r="Q59" s="2">
        <v>0.012687063501590564</v>
      </c>
      <c r="R59" s="2">
        <f t="shared" si="5"/>
        <v>0.02652709779</v>
      </c>
      <c r="S59" s="2">
        <f t="shared" si="6"/>
        <v>0.1815424607</v>
      </c>
      <c r="T59" s="2">
        <f t="shared" si="7"/>
        <v>-0.2777792876</v>
      </c>
      <c r="U59" s="2">
        <f t="shared" si="8"/>
        <v>0.4448412326</v>
      </c>
      <c r="V59" s="2">
        <v>0.06369857536857133</v>
      </c>
      <c r="W59" s="2">
        <f t="shared" si="9"/>
        <v>0.05936649252</v>
      </c>
      <c r="X59" s="2">
        <f t="shared" si="10"/>
        <v>0.2052750831</v>
      </c>
      <c r="Y59" s="2">
        <f t="shared" si="11"/>
        <v>-0.2061373176</v>
      </c>
      <c r="Z59" s="2">
        <f t="shared" si="12"/>
        <v>0.5667341828</v>
      </c>
      <c r="AA59" s="2">
        <f t="shared" si="13"/>
        <v>-0.05101151187</v>
      </c>
      <c r="AB59" s="5">
        <f t="shared" si="14"/>
        <v>-0.01789291551</v>
      </c>
      <c r="AC59" s="2">
        <f t="shared" si="15"/>
        <v>-0.01728535531</v>
      </c>
      <c r="AD59" s="2">
        <f t="shared" si="16"/>
        <v>0.03645107526</v>
      </c>
      <c r="AE59" s="2">
        <f t="shared" si="17"/>
        <v>-0.07885085575</v>
      </c>
      <c r="AF59" s="2">
        <f t="shared" si="18"/>
        <v>0.04409769335</v>
      </c>
      <c r="AG59" s="2">
        <v>-0.01789291550555798</v>
      </c>
      <c r="AH59" s="2">
        <v>-0.01728535531285824</v>
      </c>
      <c r="AI59" s="2">
        <v>0.036451075258649525</v>
      </c>
      <c r="AJ59" s="2">
        <v>-0.07885085574572126</v>
      </c>
      <c r="AK59" s="2">
        <v>0.04409769335142477</v>
      </c>
      <c r="AL59" s="2">
        <v>0.04772863354601665</v>
      </c>
      <c r="AM59" s="2">
        <v>0.06772565850429575</v>
      </c>
      <c r="AN59" s="2">
        <f t="shared" si="20"/>
        <v>-0.01999702496</v>
      </c>
      <c r="AO59" s="2">
        <v>0.05155519097564683</v>
      </c>
      <c r="AP59" s="2">
        <v>0.06498033142851731</v>
      </c>
      <c r="AQ59" s="2">
        <f t="shared" si="21"/>
        <v>-0.01342514045</v>
      </c>
    </row>
    <row r="60" ht="15.75" customHeight="1">
      <c r="A60" s="2">
        <v>1850.0</v>
      </c>
      <c r="B60" s="2">
        <v>7.57</v>
      </c>
      <c r="C60" s="2">
        <v>7.49</v>
      </c>
      <c r="E60" s="2">
        <v>0.9946879150066401</v>
      </c>
      <c r="F60" s="2">
        <f t="shared" si="2"/>
        <v>0.03115624514</v>
      </c>
      <c r="G60" s="2">
        <v>0.0298763845446548</v>
      </c>
      <c r="H60" s="2">
        <v>0.03537639193875175</v>
      </c>
      <c r="I60" s="2">
        <v>0.14316913103110152</v>
      </c>
      <c r="J60" s="2">
        <v>0.14927417311938496</v>
      </c>
      <c r="K60" s="2">
        <f t="shared" si="3"/>
        <v>0.8306291283</v>
      </c>
      <c r="L60" s="2">
        <f t="shared" si="4"/>
        <v>0.9097127451</v>
      </c>
      <c r="M60" s="2">
        <f t="shared" si="19"/>
        <v>0.8449996629</v>
      </c>
      <c r="N60" s="2">
        <f t="shared" si="1"/>
        <v>0.7942735949</v>
      </c>
      <c r="O60" s="2">
        <v>14.59544228875296</v>
      </c>
      <c r="P60" s="2">
        <v>25.085333236559766</v>
      </c>
      <c r="Q60" s="2">
        <v>0.029646177484129534</v>
      </c>
      <c r="R60" s="2">
        <f t="shared" si="5"/>
        <v>0.04237055842</v>
      </c>
      <c r="S60" s="2">
        <f t="shared" si="6"/>
        <v>0.1737851091</v>
      </c>
      <c r="T60" s="2">
        <f t="shared" si="7"/>
        <v>-0.2777792876</v>
      </c>
      <c r="U60" s="2">
        <f t="shared" si="8"/>
        <v>0.4448412326</v>
      </c>
      <c r="V60" s="2">
        <v>0.0818342244076942</v>
      </c>
      <c r="W60" s="2">
        <f t="shared" si="9"/>
        <v>0.08007497301</v>
      </c>
      <c r="X60" s="2">
        <f t="shared" si="10"/>
        <v>0.2025018594</v>
      </c>
      <c r="Y60" s="2">
        <f t="shared" si="11"/>
        <v>-0.2061373176</v>
      </c>
      <c r="Z60" s="2">
        <f t="shared" si="12"/>
        <v>0.5667341828</v>
      </c>
      <c r="AA60" s="2">
        <f t="shared" si="13"/>
        <v>-0.05218804692</v>
      </c>
      <c r="AB60" s="5">
        <f t="shared" si="14"/>
        <v>-0.01486384882</v>
      </c>
      <c r="AC60" s="2">
        <f t="shared" si="15"/>
        <v>-0.01426889197</v>
      </c>
      <c r="AD60" s="2">
        <f t="shared" si="16"/>
        <v>0.03602402129</v>
      </c>
      <c r="AE60" s="2">
        <f t="shared" si="17"/>
        <v>-0.07885085575</v>
      </c>
      <c r="AF60" s="2">
        <f t="shared" si="18"/>
        <v>0.04409769335</v>
      </c>
      <c r="AG60" s="2">
        <v>-0.014863848819170576</v>
      </c>
      <c r="AH60" s="2">
        <v>-0.014268891971839559</v>
      </c>
      <c r="AI60" s="2">
        <v>0.036024021287923626</v>
      </c>
      <c r="AJ60" s="2">
        <v>-0.07885085574572126</v>
      </c>
      <c r="AK60" s="2">
        <v>0.04409769335142477</v>
      </c>
      <c r="AL60" s="2">
        <v>0.04939265224631609</v>
      </c>
      <c r="AM60" s="2">
        <v>0.06828258922041143</v>
      </c>
      <c r="AN60" s="2">
        <f t="shared" si="20"/>
        <v>-0.01888993697</v>
      </c>
      <c r="AO60" s="2">
        <v>0.051260671759025205</v>
      </c>
      <c r="AP60" s="2">
        <v>0.06700421300344499</v>
      </c>
      <c r="AQ60" s="2">
        <f t="shared" si="21"/>
        <v>-0.01574354124</v>
      </c>
    </row>
    <row r="61" ht="15.75" customHeight="1">
      <c r="A61" s="2">
        <v>1851.0</v>
      </c>
      <c r="B61" s="2">
        <v>7.41</v>
      </c>
      <c r="C61" s="2">
        <v>7.49</v>
      </c>
      <c r="E61" s="2">
        <v>1.0</v>
      </c>
      <c r="F61" s="2">
        <f t="shared" si="2"/>
        <v>0.005312084993</v>
      </c>
      <c r="G61" s="2">
        <v>0.2199199019481779</v>
      </c>
      <c r="H61" s="2">
        <v>0.2199199019481779</v>
      </c>
      <c r="I61" s="2">
        <v>0.10994662766371781</v>
      </c>
      <c r="J61" s="2">
        <v>0.10994662766371777</v>
      </c>
      <c r="K61" s="2">
        <f t="shared" si="3"/>
        <v>0.8242036291</v>
      </c>
      <c r="L61" s="2">
        <f t="shared" si="4"/>
        <v>0.8805853579</v>
      </c>
      <c r="M61" s="2">
        <f t="shared" si="19"/>
        <v>0.8332745735</v>
      </c>
      <c r="N61" s="2">
        <f t="shared" si="1"/>
        <v>0.7942735949</v>
      </c>
      <c r="O61" s="2">
        <v>17.8052705257858</v>
      </c>
      <c r="P61" s="2">
        <v>27.843381029740087</v>
      </c>
      <c r="Q61" s="2">
        <v>0.05183799115236271</v>
      </c>
      <c r="R61" s="2">
        <f t="shared" si="5"/>
        <v>0.06579750868</v>
      </c>
      <c r="S61" s="2">
        <f t="shared" si="6"/>
        <v>0.1809326916</v>
      </c>
      <c r="T61" s="2">
        <f t="shared" si="7"/>
        <v>-0.2777792876</v>
      </c>
      <c r="U61" s="2">
        <f t="shared" si="8"/>
        <v>0.4448412326</v>
      </c>
      <c r="V61" s="2">
        <v>0.08485424785557685</v>
      </c>
      <c r="W61" s="2">
        <f t="shared" si="9"/>
        <v>0.08660046174</v>
      </c>
      <c r="X61" s="2">
        <f t="shared" si="10"/>
        <v>0.2024325884</v>
      </c>
      <c r="Y61" s="2">
        <f t="shared" si="11"/>
        <v>-0.2061373176</v>
      </c>
      <c r="Z61" s="2">
        <f t="shared" si="12"/>
        <v>0.5667341828</v>
      </c>
      <c r="AA61" s="2">
        <f t="shared" si="13"/>
        <v>-0.0330162567</v>
      </c>
      <c r="AB61" s="5">
        <f t="shared" si="14"/>
        <v>-0.01163587649</v>
      </c>
      <c r="AC61" s="2">
        <f t="shared" si="15"/>
        <v>-0.01105050117</v>
      </c>
      <c r="AD61" s="2">
        <f t="shared" si="16"/>
        <v>0.03568168542</v>
      </c>
      <c r="AE61" s="2">
        <f t="shared" si="17"/>
        <v>-0.07885085575</v>
      </c>
      <c r="AF61" s="2">
        <f t="shared" si="18"/>
        <v>0.04409769335</v>
      </c>
      <c r="AG61" s="2">
        <v>-0.011635876494511756</v>
      </c>
      <c r="AH61" s="2">
        <v>-0.011050501167241933</v>
      </c>
      <c r="AI61" s="2">
        <v>0.03568168542237385</v>
      </c>
      <c r="AJ61" s="2">
        <v>-0.07885085574572126</v>
      </c>
      <c r="AK61" s="2">
        <v>0.04409769335142477</v>
      </c>
      <c r="AL61" s="2">
        <v>0.052095682564079544</v>
      </c>
      <c r="AM61" s="2">
        <v>0.06635271454770712</v>
      </c>
      <c r="AN61" s="2">
        <f t="shared" si="20"/>
        <v>-0.01425703198</v>
      </c>
      <c r="AO61" s="2">
        <v>0.05310781671314568</v>
      </c>
      <c r="AP61" s="2">
        <v>0.06591873426818745</v>
      </c>
      <c r="AQ61" s="2">
        <f t="shared" si="21"/>
        <v>-0.01281091756</v>
      </c>
    </row>
    <row r="62" ht="15.75" customHeight="1">
      <c r="A62" s="2">
        <v>1852.0</v>
      </c>
      <c r="B62" s="2">
        <v>7.49</v>
      </c>
      <c r="C62" s="2">
        <v>7.45</v>
      </c>
      <c r="E62" s="2">
        <v>0.9946595460614153</v>
      </c>
      <c r="F62" s="2">
        <f t="shared" si="2"/>
        <v>-0.005340453939</v>
      </c>
      <c r="G62" s="2">
        <v>-0.03530343110852996</v>
      </c>
      <c r="H62" s="2">
        <v>-0.030123852215153013</v>
      </c>
      <c r="I62" s="2">
        <v>0.039349837691647134</v>
      </c>
      <c r="J62" s="2">
        <v>0.04493023950475661</v>
      </c>
      <c r="K62" s="2">
        <f t="shared" si="3"/>
        <v>0.8221732631</v>
      </c>
      <c r="L62" s="2">
        <f t="shared" si="4"/>
        <v>0.8130477182</v>
      </c>
      <c r="M62" s="2">
        <f t="shared" si="19"/>
        <v>0.8298003564</v>
      </c>
      <c r="N62" s="2">
        <f t="shared" si="1"/>
        <v>0.7900318134</v>
      </c>
      <c r="O62" s="2">
        <v>17.26890718781621</v>
      </c>
      <c r="P62" s="2">
        <v>29.094390808028507</v>
      </c>
      <c r="Q62" s="2">
        <v>0.08331183289268163</v>
      </c>
      <c r="R62" s="2">
        <f t="shared" si="5"/>
        <v>0.09056305222</v>
      </c>
      <c r="S62" s="2">
        <f t="shared" si="6"/>
        <v>0.1412847091</v>
      </c>
      <c r="T62" s="2">
        <f t="shared" si="7"/>
        <v>-0.03012385222</v>
      </c>
      <c r="U62" s="2">
        <f t="shared" si="8"/>
        <v>0.4448412326</v>
      </c>
      <c r="V62" s="2">
        <v>0.1150788663338114</v>
      </c>
      <c r="W62" s="2">
        <f t="shared" si="9"/>
        <v>0.1134119688</v>
      </c>
      <c r="X62" s="2">
        <f t="shared" si="10"/>
        <v>0.1737313128</v>
      </c>
      <c r="Y62" s="2">
        <f t="shared" si="11"/>
        <v>0.007966804287</v>
      </c>
      <c r="Z62" s="2">
        <f t="shared" si="12"/>
        <v>0.5667341828</v>
      </c>
      <c r="AA62" s="2">
        <f t="shared" si="13"/>
        <v>-0.03176703344</v>
      </c>
      <c r="AB62" s="5">
        <f t="shared" si="14"/>
        <v>-0.00930425685</v>
      </c>
      <c r="AC62" s="2">
        <f t="shared" si="15"/>
        <v>-0.008734190267</v>
      </c>
      <c r="AD62" s="2">
        <f t="shared" si="16"/>
        <v>0.03517098928</v>
      </c>
      <c r="AE62" s="2">
        <f t="shared" si="17"/>
        <v>-0.07885085575</v>
      </c>
      <c r="AF62" s="2">
        <f t="shared" si="18"/>
        <v>0.04409769335</v>
      </c>
      <c r="AG62" s="2">
        <v>-0.009304256849596694</v>
      </c>
      <c r="AH62" s="2">
        <v>-0.008734190266563635</v>
      </c>
      <c r="AI62" s="2">
        <v>0.03517098928136275</v>
      </c>
      <c r="AJ62" s="2">
        <v>-0.07885085574572126</v>
      </c>
      <c r="AK62" s="2">
        <v>0.04409769335142477</v>
      </c>
      <c r="AL62" s="2">
        <v>0.04709508285314778</v>
      </c>
      <c r="AM62" s="2">
        <v>0.06571694923413196</v>
      </c>
      <c r="AN62" s="2">
        <f t="shared" si="20"/>
        <v>-0.01862186638</v>
      </c>
      <c r="AO62" s="2">
        <v>0.048271047133044795</v>
      </c>
      <c r="AP62" s="2">
        <v>0.06227395609197493</v>
      </c>
      <c r="AQ62" s="2">
        <f t="shared" si="21"/>
        <v>-0.01400290896</v>
      </c>
    </row>
    <row r="63" ht="15.75" customHeight="1">
      <c r="A63" s="2">
        <v>1853.0</v>
      </c>
      <c r="B63" s="2">
        <v>7.49</v>
      </c>
      <c r="C63" s="2">
        <v>7.49</v>
      </c>
      <c r="E63" s="2">
        <v>1.0053691275167784</v>
      </c>
      <c r="F63" s="2">
        <f t="shared" si="2"/>
        <v>0.01070958146</v>
      </c>
      <c r="G63" s="2">
        <v>0.1966274038887963</v>
      </c>
      <c r="H63" s="2">
        <v>0.1902368703566799</v>
      </c>
      <c r="I63" s="2">
        <v>0.11402938443400001</v>
      </c>
      <c r="J63" s="2">
        <v>0.10807996182020041</v>
      </c>
      <c r="K63" s="2">
        <f t="shared" si="3"/>
        <v>0.8190708793</v>
      </c>
      <c r="L63" s="2">
        <f t="shared" si="4"/>
        <v>0.8035832777</v>
      </c>
      <c r="M63" s="2">
        <f t="shared" si="19"/>
        <v>0.8192025128</v>
      </c>
      <c r="N63" s="2">
        <f t="shared" si="1"/>
        <v>0.7942735949</v>
      </c>
      <c r="O63" s="2">
        <v>20.554090045706342</v>
      </c>
      <c r="P63" s="2">
        <v>32.23891145574222</v>
      </c>
      <c r="Q63" s="2">
        <v>0.09948888129051023</v>
      </c>
      <c r="R63" s="2">
        <f t="shared" si="5"/>
        <v>0.1069601608</v>
      </c>
      <c r="S63" s="2">
        <f t="shared" si="6"/>
        <v>0.1425031777</v>
      </c>
      <c r="T63" s="2">
        <f t="shared" si="7"/>
        <v>-0.03012385222</v>
      </c>
      <c r="U63" s="2">
        <f t="shared" si="8"/>
        <v>0.4448412326</v>
      </c>
      <c r="V63" s="2">
        <v>0.12545269165854303</v>
      </c>
      <c r="W63" s="2">
        <f t="shared" si="9"/>
        <v>0.1317717452</v>
      </c>
      <c r="X63" s="2">
        <f t="shared" si="10"/>
        <v>0.1692046154</v>
      </c>
      <c r="Y63" s="2">
        <f t="shared" si="11"/>
        <v>0.007966804287</v>
      </c>
      <c r="Z63" s="2">
        <f t="shared" si="12"/>
        <v>0.5667341828</v>
      </c>
      <c r="AA63" s="2">
        <f t="shared" si="13"/>
        <v>-0.02596381037</v>
      </c>
      <c r="AB63" s="3">
        <f t="shared" si="14"/>
        <v>-0.000598824091</v>
      </c>
      <c r="AC63" s="4">
        <f t="shared" si="15"/>
        <v>-0.0003121919403</v>
      </c>
      <c r="AD63" s="4">
        <f t="shared" si="16"/>
        <v>0.02517989193</v>
      </c>
      <c r="AE63" s="4">
        <f t="shared" si="17"/>
        <v>-0.04313205043</v>
      </c>
      <c r="AF63" s="4">
        <f t="shared" si="18"/>
        <v>0.04409769335</v>
      </c>
      <c r="AG63" s="4">
        <v>-5.988240881785537E-4</v>
      </c>
      <c r="AH63" s="4">
        <v>-3.1219194031351094E-4</v>
      </c>
      <c r="AI63" s="4">
        <v>0.02517989193290695</v>
      </c>
      <c r="AJ63" s="4">
        <v>-0.04313205043132051</v>
      </c>
      <c r="AK63" s="4">
        <v>0.04409769335142477</v>
      </c>
      <c r="AL63" s="2">
        <v>0.0533122244243208</v>
      </c>
      <c r="AM63" s="2">
        <v>0.06705580530922384</v>
      </c>
      <c r="AN63" s="2">
        <f t="shared" si="20"/>
        <v>-0.01374358088</v>
      </c>
      <c r="AO63" s="2">
        <v>0.04783276865981412</v>
      </c>
      <c r="AP63" s="2">
        <v>0.06199434502856977</v>
      </c>
      <c r="AQ63" s="2">
        <f t="shared" si="21"/>
        <v>-0.01416157637</v>
      </c>
    </row>
    <row r="64" ht="15.75" customHeight="1">
      <c r="A64" s="2">
        <v>1854.0</v>
      </c>
      <c r="B64" s="2">
        <v>8.14</v>
      </c>
      <c r="C64" s="2">
        <v>7.815</v>
      </c>
      <c r="E64" s="2">
        <v>1.0433911882510014</v>
      </c>
      <c r="F64" s="2">
        <f t="shared" si="2"/>
        <v>0.03802206073</v>
      </c>
      <c r="G64" s="2">
        <v>-0.09544484908477258</v>
      </c>
      <c r="H64" s="2">
        <v>-0.13306230577670464</v>
      </c>
      <c r="I64" s="2">
        <v>0.03998333944039979</v>
      </c>
      <c r="J64" s="2">
        <v>-0.003266127650851658</v>
      </c>
      <c r="K64" s="2">
        <f t="shared" si="3"/>
        <v>0.8145524409</v>
      </c>
      <c r="L64" s="2">
        <f t="shared" si="4"/>
        <v>0.3131245045</v>
      </c>
      <c r="M64" s="2">
        <f t="shared" si="19"/>
        <v>0.8138742211</v>
      </c>
      <c r="N64" s="2">
        <f t="shared" si="1"/>
        <v>0.82873807</v>
      </c>
      <c r="O64" s="2">
        <v>17.819115431082643</v>
      </c>
      <c r="P64" s="2">
        <v>32.13361505560326</v>
      </c>
      <c r="Q64" s="2">
        <v>0.044738544450495035</v>
      </c>
      <c r="R64" s="2">
        <f t="shared" si="5"/>
        <v>0.04916980694</v>
      </c>
      <c r="S64" s="2">
        <f t="shared" si="6"/>
        <v>0.1015514739</v>
      </c>
      <c r="T64" s="2">
        <f t="shared" si="7"/>
        <v>-0.1330623058</v>
      </c>
      <c r="U64" s="2">
        <f t="shared" si="8"/>
        <v>0.2199199019</v>
      </c>
      <c r="V64" s="2">
        <v>0.07568629145727919</v>
      </c>
      <c r="W64" s="2">
        <f t="shared" si="9"/>
        <v>0.08585430662</v>
      </c>
      <c r="X64" s="2">
        <f t="shared" si="10"/>
        <v>0.08041547025</v>
      </c>
      <c r="Y64" s="2">
        <f t="shared" si="11"/>
        <v>-0.003266127651</v>
      </c>
      <c r="Z64" s="2">
        <f t="shared" si="12"/>
        <v>0.258505768</v>
      </c>
      <c r="AA64" s="2">
        <f t="shared" si="13"/>
        <v>-0.03094774701</v>
      </c>
      <c r="AB64" s="5">
        <f t="shared" si="14"/>
        <v>0.008090151092</v>
      </c>
      <c r="AC64" s="2">
        <f t="shared" si="15"/>
        <v>0.008340131928</v>
      </c>
      <c r="AD64" s="2">
        <f t="shared" si="16"/>
        <v>0.02365037161</v>
      </c>
      <c r="AE64" s="2">
        <f t="shared" si="17"/>
        <v>-0.03646833013</v>
      </c>
      <c r="AF64" s="2">
        <f t="shared" si="18"/>
        <v>0.04409769335</v>
      </c>
      <c r="AG64" s="2">
        <v>0.008090151092467777</v>
      </c>
      <c r="AH64" s="2">
        <v>0.008340131927918826</v>
      </c>
      <c r="AI64" s="2">
        <v>0.02365037160977677</v>
      </c>
      <c r="AJ64" s="2">
        <v>-0.03646833013435702</v>
      </c>
      <c r="AK64" s="2">
        <v>0.04409769335142477</v>
      </c>
      <c r="AL64" s="2">
        <v>0.042453129773464694</v>
      </c>
      <c r="AM64" s="2">
        <v>0.06144386616059588</v>
      </c>
      <c r="AN64" s="2">
        <f t="shared" si="20"/>
        <v>-0.01899073639</v>
      </c>
      <c r="AO64" s="2">
        <v>0.044964060249608896</v>
      </c>
      <c r="AP64" s="2">
        <v>0.06239274530321432</v>
      </c>
      <c r="AQ64" s="2">
        <f t="shared" si="21"/>
        <v>-0.01742868505</v>
      </c>
    </row>
    <row r="65" ht="15.75" customHeight="1">
      <c r="A65" s="2">
        <v>1855.0</v>
      </c>
      <c r="B65" s="2">
        <v>8.38</v>
      </c>
      <c r="C65" s="2">
        <v>8.260000000000002</v>
      </c>
      <c r="E65" s="2">
        <v>1.0569417786308384</v>
      </c>
      <c r="F65" s="2">
        <f t="shared" si="2"/>
        <v>0.01355059038</v>
      </c>
      <c r="G65" s="2">
        <v>-0.11270352334919553</v>
      </c>
      <c r="H65" s="2">
        <v>-0.1605058153721507</v>
      </c>
      <c r="I65" s="2">
        <v>-0.01571976944805011</v>
      </c>
      <c r="J65" s="2">
        <v>-0.0687469731521203</v>
      </c>
      <c r="K65" s="2">
        <f t="shared" si="3"/>
        <v>0.8178549529</v>
      </c>
      <c r="L65" s="2">
        <f t="shared" si="4"/>
        <v>0.5073570686</v>
      </c>
      <c r="M65" s="2">
        <f t="shared" si="19"/>
        <v>0.823656453</v>
      </c>
      <c r="N65" s="2">
        <f t="shared" si="1"/>
        <v>0.8759278897</v>
      </c>
      <c r="O65" s="2">
        <v>14.959043779606251</v>
      </c>
      <c r="P65" s="2">
        <v>29.924526284095133</v>
      </c>
      <c r="Q65" s="2">
        <v>0.018134819981104437</v>
      </c>
      <c r="R65" s="2">
        <f t="shared" si="5"/>
        <v>0.02446641471</v>
      </c>
      <c r="S65" s="2">
        <f t="shared" si="6"/>
        <v>0.119851744</v>
      </c>
      <c r="T65" s="2">
        <f t="shared" si="7"/>
        <v>-0.1605058154</v>
      </c>
      <c r="U65" s="2">
        <f t="shared" si="8"/>
        <v>0.2199199019</v>
      </c>
      <c r="V65" s="2">
        <v>0.0625520901623231</v>
      </c>
      <c r="W65" s="2">
        <f t="shared" si="9"/>
        <v>0.07781557852</v>
      </c>
      <c r="X65" s="2">
        <f t="shared" si="10"/>
        <v>0.09290965648</v>
      </c>
      <c r="Y65" s="2">
        <f t="shared" si="11"/>
        <v>-0.06874697315</v>
      </c>
      <c r="Z65" s="2">
        <f t="shared" si="12"/>
        <v>0.258505768</v>
      </c>
      <c r="AA65" s="2">
        <f t="shared" si="13"/>
        <v>-0.04441727018</v>
      </c>
      <c r="AB65" s="5">
        <f t="shared" si="14"/>
        <v>0.01257045641</v>
      </c>
      <c r="AC65" s="2">
        <f t="shared" si="15"/>
        <v>0.01292473975</v>
      </c>
      <c r="AD65" s="2">
        <f t="shared" si="16"/>
        <v>0.02824181555</v>
      </c>
      <c r="AE65" s="2">
        <f t="shared" si="17"/>
        <v>-0.03646833013</v>
      </c>
      <c r="AF65" s="2">
        <f t="shared" si="18"/>
        <v>0.05694177863</v>
      </c>
      <c r="AG65" s="2">
        <v>0.012570456405879614</v>
      </c>
      <c r="AH65" s="2">
        <v>0.012924739749393677</v>
      </c>
      <c r="AI65" s="2">
        <v>0.02824181555247458</v>
      </c>
      <c r="AJ65" s="2">
        <v>-0.03646833013435702</v>
      </c>
      <c r="AK65" s="2">
        <v>0.05694177863083838</v>
      </c>
      <c r="AL65" s="2">
        <v>0.030769237419721426</v>
      </c>
      <c r="AM65" s="2">
        <v>0.05523622943467863</v>
      </c>
      <c r="AN65" s="2">
        <f t="shared" si="20"/>
        <v>-0.02446699201</v>
      </c>
      <c r="AO65" s="2">
        <v>0.04161768638934831</v>
      </c>
      <c r="AP65" s="2">
        <v>0.061043065851199896</v>
      </c>
      <c r="AQ65" s="2">
        <f t="shared" si="21"/>
        <v>-0.01942537946</v>
      </c>
    </row>
    <row r="66" ht="15.75" customHeight="1">
      <c r="A66" s="2">
        <v>1856.0</v>
      </c>
      <c r="B66" s="2">
        <v>8.22</v>
      </c>
      <c r="C66" s="2">
        <v>8.3</v>
      </c>
      <c r="E66" s="2">
        <v>1.0048426150121064</v>
      </c>
      <c r="F66" s="2">
        <f t="shared" si="2"/>
        <v>-0.05209916362</v>
      </c>
      <c r="G66" s="2">
        <v>-0.017372087286556592</v>
      </c>
      <c r="H66" s="2">
        <v>-0.02210764349240435</v>
      </c>
      <c r="I66" s="2">
        <v>0.0910470466194226</v>
      </c>
      <c r="J66" s="2">
        <v>0.08578898856342554</v>
      </c>
      <c r="K66" s="2">
        <f t="shared" si="3"/>
        <v>0.8130481197</v>
      </c>
      <c r="L66" s="2">
        <f t="shared" si="4"/>
        <v>0.5508953053</v>
      </c>
      <c r="M66" s="2">
        <f t="shared" si="19"/>
        <v>0.8375636223</v>
      </c>
      <c r="N66" s="2">
        <f t="shared" si="1"/>
        <v>0.8801696713</v>
      </c>
      <c r="O66" s="2">
        <v>14.628334572739448</v>
      </c>
      <c r="P66" s="2">
        <v>32.491721127247295</v>
      </c>
      <c r="Q66" s="2">
        <v>0.01082891494055848</v>
      </c>
      <c r="R66" s="2">
        <f t="shared" si="5"/>
        <v>0.01716419865</v>
      </c>
      <c r="S66" s="2">
        <f t="shared" si="6"/>
        <v>0.1202850235</v>
      </c>
      <c r="T66" s="2">
        <f t="shared" si="7"/>
        <v>-0.1605058154</v>
      </c>
      <c r="U66" s="2">
        <f t="shared" si="8"/>
        <v>0.2199199019</v>
      </c>
      <c r="V66" s="2">
        <v>0.07048392552120394</v>
      </c>
      <c r="W66" s="2">
        <f t="shared" si="9"/>
        <v>0.08501746634</v>
      </c>
      <c r="X66" s="2">
        <f t="shared" si="10"/>
        <v>0.09073443517</v>
      </c>
      <c r="Y66" s="2">
        <f t="shared" si="11"/>
        <v>-0.06874697315</v>
      </c>
      <c r="Z66" s="2">
        <f t="shared" si="12"/>
        <v>0.258505768</v>
      </c>
      <c r="AA66" s="2">
        <f t="shared" si="13"/>
        <v>-0.05965501058</v>
      </c>
      <c r="AB66" s="5">
        <f t="shared" si="14"/>
        <v>0.01195467353</v>
      </c>
      <c r="AC66" s="2">
        <f t="shared" si="15"/>
        <v>0.01231160756</v>
      </c>
      <c r="AD66" s="2">
        <f t="shared" si="16"/>
        <v>0.02835520158</v>
      </c>
      <c r="AE66" s="2">
        <f t="shared" si="17"/>
        <v>-0.03646833013</v>
      </c>
      <c r="AF66" s="2">
        <f t="shared" si="18"/>
        <v>0.05694177863</v>
      </c>
      <c r="AG66" s="2">
        <v>0.01195467352988917</v>
      </c>
      <c r="AH66" s="2">
        <v>0.012311607560617777</v>
      </c>
      <c r="AI66" s="2">
        <v>0.02835520157847226</v>
      </c>
      <c r="AJ66" s="2">
        <v>-0.03646833013435702</v>
      </c>
      <c r="AK66" s="2">
        <v>0.05694177863083838</v>
      </c>
      <c r="AL66" s="2">
        <v>0.029653553734711083</v>
      </c>
      <c r="AM66" s="2">
        <v>0.058367660175425266</v>
      </c>
      <c r="AN66" s="2">
        <f t="shared" si="20"/>
        <v>-0.02871410644</v>
      </c>
      <c r="AO66" s="2">
        <v>0.04145233017305481</v>
      </c>
      <c r="AP66" s="2">
        <v>0.06191043071369185</v>
      </c>
      <c r="AQ66" s="2">
        <f t="shared" si="21"/>
        <v>-0.02045810054</v>
      </c>
    </row>
    <row r="67" ht="15.75" customHeight="1">
      <c r="A67" s="2">
        <v>1857.0</v>
      </c>
      <c r="B67" s="2">
        <v>8.46</v>
      </c>
      <c r="C67" s="2">
        <v>8.34</v>
      </c>
      <c r="E67" s="2">
        <v>1.0048192771084337</v>
      </c>
      <c r="F67" s="2">
        <f t="shared" si="2"/>
        <v>-0.00002333790367</v>
      </c>
      <c r="G67" s="2">
        <v>0.138522334159894</v>
      </c>
      <c r="H67" s="2">
        <v>0.13306179538694507</v>
      </c>
      <c r="I67" s="2">
        <v>0.07984723068678275</v>
      </c>
      <c r="J67" s="2">
        <v>0.07466810727821316</v>
      </c>
      <c r="K67" s="2">
        <f t="shared" si="3"/>
        <v>0.8109817727</v>
      </c>
      <c r="L67" s="2">
        <f t="shared" si="4"/>
        <v>0.5199202551</v>
      </c>
      <c r="M67" s="2">
        <f t="shared" si="19"/>
        <v>0.8287586672</v>
      </c>
      <c r="N67" s="2">
        <f t="shared" si="1"/>
        <v>0.8844114528</v>
      </c>
      <c r="O67" s="2">
        <v>16.574807034509078</v>
      </c>
      <c r="P67" s="2">
        <v>34.91781644603038</v>
      </c>
      <c r="Q67" s="2">
        <v>0.023391100788585868</v>
      </c>
      <c r="R67" s="2">
        <f t="shared" si="5"/>
        <v>0.03032894558</v>
      </c>
      <c r="S67" s="2">
        <f t="shared" si="6"/>
        <v>0.1254624649</v>
      </c>
      <c r="T67" s="2">
        <f t="shared" si="7"/>
        <v>-0.1605058154</v>
      </c>
      <c r="U67" s="2">
        <f t="shared" si="8"/>
        <v>0.2199199019</v>
      </c>
      <c r="V67" s="2">
        <v>0.07430325298893475</v>
      </c>
      <c r="W67" s="2">
        <f t="shared" si="9"/>
        <v>0.08472222811</v>
      </c>
      <c r="X67" s="2">
        <f t="shared" si="10"/>
        <v>0.08981439087</v>
      </c>
      <c r="Y67" s="2">
        <f t="shared" si="11"/>
        <v>-0.06874697315</v>
      </c>
      <c r="Z67" s="2">
        <f t="shared" si="12"/>
        <v>0.258505768</v>
      </c>
      <c r="AA67" s="2">
        <f t="shared" si="13"/>
        <v>-0.0509121522</v>
      </c>
      <c r="AB67" s="5">
        <f t="shared" si="14"/>
        <v>0.008081727174</v>
      </c>
      <c r="AC67" s="2">
        <f t="shared" si="15"/>
        <v>0.008383765936</v>
      </c>
      <c r="AD67" s="2">
        <f t="shared" si="16"/>
        <v>0.02609311846</v>
      </c>
      <c r="AE67" s="2">
        <f t="shared" si="17"/>
        <v>-0.03646833013</v>
      </c>
      <c r="AF67" s="2">
        <f t="shared" si="18"/>
        <v>0.05694177863</v>
      </c>
      <c r="AG67" s="2">
        <v>0.008081727173855982</v>
      </c>
      <c r="AH67" s="2">
        <v>0.008383765936318843</v>
      </c>
      <c r="AI67" s="2">
        <v>0.026093118455192972</v>
      </c>
      <c r="AJ67" s="2">
        <v>-0.03646833013435702</v>
      </c>
      <c r="AK67" s="2">
        <v>0.05694177863083838</v>
      </c>
      <c r="AL67" s="2">
        <v>0.0323151083193718</v>
      </c>
      <c r="AM67" s="2">
        <v>0.059169254112446626</v>
      </c>
      <c r="AN67" s="2">
        <f t="shared" si="20"/>
        <v>-0.02685414579</v>
      </c>
      <c r="AO67" s="2">
        <v>0.04180625353221866</v>
      </c>
      <c r="AP67" s="2">
        <v>0.06099892012123072</v>
      </c>
      <c r="AQ67" s="2">
        <f t="shared" si="21"/>
        <v>-0.01919266659</v>
      </c>
    </row>
    <row r="68" ht="15.75" customHeight="1">
      <c r="A68" s="2">
        <v>1858.0</v>
      </c>
      <c r="B68" s="2">
        <v>7.98</v>
      </c>
      <c r="C68" s="2">
        <v>8.22</v>
      </c>
      <c r="E68" s="2">
        <v>0.985611510791367</v>
      </c>
      <c r="F68" s="2">
        <f t="shared" si="2"/>
        <v>-0.01920776632</v>
      </c>
      <c r="G68" s="2">
        <v>-0.1378052429096347</v>
      </c>
      <c r="H68" s="2">
        <v>-0.12521845813459298</v>
      </c>
      <c r="I68" s="2">
        <v>0.04036443727018887</v>
      </c>
      <c r="J68" s="2">
        <v>0.055552239274133</v>
      </c>
      <c r="K68" s="2">
        <f t="shared" si="3"/>
        <v>0.7985190357</v>
      </c>
      <c r="L68" s="2">
        <f t="shared" si="4"/>
        <v>0.5832072855</v>
      </c>
      <c r="M68" s="2">
        <f t="shared" si="19"/>
        <v>0.8167183628</v>
      </c>
      <c r="N68" s="2">
        <f t="shared" si="1"/>
        <v>0.8716861082</v>
      </c>
      <c r="O68" s="2">
        <v>14.499335253769447</v>
      </c>
      <c r="P68" s="2">
        <v>36.85757934017052</v>
      </c>
      <c r="Q68" s="2">
        <v>0.006137414656735698</v>
      </c>
      <c r="R68" s="2">
        <f t="shared" si="5"/>
        <v>0.01411564197</v>
      </c>
      <c r="S68" s="2">
        <f t="shared" si="6"/>
        <v>0.1346560982</v>
      </c>
      <c r="T68" s="2">
        <f t="shared" si="7"/>
        <v>-0.1605058154</v>
      </c>
      <c r="U68" s="2">
        <f t="shared" si="8"/>
        <v>0.2199199019</v>
      </c>
      <c r="V68" s="2">
        <v>0.07829745255035127</v>
      </c>
      <c r="W68" s="2">
        <f t="shared" si="9"/>
        <v>0.08546274296</v>
      </c>
      <c r="X68" s="2">
        <f t="shared" si="10"/>
        <v>0.08773396119</v>
      </c>
      <c r="Y68" s="2">
        <f t="shared" si="11"/>
        <v>-0.06874697315</v>
      </c>
      <c r="Z68" s="2">
        <f t="shared" si="12"/>
        <v>0.258505768</v>
      </c>
      <c r="AA68" s="2">
        <f t="shared" si="13"/>
        <v>-0.07216003789</v>
      </c>
      <c r="AB68" s="5">
        <f t="shared" si="14"/>
        <v>0.005065310045</v>
      </c>
      <c r="AC68" s="2">
        <f t="shared" si="15"/>
        <v>0.005385462824</v>
      </c>
      <c r="AD68" s="2">
        <f t="shared" si="16"/>
        <v>0.02688316197</v>
      </c>
      <c r="AE68" s="2">
        <f t="shared" si="17"/>
        <v>-0.03646833013</v>
      </c>
      <c r="AF68" s="2">
        <f t="shared" si="18"/>
        <v>0.05694177863</v>
      </c>
      <c r="AG68" s="2">
        <v>0.005065310045466531</v>
      </c>
      <c r="AH68" s="2">
        <v>0.005385462824422316</v>
      </c>
      <c r="AI68" s="2">
        <v>0.026883161965111785</v>
      </c>
      <c r="AJ68" s="2">
        <v>-0.03646833013435702</v>
      </c>
      <c r="AK68" s="2">
        <v>0.05694177863083838</v>
      </c>
      <c r="AL68" s="2">
        <v>0.025681211055220247</v>
      </c>
      <c r="AM68" s="2">
        <v>0.05823754179612589</v>
      </c>
      <c r="AN68" s="2">
        <f t="shared" si="20"/>
        <v>-0.03255633074</v>
      </c>
      <c r="AO68" s="2">
        <v>0.03921438620906565</v>
      </c>
      <c r="AP68" s="2">
        <v>0.061460033312014745</v>
      </c>
      <c r="AQ68" s="2">
        <f t="shared" si="21"/>
        <v>-0.0222456471</v>
      </c>
    </row>
    <row r="69" ht="15.75" customHeight="1">
      <c r="A69" s="2">
        <v>1859.0</v>
      </c>
      <c r="B69" s="2">
        <v>8.06</v>
      </c>
      <c r="C69" s="2">
        <v>8.02</v>
      </c>
      <c r="E69" s="2">
        <v>0.9756690997566909</v>
      </c>
      <c r="F69" s="2">
        <f t="shared" si="2"/>
        <v>-0.009942411035</v>
      </c>
      <c r="G69" s="2">
        <v>0.10868817995947144</v>
      </c>
      <c r="H69" s="2">
        <v>0.1363362642477377</v>
      </c>
      <c r="I69" s="2">
        <v>0.1082804023657941</v>
      </c>
      <c r="J69" s="2">
        <v>0.13591831763676177</v>
      </c>
      <c r="K69" s="2">
        <f t="shared" si="3"/>
        <v>0.7999507671</v>
      </c>
      <c r="L69" s="2">
        <f t="shared" si="4"/>
        <v>0.7765771407</v>
      </c>
      <c r="M69" s="2">
        <f t="shared" si="19"/>
        <v>0.8270380833</v>
      </c>
      <c r="N69" s="2">
        <f t="shared" si="1"/>
        <v>0.8504772004</v>
      </c>
      <c r="O69" s="2">
        <v>16.476120456343896</v>
      </c>
      <c r="P69" s="2">
        <v>41.86719951624996</v>
      </c>
      <c r="Q69" s="2">
        <v>0.015719044994778362</v>
      </c>
      <c r="R69" s="2">
        <f t="shared" si="5"/>
        <v>0.02439131489</v>
      </c>
      <c r="S69" s="2">
        <f t="shared" si="6"/>
        <v>0.1401164301</v>
      </c>
      <c r="T69" s="2">
        <f t="shared" si="7"/>
        <v>-0.1605058154</v>
      </c>
      <c r="U69" s="2">
        <f t="shared" si="8"/>
        <v>0.2199199019</v>
      </c>
      <c r="V69" s="2">
        <v>0.06730309414691973</v>
      </c>
      <c r="W69" s="2">
        <f t="shared" si="9"/>
        <v>0.07502976678</v>
      </c>
      <c r="X69" s="2">
        <f t="shared" si="10"/>
        <v>0.06616161067</v>
      </c>
      <c r="Y69" s="2">
        <f t="shared" si="11"/>
        <v>-0.06874697315</v>
      </c>
      <c r="Z69" s="2">
        <f t="shared" si="12"/>
        <v>0.1492741731</v>
      </c>
      <c r="AA69" s="2">
        <f t="shared" si="13"/>
        <v>-0.05158404915</v>
      </c>
      <c r="AB69" s="5">
        <f t="shared" si="14"/>
        <v>0.006324252172</v>
      </c>
      <c r="AC69" s="2">
        <f t="shared" si="15"/>
        <v>0.006599205814</v>
      </c>
      <c r="AD69" s="2">
        <f t="shared" si="16"/>
        <v>0.02499095415</v>
      </c>
      <c r="AE69" s="2">
        <f t="shared" si="17"/>
        <v>-0.02433090024</v>
      </c>
      <c r="AF69" s="2">
        <f t="shared" si="18"/>
        <v>0.05694177863</v>
      </c>
      <c r="AG69" s="2">
        <v>0.006324252172061758</v>
      </c>
      <c r="AH69" s="2">
        <v>0.006599205813527131</v>
      </c>
      <c r="AI69" s="2">
        <v>0.024990954149413408</v>
      </c>
      <c r="AJ69" s="2">
        <v>-0.024330900243309084</v>
      </c>
      <c r="AK69" s="2">
        <v>0.05694177863083838</v>
      </c>
      <c r="AL69" s="2">
        <v>0.02746639239946439</v>
      </c>
      <c r="AM69" s="2">
        <v>0.06044983350385124</v>
      </c>
      <c r="AN69" s="2">
        <f t="shared" si="20"/>
        <v>-0.0329834411</v>
      </c>
      <c r="AO69" s="2">
        <v>0.0396430317270211</v>
      </c>
      <c r="AP69" s="2">
        <v>0.06277463821511703</v>
      </c>
      <c r="AQ69" s="2">
        <f t="shared" si="21"/>
        <v>-0.02313160649</v>
      </c>
    </row>
    <row r="70" ht="15.75" customHeight="1">
      <c r="A70" s="2">
        <v>1860.0</v>
      </c>
      <c r="B70" s="2">
        <v>8.06</v>
      </c>
      <c r="C70" s="2">
        <v>8.06</v>
      </c>
      <c r="E70" s="2">
        <v>1.00498753117207</v>
      </c>
      <c r="F70" s="2">
        <f t="shared" si="2"/>
        <v>0.02931843142</v>
      </c>
      <c r="G70" s="2">
        <v>0.008647699975268042</v>
      </c>
      <c r="H70" s="2">
        <v>0.0036420041937528236</v>
      </c>
      <c r="I70" s="2">
        <v>0.04709454708738359</v>
      </c>
      <c r="J70" s="2">
        <v>0.041898048094394014</v>
      </c>
      <c r="K70" s="2">
        <f t="shared" si="3"/>
        <v>0.799948602</v>
      </c>
      <c r="L70" s="2">
        <f t="shared" si="4"/>
        <v>0.8761807734</v>
      </c>
      <c r="M70" s="2">
        <f t="shared" si="19"/>
        <v>0.8222894812</v>
      </c>
      <c r="N70" s="2">
        <f t="shared" si="1"/>
        <v>0.854718982</v>
      </c>
      <c r="O70" s="2">
        <v>16.536126556142676</v>
      </c>
      <c r="P70" s="2">
        <v>43.621353455159394</v>
      </c>
      <c r="Q70" s="2">
        <v>0.012562064887904902</v>
      </c>
      <c r="R70" s="2">
        <f t="shared" si="5"/>
        <v>0.02121787611</v>
      </c>
      <c r="S70" s="2">
        <f t="shared" si="6"/>
        <v>0.1401993345</v>
      </c>
      <c r="T70" s="2">
        <f t="shared" si="7"/>
        <v>-0.1605058154</v>
      </c>
      <c r="U70" s="2">
        <f t="shared" si="8"/>
        <v>0.2199199019</v>
      </c>
      <c r="V70" s="2">
        <v>0.05688546731621825</v>
      </c>
      <c r="W70" s="2">
        <f t="shared" si="9"/>
        <v>0.06542230838</v>
      </c>
      <c r="X70" s="2">
        <f t="shared" si="10"/>
        <v>0.06016635687</v>
      </c>
      <c r="Y70" s="2">
        <f t="shared" si="11"/>
        <v>-0.06874697315</v>
      </c>
      <c r="Z70" s="2">
        <f t="shared" si="12"/>
        <v>0.1359183176</v>
      </c>
      <c r="AA70" s="2">
        <f t="shared" si="13"/>
        <v>-0.04432340243</v>
      </c>
      <c r="AB70" s="5">
        <f t="shared" si="14"/>
        <v>0.007361439047</v>
      </c>
      <c r="AC70" s="2">
        <f t="shared" si="15"/>
        <v>0.00762916743</v>
      </c>
      <c r="AD70" s="2">
        <f t="shared" si="16"/>
        <v>0.02465549418</v>
      </c>
      <c r="AE70" s="2">
        <f t="shared" si="17"/>
        <v>-0.02433090024</v>
      </c>
      <c r="AF70" s="2">
        <f t="shared" si="18"/>
        <v>0.05694177863</v>
      </c>
      <c r="AG70" s="2">
        <v>0.007361439047173479</v>
      </c>
      <c r="AH70" s="2">
        <v>0.007629167430069916</v>
      </c>
      <c r="AI70" s="2">
        <v>0.024655494183359154</v>
      </c>
      <c r="AJ70" s="2">
        <v>-0.024330900243309084</v>
      </c>
      <c r="AK70" s="2">
        <v>0.05694177863083838</v>
      </c>
      <c r="AL70" s="2">
        <v>0.025409170762426835</v>
      </c>
      <c r="AM70" s="2">
        <v>0.05910576997377044</v>
      </c>
      <c r="AN70" s="2">
        <f t="shared" si="20"/>
        <v>-0.03369659921</v>
      </c>
      <c r="AO70" s="2">
        <v>0.038001385483236776</v>
      </c>
      <c r="AP70" s="2">
        <v>0.062347267033633094</v>
      </c>
      <c r="AQ70" s="2">
        <f t="shared" si="21"/>
        <v>-0.02434588155</v>
      </c>
    </row>
    <row r="71" ht="15.75" customHeight="1">
      <c r="A71" s="2">
        <v>1861.0</v>
      </c>
      <c r="B71" s="2">
        <v>8.54</v>
      </c>
      <c r="C71" s="2">
        <v>8.3</v>
      </c>
      <c r="E71" s="2">
        <v>1.0297766749379653</v>
      </c>
      <c r="F71" s="2">
        <f t="shared" si="2"/>
        <v>0.02478914377</v>
      </c>
      <c r="G71" s="2">
        <v>0.1795489927822247</v>
      </c>
      <c r="H71" s="2">
        <v>0.14544155202707598</v>
      </c>
      <c r="I71" s="2">
        <v>0.022312121870618856</v>
      </c>
      <c r="J71" s="2">
        <v>-0.00724871056901355</v>
      </c>
      <c r="K71" s="2">
        <f t="shared" si="3"/>
        <v>0.7859064474</v>
      </c>
      <c r="L71" s="2">
        <f t="shared" si="4"/>
        <v>0.6614301194</v>
      </c>
      <c r="M71" s="2">
        <f t="shared" si="19"/>
        <v>0.7866460785</v>
      </c>
      <c r="N71" s="2">
        <f t="shared" si="1"/>
        <v>0.8801696713</v>
      </c>
      <c r="O71" s="2">
        <v>18.941166466984214</v>
      </c>
      <c r="P71" s="2">
        <v>43.305154889334304</v>
      </c>
      <c r="Q71" s="2">
        <v>0.0062034786580012794</v>
      </c>
      <c r="R71" s="2">
        <f t="shared" si="5"/>
        <v>0.01377004112</v>
      </c>
      <c r="S71" s="2">
        <f t="shared" si="6"/>
        <v>0.1300841628</v>
      </c>
      <c r="T71" s="2">
        <f t="shared" si="7"/>
        <v>-0.1605058154</v>
      </c>
      <c r="U71" s="2">
        <f t="shared" si="8"/>
        <v>0.1902368704</v>
      </c>
      <c r="V71" s="2">
        <v>0.04515755097492924</v>
      </c>
      <c r="W71" s="2">
        <f t="shared" si="9"/>
        <v>0.0566588578</v>
      </c>
      <c r="X71" s="2">
        <f t="shared" si="10"/>
        <v>0.06044021181</v>
      </c>
      <c r="Y71" s="2">
        <f t="shared" si="11"/>
        <v>-0.06874697315</v>
      </c>
      <c r="Z71" s="2">
        <f t="shared" si="12"/>
        <v>0.1359183176</v>
      </c>
      <c r="AA71" s="2">
        <f t="shared" si="13"/>
        <v>-0.03895407232</v>
      </c>
      <c r="AB71" s="5">
        <f t="shared" si="14"/>
        <v>0.01032157547</v>
      </c>
      <c r="AC71" s="2">
        <f t="shared" si="15"/>
        <v>0.01060683492</v>
      </c>
      <c r="AD71" s="2">
        <f t="shared" si="16"/>
        <v>0.02541802378</v>
      </c>
      <c r="AE71" s="2">
        <f t="shared" si="17"/>
        <v>-0.02433090024</v>
      </c>
      <c r="AF71" s="2">
        <f t="shared" si="18"/>
        <v>0.05694177863</v>
      </c>
      <c r="AG71" s="2">
        <v>0.01032157546550784</v>
      </c>
      <c r="AH71" s="2">
        <v>0.010606834923866604</v>
      </c>
      <c r="AI71" s="2">
        <v>0.025418023782197062</v>
      </c>
      <c r="AJ71" s="2">
        <v>-0.024330900243309084</v>
      </c>
      <c r="AK71" s="2">
        <v>0.05694177863083838</v>
      </c>
      <c r="AL71" s="2">
        <v>0.024814352608542367</v>
      </c>
      <c r="AM71" s="2">
        <v>0.05551301784803276</v>
      </c>
      <c r="AN71" s="2">
        <f t="shared" si="20"/>
        <v>-0.03069866524</v>
      </c>
      <c r="AO71" s="2">
        <v>0.041963616498650186</v>
      </c>
      <c r="AP71" s="2">
        <v>0.06208064924861168</v>
      </c>
      <c r="AQ71" s="2">
        <f t="shared" si="21"/>
        <v>-0.02011703275</v>
      </c>
    </row>
    <row r="72" ht="15.75" customHeight="1">
      <c r="A72" s="2">
        <v>1862.0</v>
      </c>
      <c r="B72" s="2">
        <v>9.75</v>
      </c>
      <c r="C72" s="2">
        <v>9.145</v>
      </c>
      <c r="E72" s="2">
        <v>1.1018072289156624</v>
      </c>
      <c r="F72" s="2">
        <f t="shared" si="2"/>
        <v>0.07203055398</v>
      </c>
      <c r="G72" s="2">
        <v>0.04270495891028636</v>
      </c>
      <c r="H72" s="2">
        <v>-0.05364120733128719</v>
      </c>
      <c r="I72" s="2">
        <v>0.057905201328374435</v>
      </c>
      <c r="J72" s="2">
        <v>-0.039845470636904246</v>
      </c>
      <c r="K72" s="2">
        <f t="shared" si="3"/>
        <v>0.7884518271</v>
      </c>
      <c r="L72" s="2">
        <f t="shared" si="4"/>
        <v>0.646541222</v>
      </c>
      <c r="M72" s="2">
        <f t="shared" si="19"/>
        <v>0.7391399789</v>
      </c>
      <c r="N72" s="2">
        <f t="shared" si="1"/>
        <v>0.9697773065</v>
      </c>
      <c r="O72" s="2">
        <v>17.92513942943229</v>
      </c>
      <c r="P72" s="2">
        <v>41.579640611764745</v>
      </c>
      <c r="Q72" s="2">
        <v>0.003736619104531188</v>
      </c>
      <c r="R72" s="2">
        <f t="shared" si="5"/>
        <v>0.01141830561</v>
      </c>
      <c r="S72" s="2">
        <f t="shared" si="6"/>
        <v>0.1311738883</v>
      </c>
      <c r="T72" s="2">
        <f t="shared" si="7"/>
        <v>-0.1605058154</v>
      </c>
      <c r="U72" s="2">
        <f t="shared" si="8"/>
        <v>0.1902368704</v>
      </c>
      <c r="V72" s="2">
        <v>0.036351657438939707</v>
      </c>
      <c r="W72" s="2">
        <f t="shared" si="9"/>
        <v>0.05851439417</v>
      </c>
      <c r="X72" s="2">
        <f t="shared" si="10"/>
        <v>0.06637871225</v>
      </c>
      <c r="Y72" s="2">
        <f t="shared" si="11"/>
        <v>-0.06874697315</v>
      </c>
      <c r="Z72" s="2">
        <f t="shared" si="12"/>
        <v>0.1359183176</v>
      </c>
      <c r="AA72" s="2">
        <f t="shared" si="13"/>
        <v>-0.03261503833</v>
      </c>
      <c r="AB72" s="5">
        <f t="shared" si="14"/>
        <v>0.02071087921</v>
      </c>
      <c r="AC72" s="2">
        <f t="shared" si="15"/>
        <v>0.02132160321</v>
      </c>
      <c r="AD72" s="2">
        <f t="shared" si="16"/>
        <v>0.0376088297</v>
      </c>
      <c r="AE72" s="2">
        <f t="shared" si="17"/>
        <v>-0.02433090024</v>
      </c>
      <c r="AF72" s="2">
        <f t="shared" si="18"/>
        <v>0.1018072289</v>
      </c>
      <c r="AG72" s="2">
        <v>0.0207108792093277</v>
      </c>
      <c r="AH72" s="2">
        <v>0.02132160320929133</v>
      </c>
      <c r="AI72" s="2">
        <v>0.03760882970353267</v>
      </c>
      <c r="AJ72" s="2">
        <v>-0.024330900243309084</v>
      </c>
      <c r="AK72" s="2">
        <v>0.1018072289156624</v>
      </c>
      <c r="AL72" s="2">
        <v>0.0200154651044705</v>
      </c>
      <c r="AM72" s="2">
        <v>0.04986757825320673</v>
      </c>
      <c r="AN72" s="2">
        <f t="shared" si="20"/>
        <v>-0.02985211315</v>
      </c>
      <c r="AO72" s="2">
        <v>0.041040421415175894</v>
      </c>
      <c r="AP72" s="2">
        <v>0.06235527446372408</v>
      </c>
      <c r="AQ72" s="2">
        <f t="shared" si="21"/>
        <v>-0.02131485305</v>
      </c>
    </row>
    <row r="73" ht="15.75" customHeight="1">
      <c r="A73" s="2">
        <v>1863.0</v>
      </c>
      <c r="B73" s="2">
        <v>12.17</v>
      </c>
      <c r="C73" s="2">
        <v>10.96</v>
      </c>
      <c r="E73" s="2">
        <v>1.1984691088026245</v>
      </c>
      <c r="F73" s="2">
        <f t="shared" si="2"/>
        <v>0.09666187989</v>
      </c>
      <c r="G73" s="2">
        <v>0.7070692939451151</v>
      </c>
      <c r="H73" s="2">
        <v>0.4243748807598611</v>
      </c>
      <c r="I73" s="2">
        <v>0.1999048872456267</v>
      </c>
      <c r="J73" s="2">
        <v>0.001198010388800519</v>
      </c>
      <c r="K73" s="2">
        <f t="shared" si="3"/>
        <v>0.7107355851</v>
      </c>
      <c r="L73" s="2">
        <f t="shared" si="4"/>
        <v>0.8198680326</v>
      </c>
      <c r="M73" s="2">
        <f t="shared" si="19"/>
        <v>0.5571030734</v>
      </c>
      <c r="N73" s="2">
        <f t="shared" si="1"/>
        <v>1.162248144</v>
      </c>
      <c r="O73" s="2">
        <v>25.5321183374015</v>
      </c>
      <c r="P73" s="2">
        <v>41.62945345318023</v>
      </c>
      <c r="Q73" s="2">
        <v>0.02192461334839078</v>
      </c>
      <c r="R73" s="2">
        <f t="shared" si="5"/>
        <v>0.03483210665</v>
      </c>
      <c r="S73" s="2">
        <f t="shared" si="6"/>
        <v>0.178865031</v>
      </c>
      <c r="T73" s="2">
        <f t="shared" si="7"/>
        <v>-0.1605058154</v>
      </c>
      <c r="U73" s="2">
        <f t="shared" si="8"/>
        <v>0.4243748808</v>
      </c>
      <c r="V73" s="2">
        <v>0.025892923165708886</v>
      </c>
      <c r="W73" s="2">
        <f t="shared" si="9"/>
        <v>0.06710194445</v>
      </c>
      <c r="X73" s="2">
        <f t="shared" si="10"/>
        <v>0.06237505776</v>
      </c>
      <c r="Y73" s="2">
        <f t="shared" si="11"/>
        <v>-0.06874697315</v>
      </c>
      <c r="Z73" s="2">
        <f t="shared" si="12"/>
        <v>0.1359183176</v>
      </c>
      <c r="AA73" s="2">
        <f t="shared" si="13"/>
        <v>-0.003968309817</v>
      </c>
      <c r="AB73" s="3">
        <f t="shared" si="14"/>
        <v>0.03880223092</v>
      </c>
      <c r="AC73" s="4">
        <f t="shared" si="15"/>
        <v>0.04063160134</v>
      </c>
      <c r="AD73" s="4">
        <f t="shared" si="16"/>
        <v>0.06677309307</v>
      </c>
      <c r="AE73" s="4">
        <f t="shared" si="17"/>
        <v>-0.02433090024</v>
      </c>
      <c r="AF73" s="4">
        <f t="shared" si="18"/>
        <v>0.1984691088</v>
      </c>
      <c r="AG73" s="4">
        <v>0.038802230921620974</v>
      </c>
      <c r="AH73" s="4">
        <v>0.04063160133787602</v>
      </c>
      <c r="AI73" s="4">
        <v>0.0667730930714729</v>
      </c>
      <c r="AJ73" s="4">
        <v>-0.024330900243309084</v>
      </c>
      <c r="AK73" s="4">
        <v>0.19846910880262447</v>
      </c>
      <c r="AL73" s="2">
        <v>0.031095439504923567</v>
      </c>
      <c r="AM73" s="2">
        <v>0.047332400040121576</v>
      </c>
      <c r="AN73" s="2">
        <f t="shared" si="20"/>
        <v>-0.01623696054</v>
      </c>
      <c r="AO73" s="2">
        <v>0.04850575414927524</v>
      </c>
      <c r="AP73" s="2">
        <v>0.0638597687133727</v>
      </c>
      <c r="AQ73" s="2">
        <f t="shared" si="21"/>
        <v>-0.01535401456</v>
      </c>
    </row>
    <row r="74" ht="15.75" customHeight="1">
      <c r="A74" s="2">
        <v>1864.0</v>
      </c>
      <c r="B74" s="2">
        <v>15.23</v>
      </c>
      <c r="C74" s="2">
        <v>13.7</v>
      </c>
      <c r="E74" s="2">
        <v>1.2499999999999998</v>
      </c>
      <c r="F74" s="2">
        <f t="shared" si="2"/>
        <v>0.0515308912</v>
      </c>
      <c r="G74" s="2">
        <v>0.2690339933931494</v>
      </c>
      <c r="H74" s="2">
        <v>0.01522719471451972</v>
      </c>
      <c r="I74" s="2">
        <v>0.07967122440593728</v>
      </c>
      <c r="J74" s="2">
        <v>-0.13626302047525007</v>
      </c>
      <c r="K74" s="2">
        <f t="shared" si="3"/>
        <v>0.7024821349</v>
      </c>
      <c r="L74" s="2">
        <f t="shared" si="4"/>
        <v>0.8156257742</v>
      </c>
      <c r="M74" s="2">
        <f t="shared" si="19"/>
        <v>0.2185091447</v>
      </c>
      <c r="N74" s="2">
        <f t="shared" si="1"/>
        <v>1.45281018</v>
      </c>
      <c r="O74" s="2">
        <v>25.920900874799273</v>
      </c>
      <c r="P74" s="2">
        <v>35.956898384916066</v>
      </c>
      <c r="Q74" s="2">
        <v>0.03818893295502798</v>
      </c>
      <c r="R74" s="2">
        <f t="shared" si="5"/>
        <v>0.0496610567</v>
      </c>
      <c r="S74" s="2">
        <f t="shared" si="6"/>
        <v>0.1692897368</v>
      </c>
      <c r="T74" s="2">
        <f t="shared" si="7"/>
        <v>-0.1605058154</v>
      </c>
      <c r="U74" s="2">
        <f t="shared" si="8"/>
        <v>0.4243748808</v>
      </c>
      <c r="V74" s="2">
        <v>0.01130525418368481</v>
      </c>
      <c r="W74" s="2">
        <f t="shared" si="9"/>
        <v>0.07107073294</v>
      </c>
      <c r="X74" s="2">
        <f t="shared" si="10"/>
        <v>0.08106455715</v>
      </c>
      <c r="Y74" s="2">
        <f t="shared" si="11"/>
        <v>-0.1362630205</v>
      </c>
      <c r="Z74" s="2">
        <f t="shared" si="12"/>
        <v>0.1359183176</v>
      </c>
      <c r="AA74" s="2">
        <f t="shared" si="13"/>
        <v>0.02688367877</v>
      </c>
      <c r="AB74" s="5">
        <f t="shared" si="14"/>
        <v>0.05774056098</v>
      </c>
      <c r="AC74" s="2">
        <f t="shared" si="15"/>
        <v>0.06129248251</v>
      </c>
      <c r="AD74" s="2">
        <f t="shared" si="16"/>
        <v>0.09409605291</v>
      </c>
      <c r="AE74" s="2">
        <f t="shared" si="17"/>
        <v>-0.02433090024</v>
      </c>
      <c r="AF74" s="2">
        <f t="shared" si="18"/>
        <v>0.25</v>
      </c>
      <c r="AG74" s="2">
        <v>0.05774056097519562</v>
      </c>
      <c r="AH74" s="2">
        <v>0.06129248251277586</v>
      </c>
      <c r="AI74" s="2">
        <v>0.09409605290704096</v>
      </c>
      <c r="AJ74" s="2">
        <v>-0.024330900243309084</v>
      </c>
      <c r="AK74" s="2">
        <v>0.24999999999999978</v>
      </c>
      <c r="AL74" s="2">
        <v>0.03122552215204388</v>
      </c>
      <c r="AM74" s="2">
        <v>0.0425177140421236</v>
      </c>
      <c r="AN74" s="2">
        <f t="shared" si="20"/>
        <v>-0.01129219189</v>
      </c>
      <c r="AO74" s="2">
        <v>0.0501688013294896</v>
      </c>
      <c r="AP74" s="2">
        <v>0.06421771641172723</v>
      </c>
      <c r="AQ74" s="2">
        <f t="shared" si="21"/>
        <v>-0.01404891508</v>
      </c>
    </row>
    <row r="75" ht="15.75" customHeight="1">
      <c r="A75" s="2">
        <v>1865.0</v>
      </c>
      <c r="B75" s="2">
        <v>15.79</v>
      </c>
      <c r="C75" s="2">
        <v>15.51</v>
      </c>
      <c r="E75" s="2">
        <v>1.132116788321168</v>
      </c>
      <c r="F75" s="2">
        <f t="shared" si="2"/>
        <v>-0.1178832117</v>
      </c>
      <c r="G75" s="2">
        <v>0.057639694471057545</v>
      </c>
      <c r="H75" s="2">
        <v>-0.06578569862969141</v>
      </c>
      <c r="I75" s="2">
        <v>0.06766900793984898</v>
      </c>
      <c r="J75" s="2">
        <v>-0.05692679504990783</v>
      </c>
      <c r="K75" s="2">
        <f t="shared" si="3"/>
        <v>0.7065518558</v>
      </c>
      <c r="L75" s="2">
        <f t="shared" si="4"/>
        <v>0.7565586781</v>
      </c>
      <c r="M75" s="2">
        <f t="shared" si="19"/>
        <v>0.2545671654</v>
      </c>
      <c r="N75" s="2">
        <f t="shared" si="1"/>
        <v>1.644750795</v>
      </c>
      <c r="O75" s="2">
        <v>24.215676301639622</v>
      </c>
      <c r="P75" s="2">
        <v>33.90998739992759</v>
      </c>
      <c r="Q75" s="2">
        <v>0.04934736654002917</v>
      </c>
      <c r="R75" s="2">
        <f t="shared" si="5"/>
        <v>0.05913306837</v>
      </c>
      <c r="S75" s="2">
        <f t="shared" si="6"/>
        <v>0.1585320802</v>
      </c>
      <c r="T75" s="2">
        <f t="shared" si="7"/>
        <v>-0.1252184581</v>
      </c>
      <c r="U75" s="2">
        <f t="shared" si="8"/>
        <v>0.4243748808</v>
      </c>
      <c r="V75" s="2">
        <v>0.01258160707924252</v>
      </c>
      <c r="W75" s="2">
        <f t="shared" si="9"/>
        <v>0.07940961068</v>
      </c>
      <c r="X75" s="2">
        <f t="shared" si="10"/>
        <v>0.07979545864</v>
      </c>
      <c r="Y75" s="2">
        <f t="shared" si="11"/>
        <v>-0.1362630205</v>
      </c>
      <c r="Z75" s="2">
        <f t="shared" si="12"/>
        <v>0.1359183176</v>
      </c>
      <c r="AA75" s="2">
        <f t="shared" si="13"/>
        <v>0.03676575946</v>
      </c>
      <c r="AB75" s="5">
        <f t="shared" si="14"/>
        <v>0.06503327091</v>
      </c>
      <c r="AC75" s="2">
        <f t="shared" si="15"/>
        <v>0.06880998348</v>
      </c>
      <c r="AD75" s="2">
        <f t="shared" si="16"/>
        <v>0.09667737298</v>
      </c>
      <c r="AE75" s="2">
        <f t="shared" si="17"/>
        <v>-0.02433090024</v>
      </c>
      <c r="AF75" s="2">
        <f t="shared" si="18"/>
        <v>0.25</v>
      </c>
      <c r="AG75" s="2">
        <v>0.06503327091248698</v>
      </c>
      <c r="AH75" s="2">
        <v>0.06880998348180878</v>
      </c>
      <c r="AI75" s="2">
        <v>0.09667737297891607</v>
      </c>
      <c r="AJ75" s="2">
        <v>-0.024330900243309084</v>
      </c>
      <c r="AK75" s="2">
        <v>0.24999999999999978</v>
      </c>
      <c r="AL75" s="2">
        <v>0.02638465505032358</v>
      </c>
      <c r="AM75" s="2">
        <v>0.03845669671466837</v>
      </c>
      <c r="AN75" s="2">
        <f t="shared" si="20"/>
        <v>-0.01207204166</v>
      </c>
      <c r="AO75" s="2">
        <v>0.04999867799943427</v>
      </c>
      <c r="AP75" s="2">
        <v>0.06263654790464408</v>
      </c>
      <c r="AQ75" s="2">
        <f t="shared" si="21"/>
        <v>-0.01263786991</v>
      </c>
    </row>
    <row r="76" ht="15.75" customHeight="1">
      <c r="A76" s="2">
        <v>1866.0</v>
      </c>
      <c r="B76" s="2">
        <v>15.39</v>
      </c>
      <c r="C76" s="2">
        <v>15.59</v>
      </c>
      <c r="E76" s="2">
        <v>1.005157962604771</v>
      </c>
      <c r="F76" s="2">
        <f t="shared" si="2"/>
        <v>-0.1269588257</v>
      </c>
      <c r="G76" s="2">
        <v>0.042915372156657305</v>
      </c>
      <c r="H76" s="2">
        <v>0.037563657610632184</v>
      </c>
      <c r="I76" s="2">
        <v>0.01612358192576972</v>
      </c>
      <c r="J76" s="2">
        <v>0.01090934930523968</v>
      </c>
      <c r="K76" s="2">
        <f t="shared" si="3"/>
        <v>0.7063573991</v>
      </c>
      <c r="L76" s="2">
        <f t="shared" si="4"/>
        <v>0.7525876548</v>
      </c>
      <c r="M76" s="2">
        <f t="shared" si="19"/>
        <v>0.2566038079</v>
      </c>
      <c r="N76" s="2">
        <f t="shared" si="1"/>
        <v>1.653234358</v>
      </c>
      <c r="O76" s="2">
        <v>25.125305675044313</v>
      </c>
      <c r="P76" s="2">
        <v>34.279923297409674</v>
      </c>
      <c r="Q76" s="2">
        <v>0.055581200343456726</v>
      </c>
      <c r="R76" s="2">
        <f t="shared" si="5"/>
        <v>0.06510019848</v>
      </c>
      <c r="S76" s="2">
        <f t="shared" si="6"/>
        <v>0.1562408767</v>
      </c>
      <c r="T76" s="2">
        <f t="shared" si="7"/>
        <v>-0.1252184581</v>
      </c>
      <c r="U76" s="2">
        <f t="shared" si="8"/>
        <v>0.4243748808</v>
      </c>
      <c r="V76" s="2">
        <v>0.005371830201914377</v>
      </c>
      <c r="W76" s="2">
        <f t="shared" si="9"/>
        <v>0.07191726421</v>
      </c>
      <c r="X76" s="2">
        <f t="shared" si="10"/>
        <v>0.07588132187</v>
      </c>
      <c r="Y76" s="2">
        <f t="shared" si="11"/>
        <v>-0.1362630205</v>
      </c>
      <c r="Z76" s="2">
        <f t="shared" si="12"/>
        <v>0.1359183176</v>
      </c>
      <c r="AA76" s="2">
        <f t="shared" si="13"/>
        <v>0.05020937014</v>
      </c>
      <c r="AB76" s="5">
        <f t="shared" si="14"/>
        <v>0.0650666899</v>
      </c>
      <c r="AC76" s="2">
        <f t="shared" si="15"/>
        <v>0.06884151824</v>
      </c>
      <c r="AD76" s="2">
        <f t="shared" si="16"/>
        <v>0.09665423805</v>
      </c>
      <c r="AE76" s="2">
        <f t="shared" si="17"/>
        <v>-0.02433090024</v>
      </c>
      <c r="AF76" s="2">
        <f t="shared" si="18"/>
        <v>0.25</v>
      </c>
      <c r="AG76" s="2">
        <v>0.0650666899028782</v>
      </c>
      <c r="AH76" s="2">
        <v>0.06884151824107532</v>
      </c>
      <c r="AI76" s="2">
        <v>0.09665423805349885</v>
      </c>
      <c r="AJ76" s="2">
        <v>-0.024330900243309084</v>
      </c>
      <c r="AK76" s="2">
        <v>0.24999999999999978</v>
      </c>
      <c r="AL76" s="2">
        <v>0.025552175959716563</v>
      </c>
      <c r="AM76" s="2">
        <v>0.03989456753631023</v>
      </c>
      <c r="AN76" s="2">
        <f t="shared" si="20"/>
        <v>-0.01434239158</v>
      </c>
      <c r="AO76" s="2">
        <v>0.04588360164236478</v>
      </c>
      <c r="AP76" s="2">
        <v>0.057587869084245215</v>
      </c>
      <c r="AQ76" s="2">
        <f t="shared" si="21"/>
        <v>-0.01170426744</v>
      </c>
    </row>
    <row r="77" ht="15.75" customHeight="1">
      <c r="A77" s="2">
        <v>1867.0</v>
      </c>
      <c r="B77" s="2">
        <v>14.34</v>
      </c>
      <c r="C77" s="2">
        <v>14.865</v>
      </c>
      <c r="E77" s="2">
        <v>0.95349583066068</v>
      </c>
      <c r="F77" s="2">
        <f t="shared" si="2"/>
        <v>-0.05166213194</v>
      </c>
      <c r="G77" s="2">
        <v>0.055577990057026155</v>
      </c>
      <c r="H77" s="2">
        <v>0.10706093945435824</v>
      </c>
      <c r="I77" s="2">
        <v>0.10013194751603412</v>
      </c>
      <c r="J77" s="2">
        <v>0.15378789517490543</v>
      </c>
      <c r="K77" s="2">
        <f t="shared" si="3"/>
        <v>0.7070183516</v>
      </c>
      <c r="L77" s="2">
        <f t="shared" si="4"/>
        <v>0.7567741557</v>
      </c>
      <c r="M77" s="2">
        <f t="shared" si="19"/>
        <v>0.2736726978</v>
      </c>
      <c r="N77" s="2">
        <f t="shared" si="1"/>
        <v>1.576352068</v>
      </c>
      <c r="O77" s="2">
        <v>27.815244504692476</v>
      </c>
      <c r="P77" s="2">
        <v>39.551760548075514</v>
      </c>
      <c r="Q77" s="2">
        <v>0.05313352974134981</v>
      </c>
      <c r="R77" s="2">
        <f t="shared" si="5"/>
        <v>0.06250011289</v>
      </c>
      <c r="S77" s="2">
        <f t="shared" si="6"/>
        <v>0.1551970878</v>
      </c>
      <c r="T77" s="2">
        <f t="shared" si="7"/>
        <v>-0.1252184581</v>
      </c>
      <c r="U77" s="2">
        <f t="shared" si="8"/>
        <v>0.4243748808</v>
      </c>
      <c r="V77" s="2">
        <v>0.012539266411839774</v>
      </c>
      <c r="W77" s="2">
        <f t="shared" si="9"/>
        <v>0.0739457359</v>
      </c>
      <c r="X77" s="2">
        <f t="shared" si="10"/>
        <v>0.08692747233</v>
      </c>
      <c r="Y77" s="2">
        <f t="shared" si="11"/>
        <v>-0.1362630205</v>
      </c>
      <c r="Z77" s="2">
        <f t="shared" si="12"/>
        <v>0.1537878952</v>
      </c>
      <c r="AA77" s="2">
        <f t="shared" si="13"/>
        <v>0.04059426333</v>
      </c>
      <c r="AB77" s="5">
        <f t="shared" si="14"/>
        <v>0.05949737804</v>
      </c>
      <c r="AC77" s="2">
        <f t="shared" si="15"/>
        <v>0.0637091736</v>
      </c>
      <c r="AD77" s="2">
        <f t="shared" si="16"/>
        <v>0.1016643422</v>
      </c>
      <c r="AE77" s="2">
        <f t="shared" si="17"/>
        <v>-0.04650416934</v>
      </c>
      <c r="AF77" s="2">
        <f t="shared" si="18"/>
        <v>0.25</v>
      </c>
      <c r="AG77" s="2">
        <v>0.05949737804807349</v>
      </c>
      <c r="AH77" s="2">
        <v>0.0637091735962998</v>
      </c>
      <c r="AI77" s="2">
        <v>0.10166434219831363</v>
      </c>
      <c r="AJ77" s="2">
        <v>-0.04650416933932</v>
      </c>
      <c r="AK77" s="2">
        <v>0.24999999999999978</v>
      </c>
      <c r="AL77" s="2">
        <v>0.02971518327453254</v>
      </c>
      <c r="AM77" s="2">
        <v>0.04570334378827814</v>
      </c>
      <c r="AN77" s="2">
        <f t="shared" si="20"/>
        <v>-0.01598816051</v>
      </c>
      <c r="AO77" s="2">
        <v>0.045507821843759524</v>
      </c>
      <c r="AP77" s="2">
        <v>0.05711225681266981</v>
      </c>
      <c r="AQ77" s="2">
        <f t="shared" si="21"/>
        <v>-0.01160443497</v>
      </c>
    </row>
    <row r="78" ht="15.75" customHeight="1">
      <c r="A78" s="2">
        <v>1868.0</v>
      </c>
      <c r="B78" s="2">
        <v>13.78</v>
      </c>
      <c r="C78" s="2">
        <v>14.059999999999999</v>
      </c>
      <c r="E78" s="2">
        <v>0.9458459468550285</v>
      </c>
      <c r="F78" s="2">
        <f t="shared" si="2"/>
        <v>-0.007649883806</v>
      </c>
      <c r="G78" s="2">
        <v>0.11014030368269404</v>
      </c>
      <c r="H78" s="2">
        <v>0.1737009682961057</v>
      </c>
      <c r="I78" s="2">
        <v>0.08524381611353611</v>
      </c>
      <c r="J78" s="2">
        <v>0.14737904171605365</v>
      </c>
      <c r="K78" s="2">
        <f t="shared" si="3"/>
        <v>0.7100589929</v>
      </c>
      <c r="L78" s="2">
        <f t="shared" si="4"/>
        <v>0.744447978</v>
      </c>
      <c r="M78" s="2">
        <f t="shared" si="19"/>
        <v>0.3074630958</v>
      </c>
      <c r="N78" s="2">
        <f t="shared" si="1"/>
        <v>1.490986214</v>
      </c>
      <c r="O78" s="2">
        <v>32.64677940855049</v>
      </c>
      <c r="P78" s="2">
        <v>45.3808611158337</v>
      </c>
      <c r="Q78" s="2">
        <v>0.08454911750348723</v>
      </c>
      <c r="R78" s="2">
        <f t="shared" si="5"/>
        <v>0.09239205553</v>
      </c>
      <c r="S78" s="2">
        <f t="shared" si="6"/>
        <v>0.1433594203</v>
      </c>
      <c r="T78" s="2">
        <f t="shared" si="7"/>
        <v>-0.06578569863</v>
      </c>
      <c r="U78" s="2">
        <f t="shared" si="8"/>
        <v>0.4243748808</v>
      </c>
      <c r="V78" s="2">
        <v>0.021020806627416618</v>
      </c>
      <c r="W78" s="2">
        <f t="shared" si="9"/>
        <v>0.07843367378</v>
      </c>
      <c r="X78" s="2">
        <f t="shared" si="10"/>
        <v>0.0959624122</v>
      </c>
      <c r="Y78" s="2">
        <f t="shared" si="11"/>
        <v>-0.1362630205</v>
      </c>
      <c r="Z78" s="2">
        <f t="shared" si="12"/>
        <v>0.1537878952</v>
      </c>
      <c r="AA78" s="2">
        <f t="shared" si="13"/>
        <v>0.06352831088</v>
      </c>
      <c r="AB78" s="5">
        <f t="shared" si="14"/>
        <v>0.05514306855</v>
      </c>
      <c r="AC78" s="2">
        <f t="shared" si="15"/>
        <v>0.0597326172</v>
      </c>
      <c r="AD78" s="2">
        <f t="shared" si="16"/>
        <v>0.1057539658</v>
      </c>
      <c r="AE78" s="2">
        <f t="shared" si="17"/>
        <v>-0.05415405314</v>
      </c>
      <c r="AF78" s="2">
        <f t="shared" si="18"/>
        <v>0.25</v>
      </c>
      <c r="AG78" s="2">
        <v>0.05514306854748679</v>
      </c>
      <c r="AH78" s="2">
        <v>0.059732617202666205</v>
      </c>
      <c r="AI78" s="2">
        <v>0.10575396580233669</v>
      </c>
      <c r="AJ78" s="2">
        <v>-0.05415405314497146</v>
      </c>
      <c r="AK78" s="2">
        <v>0.24999999999999978</v>
      </c>
      <c r="AL78" s="2">
        <v>0.036098309683065294</v>
      </c>
      <c r="AM78" s="2">
        <v>0.047806211830209736</v>
      </c>
      <c r="AN78" s="2">
        <f t="shared" si="20"/>
        <v>-0.01170790215</v>
      </c>
      <c r="AO78" s="2">
        <v>0.04317687114497912</v>
      </c>
      <c r="AP78" s="2">
        <v>0.055888484774656494</v>
      </c>
      <c r="AQ78" s="2">
        <f t="shared" si="21"/>
        <v>-0.01271161363</v>
      </c>
    </row>
    <row r="79" ht="15.75" customHeight="1">
      <c r="A79" s="2">
        <v>1869.0</v>
      </c>
      <c r="B79" s="2">
        <v>13.21</v>
      </c>
      <c r="C79" s="2">
        <v>13.495000000000001</v>
      </c>
      <c r="E79" s="2">
        <v>0.959815078236131</v>
      </c>
      <c r="F79" s="2">
        <f t="shared" si="2"/>
        <v>0.01396913138</v>
      </c>
      <c r="G79" s="2">
        <v>0.2192535966921367</v>
      </c>
      <c r="H79" s="2">
        <v>0.2703005238600549</v>
      </c>
      <c r="I79" s="2">
        <v>0.06430050663118614</v>
      </c>
      <c r="J79" s="2">
        <v>0.10885995726079845</v>
      </c>
      <c r="K79" s="2">
        <f t="shared" si="3"/>
        <v>0.705399161</v>
      </c>
      <c r="L79" s="2">
        <f t="shared" si="4"/>
        <v>0.6612242235</v>
      </c>
      <c r="M79" s="2">
        <f t="shared" si="19"/>
        <v>0.4104847871</v>
      </c>
      <c r="N79" s="2">
        <f t="shared" si="1"/>
        <v>1.43107105</v>
      </c>
      <c r="O79" s="2">
        <v>41.47122098502535</v>
      </c>
      <c r="P79" s="2">
        <v>50.32101971736159</v>
      </c>
      <c r="Q79" s="2">
        <v>0.09670339111444205</v>
      </c>
      <c r="R79" s="2">
        <f t="shared" si="5"/>
        <v>0.1057884815</v>
      </c>
      <c r="S79" s="2">
        <f t="shared" si="6"/>
        <v>0.1538010974</v>
      </c>
      <c r="T79" s="2">
        <f t="shared" si="7"/>
        <v>-0.06578569863</v>
      </c>
      <c r="U79" s="2">
        <f t="shared" si="8"/>
        <v>0.4243748808</v>
      </c>
      <c r="V79" s="2">
        <v>0.018562193285607004</v>
      </c>
      <c r="W79" s="2">
        <f t="shared" si="9"/>
        <v>0.07403568421</v>
      </c>
      <c r="X79" s="2">
        <f t="shared" si="10"/>
        <v>0.09281991535</v>
      </c>
      <c r="Y79" s="2">
        <f t="shared" si="11"/>
        <v>-0.1362630205</v>
      </c>
      <c r="Z79" s="2">
        <f t="shared" si="12"/>
        <v>0.1537878952</v>
      </c>
      <c r="AA79" s="2">
        <f t="shared" si="13"/>
        <v>0.07814119783</v>
      </c>
      <c r="AB79" s="5">
        <f t="shared" si="14"/>
        <v>0.05341585842</v>
      </c>
      <c r="AC79" s="2">
        <f t="shared" si="15"/>
        <v>0.05814721505</v>
      </c>
      <c r="AD79" s="2">
        <f t="shared" si="16"/>
        <v>0.1072623037</v>
      </c>
      <c r="AE79" s="2">
        <f t="shared" si="17"/>
        <v>-0.05415405314</v>
      </c>
      <c r="AF79" s="2">
        <f t="shared" si="18"/>
        <v>0.25</v>
      </c>
      <c r="AG79" s="2">
        <v>0.053415858415904655</v>
      </c>
      <c r="AH79" s="2">
        <v>0.05814721505061016</v>
      </c>
      <c r="AI79" s="2">
        <v>0.10726230370979876</v>
      </c>
      <c r="AJ79" s="2">
        <v>-0.05415405314497146</v>
      </c>
      <c r="AK79" s="2">
        <v>0.24999999999999978</v>
      </c>
      <c r="AL79" s="2">
        <v>0.04098869875312381</v>
      </c>
      <c r="AM79" s="2">
        <v>0.049618071394742926</v>
      </c>
      <c r="AN79" s="2">
        <f t="shared" si="20"/>
        <v>-0.008629372642</v>
      </c>
      <c r="AO79" s="2">
        <v>0.050804307000421135</v>
      </c>
      <c r="AP79" s="2">
        <v>0.057622963344222476</v>
      </c>
      <c r="AQ79" s="2">
        <f t="shared" si="21"/>
        <v>-0.006818656344</v>
      </c>
    </row>
    <row r="80" ht="15.75" customHeight="1">
      <c r="A80" s="2">
        <v>1870.0</v>
      </c>
      <c r="B80" s="2">
        <v>12.65</v>
      </c>
      <c r="C80" s="2">
        <v>12.93</v>
      </c>
      <c r="E80" s="2">
        <v>0.9581326417191551</v>
      </c>
      <c r="F80" s="2">
        <f t="shared" si="2"/>
        <v>-0.001682436517</v>
      </c>
      <c r="G80" s="2">
        <v>0.023700659617262636</v>
      </c>
      <c r="H80" s="2">
        <v>0.06843313236929327</v>
      </c>
      <c r="I80" s="2">
        <v>0.07611633029915572</v>
      </c>
      <c r="J80" s="2">
        <v>0.12313920165406866</v>
      </c>
      <c r="K80" s="2">
        <f t="shared" si="3"/>
        <v>0.7044553785</v>
      </c>
      <c r="L80" s="2">
        <f t="shared" si="4"/>
        <v>0.6440621965</v>
      </c>
      <c r="M80" s="2">
        <f t="shared" si="19"/>
        <v>0.4336173382</v>
      </c>
      <c r="N80" s="2">
        <f t="shared" si="1"/>
        <v>1.371155885</v>
      </c>
      <c r="O80" s="2">
        <v>44.3092265402098</v>
      </c>
      <c r="P80" s="2">
        <v>56.51750991177614</v>
      </c>
      <c r="Q80" s="2">
        <v>0.1035856334374661</v>
      </c>
      <c r="R80" s="2">
        <f t="shared" si="5"/>
        <v>0.1122675943</v>
      </c>
      <c r="S80" s="2">
        <f t="shared" si="6"/>
        <v>0.150345797</v>
      </c>
      <c r="T80" s="2">
        <f t="shared" si="7"/>
        <v>-0.06578569863</v>
      </c>
      <c r="U80" s="2">
        <f t="shared" si="8"/>
        <v>0.4243748808</v>
      </c>
      <c r="V80" s="2">
        <v>0.02623870039650195</v>
      </c>
      <c r="W80" s="2">
        <f t="shared" si="9"/>
        <v>0.07693786253</v>
      </c>
      <c r="X80" s="2">
        <f t="shared" si="10"/>
        <v>0.09812244059</v>
      </c>
      <c r="Y80" s="2">
        <f t="shared" si="11"/>
        <v>-0.1362630205</v>
      </c>
      <c r="Z80" s="2">
        <f t="shared" si="12"/>
        <v>0.1537878952</v>
      </c>
      <c r="AA80" s="2">
        <f t="shared" si="13"/>
        <v>0.07734693304</v>
      </c>
      <c r="AB80" s="5">
        <f t="shared" si="14"/>
        <v>0.04839839716</v>
      </c>
      <c r="AC80" s="2">
        <f t="shared" si="15"/>
        <v>0.05346172611</v>
      </c>
      <c r="AD80" s="2">
        <f t="shared" si="16"/>
        <v>0.1108072606</v>
      </c>
      <c r="AE80" s="2">
        <f t="shared" si="17"/>
        <v>-0.05415405314</v>
      </c>
      <c r="AF80" s="2">
        <f t="shared" si="18"/>
        <v>0.25</v>
      </c>
      <c r="AG80" s="2">
        <v>0.04839839716474975</v>
      </c>
      <c r="AH80" s="2">
        <v>0.05346172610531852</v>
      </c>
      <c r="AI80" s="2">
        <v>0.11080726059055086</v>
      </c>
      <c r="AJ80" s="2">
        <v>-0.05415405314497146</v>
      </c>
      <c r="AK80" s="2">
        <v>0.24999999999999978</v>
      </c>
      <c r="AL80" s="2">
        <v>0.04786475757352111</v>
      </c>
      <c r="AM80" s="2">
        <v>0.054740632534007995</v>
      </c>
      <c r="AN80" s="2">
        <f t="shared" si="20"/>
        <v>-0.00687587496</v>
      </c>
      <c r="AO80" s="2">
        <v>0.05246666582393018</v>
      </c>
      <c r="AP80" s="2">
        <v>0.05746731586346834</v>
      </c>
      <c r="AQ80" s="2">
        <f t="shared" si="21"/>
        <v>-0.00500065004</v>
      </c>
    </row>
    <row r="81" ht="15.75" customHeight="1">
      <c r="A81" s="2">
        <v>1871.0</v>
      </c>
      <c r="B81" s="2">
        <v>11.84</v>
      </c>
      <c r="C81" s="2">
        <v>12.245000000000001</v>
      </c>
      <c r="E81" s="2">
        <v>0.9470224284609436</v>
      </c>
      <c r="F81" s="2">
        <f t="shared" si="2"/>
        <v>-0.01111021326</v>
      </c>
      <c r="G81" s="2">
        <v>0.012292244683793564</v>
      </c>
      <c r="H81" s="2">
        <v>0.0689210880981177</v>
      </c>
      <c r="I81" s="2">
        <v>0.06324674222087905</v>
      </c>
      <c r="J81" s="2">
        <v>0.1227260413977922</v>
      </c>
      <c r="K81" s="2">
        <f t="shared" si="3"/>
        <v>0.703585368</v>
      </c>
      <c r="L81" s="2">
        <f t="shared" si="4"/>
        <v>0.7322137311</v>
      </c>
      <c r="M81" s="2">
        <f t="shared" si="19"/>
        <v>0.3997564099</v>
      </c>
      <c r="N81" s="2">
        <f t="shared" si="1"/>
        <v>1.298515376</v>
      </c>
      <c r="O81" s="2">
        <v>47.363066646147054</v>
      </c>
      <c r="P81" s="2">
        <v>63.4536801729089</v>
      </c>
      <c r="Q81" s="2">
        <v>0.09598171686602074</v>
      </c>
      <c r="R81" s="2">
        <f t="shared" si="5"/>
        <v>0.1046155479</v>
      </c>
      <c r="S81" s="2">
        <f t="shared" si="6"/>
        <v>0.1504170492</v>
      </c>
      <c r="T81" s="2">
        <f t="shared" si="7"/>
        <v>-0.06578569863</v>
      </c>
      <c r="U81" s="2">
        <f t="shared" si="8"/>
        <v>0.4243748808</v>
      </c>
      <c r="V81" s="2">
        <v>0.038943001397216376</v>
      </c>
      <c r="W81" s="2">
        <f t="shared" si="9"/>
        <v>0.08103132456</v>
      </c>
      <c r="X81" s="2">
        <f t="shared" si="10"/>
        <v>0.1011290309</v>
      </c>
      <c r="Y81" s="2">
        <f t="shared" si="11"/>
        <v>-0.1362630205</v>
      </c>
      <c r="Z81" s="2">
        <f t="shared" si="12"/>
        <v>0.1537878952</v>
      </c>
      <c r="AA81" s="2">
        <f t="shared" si="13"/>
        <v>0.05703871547</v>
      </c>
      <c r="AB81" s="5">
        <f t="shared" si="14"/>
        <v>0.03965218276</v>
      </c>
      <c r="AC81" s="2">
        <f t="shared" si="15"/>
        <v>0.04518630146</v>
      </c>
      <c r="AD81" s="2">
        <f t="shared" si="16"/>
        <v>0.1157524931</v>
      </c>
      <c r="AE81" s="2">
        <f t="shared" si="17"/>
        <v>-0.05415405314</v>
      </c>
      <c r="AF81" s="2">
        <f t="shared" si="18"/>
        <v>0.25</v>
      </c>
      <c r="AG81" s="2">
        <v>0.03965218275807281</v>
      </c>
      <c r="AH81" s="2">
        <v>0.045186301457616374</v>
      </c>
      <c r="AI81" s="2">
        <v>0.11575249308544695</v>
      </c>
      <c r="AJ81" s="2">
        <v>-0.05415405314497146</v>
      </c>
      <c r="AK81" s="2">
        <v>0.24999999999999978</v>
      </c>
      <c r="AL81" s="2">
        <v>0.05070143544355577</v>
      </c>
      <c r="AM81" s="2">
        <v>0.05612411559219717</v>
      </c>
      <c r="AN81" s="2">
        <f t="shared" si="20"/>
        <v>-0.005422680149</v>
      </c>
      <c r="AO81" s="2">
        <v>0.05131041728568493</v>
      </c>
      <c r="AP81" s="2">
        <v>0.05656257725743739</v>
      </c>
      <c r="AQ81" s="2">
        <f t="shared" si="21"/>
        <v>-0.005252159972</v>
      </c>
    </row>
    <row r="82" ht="15.75" customHeight="1">
      <c r="A82" s="2">
        <v>1872.0</v>
      </c>
      <c r="B82" s="2">
        <v>11.84</v>
      </c>
      <c r="C82" s="2">
        <v>11.84</v>
      </c>
      <c r="E82" s="2">
        <v>0.966925275622703</v>
      </c>
      <c r="F82" s="2">
        <f t="shared" si="2"/>
        <v>0.01990284716</v>
      </c>
      <c r="G82" s="2">
        <v>0.16532212460827067</v>
      </c>
      <c r="H82" s="2">
        <v>0.20518322768819885</v>
      </c>
      <c r="I82" s="2">
        <v>0.08271456398808404</v>
      </c>
      <c r="J82" s="2">
        <v>0.11974998615152788</v>
      </c>
      <c r="K82" s="2">
        <f t="shared" si="3"/>
        <v>0.7041465483</v>
      </c>
      <c r="L82" s="2">
        <f t="shared" si="4"/>
        <v>0.7167934724</v>
      </c>
      <c r="M82" s="2">
        <f t="shared" si="19"/>
        <v>0.4298246365</v>
      </c>
      <c r="N82" s="2">
        <f t="shared" si="1"/>
        <v>1.255567338</v>
      </c>
      <c r="O82" s="2">
        <v>57.081173533814784</v>
      </c>
      <c r="P82" s="2">
        <v>71.05225749487822</v>
      </c>
      <c r="Q82" s="2">
        <v>0.12280163163765122</v>
      </c>
      <c r="R82" s="2">
        <f t="shared" si="5"/>
        <v>0.1304979914</v>
      </c>
      <c r="S82" s="2">
        <f t="shared" si="6"/>
        <v>0.1422037845</v>
      </c>
      <c r="T82" s="2">
        <f t="shared" si="7"/>
        <v>-0.06578569863</v>
      </c>
      <c r="U82" s="2">
        <f t="shared" si="8"/>
        <v>0.4243748808</v>
      </c>
      <c r="V82" s="2">
        <v>0.05504191798598649</v>
      </c>
      <c r="W82" s="2">
        <f t="shared" si="9"/>
        <v>0.08351226083</v>
      </c>
      <c r="X82" s="2">
        <f t="shared" si="10"/>
        <v>0.09908772342</v>
      </c>
      <c r="Y82" s="2">
        <f t="shared" si="11"/>
        <v>-0.1362630205</v>
      </c>
      <c r="Z82" s="2">
        <f t="shared" si="12"/>
        <v>0.1537878952</v>
      </c>
      <c r="AA82" s="2">
        <f t="shared" si="13"/>
        <v>0.06775971365</v>
      </c>
      <c r="AB82" s="5">
        <f t="shared" si="14"/>
        <v>0.02616405822</v>
      </c>
      <c r="AC82" s="2">
        <f t="shared" si="15"/>
        <v>0.03169810613</v>
      </c>
      <c r="AD82" s="2">
        <f t="shared" si="16"/>
        <v>0.1162790234</v>
      </c>
      <c r="AE82" s="2">
        <f t="shared" si="17"/>
        <v>-0.05415405314</v>
      </c>
      <c r="AF82" s="2">
        <f t="shared" si="18"/>
        <v>0.25</v>
      </c>
      <c r="AG82" s="2">
        <v>0.026164058216735495</v>
      </c>
      <c r="AH82" s="2">
        <v>0.03169810612832036</v>
      </c>
      <c r="AI82" s="2">
        <v>0.11627902338082177</v>
      </c>
      <c r="AJ82" s="2">
        <v>-0.05415405314497146</v>
      </c>
      <c r="AK82" s="2">
        <v>0.24999999999999978</v>
      </c>
      <c r="AL82" s="2">
        <v>0.06878929907108472</v>
      </c>
      <c r="AM82" s="2">
        <v>0.06830226386899976</v>
      </c>
      <c r="AN82" s="2">
        <f t="shared" si="20"/>
        <v>0.0004870352021</v>
      </c>
      <c r="AO82" s="2">
        <v>0.05287359182478104</v>
      </c>
      <c r="AP82" s="2">
        <v>0.057646401210767216</v>
      </c>
      <c r="AQ82" s="2">
        <f t="shared" si="21"/>
        <v>-0.004772809386</v>
      </c>
    </row>
    <row r="83" ht="15.75" customHeight="1">
      <c r="A83" s="2">
        <v>1873.0</v>
      </c>
      <c r="B83" s="2">
        <v>11.6</v>
      </c>
      <c r="C83" s="2">
        <v>11.719999999999999</v>
      </c>
      <c r="E83" s="2">
        <v>0.9898648648648648</v>
      </c>
      <c r="F83" s="2">
        <f t="shared" si="2"/>
        <v>0.02293958924</v>
      </c>
      <c r="G83" s="2">
        <v>0.15766887609435976</v>
      </c>
      <c r="H83" s="2">
        <v>0.16952214103730556</v>
      </c>
      <c r="I83" s="2">
        <v>0.06594475659788257</v>
      </c>
      <c r="J83" s="2">
        <v>0.07685886673369713</v>
      </c>
      <c r="K83" s="2">
        <f t="shared" si="3"/>
        <v>0.7021612185</v>
      </c>
      <c r="L83" s="2">
        <f t="shared" si="4"/>
        <v>0.2175471725</v>
      </c>
      <c r="M83" s="2">
        <f t="shared" si="19"/>
        <v>0.4177823161</v>
      </c>
      <c r="N83" s="2">
        <f t="shared" si="1"/>
        <v>1.242841994</v>
      </c>
      <c r="O83" s="2">
        <v>66.75769628418905</v>
      </c>
      <c r="P83" s="2">
        <v>76.5132534848054</v>
      </c>
      <c r="Q83" s="2">
        <v>0.10088371974477081</v>
      </c>
      <c r="R83" s="2">
        <f t="shared" si="5"/>
        <v>0.1050127174</v>
      </c>
      <c r="S83" s="2">
        <f t="shared" si="6"/>
        <v>0.1003668345</v>
      </c>
      <c r="T83" s="2">
        <f t="shared" si="7"/>
        <v>-0.06578569863</v>
      </c>
      <c r="U83" s="2">
        <f t="shared" si="8"/>
        <v>0.2703005239</v>
      </c>
      <c r="V83" s="2">
        <v>0.06275607459129853</v>
      </c>
      <c r="W83" s="2">
        <f t="shared" si="9"/>
        <v>0.07011624776</v>
      </c>
      <c r="X83" s="2">
        <f t="shared" si="10"/>
        <v>0.0970119164</v>
      </c>
      <c r="Y83" s="2">
        <f t="shared" si="11"/>
        <v>-0.1362630205</v>
      </c>
      <c r="Z83" s="2">
        <f t="shared" si="12"/>
        <v>0.1537878952</v>
      </c>
      <c r="AA83" s="2">
        <f t="shared" si="13"/>
        <v>0.03812764515</v>
      </c>
      <c r="AB83" s="3">
        <f t="shared" si="14"/>
        <v>0.006726975401</v>
      </c>
      <c r="AC83" s="4">
        <f t="shared" si="15"/>
        <v>0.01083768173</v>
      </c>
      <c r="AD83" s="4">
        <f t="shared" si="16"/>
        <v>0.1007048389</v>
      </c>
      <c r="AE83" s="4">
        <f t="shared" si="17"/>
        <v>-0.05415405314</v>
      </c>
      <c r="AF83" s="4">
        <f t="shared" si="18"/>
        <v>0.25</v>
      </c>
      <c r="AG83" s="4">
        <v>0.0067269754009821</v>
      </c>
      <c r="AH83" s="4">
        <v>0.01083768173454458</v>
      </c>
      <c r="AI83" s="4">
        <v>0.10070483889306885</v>
      </c>
      <c r="AJ83" s="4">
        <v>-0.05415405314497146</v>
      </c>
      <c r="AK83" s="4">
        <v>0.24999999999999978</v>
      </c>
      <c r="AL83" s="2">
        <v>0.07345468762853152</v>
      </c>
      <c r="AM83" s="2">
        <v>0.07058451654717396</v>
      </c>
      <c r="AN83" s="2">
        <f t="shared" si="20"/>
        <v>0.002870171081</v>
      </c>
      <c r="AO83" s="2">
        <v>0.056249062378722126</v>
      </c>
      <c r="AP83" s="2">
        <v>0.05783858926809731</v>
      </c>
      <c r="AQ83" s="2">
        <f t="shared" si="21"/>
        <v>-0.001589526889</v>
      </c>
    </row>
    <row r="84" ht="15.75" customHeight="1">
      <c r="A84" s="2">
        <v>1874.0</v>
      </c>
      <c r="B84" s="2">
        <v>11.04</v>
      </c>
      <c r="C84" s="2">
        <v>11.32</v>
      </c>
      <c r="E84" s="2">
        <v>0.9658703071672357</v>
      </c>
      <c r="F84" s="2">
        <f t="shared" si="2"/>
        <v>-0.0239945577</v>
      </c>
      <c r="G84" s="2">
        <v>-0.05166583248347619</v>
      </c>
      <c r="H84" s="2">
        <v>-0.01815579122847555</v>
      </c>
      <c r="I84" s="2">
        <v>0.06980394383282928</v>
      </c>
      <c r="J84" s="2">
        <v>0.10760620333222226</v>
      </c>
      <c r="K84" s="2">
        <f t="shared" si="3"/>
        <v>0.6960546728</v>
      </c>
      <c r="L84" s="2">
        <f t="shared" si="4"/>
        <v>0.2540010536</v>
      </c>
      <c r="M84" s="2">
        <f t="shared" si="19"/>
        <v>0.3612597292</v>
      </c>
      <c r="N84" s="2">
        <f t="shared" si="1"/>
        <v>1.200424178</v>
      </c>
      <c r="O84" s="2">
        <v>65.54565748755934</v>
      </c>
      <c r="P84" s="2">
        <v>84.74655419690124</v>
      </c>
      <c r="Q84" s="2">
        <v>0.09720905556037579</v>
      </c>
      <c r="R84" s="2">
        <f t="shared" si="5"/>
        <v>0.1016744189</v>
      </c>
      <c r="S84" s="2">
        <f t="shared" si="6"/>
        <v>0.1041681932</v>
      </c>
      <c r="T84" s="2">
        <f t="shared" si="7"/>
        <v>-0.06578569863</v>
      </c>
      <c r="U84" s="2">
        <f t="shared" si="8"/>
        <v>0.2703005239</v>
      </c>
      <c r="V84" s="2">
        <v>0.08951692866331405</v>
      </c>
      <c r="W84" s="2">
        <f t="shared" si="9"/>
        <v>0.06912951971</v>
      </c>
      <c r="X84" s="2">
        <f t="shared" si="10"/>
        <v>0.06589287598</v>
      </c>
      <c r="Y84" s="2">
        <f t="shared" si="11"/>
        <v>-0.05692679505</v>
      </c>
      <c r="Z84" s="2">
        <f t="shared" si="12"/>
        <v>0.1537878952</v>
      </c>
      <c r="AA84" s="2">
        <f t="shared" si="13"/>
        <v>0.007692126897</v>
      </c>
      <c r="AB84" s="5">
        <f t="shared" si="14"/>
        <v>-0.01890155818</v>
      </c>
      <c r="AC84" s="2">
        <f t="shared" si="15"/>
        <v>-0.01757528755</v>
      </c>
      <c r="AD84" s="2">
        <f t="shared" si="16"/>
        <v>0.05580089929</v>
      </c>
      <c r="AE84" s="2">
        <f t="shared" si="17"/>
        <v>-0.05415405314</v>
      </c>
      <c r="AF84" s="2">
        <f t="shared" si="18"/>
        <v>0.1321167883</v>
      </c>
      <c r="AG84" s="2">
        <v>-0.018901558174956704</v>
      </c>
      <c r="AH84" s="2">
        <v>-0.017575287548731944</v>
      </c>
      <c r="AI84" s="2">
        <v>0.055800899286616606</v>
      </c>
      <c r="AJ84" s="2">
        <v>-0.05415405314497146</v>
      </c>
      <c r="AK84" s="2">
        <v>0.13211678832116802</v>
      </c>
      <c r="AL84" s="2">
        <v>0.059720002985967476</v>
      </c>
      <c r="AM84" s="2">
        <v>0.05828009281174246</v>
      </c>
      <c r="AN84" s="2">
        <f t="shared" si="20"/>
        <v>0.001439910174</v>
      </c>
      <c r="AO84" s="2">
        <v>0.05231819163898164</v>
      </c>
      <c r="AP84" s="2">
        <v>0.05672374977446321</v>
      </c>
      <c r="AQ84" s="2">
        <f t="shared" si="21"/>
        <v>-0.004405558135</v>
      </c>
    </row>
    <row r="85" ht="15.75" customHeight="1">
      <c r="A85" s="2">
        <v>1875.0</v>
      </c>
      <c r="B85" s="2">
        <v>10.64</v>
      </c>
      <c r="C85" s="2">
        <v>10.84</v>
      </c>
      <c r="E85" s="2">
        <v>0.9575971731448762</v>
      </c>
      <c r="F85" s="2">
        <f t="shared" si="2"/>
        <v>-0.008273134022</v>
      </c>
      <c r="G85" s="2">
        <v>0.039912858004637314</v>
      </c>
      <c r="H85" s="2">
        <v>0.08596065983510104</v>
      </c>
      <c r="I85" s="2">
        <v>0.10143341188984249</v>
      </c>
      <c r="J85" s="2">
        <v>0.15020537108791676</v>
      </c>
      <c r="K85" s="2">
        <f t="shared" si="3"/>
        <v>0.695122303</v>
      </c>
      <c r="L85" s="2">
        <f t="shared" si="4"/>
        <v>0.2100993356</v>
      </c>
      <c r="M85" s="2">
        <f t="shared" si="19"/>
        <v>0.2489468159</v>
      </c>
      <c r="N85" s="2">
        <f t="shared" si="1"/>
        <v>1.1495228</v>
      </c>
      <c r="O85" s="2">
        <v>71.18000545451547</v>
      </c>
      <c r="P85" s="2">
        <v>97.47594181846904</v>
      </c>
      <c r="Q85" s="2">
        <v>0.11384854385615108</v>
      </c>
      <c r="R85" s="2">
        <f t="shared" si="5"/>
        <v>0.1168490547</v>
      </c>
      <c r="S85" s="2">
        <f t="shared" si="6"/>
        <v>0.08664130903</v>
      </c>
      <c r="T85" s="2">
        <f t="shared" si="7"/>
        <v>-0.01815579123</v>
      </c>
      <c r="U85" s="2">
        <f t="shared" si="8"/>
        <v>0.2703005239</v>
      </c>
      <c r="V85" s="2">
        <v>0.11136567980975536</v>
      </c>
      <c r="W85" s="2">
        <f t="shared" si="9"/>
        <v>0.0725059601</v>
      </c>
      <c r="X85" s="2">
        <f t="shared" si="10"/>
        <v>0.04247872949</v>
      </c>
      <c r="Y85" s="2">
        <f t="shared" si="11"/>
        <v>0.01090934931</v>
      </c>
      <c r="Z85" s="2">
        <f t="shared" si="12"/>
        <v>0.1537878952</v>
      </c>
      <c r="AA85" s="2">
        <f t="shared" si="13"/>
        <v>0.002482864046</v>
      </c>
      <c r="AB85" s="5">
        <f t="shared" si="14"/>
        <v>-0.03519010603</v>
      </c>
      <c r="AC85" s="2">
        <f t="shared" si="15"/>
        <v>-0.03502724907</v>
      </c>
      <c r="AD85" s="2">
        <f t="shared" si="16"/>
        <v>0.01881678557</v>
      </c>
      <c r="AE85" s="2">
        <f t="shared" si="17"/>
        <v>-0.05415405314</v>
      </c>
      <c r="AF85" s="2">
        <f t="shared" si="18"/>
        <v>0.005157962605</v>
      </c>
      <c r="AG85" s="2">
        <v>-0.03519010602728937</v>
      </c>
      <c r="AH85" s="2">
        <v>-0.03502724906636112</v>
      </c>
      <c r="AI85" s="2">
        <v>0.018816785569150826</v>
      </c>
      <c r="AJ85" s="2">
        <v>-0.05415405314497146</v>
      </c>
      <c r="AK85" s="2">
        <v>0.0051579626047710825</v>
      </c>
      <c r="AL85" s="2">
        <v>0.05970155011572782</v>
      </c>
      <c r="AM85" s="2">
        <v>0.06139999645778823</v>
      </c>
      <c r="AN85" s="2">
        <f t="shared" si="20"/>
        <v>-0.001698446342</v>
      </c>
      <c r="AO85" s="2">
        <v>0.050620699252690846</v>
      </c>
      <c r="AP85" s="2">
        <v>0.05746796372665429</v>
      </c>
      <c r="AQ85" s="2">
        <f t="shared" si="21"/>
        <v>-0.006847264474</v>
      </c>
    </row>
    <row r="86" ht="15.75" customHeight="1">
      <c r="A86" s="2">
        <v>1876.0</v>
      </c>
      <c r="B86" s="2">
        <v>10.39</v>
      </c>
      <c r="C86" s="2">
        <v>10.515</v>
      </c>
      <c r="E86" s="2">
        <v>0.970018450184502</v>
      </c>
      <c r="F86" s="2">
        <f t="shared" si="2"/>
        <v>0.01242127704</v>
      </c>
      <c r="G86" s="2">
        <v>0.059466283660836915</v>
      </c>
      <c r="H86" s="2">
        <v>0.09221250735934095</v>
      </c>
      <c r="I86" s="2">
        <v>0.09893816787142236</v>
      </c>
      <c r="J86" s="2">
        <v>0.13290439750130445</v>
      </c>
      <c r="K86" s="2">
        <f t="shared" si="3"/>
        <v>0.6951195688</v>
      </c>
      <c r="L86" s="2">
        <f t="shared" si="4"/>
        <v>-0.1419596899</v>
      </c>
      <c r="M86" s="2">
        <f t="shared" si="19"/>
        <v>0.2626153562</v>
      </c>
      <c r="N86" s="2">
        <f t="shared" si="1"/>
        <v>1.115058324</v>
      </c>
      <c r="O86" s="2">
        <v>77.7436922313279</v>
      </c>
      <c r="P86" s="2">
        <v>110.43092313672487</v>
      </c>
      <c r="Q86" s="2">
        <v>0.11958064226576232</v>
      </c>
      <c r="R86" s="2">
        <f t="shared" si="5"/>
        <v>0.1223139397</v>
      </c>
      <c r="S86" s="2">
        <f t="shared" si="6"/>
        <v>0.08271946128</v>
      </c>
      <c r="T86" s="2">
        <f t="shared" si="7"/>
        <v>-0.01815579123</v>
      </c>
      <c r="U86" s="2">
        <f t="shared" si="8"/>
        <v>0.2703005239</v>
      </c>
      <c r="V86" s="2">
        <v>0.12410035796370217</v>
      </c>
      <c r="W86" s="2">
        <f t="shared" si="9"/>
        <v>0.0807874187</v>
      </c>
      <c r="X86" s="2">
        <f t="shared" si="10"/>
        <v>0.02342734311</v>
      </c>
      <c r="Y86" s="2">
        <f t="shared" si="11"/>
        <v>0.07685886673</v>
      </c>
      <c r="Z86" s="2">
        <f t="shared" si="12"/>
        <v>0.1537878952</v>
      </c>
      <c r="AA86" s="2">
        <f t="shared" si="13"/>
        <v>-0.004519715698</v>
      </c>
      <c r="AB86" s="5">
        <f t="shared" si="14"/>
        <v>-0.03861727031</v>
      </c>
      <c r="AC86" s="2">
        <f t="shared" si="15"/>
        <v>-0.03854120031</v>
      </c>
      <c r="AD86" s="2">
        <f t="shared" si="16"/>
        <v>0.01279657976</v>
      </c>
      <c r="AE86" s="2">
        <f t="shared" si="17"/>
        <v>-0.05415405314</v>
      </c>
      <c r="AF86" s="2">
        <f t="shared" si="18"/>
        <v>-0.01013513514</v>
      </c>
      <c r="AG86" s="2">
        <v>-0.038617270303453695</v>
      </c>
      <c r="AH86" s="2">
        <v>-0.03854120030838781</v>
      </c>
      <c r="AI86" s="2">
        <v>0.012796579764234149</v>
      </c>
      <c r="AJ86" s="2">
        <v>-0.05415405314497146</v>
      </c>
      <c r="AK86" s="2">
        <v>-0.010135135135135198</v>
      </c>
      <c r="AL86" s="2">
        <v>0.061063954729463805</v>
      </c>
      <c r="AM86" s="2">
        <v>0.06554218849806805</v>
      </c>
      <c r="AN86" s="2">
        <f t="shared" si="20"/>
        <v>-0.004478233769</v>
      </c>
      <c r="AO86" s="2">
        <v>0.05226246534395476</v>
      </c>
      <c r="AP86" s="2">
        <v>0.06025003696898866</v>
      </c>
      <c r="AQ86" s="2">
        <f t="shared" si="21"/>
        <v>-0.007987571625</v>
      </c>
    </row>
    <row r="87" ht="15.75" customHeight="1">
      <c r="A87" s="2">
        <v>1877.0</v>
      </c>
      <c r="B87" s="2">
        <v>10.15</v>
      </c>
      <c r="C87" s="2">
        <v>10.27</v>
      </c>
      <c r="E87" s="2">
        <v>0.9766999524488824</v>
      </c>
      <c r="F87" s="2">
        <f t="shared" si="2"/>
        <v>0.006681502264</v>
      </c>
      <c r="G87" s="2">
        <v>-0.11552382382759603</v>
      </c>
      <c r="H87" s="2">
        <v>-0.09442385662581998</v>
      </c>
      <c r="I87" s="2">
        <v>0.054195555604125666</v>
      </c>
      <c r="J87" s="2">
        <v>0.07934432981279271</v>
      </c>
      <c r="K87" s="2">
        <f t="shared" si="3"/>
        <v>0.6859273966</v>
      </c>
      <c r="L87" s="2">
        <f t="shared" si="4"/>
        <v>0.2315024662</v>
      </c>
      <c r="M87" s="2">
        <f t="shared" si="19"/>
        <v>0.2360703138</v>
      </c>
      <c r="N87" s="2">
        <f t="shared" si="1"/>
        <v>1.089077413</v>
      </c>
      <c r="O87" s="2">
        <v>70.40283298251512</v>
      </c>
      <c r="P87" s="2">
        <v>119.19299072361633</v>
      </c>
      <c r="Q87" s="2">
        <v>0.09731350779771146</v>
      </c>
      <c r="R87" s="2">
        <f t="shared" si="5"/>
        <v>0.1021654601</v>
      </c>
      <c r="S87" s="2">
        <f t="shared" si="6"/>
        <v>0.1076339421</v>
      </c>
      <c r="T87" s="2">
        <f t="shared" si="7"/>
        <v>-0.09442385663</v>
      </c>
      <c r="U87" s="2">
        <f t="shared" si="8"/>
        <v>0.2703005239</v>
      </c>
      <c r="V87" s="2">
        <v>0.1166279380828181</v>
      </c>
      <c r="W87" s="2">
        <f t="shared" si="9"/>
        <v>0.0761937795</v>
      </c>
      <c r="X87" s="2">
        <f t="shared" si="10"/>
        <v>0.02481058423</v>
      </c>
      <c r="Y87" s="2">
        <f t="shared" si="11"/>
        <v>0.07685886673</v>
      </c>
      <c r="Z87" s="2">
        <f t="shared" si="12"/>
        <v>0.1502053711</v>
      </c>
      <c r="AA87" s="2">
        <f t="shared" si="13"/>
        <v>-0.01931443029</v>
      </c>
      <c r="AB87" s="5">
        <f t="shared" si="14"/>
        <v>-0.03630289796</v>
      </c>
      <c r="AC87" s="2">
        <f t="shared" si="15"/>
        <v>-0.03622078813</v>
      </c>
      <c r="AD87" s="2">
        <f t="shared" si="16"/>
        <v>0.01328663831</v>
      </c>
      <c r="AE87" s="2">
        <f t="shared" si="17"/>
        <v>-0.05415405314</v>
      </c>
      <c r="AF87" s="2">
        <f t="shared" si="18"/>
        <v>-0.01013513514</v>
      </c>
      <c r="AG87" s="2">
        <v>-0.03630289795971223</v>
      </c>
      <c r="AH87" s="2">
        <v>-0.03622078812956775</v>
      </c>
      <c r="AI87" s="2">
        <v>0.013286638307999334</v>
      </c>
      <c r="AJ87" s="2">
        <v>-0.05415405314497146</v>
      </c>
      <c r="AK87" s="2">
        <v>-0.010135135135135198</v>
      </c>
      <c r="AL87" s="2">
        <v>0.05751190989936276</v>
      </c>
      <c r="AM87" s="2">
        <v>0.06696232591811345</v>
      </c>
      <c r="AN87" s="2">
        <f t="shared" si="20"/>
        <v>-0.009450416019</v>
      </c>
      <c r="AO87" s="2">
        <v>0.04918048292349033</v>
      </c>
      <c r="AP87" s="2">
        <v>0.060823891149998005</v>
      </c>
      <c r="AQ87" s="2">
        <f t="shared" si="21"/>
        <v>-0.01164340823</v>
      </c>
    </row>
    <row r="88" ht="15.75" customHeight="1">
      <c r="A88" s="2">
        <v>1878.0</v>
      </c>
      <c r="B88" s="2">
        <v>9.67</v>
      </c>
      <c r="C88" s="2">
        <v>9.91</v>
      </c>
      <c r="E88" s="2">
        <v>0.9649464459591043</v>
      </c>
      <c r="F88" s="2">
        <f t="shared" si="2"/>
        <v>-0.01175350649</v>
      </c>
      <c r="G88" s="2">
        <v>-0.007763245190853206</v>
      </c>
      <c r="H88" s="2">
        <v>0.028281682329963198</v>
      </c>
      <c r="I88" s="2">
        <v>0.04420297861078826</v>
      </c>
      <c r="J88" s="2">
        <v>0.08213568015467154</v>
      </c>
      <c r="K88" s="2">
        <f t="shared" si="3"/>
        <v>0.6850244241</v>
      </c>
      <c r="L88" s="2">
        <f t="shared" si="4"/>
        <v>0.2650022834</v>
      </c>
      <c r="M88" s="2">
        <f t="shared" si="19"/>
        <v>0.2349168099</v>
      </c>
      <c r="N88" s="2">
        <f t="shared" si="1"/>
        <v>1.050901379</v>
      </c>
      <c r="O88" s="2">
        <v>72.39394354005607</v>
      </c>
      <c r="P88" s="2">
        <v>128.98298808637003</v>
      </c>
      <c r="Q88" s="2">
        <v>0.08289460236471674</v>
      </c>
      <c r="R88" s="2">
        <f t="shared" si="5"/>
        <v>0.08762353147</v>
      </c>
      <c r="S88" s="2">
        <f t="shared" si="6"/>
        <v>0.1067147789</v>
      </c>
      <c r="T88" s="2">
        <f t="shared" si="7"/>
        <v>-0.09442385663</v>
      </c>
      <c r="U88" s="2">
        <f t="shared" si="8"/>
        <v>0.2703005239</v>
      </c>
      <c r="V88" s="2">
        <v>0.11010988570354595</v>
      </c>
      <c r="W88" s="2">
        <f t="shared" si="9"/>
        <v>0.07208969575</v>
      </c>
      <c r="X88" s="2">
        <f t="shared" si="10"/>
        <v>0.02447457925</v>
      </c>
      <c r="Y88" s="2">
        <f t="shared" si="11"/>
        <v>0.07685886673</v>
      </c>
      <c r="Z88" s="2">
        <f t="shared" si="12"/>
        <v>0.1502053711</v>
      </c>
      <c r="AA88" s="2">
        <f t="shared" si="13"/>
        <v>-0.02721528334</v>
      </c>
      <c r="AB88" s="5">
        <f t="shared" si="14"/>
        <v>-0.03437426121</v>
      </c>
      <c r="AC88" s="2">
        <f t="shared" si="15"/>
        <v>-0.03431073822</v>
      </c>
      <c r="AD88" s="2">
        <f t="shared" si="16"/>
        <v>0.01170038153</v>
      </c>
      <c r="AE88" s="2">
        <f t="shared" si="17"/>
        <v>-0.05297757154</v>
      </c>
      <c r="AF88" s="2">
        <f t="shared" si="18"/>
        <v>-0.01013513514</v>
      </c>
      <c r="AG88" s="2">
        <v>-0.03437426120556001</v>
      </c>
      <c r="AH88" s="2">
        <v>-0.03431073821916031</v>
      </c>
      <c r="AI88" s="2">
        <v>0.011700381534381854</v>
      </c>
      <c r="AJ88" s="2">
        <v>-0.052977571539056356</v>
      </c>
      <c r="AK88" s="2">
        <v>-0.010135135135135198</v>
      </c>
      <c r="AL88" s="2">
        <v>0.05721724311650774</v>
      </c>
      <c r="AM88" s="2">
        <v>0.06916905524867038</v>
      </c>
      <c r="AN88" s="2">
        <f t="shared" si="20"/>
        <v>-0.01195181213</v>
      </c>
      <c r="AO88" s="2">
        <v>0.048514698210935</v>
      </c>
      <c r="AP88" s="2">
        <v>0.06079145118061361</v>
      </c>
      <c r="AQ88" s="2">
        <f t="shared" si="21"/>
        <v>-0.01227675297</v>
      </c>
    </row>
    <row r="89" ht="15.75" customHeight="1">
      <c r="A89" s="2">
        <v>1879.0</v>
      </c>
      <c r="B89" s="2">
        <v>9.67</v>
      </c>
      <c r="C89" s="2">
        <v>9.67</v>
      </c>
      <c r="E89" s="2">
        <v>0.9757820383451059</v>
      </c>
      <c r="F89" s="2">
        <f t="shared" si="2"/>
        <v>0.01083559239</v>
      </c>
      <c r="G89" s="2">
        <v>0.14762021020166904</v>
      </c>
      <c r="H89" s="2">
        <v>0.17610302824183455</v>
      </c>
      <c r="I89" s="2">
        <v>0.07590217192845554</v>
      </c>
      <c r="J89" s="2">
        <v>0.1026050179742497</v>
      </c>
      <c r="K89" s="2">
        <f t="shared" si="3"/>
        <v>0.6848578964</v>
      </c>
      <c r="L89" s="2">
        <f t="shared" si="4"/>
        <v>0.4359340195</v>
      </c>
      <c r="M89" s="2">
        <f t="shared" si="19"/>
        <v>0.2356798239</v>
      </c>
      <c r="N89" s="2">
        <f t="shared" si="1"/>
        <v>1.025450689</v>
      </c>
      <c r="O89" s="2">
        <v>85.14273622382834</v>
      </c>
      <c r="P89" s="2">
        <v>142.21728989734447</v>
      </c>
      <c r="Q89" s="2">
        <v>0.07458327809240456</v>
      </c>
      <c r="R89" s="2">
        <f t="shared" si="5"/>
        <v>0.07820378191</v>
      </c>
      <c r="S89" s="2">
        <f t="shared" si="6"/>
        <v>0.09193162754</v>
      </c>
      <c r="T89" s="2">
        <f t="shared" si="7"/>
        <v>-0.09442385663</v>
      </c>
      <c r="U89" s="2">
        <f t="shared" si="8"/>
        <v>0.2051832277</v>
      </c>
      <c r="V89" s="2">
        <v>0.10948209146407037</v>
      </c>
      <c r="W89" s="2">
        <f t="shared" si="9"/>
        <v>0.07324986228</v>
      </c>
      <c r="X89" s="2">
        <f t="shared" si="10"/>
        <v>0.02459660078</v>
      </c>
      <c r="Y89" s="2">
        <f t="shared" si="11"/>
        <v>0.07685886673</v>
      </c>
      <c r="Z89" s="2">
        <f t="shared" si="12"/>
        <v>0.1502053711</v>
      </c>
      <c r="AA89" s="2">
        <f t="shared" si="13"/>
        <v>-0.03489881337</v>
      </c>
      <c r="AB89" s="5">
        <f t="shared" si="14"/>
        <v>-0.03277979887</v>
      </c>
      <c r="AC89" s="2">
        <f t="shared" si="15"/>
        <v>-0.03271404221</v>
      </c>
      <c r="AD89" s="2">
        <f t="shared" si="16"/>
        <v>0.01189749776</v>
      </c>
      <c r="AE89" s="2">
        <f t="shared" si="17"/>
        <v>-0.05297757154</v>
      </c>
      <c r="AF89" s="2">
        <f t="shared" si="18"/>
        <v>-0.01013513514</v>
      </c>
      <c r="AG89" s="2">
        <v>-0.032779798866547145</v>
      </c>
      <c r="AH89" s="2">
        <v>-0.032714042208262795</v>
      </c>
      <c r="AI89" s="2">
        <v>0.011897497763993375</v>
      </c>
      <c r="AJ89" s="2">
        <v>-0.052977571539056356</v>
      </c>
      <c r="AK89" s="2">
        <v>-0.010135135135135198</v>
      </c>
      <c r="AL89" s="2">
        <v>0.06177937930585193</v>
      </c>
      <c r="AM89" s="2">
        <v>0.06446619149122763</v>
      </c>
      <c r="AN89" s="2">
        <f t="shared" si="20"/>
        <v>-0.002686812185</v>
      </c>
      <c r="AO89" s="2">
        <v>0.05033159118240486</v>
      </c>
      <c r="AP89" s="2">
        <v>0.06148936335519044</v>
      </c>
      <c r="AQ89" s="2">
        <f t="shared" si="21"/>
        <v>-0.01115777217</v>
      </c>
    </row>
    <row r="90" ht="15.75" customHeight="1">
      <c r="A90" s="2">
        <v>1880.0</v>
      </c>
      <c r="B90" s="2">
        <v>9.91</v>
      </c>
      <c r="C90" s="2">
        <v>9.79</v>
      </c>
      <c r="E90" s="2">
        <v>1.0124095139607032</v>
      </c>
      <c r="F90" s="2">
        <f t="shared" si="2"/>
        <v>0.03662747562</v>
      </c>
      <c r="G90" s="2">
        <v>0.4570032886371032</v>
      </c>
      <c r="H90" s="2">
        <v>0.4391442084903767</v>
      </c>
      <c r="I90" s="2">
        <v>0.08549108367882197</v>
      </c>
      <c r="J90" s="2">
        <v>0.07218577928235015</v>
      </c>
      <c r="K90" s="2">
        <f t="shared" si="3"/>
        <v>0.6509764683</v>
      </c>
      <c r="L90" s="2">
        <f t="shared" si="4"/>
        <v>0.436789379</v>
      </c>
      <c r="M90" s="2">
        <f t="shared" si="19"/>
        <v>0.2001049733</v>
      </c>
      <c r="N90" s="2">
        <f t="shared" si="1"/>
        <v>1.038176034</v>
      </c>
      <c r="O90" s="2">
        <v>122.53267573154636</v>
      </c>
      <c r="P90" s="2">
        <v>152.4833557960082</v>
      </c>
      <c r="Q90" s="2">
        <v>0.1070717656387551</v>
      </c>
      <c r="R90" s="2">
        <f t="shared" si="5"/>
        <v>0.1152748895</v>
      </c>
      <c r="S90" s="2">
        <f t="shared" si="6"/>
        <v>0.1462504219</v>
      </c>
      <c r="T90" s="2">
        <f t="shared" si="7"/>
        <v>-0.09442385663</v>
      </c>
      <c r="U90" s="2">
        <f t="shared" si="8"/>
        <v>0.4391442085</v>
      </c>
      <c r="V90" s="2">
        <v>0.10434289703283792</v>
      </c>
      <c r="W90" s="2">
        <f t="shared" si="9"/>
        <v>0.07418733762</v>
      </c>
      <c r="X90" s="2">
        <f t="shared" si="10"/>
        <v>0.02669751931</v>
      </c>
      <c r="Y90" s="2">
        <f t="shared" si="11"/>
        <v>0.07218577928</v>
      </c>
      <c r="Z90" s="2">
        <f t="shared" si="12"/>
        <v>0.1502053711</v>
      </c>
      <c r="AA90" s="2">
        <f t="shared" si="13"/>
        <v>0.002728868606</v>
      </c>
      <c r="AB90" s="5">
        <f t="shared" si="14"/>
        <v>-0.02743549207</v>
      </c>
      <c r="AC90" s="2">
        <f t="shared" si="15"/>
        <v>-0.02728635498</v>
      </c>
      <c r="AD90" s="2">
        <f t="shared" si="16"/>
        <v>0.01804841734</v>
      </c>
      <c r="AE90" s="2">
        <f t="shared" si="17"/>
        <v>-0.05297757154</v>
      </c>
      <c r="AF90" s="2">
        <f t="shared" si="18"/>
        <v>0.01240951396</v>
      </c>
      <c r="AG90" s="2">
        <v>-0.027435492066020185</v>
      </c>
      <c r="AH90" s="2">
        <v>-0.027286354984107808</v>
      </c>
      <c r="AI90" s="2">
        <v>0.01804841734389517</v>
      </c>
      <c r="AJ90" s="2">
        <v>-0.052977571539056356</v>
      </c>
      <c r="AK90" s="2">
        <v>0.012409513960703222</v>
      </c>
      <c r="AL90" s="2">
        <v>0.07349779134893561</v>
      </c>
      <c r="AM90" s="2">
        <v>0.062005466518667306</v>
      </c>
      <c r="AN90" s="2">
        <f t="shared" si="20"/>
        <v>0.01149232483</v>
      </c>
      <c r="AO90" s="2">
        <v>0.056658572978662794</v>
      </c>
      <c r="AP90" s="2">
        <v>0.0612899863714006</v>
      </c>
      <c r="AQ90" s="2">
        <f t="shared" si="21"/>
        <v>-0.004631413393</v>
      </c>
    </row>
    <row r="91" ht="15.75" customHeight="1">
      <c r="A91" s="2">
        <v>1881.0</v>
      </c>
      <c r="B91" s="2">
        <v>9.91</v>
      </c>
      <c r="C91" s="2">
        <v>9.91</v>
      </c>
      <c r="E91" s="2">
        <v>1.0122574055158327</v>
      </c>
      <c r="F91" s="2">
        <f t="shared" si="2"/>
        <v>-0.0001521084449</v>
      </c>
      <c r="G91" s="2">
        <v>0.2587304434283026</v>
      </c>
      <c r="H91" s="2">
        <v>0.2434885006219052</v>
      </c>
      <c r="I91" s="2">
        <v>0.12160370670610406</v>
      </c>
      <c r="J91" s="2">
        <v>0.10802222892560609</v>
      </c>
      <c r="K91" s="2">
        <f t="shared" si="3"/>
        <v>0.6496501366</v>
      </c>
      <c r="L91" s="2">
        <f t="shared" si="4"/>
        <v>0.4822116735</v>
      </c>
      <c r="M91" s="2">
        <f t="shared" si="19"/>
        <v>0.2325119677</v>
      </c>
      <c r="N91" s="2">
        <f t="shared" si="1"/>
        <v>1.050901379</v>
      </c>
      <c r="O91" s="2">
        <v>152.3679732226107</v>
      </c>
      <c r="P91" s="2">
        <v>168.95494776314925</v>
      </c>
      <c r="Q91" s="2">
        <v>0.12394584886115874</v>
      </c>
      <c r="R91" s="2">
        <f t="shared" si="5"/>
        <v>0.1327316308</v>
      </c>
      <c r="S91" s="2">
        <f t="shared" si="6"/>
        <v>0.1504605338</v>
      </c>
      <c r="T91" s="2">
        <f t="shared" si="7"/>
        <v>-0.09442385663</v>
      </c>
      <c r="U91" s="2">
        <f t="shared" si="8"/>
        <v>0.4391442085</v>
      </c>
      <c r="V91" s="2">
        <v>0.10288799623117274</v>
      </c>
      <c r="W91" s="2">
        <f t="shared" si="9"/>
        <v>0.08002303407</v>
      </c>
      <c r="X91" s="2">
        <f t="shared" si="10"/>
        <v>0.0259856838</v>
      </c>
      <c r="Y91" s="2">
        <f t="shared" si="11"/>
        <v>0.07218577928</v>
      </c>
      <c r="Z91" s="2">
        <f t="shared" si="12"/>
        <v>0.1502053711</v>
      </c>
      <c r="AA91" s="2">
        <f t="shared" si="13"/>
        <v>0.02105785263</v>
      </c>
      <c r="AB91" s="5">
        <f t="shared" si="14"/>
        <v>-0.02093508795</v>
      </c>
      <c r="AC91" s="2">
        <f t="shared" si="15"/>
        <v>-0.02076285728</v>
      </c>
      <c r="AD91" s="2">
        <f t="shared" si="16"/>
        <v>0.01946455034</v>
      </c>
      <c r="AE91" s="2">
        <f t="shared" si="17"/>
        <v>-0.04240282686</v>
      </c>
      <c r="AF91" s="2">
        <f t="shared" si="18"/>
        <v>0.01240951396</v>
      </c>
      <c r="AG91" s="2">
        <v>-0.020935087949754905</v>
      </c>
      <c r="AH91" s="2">
        <v>-0.02076285727861893</v>
      </c>
      <c r="AI91" s="2">
        <v>0.019464550343988467</v>
      </c>
      <c r="AJ91" s="2">
        <v>-0.042402826855123754</v>
      </c>
      <c r="AK91" s="2">
        <v>0.012409513960703222</v>
      </c>
      <c r="AL91" s="2">
        <v>0.07418274156266648</v>
      </c>
      <c r="AM91" s="2">
        <v>0.061944039043995924</v>
      </c>
      <c r="AN91" s="2">
        <f t="shared" si="20"/>
        <v>0.01223870252</v>
      </c>
      <c r="AO91" s="2">
        <v>0.05802726353241346</v>
      </c>
      <c r="AP91" s="2">
        <v>0.06145792210075142</v>
      </c>
      <c r="AQ91" s="2">
        <f t="shared" si="21"/>
        <v>-0.003430658568</v>
      </c>
    </row>
    <row r="92" ht="15.75" customHeight="1">
      <c r="A92" s="2">
        <v>1882.0</v>
      </c>
      <c r="B92" s="2">
        <v>9.91</v>
      </c>
      <c r="C92" s="2">
        <v>9.91</v>
      </c>
      <c r="E92" s="2">
        <v>1.0</v>
      </c>
      <c r="F92" s="2">
        <f t="shared" si="2"/>
        <v>-0.01225740552</v>
      </c>
      <c r="G92" s="2">
        <v>0.005394325229882736</v>
      </c>
      <c r="H92" s="2">
        <v>0.005394325229882702</v>
      </c>
      <c r="I92" s="2">
        <v>0.05934396445840507</v>
      </c>
      <c r="J92" s="2">
        <v>0.05934396445840506</v>
      </c>
      <c r="K92" s="2">
        <f t="shared" si="3"/>
        <v>0.6490866556</v>
      </c>
      <c r="L92" s="2">
        <f t="shared" si="4"/>
        <v>0.5166942506</v>
      </c>
      <c r="M92" s="2">
        <f t="shared" si="19"/>
        <v>0.1617189785</v>
      </c>
      <c r="N92" s="2">
        <f t="shared" si="1"/>
        <v>1.050901379</v>
      </c>
      <c r="O92" s="2">
        <v>153.18989562479152</v>
      </c>
      <c r="P92" s="2">
        <v>178.98140417827727</v>
      </c>
      <c r="Q92" s="2">
        <v>0.10375764001449397</v>
      </c>
      <c r="R92" s="2">
        <f t="shared" si="5"/>
        <v>0.1127527405</v>
      </c>
      <c r="S92" s="2">
        <f t="shared" si="6"/>
        <v>0.1530139227</v>
      </c>
      <c r="T92" s="2">
        <f t="shared" si="7"/>
        <v>-0.09442385663</v>
      </c>
      <c r="U92" s="2">
        <f t="shared" si="8"/>
        <v>0.4391442085</v>
      </c>
      <c r="V92" s="2">
        <v>0.09678879000964478</v>
      </c>
      <c r="W92" s="2">
        <f t="shared" si="9"/>
        <v>0.07768597412</v>
      </c>
      <c r="X92" s="2">
        <f t="shared" si="10"/>
        <v>0.02859146382</v>
      </c>
      <c r="Y92" s="2">
        <f t="shared" si="11"/>
        <v>0.05934396446</v>
      </c>
      <c r="Z92" s="2">
        <f t="shared" si="12"/>
        <v>0.1502053711</v>
      </c>
      <c r="AA92" s="2">
        <f t="shared" si="13"/>
        <v>0.006968850005</v>
      </c>
      <c r="AB92" s="5">
        <f t="shared" si="14"/>
        <v>-0.01763655101</v>
      </c>
      <c r="AC92" s="2">
        <f t="shared" si="15"/>
        <v>-0.01745538484</v>
      </c>
      <c r="AD92" s="2">
        <f t="shared" si="16"/>
        <v>0.01994419691</v>
      </c>
      <c r="AE92" s="2">
        <f t="shared" si="17"/>
        <v>-0.04240282686</v>
      </c>
      <c r="AF92" s="2">
        <f t="shared" si="18"/>
        <v>0.01240951396</v>
      </c>
      <c r="AG92" s="2">
        <v>-0.017636551007325245</v>
      </c>
      <c r="AH92" s="2">
        <v>-0.017455384840889265</v>
      </c>
      <c r="AI92" s="2">
        <v>0.019944196907305388</v>
      </c>
      <c r="AJ92" s="2">
        <v>-0.042402826855123754</v>
      </c>
      <c r="AK92" s="2">
        <v>0.012409513960703222</v>
      </c>
      <c r="AL92" s="2">
        <v>0.07547134174219569</v>
      </c>
      <c r="AM92" s="2">
        <v>0.06242909319929804</v>
      </c>
      <c r="AN92" s="2">
        <f t="shared" si="20"/>
        <v>0.01304224854</v>
      </c>
      <c r="AO92" s="2">
        <v>0.056329492612791875</v>
      </c>
      <c r="AP92" s="2">
        <v>0.06013032600979536</v>
      </c>
      <c r="AQ92" s="2">
        <f t="shared" si="21"/>
        <v>-0.003800833397</v>
      </c>
    </row>
    <row r="93" ht="15.75" customHeight="1">
      <c r="A93" s="2">
        <v>1883.0</v>
      </c>
      <c r="B93" s="2">
        <v>9.71</v>
      </c>
      <c r="C93" s="2">
        <v>9.81</v>
      </c>
      <c r="E93" s="2">
        <v>0.9899091826437942</v>
      </c>
      <c r="F93" s="2">
        <f t="shared" si="2"/>
        <v>-0.01009081736</v>
      </c>
      <c r="G93" s="2">
        <v>0.021381626439558286</v>
      </c>
      <c r="H93" s="2">
        <v>0.03179326381406944</v>
      </c>
      <c r="I93" s="2">
        <v>0.0488474435243639</v>
      </c>
      <c r="J93" s="2">
        <v>0.05953905864693643</v>
      </c>
      <c r="K93" s="2">
        <f t="shared" si="3"/>
        <v>0.6489717096</v>
      </c>
      <c r="L93" s="2">
        <f t="shared" si="4"/>
        <v>0.563276863</v>
      </c>
      <c r="M93" s="2">
        <f t="shared" si="19"/>
        <v>0.3424768001</v>
      </c>
      <c r="N93" s="2">
        <f t="shared" si="1"/>
        <v>1.040296925</v>
      </c>
      <c r="O93" s="2">
        <v>158.06030239004028</v>
      </c>
      <c r="P93" s="2">
        <v>189.63778849835876</v>
      </c>
      <c r="Q93" s="2">
        <v>0.09001417747555027</v>
      </c>
      <c r="R93" s="2">
        <f t="shared" si="5"/>
        <v>0.09897985281</v>
      </c>
      <c r="S93" s="2">
        <f t="shared" si="6"/>
        <v>0.1535339603</v>
      </c>
      <c r="T93" s="2">
        <f t="shared" si="7"/>
        <v>-0.09442385663</v>
      </c>
      <c r="U93" s="2">
        <f t="shared" si="8"/>
        <v>0.4391442085</v>
      </c>
      <c r="V93" s="2">
        <v>0.09501185559733812</v>
      </c>
      <c r="W93" s="2">
        <f t="shared" si="9"/>
        <v>0.07597624281</v>
      </c>
      <c r="X93" s="2">
        <f t="shared" si="10"/>
        <v>0.03042130704</v>
      </c>
      <c r="Y93" s="2">
        <f t="shared" si="11"/>
        <v>0.05934396446</v>
      </c>
      <c r="Z93" s="2">
        <f t="shared" si="12"/>
        <v>0.1502053711</v>
      </c>
      <c r="AA93" s="2">
        <f t="shared" si="13"/>
        <v>-0.004997678122</v>
      </c>
      <c r="AB93" s="3">
        <f t="shared" si="14"/>
        <v>-0.0176321529</v>
      </c>
      <c r="AC93" s="4">
        <f t="shared" si="15"/>
        <v>-0.01745095306</v>
      </c>
      <c r="AD93" s="4">
        <f t="shared" si="16"/>
        <v>0.01994600911</v>
      </c>
      <c r="AE93" s="4">
        <f t="shared" si="17"/>
        <v>-0.04240282686</v>
      </c>
      <c r="AF93" s="4">
        <f t="shared" si="18"/>
        <v>0.01240951396</v>
      </c>
      <c r="AG93" s="4">
        <v>-0.017632152903038628</v>
      </c>
      <c r="AH93" s="4">
        <v>-0.017450953062996377</v>
      </c>
      <c r="AI93" s="4">
        <v>0.01994600910951484</v>
      </c>
      <c r="AJ93" s="4">
        <v>-0.042402826855123754</v>
      </c>
      <c r="AK93" s="4">
        <v>0.012409513960703222</v>
      </c>
      <c r="AL93" s="2">
        <v>0.07036233540216215</v>
      </c>
      <c r="AM93" s="2">
        <v>0.0608439006884036</v>
      </c>
      <c r="AN93" s="2">
        <f t="shared" si="20"/>
        <v>0.009518434714</v>
      </c>
      <c r="AO93" s="2">
        <v>0.05636508581316035</v>
      </c>
      <c r="AP93" s="2">
        <v>0.05979339093155505</v>
      </c>
      <c r="AQ93" s="2">
        <f t="shared" si="21"/>
        <v>-0.003428305118</v>
      </c>
    </row>
    <row r="94" ht="15.75" customHeight="1">
      <c r="A94" s="2">
        <v>1884.0</v>
      </c>
      <c r="B94" s="2">
        <v>9.51</v>
      </c>
      <c r="C94" s="2">
        <v>9.61</v>
      </c>
      <c r="E94" s="2">
        <v>0.9796126401630988</v>
      </c>
      <c r="F94" s="2">
        <f t="shared" si="2"/>
        <v>-0.01029654248</v>
      </c>
      <c r="G94" s="2">
        <v>-0.08543531020192487</v>
      </c>
      <c r="H94" s="2">
        <v>-0.06640170583567973</v>
      </c>
      <c r="I94" s="2">
        <v>0.06272351887889265</v>
      </c>
      <c r="J94" s="2">
        <v>0.08484055361102372</v>
      </c>
      <c r="K94" s="2">
        <f t="shared" si="3"/>
        <v>0.6426812522</v>
      </c>
      <c r="L94" s="2">
        <f t="shared" si="4"/>
        <v>0.579188886</v>
      </c>
      <c r="M94" s="2">
        <f t="shared" si="19"/>
        <v>0.3244795044</v>
      </c>
      <c r="N94" s="2">
        <f t="shared" si="1"/>
        <v>1.019088017</v>
      </c>
      <c r="O94" s="2">
        <v>147.56482868643823</v>
      </c>
      <c r="P94" s="2">
        <v>205.72676346012975</v>
      </c>
      <c r="Q94" s="2">
        <v>0.08453580234410894</v>
      </c>
      <c r="R94" s="2">
        <f t="shared" si="5"/>
        <v>0.09415526135</v>
      </c>
      <c r="S94" s="2">
        <f t="shared" si="6"/>
        <v>0.1583075862</v>
      </c>
      <c r="T94" s="2">
        <f t="shared" si="7"/>
        <v>-0.09442385663</v>
      </c>
      <c r="U94" s="2">
        <f t="shared" si="8"/>
        <v>0.4391442085</v>
      </c>
      <c r="V94" s="2">
        <v>0.09274008473544627</v>
      </c>
      <c r="W94" s="2">
        <f t="shared" si="9"/>
        <v>0.07526820032</v>
      </c>
      <c r="X94" s="2">
        <f t="shared" si="10"/>
        <v>0.03025685364</v>
      </c>
      <c r="Y94" s="2">
        <f t="shared" si="11"/>
        <v>0.05934396446</v>
      </c>
      <c r="Z94" s="2">
        <f t="shared" si="12"/>
        <v>0.1502053711</v>
      </c>
      <c r="AA94" s="2">
        <f t="shared" si="13"/>
        <v>-0.008204282391</v>
      </c>
      <c r="AB94" s="5">
        <f t="shared" si="14"/>
        <v>-0.01624331611</v>
      </c>
      <c r="AC94" s="2">
        <f t="shared" si="15"/>
        <v>-0.01607671976</v>
      </c>
      <c r="AD94" s="2">
        <f t="shared" si="16"/>
        <v>0.01912574317</v>
      </c>
      <c r="AE94" s="2">
        <f t="shared" si="17"/>
        <v>-0.04240282686</v>
      </c>
      <c r="AF94" s="2">
        <f t="shared" si="18"/>
        <v>0.01240951396</v>
      </c>
      <c r="AG94" s="2">
        <v>-0.0162433161129256</v>
      </c>
      <c r="AH94" s="2">
        <v>-0.016076719763410074</v>
      </c>
      <c r="AI94" s="2">
        <v>0.019125743173327978</v>
      </c>
      <c r="AJ94" s="2">
        <v>-0.042402826855123754</v>
      </c>
      <c r="AK94" s="2">
        <v>0.012409513960703222</v>
      </c>
      <c r="AL94" s="2">
        <v>0.07300865215700561</v>
      </c>
      <c r="AM94" s="2">
        <v>0.06384340808865618</v>
      </c>
      <c r="AN94" s="2">
        <f t="shared" si="20"/>
        <v>0.009165244068</v>
      </c>
      <c r="AO94" s="2">
        <v>0.05467547476495084</v>
      </c>
      <c r="AP94" s="2">
        <v>0.06169613721220328</v>
      </c>
      <c r="AQ94" s="2">
        <f t="shared" si="21"/>
        <v>-0.007020662447</v>
      </c>
    </row>
    <row r="95" ht="15.75" customHeight="1">
      <c r="A95" s="2">
        <v>1885.0</v>
      </c>
      <c r="B95" s="2">
        <v>9.32</v>
      </c>
      <c r="C95" s="2">
        <v>9.415</v>
      </c>
      <c r="E95" s="2">
        <v>0.9797086368366285</v>
      </c>
      <c r="F95" s="2">
        <f t="shared" si="2"/>
        <v>0.00009599667353</v>
      </c>
      <c r="G95" s="2">
        <v>-0.13659136696293672</v>
      </c>
      <c r="H95" s="2">
        <v>-0.11870876649111217</v>
      </c>
      <c r="I95" s="2">
        <v>0.047195006141664796</v>
      </c>
      <c r="J95" s="2">
        <v>0.0688841220415719</v>
      </c>
      <c r="K95" s="2">
        <f t="shared" si="3"/>
        <v>0.6347929324</v>
      </c>
      <c r="L95" s="2">
        <f t="shared" si="4"/>
        <v>0.6703011882</v>
      </c>
      <c r="M95" s="2">
        <f t="shared" si="19"/>
        <v>0.2287566076</v>
      </c>
      <c r="N95" s="2">
        <f t="shared" si="1"/>
        <v>0.9984093319</v>
      </c>
      <c r="O95" s="2">
        <v>130.04758989559886</v>
      </c>
      <c r="P95" s="2">
        <v>219.8980709415349</v>
      </c>
      <c r="Q95" s="2">
        <v>0.06212205998832711</v>
      </c>
      <c r="R95" s="2">
        <f t="shared" si="5"/>
        <v>0.07368831871</v>
      </c>
      <c r="S95" s="2">
        <f t="shared" si="6"/>
        <v>0.1721132095</v>
      </c>
      <c r="T95" s="2">
        <f t="shared" si="7"/>
        <v>-0.1187087665</v>
      </c>
      <c r="U95" s="2">
        <f t="shared" si="8"/>
        <v>0.4391442085</v>
      </c>
      <c r="V95" s="2">
        <v>0.08475684166434444</v>
      </c>
      <c r="W95" s="2">
        <f t="shared" si="9"/>
        <v>0.06984435974</v>
      </c>
      <c r="X95" s="2">
        <f t="shared" si="10"/>
        <v>0.02334623693</v>
      </c>
      <c r="Y95" s="2">
        <f t="shared" si="11"/>
        <v>0.05934396446</v>
      </c>
      <c r="Z95" s="2">
        <f t="shared" si="12"/>
        <v>0.1329043975</v>
      </c>
      <c r="AA95" s="2">
        <f t="shared" si="13"/>
        <v>-0.02263478168</v>
      </c>
      <c r="AB95" s="5">
        <f t="shared" si="14"/>
        <v>-0.01399502957</v>
      </c>
      <c r="AC95" s="2">
        <f t="shared" si="15"/>
        <v>-0.01386557339</v>
      </c>
      <c r="AD95" s="2">
        <f t="shared" si="16"/>
        <v>0.01689166162</v>
      </c>
      <c r="AE95" s="2">
        <f t="shared" si="17"/>
        <v>-0.03505355404</v>
      </c>
      <c r="AF95" s="2">
        <f t="shared" si="18"/>
        <v>0.01240951396</v>
      </c>
      <c r="AG95" s="2">
        <v>-0.013995029572038412</v>
      </c>
      <c r="AH95" s="2">
        <v>-0.013865573394234887</v>
      </c>
      <c r="AI95" s="2">
        <v>0.016891661615240843</v>
      </c>
      <c r="AJ95" s="2">
        <v>-0.03505355404089572</v>
      </c>
      <c r="AK95" s="2">
        <v>0.012409513960703222</v>
      </c>
      <c r="AL95" s="2">
        <v>0.07474792629850817</v>
      </c>
      <c r="AM95" s="2">
        <v>0.06874264224476924</v>
      </c>
      <c r="AN95" s="2">
        <f t="shared" si="20"/>
        <v>0.006005284054</v>
      </c>
      <c r="AO95" s="2">
        <v>0.050476168801320755</v>
      </c>
      <c r="AP95" s="2">
        <v>0.061868922583862826</v>
      </c>
      <c r="AQ95" s="2">
        <f t="shared" si="21"/>
        <v>-0.01139275378</v>
      </c>
    </row>
    <row r="96" ht="15.75" customHeight="1">
      <c r="A96" s="2">
        <v>1886.0</v>
      </c>
      <c r="B96" s="2">
        <v>9.12</v>
      </c>
      <c r="C96" s="2">
        <v>9.219999999999999</v>
      </c>
      <c r="E96" s="2">
        <v>0.9792883696229421</v>
      </c>
      <c r="F96" s="2">
        <f t="shared" si="2"/>
        <v>-0.0004202672137</v>
      </c>
      <c r="G96" s="2">
        <v>0.2844558786783249</v>
      </c>
      <c r="H96" s="2">
        <v>0.31162170257661925</v>
      </c>
      <c r="I96" s="2">
        <v>0.07399323525143277</v>
      </c>
      <c r="J96" s="2">
        <v>0.09670784272150112</v>
      </c>
      <c r="K96" s="2">
        <f t="shared" si="3"/>
        <v>0.627978382</v>
      </c>
      <c r="L96" s="2">
        <f t="shared" si="4"/>
        <v>0.6919771231</v>
      </c>
      <c r="M96" s="2">
        <f t="shared" si="19"/>
        <v>0.1807255664</v>
      </c>
      <c r="N96" s="2">
        <f t="shared" si="1"/>
        <v>0.9777306469</v>
      </c>
      <c r="O96" s="2">
        <v>170.5732412748513</v>
      </c>
      <c r="P96" s="2">
        <v>241.16393900091037</v>
      </c>
      <c r="Q96" s="2">
        <v>0.08174419663678398</v>
      </c>
      <c r="R96" s="2">
        <f t="shared" si="5"/>
        <v>0.09562923824</v>
      </c>
      <c r="S96" s="2">
        <f t="shared" si="6"/>
        <v>0.1879898704</v>
      </c>
      <c r="T96" s="2">
        <f t="shared" si="7"/>
        <v>-0.1187087665</v>
      </c>
      <c r="U96" s="2">
        <f t="shared" si="8"/>
        <v>0.4391442085</v>
      </c>
      <c r="V96" s="2">
        <v>0.08124015622677574</v>
      </c>
      <c r="W96" s="2">
        <f t="shared" si="9"/>
        <v>0.06734986648</v>
      </c>
      <c r="X96" s="2">
        <f t="shared" si="10"/>
        <v>0.01704645133</v>
      </c>
      <c r="Y96" s="2">
        <f t="shared" si="11"/>
        <v>0.05934396446</v>
      </c>
      <c r="Z96" s="2">
        <f t="shared" si="12"/>
        <v>0.1080222289</v>
      </c>
      <c r="AA96" s="2">
        <f t="shared" si="13"/>
        <v>0.00050404041</v>
      </c>
      <c r="AB96" s="5">
        <f t="shared" si="14"/>
        <v>-0.01305678799</v>
      </c>
      <c r="AC96" s="2">
        <f t="shared" si="15"/>
        <v>-0.01293858145</v>
      </c>
      <c r="AD96" s="2">
        <f t="shared" si="16"/>
        <v>0.01614691146</v>
      </c>
      <c r="AE96" s="2">
        <f t="shared" si="17"/>
        <v>-0.03505355404</v>
      </c>
      <c r="AF96" s="2">
        <f t="shared" si="18"/>
        <v>0.01240951396</v>
      </c>
      <c r="AG96" s="2">
        <v>-0.013056787987277125</v>
      </c>
      <c r="AH96" s="2">
        <v>-0.01293858145039073</v>
      </c>
      <c r="AI96" s="2">
        <v>0.016146911464824883</v>
      </c>
      <c r="AJ96" s="2">
        <v>-0.03505355404089572</v>
      </c>
      <c r="AK96" s="2">
        <v>0.012409513960703222</v>
      </c>
      <c r="AL96" s="2">
        <v>0.08531848665784757</v>
      </c>
      <c r="AM96" s="2">
        <v>0.06909916017194169</v>
      </c>
      <c r="AN96" s="2">
        <f t="shared" si="20"/>
        <v>0.01621932649</v>
      </c>
      <c r="AO96" s="2">
        <v>0.05489843301260541</v>
      </c>
      <c r="AP96" s="2">
        <v>0.06448375037483182</v>
      </c>
      <c r="AQ96" s="2">
        <f t="shared" si="21"/>
        <v>-0.009585317362</v>
      </c>
    </row>
    <row r="97" ht="15.75" customHeight="1">
      <c r="A97" s="2">
        <v>1887.0</v>
      </c>
      <c r="B97" s="2">
        <v>9.22</v>
      </c>
      <c r="C97" s="2">
        <v>9.17</v>
      </c>
      <c r="E97" s="2">
        <v>0.9945770065075923</v>
      </c>
      <c r="F97" s="2">
        <f t="shared" si="2"/>
        <v>0.01528863688</v>
      </c>
      <c r="G97" s="2">
        <v>0.10306913021193886</v>
      </c>
      <c r="H97" s="2">
        <v>0.10908368381178568</v>
      </c>
      <c r="I97" s="2">
        <v>0.050605387506466974</v>
      </c>
      <c r="J97" s="2">
        <v>0.05633387925950095</v>
      </c>
      <c r="K97" s="2">
        <f t="shared" si="3"/>
        <v>0.6272092026</v>
      </c>
      <c r="L97" s="2">
        <f t="shared" si="4"/>
        <v>0.6614866075</v>
      </c>
      <c r="M97" s="2">
        <f t="shared" si="19"/>
        <v>0.187127635</v>
      </c>
      <c r="N97" s="2">
        <f t="shared" si="1"/>
        <v>0.9724284199</v>
      </c>
      <c r="O97" s="2">
        <v>189.17999879282863</v>
      </c>
      <c r="P97" s="2">
        <v>254.74963922233331</v>
      </c>
      <c r="Q97" s="2">
        <v>0.1038968861673191</v>
      </c>
      <c r="R97" s="2">
        <f t="shared" si="5"/>
        <v>0.1159799923</v>
      </c>
      <c r="S97" s="2">
        <f t="shared" si="6"/>
        <v>0.1757463556</v>
      </c>
      <c r="T97" s="2">
        <f t="shared" si="7"/>
        <v>-0.1187087665</v>
      </c>
      <c r="U97" s="2">
        <f t="shared" si="8"/>
        <v>0.4391442085</v>
      </c>
      <c r="V97" s="2">
        <v>0.07891265232363112</v>
      </c>
      <c r="W97" s="2">
        <f t="shared" si="9"/>
        <v>0.06699084967</v>
      </c>
      <c r="X97" s="2">
        <f t="shared" si="10"/>
        <v>0.01881066102</v>
      </c>
      <c r="Y97" s="2">
        <f t="shared" si="11"/>
        <v>0.05633387926</v>
      </c>
      <c r="Z97" s="2">
        <f t="shared" si="12"/>
        <v>0.1080222289</v>
      </c>
      <c r="AA97" s="2">
        <f t="shared" si="13"/>
        <v>0.02498423384</v>
      </c>
      <c r="AB97" s="5">
        <f t="shared" si="14"/>
        <v>-0.0112650426</v>
      </c>
      <c r="AC97" s="2">
        <f t="shared" si="15"/>
        <v>-0.01115087604</v>
      </c>
      <c r="AD97" s="2">
        <f t="shared" si="16"/>
        <v>0.01585934679</v>
      </c>
      <c r="AE97" s="2">
        <f t="shared" si="17"/>
        <v>-0.03505355404</v>
      </c>
      <c r="AF97" s="2">
        <f t="shared" si="18"/>
        <v>0.01240951396</v>
      </c>
      <c r="AG97" s="2">
        <v>-0.0112650425964947</v>
      </c>
      <c r="AH97" s="2">
        <v>-0.01115087604451992</v>
      </c>
      <c r="AI97" s="2">
        <v>0.015859346788747865</v>
      </c>
      <c r="AJ97" s="2">
        <v>-0.03505355404089572</v>
      </c>
      <c r="AK97" s="2">
        <v>0.012409513960703222</v>
      </c>
      <c r="AL97" s="2">
        <v>0.08454495359461783</v>
      </c>
      <c r="AM97" s="2">
        <v>0.06848611613487778</v>
      </c>
      <c r="AN97" s="2">
        <f t="shared" si="20"/>
        <v>0.01605883746</v>
      </c>
      <c r="AO97" s="2">
        <v>0.05750423831825664</v>
      </c>
      <c r="AP97" s="2">
        <v>0.06616409602189312</v>
      </c>
      <c r="AQ97" s="2">
        <f t="shared" si="21"/>
        <v>-0.008659857704</v>
      </c>
    </row>
    <row r="98" ht="15.75" customHeight="1">
      <c r="A98" s="2">
        <v>1888.0</v>
      </c>
      <c r="B98" s="2">
        <v>9.22</v>
      </c>
      <c r="C98" s="2">
        <v>9.22</v>
      </c>
      <c r="E98" s="2">
        <v>1.0054525627044713</v>
      </c>
      <c r="F98" s="2">
        <f t="shared" si="2"/>
        <v>0.0108755562</v>
      </c>
      <c r="G98" s="2">
        <v>-0.0216150195210865</v>
      </c>
      <c r="H98" s="2">
        <v>-0.026920794903293355</v>
      </c>
      <c r="I98" s="2">
        <v>0.03998480065219911</v>
      </c>
      <c r="J98" s="2">
        <v>0.03434496984605895</v>
      </c>
      <c r="K98" s="2">
        <f t="shared" si="3"/>
        <v>0.6275229384</v>
      </c>
      <c r="L98" s="2">
        <f t="shared" si="4"/>
        <v>0.6812785559</v>
      </c>
      <c r="M98" s="2">
        <f t="shared" si="19"/>
        <v>0.2318171838</v>
      </c>
      <c r="N98" s="2">
        <f t="shared" si="1"/>
        <v>0.9777306469</v>
      </c>
      <c r="O98" s="2">
        <v>184.0871228455216</v>
      </c>
      <c r="P98" s="2">
        <v>263.4990078997188</v>
      </c>
      <c r="Q98" s="2">
        <v>0.09782247492124396</v>
      </c>
      <c r="R98" s="2">
        <f t="shared" si="5"/>
        <v>0.1104597446</v>
      </c>
      <c r="S98" s="2">
        <f t="shared" si="6"/>
        <v>0.179631086</v>
      </c>
      <c r="T98" s="2">
        <f t="shared" si="7"/>
        <v>-0.1187087665</v>
      </c>
      <c r="U98" s="2">
        <f t="shared" si="8"/>
        <v>0.4391442085</v>
      </c>
      <c r="V98" s="2">
        <v>0.07405038484762383</v>
      </c>
      <c r="W98" s="2">
        <f t="shared" si="9"/>
        <v>0.06656903187</v>
      </c>
      <c r="X98" s="2">
        <f t="shared" si="10"/>
        <v>0.02344290872</v>
      </c>
      <c r="Y98" s="2">
        <f t="shared" si="11"/>
        <v>0.03434496985</v>
      </c>
      <c r="Z98" s="2">
        <f t="shared" si="12"/>
        <v>0.1080222289</v>
      </c>
      <c r="AA98" s="2">
        <f t="shared" si="13"/>
        <v>0.02377209007</v>
      </c>
      <c r="AB98" s="5">
        <f t="shared" si="14"/>
        <v>-0.007190951566</v>
      </c>
      <c r="AC98" s="2">
        <f t="shared" si="15"/>
        <v>-0.00710026437</v>
      </c>
      <c r="AD98" s="2">
        <f t="shared" si="16"/>
        <v>0.01415757174</v>
      </c>
      <c r="AE98" s="2">
        <f t="shared" si="17"/>
        <v>-0.02421796165</v>
      </c>
      <c r="AF98" s="2">
        <f t="shared" si="18"/>
        <v>0.01240951396</v>
      </c>
      <c r="AG98" s="2">
        <v>-0.007190951565266481</v>
      </c>
      <c r="AH98" s="2">
        <v>-0.0071002643699829004</v>
      </c>
      <c r="AI98" s="2">
        <v>0.014157571741753364</v>
      </c>
      <c r="AJ98" s="2">
        <v>-0.024217961654894093</v>
      </c>
      <c r="AK98" s="2">
        <v>0.012409513960703222</v>
      </c>
      <c r="AL98" s="2">
        <v>0.08840161437664655</v>
      </c>
      <c r="AM98" s="2">
        <v>0.06776350364721136</v>
      </c>
      <c r="AN98" s="2">
        <f t="shared" si="20"/>
        <v>0.02063811073</v>
      </c>
      <c r="AO98" s="2">
        <v>0.05746071073755747</v>
      </c>
      <c r="AP98" s="2">
        <v>0.06523813682196629</v>
      </c>
      <c r="AQ98" s="2">
        <f t="shared" si="21"/>
        <v>-0.007777426084</v>
      </c>
    </row>
    <row r="99" ht="15.75" customHeight="1">
      <c r="A99" s="2">
        <v>1889.0</v>
      </c>
      <c r="B99" s="2">
        <v>8.92</v>
      </c>
      <c r="C99" s="2">
        <v>9.07</v>
      </c>
      <c r="E99" s="2">
        <v>0.9837310195227765</v>
      </c>
      <c r="F99" s="2">
        <f t="shared" si="2"/>
        <v>-0.02172154318</v>
      </c>
      <c r="G99" s="2">
        <v>0.018849394669470245</v>
      </c>
      <c r="H99" s="2">
        <v>0.0356991641513249</v>
      </c>
      <c r="I99" s="2">
        <v>0.0662991166294125</v>
      </c>
      <c r="J99" s="2">
        <v>0.08393361139175126</v>
      </c>
      <c r="K99" s="2">
        <f t="shared" si="3"/>
        <v>0.6268040199</v>
      </c>
      <c r="L99" s="2">
        <f t="shared" si="4"/>
        <v>0.6696069569</v>
      </c>
      <c r="M99" s="2">
        <f t="shared" si="19"/>
        <v>0.2089881926</v>
      </c>
      <c r="N99" s="2">
        <f t="shared" si="1"/>
        <v>0.9618239661</v>
      </c>
      <c r="O99" s="2">
        <v>190.658879262129</v>
      </c>
      <c r="P99" s="2">
        <v>285.61543123088575</v>
      </c>
      <c r="Q99" s="2">
        <v>0.08395422699091587</v>
      </c>
      <c r="R99" s="2">
        <f t="shared" si="5"/>
        <v>0.09641935815</v>
      </c>
      <c r="S99" s="2">
        <f t="shared" si="6"/>
        <v>0.1794171808</v>
      </c>
      <c r="T99" s="2">
        <f t="shared" si="7"/>
        <v>-0.1187087665</v>
      </c>
      <c r="U99" s="2">
        <f t="shared" si="8"/>
        <v>0.4391442085</v>
      </c>
      <c r="V99" s="2">
        <v>0.07221758821789721</v>
      </c>
      <c r="W99" s="2">
        <f t="shared" si="9"/>
        <v>0.06560872634</v>
      </c>
      <c r="X99" s="2">
        <f t="shared" si="10"/>
        <v>0.0216080768</v>
      </c>
      <c r="Y99" s="2">
        <f t="shared" si="11"/>
        <v>0.03434496985</v>
      </c>
      <c r="Z99" s="2">
        <f t="shared" si="12"/>
        <v>0.1080222289</v>
      </c>
      <c r="AA99" s="2">
        <f t="shared" si="13"/>
        <v>0.01173663877</v>
      </c>
      <c r="AB99" s="5">
        <f t="shared" si="14"/>
        <v>-0.006385132385</v>
      </c>
      <c r="AC99" s="2">
        <f t="shared" si="15"/>
        <v>-0.006305366252</v>
      </c>
      <c r="AD99" s="2">
        <f t="shared" si="16"/>
        <v>0.01328601062</v>
      </c>
      <c r="AE99" s="2">
        <f t="shared" si="17"/>
        <v>-0.02071163038</v>
      </c>
      <c r="AF99" s="2">
        <f t="shared" si="18"/>
        <v>0.01240951396</v>
      </c>
      <c r="AG99" s="2">
        <v>-0.006385132384578865</v>
      </c>
      <c r="AH99" s="2">
        <v>-0.006305366252216005</v>
      </c>
      <c r="AI99" s="2">
        <v>0.013286010617467214</v>
      </c>
      <c r="AJ99" s="2">
        <v>-0.02071163037705792</v>
      </c>
      <c r="AK99" s="2">
        <v>0.012409513960703222</v>
      </c>
      <c r="AL99" s="2">
        <v>0.08504246635274908</v>
      </c>
      <c r="AM99" s="2">
        <v>0.0660975006421252</v>
      </c>
      <c r="AN99" s="2">
        <f t="shared" si="20"/>
        <v>0.01894496571</v>
      </c>
      <c r="AO99" s="2">
        <v>0.05613105522000749</v>
      </c>
      <c r="AP99" s="2">
        <v>0.06585818430538032</v>
      </c>
      <c r="AQ99" s="2">
        <f t="shared" si="21"/>
        <v>-0.009727129085</v>
      </c>
    </row>
    <row r="100" ht="15.75" customHeight="1">
      <c r="A100" s="2">
        <v>1890.0</v>
      </c>
      <c r="B100" s="2">
        <v>8.82</v>
      </c>
      <c r="C100" s="2">
        <v>8.870000000000001</v>
      </c>
      <c r="E100" s="2">
        <v>0.977949283351709</v>
      </c>
      <c r="F100" s="2">
        <f t="shared" si="2"/>
        <v>-0.005781736171</v>
      </c>
      <c r="G100" s="2">
        <v>0.0799030583555677</v>
      </c>
      <c r="H100" s="2">
        <v>0.10425261998703483</v>
      </c>
      <c r="I100" s="2">
        <v>0.044314587769514885</v>
      </c>
      <c r="J100" s="2">
        <v>0.06786170361550137</v>
      </c>
      <c r="K100" s="2">
        <f t="shared" si="3"/>
        <v>0.6265577056</v>
      </c>
      <c r="L100" s="2">
        <f t="shared" si="4"/>
        <v>0.6144273385</v>
      </c>
      <c r="M100" s="2">
        <f t="shared" si="19"/>
        <v>0.2172546674</v>
      </c>
      <c r="N100" s="2">
        <f t="shared" si="1"/>
        <v>0.9406150583</v>
      </c>
      <c r="O100" s="2">
        <v>210.53556694899768</v>
      </c>
      <c r="P100" s="2">
        <v>304.99778097308973</v>
      </c>
      <c r="Q100" s="2">
        <v>0.055619382200072114</v>
      </c>
      <c r="R100" s="2">
        <f t="shared" si="5"/>
        <v>0.0629301993</v>
      </c>
      <c r="S100" s="2">
        <f t="shared" si="6"/>
        <v>0.1337910984</v>
      </c>
      <c r="T100" s="2">
        <f t="shared" si="7"/>
        <v>-0.1187087665</v>
      </c>
      <c r="U100" s="2">
        <f t="shared" si="8"/>
        <v>0.3116217026</v>
      </c>
      <c r="V100" s="2">
        <v>0.07178438104333588</v>
      </c>
      <c r="W100" s="2">
        <f t="shared" si="9"/>
        <v>0.06149107675</v>
      </c>
      <c r="X100" s="2">
        <f t="shared" si="10"/>
        <v>0.02165635383</v>
      </c>
      <c r="Y100" s="2">
        <f t="shared" si="11"/>
        <v>0.03434496985</v>
      </c>
      <c r="Z100" s="2">
        <f t="shared" si="12"/>
        <v>0.1080222289</v>
      </c>
      <c r="AA100" s="2">
        <f t="shared" si="13"/>
        <v>-0.01616499884</v>
      </c>
      <c r="AB100" s="5">
        <f t="shared" si="14"/>
        <v>-0.009820130529</v>
      </c>
      <c r="AC100" s="2">
        <f t="shared" si="15"/>
        <v>-0.009751389313</v>
      </c>
      <c r="AD100" s="2">
        <f t="shared" si="16"/>
        <v>0.01232694101</v>
      </c>
      <c r="AE100" s="2">
        <f t="shared" si="17"/>
        <v>-0.02205071665</v>
      </c>
      <c r="AF100" s="2">
        <f t="shared" si="18"/>
        <v>0.01225740552</v>
      </c>
      <c r="AG100" s="2">
        <v>-0.009820130528965434</v>
      </c>
      <c r="AH100" s="2">
        <v>-0.009751389313115366</v>
      </c>
      <c r="AI100" s="2">
        <v>0.012326941007835086</v>
      </c>
      <c r="AJ100" s="2">
        <v>-0.022050716648290947</v>
      </c>
      <c r="AK100" s="2">
        <v>0.012257405515832653</v>
      </c>
      <c r="AL100" s="2">
        <v>0.0885032319969749</v>
      </c>
      <c r="AM100" s="2">
        <v>0.06697256219476233</v>
      </c>
      <c r="AN100" s="2">
        <f t="shared" si="20"/>
        <v>0.0215306698</v>
      </c>
      <c r="AO100" s="2">
        <v>0.06101070714874344</v>
      </c>
      <c r="AP100" s="2">
        <v>0.06789776946052324</v>
      </c>
      <c r="AQ100" s="2">
        <f t="shared" si="21"/>
        <v>-0.006887062312</v>
      </c>
    </row>
    <row r="101" ht="15.75" customHeight="1">
      <c r="A101" s="2">
        <v>1891.0</v>
      </c>
      <c r="B101" s="2">
        <v>8.82</v>
      </c>
      <c r="C101" s="2">
        <v>8.82</v>
      </c>
      <c r="E101" s="2">
        <v>0.9943630214205186</v>
      </c>
      <c r="F101" s="2">
        <f t="shared" si="2"/>
        <v>0.01641373807</v>
      </c>
      <c r="G101" s="2">
        <v>-0.0525448183100851</v>
      </c>
      <c r="H101" s="2">
        <v>-0.04717375718939387</v>
      </c>
      <c r="I101" s="2">
        <v>0.020003147117144005</v>
      </c>
      <c r="J101" s="2">
        <v>0.02578547788311414</v>
      </c>
      <c r="K101" s="2">
        <f t="shared" si="3"/>
        <v>0.627151716</v>
      </c>
      <c r="L101" s="2">
        <f t="shared" si="4"/>
        <v>0.4945174829</v>
      </c>
      <c r="M101" s="2">
        <f t="shared" si="19"/>
        <v>0.3020253516</v>
      </c>
      <c r="N101" s="2">
        <f t="shared" si="1"/>
        <v>0.9353128314</v>
      </c>
      <c r="O101" s="2">
        <v>200.6038132340143</v>
      </c>
      <c r="P101" s="2">
        <v>312.8622945087702</v>
      </c>
      <c r="Q101" s="2">
        <v>0.027885049551538244</v>
      </c>
      <c r="R101" s="2">
        <f t="shared" si="5"/>
        <v>0.03386397352</v>
      </c>
      <c r="S101" s="2">
        <f t="shared" si="6"/>
        <v>0.1211856466</v>
      </c>
      <c r="T101" s="2">
        <f t="shared" si="7"/>
        <v>-0.1187087665</v>
      </c>
      <c r="U101" s="2">
        <f t="shared" si="8"/>
        <v>0.3116217026</v>
      </c>
      <c r="V101" s="2">
        <v>0.06355078178736476</v>
      </c>
      <c r="W101" s="2">
        <f t="shared" si="9"/>
        <v>0.05133102079</v>
      </c>
      <c r="X101" s="2">
        <f t="shared" si="10"/>
        <v>0.02205996507</v>
      </c>
      <c r="Y101" s="2">
        <f t="shared" si="11"/>
        <v>0.02578547788</v>
      </c>
      <c r="Z101" s="2">
        <f t="shared" si="12"/>
        <v>0.09670784272</v>
      </c>
      <c r="AA101" s="2">
        <f t="shared" si="13"/>
        <v>-0.03566573224</v>
      </c>
      <c r="AB101" s="5">
        <f t="shared" si="14"/>
        <v>-0.01158462331</v>
      </c>
      <c r="AC101" s="2">
        <f t="shared" si="15"/>
        <v>-0.01154082772</v>
      </c>
      <c r="AD101" s="2">
        <f t="shared" si="16"/>
        <v>0.009821188541</v>
      </c>
      <c r="AE101" s="2">
        <f t="shared" si="17"/>
        <v>-0.02205071665</v>
      </c>
      <c r="AF101" s="2">
        <f t="shared" si="18"/>
        <v>0.005452562704</v>
      </c>
      <c r="AG101" s="2">
        <v>-0.01158462330662951</v>
      </c>
      <c r="AH101" s="2">
        <v>-0.011540827722646751</v>
      </c>
      <c r="AI101" s="2">
        <v>0.009821188540560112</v>
      </c>
      <c r="AJ101" s="2">
        <v>-0.022050716648290947</v>
      </c>
      <c r="AK101" s="2">
        <v>0.005452562704471253</v>
      </c>
      <c r="AL101" s="2">
        <v>0.08184343865746513</v>
      </c>
      <c r="AM101" s="2">
        <v>0.06813739797578104</v>
      </c>
      <c r="AN101" s="2">
        <f t="shared" si="20"/>
        <v>0.01370604068</v>
      </c>
      <c r="AO101" s="2">
        <v>0.06029223954660496</v>
      </c>
      <c r="AP101" s="2">
        <v>0.06680957228200392</v>
      </c>
      <c r="AQ101" s="2">
        <f t="shared" si="21"/>
        <v>-0.006517332735</v>
      </c>
    </row>
    <row r="102" ht="15.75" customHeight="1">
      <c r="A102" s="2">
        <v>1892.0</v>
      </c>
      <c r="B102" s="2">
        <v>8.82</v>
      </c>
      <c r="C102" s="2">
        <v>8.82</v>
      </c>
      <c r="E102" s="2">
        <v>1.0</v>
      </c>
      <c r="F102" s="2">
        <f t="shared" si="2"/>
        <v>0.005636978579</v>
      </c>
      <c r="G102" s="2">
        <v>0.16255045498291026</v>
      </c>
      <c r="H102" s="2">
        <v>0.1625504549829102</v>
      </c>
      <c r="I102" s="2">
        <v>0.05343209621953805</v>
      </c>
      <c r="J102" s="2">
        <v>0.05343209621953804</v>
      </c>
      <c r="K102" s="2">
        <f t="shared" si="3"/>
        <v>0.6242004618</v>
      </c>
      <c r="L102" s="2">
        <f t="shared" si="4"/>
        <v>0.5128550927</v>
      </c>
      <c r="M102" s="2">
        <f t="shared" si="19"/>
        <v>0.225566462</v>
      </c>
      <c r="N102" s="2">
        <f t="shared" si="1"/>
        <v>0.9353128314</v>
      </c>
      <c r="O102" s="2">
        <v>233.21205434651006</v>
      </c>
      <c r="P102" s="2">
        <v>329.57918273242825</v>
      </c>
      <c r="Q102" s="2">
        <v>0.042922621062673354</v>
      </c>
      <c r="R102" s="2">
        <f t="shared" si="5"/>
        <v>0.04957958649</v>
      </c>
      <c r="S102" s="2">
        <f t="shared" si="6"/>
        <v>0.1271279028</v>
      </c>
      <c r="T102" s="2">
        <f t="shared" si="7"/>
        <v>-0.1187087665</v>
      </c>
      <c r="U102" s="2">
        <f t="shared" si="8"/>
        <v>0.3116217026</v>
      </c>
      <c r="V102" s="2">
        <v>0.06295575143186426</v>
      </c>
      <c r="W102" s="2">
        <f t="shared" si="9"/>
        <v>0.05073983397</v>
      </c>
      <c r="X102" s="2">
        <f t="shared" si="10"/>
        <v>0.02226960658</v>
      </c>
      <c r="Y102" s="2">
        <f t="shared" si="11"/>
        <v>0.02578547788</v>
      </c>
      <c r="Z102" s="2">
        <f t="shared" si="12"/>
        <v>0.09670784272</v>
      </c>
      <c r="AA102" s="2">
        <f t="shared" si="13"/>
        <v>-0.02003313037</v>
      </c>
      <c r="AB102" s="5">
        <f t="shared" si="14"/>
        <v>-0.01158462331</v>
      </c>
      <c r="AC102" s="2">
        <f t="shared" si="15"/>
        <v>-0.01154082772</v>
      </c>
      <c r="AD102" s="2">
        <f t="shared" si="16"/>
        <v>0.009821188541</v>
      </c>
      <c r="AE102" s="2">
        <f t="shared" si="17"/>
        <v>-0.02205071665</v>
      </c>
      <c r="AF102" s="2">
        <f t="shared" si="18"/>
        <v>0.005452562704</v>
      </c>
      <c r="AG102" s="2">
        <v>-0.01158462330662951</v>
      </c>
      <c r="AH102" s="2">
        <v>-0.011540827722646751</v>
      </c>
      <c r="AI102" s="2">
        <v>0.009821188540560112</v>
      </c>
      <c r="AJ102" s="2">
        <v>-0.022050716648290947</v>
      </c>
      <c r="AK102" s="2">
        <v>0.005452562704471253</v>
      </c>
      <c r="AL102" s="2">
        <v>0.08928857461134701</v>
      </c>
      <c r="AM102" s="2">
        <v>0.07144356629354615</v>
      </c>
      <c r="AN102" s="2">
        <f t="shared" si="20"/>
        <v>0.01784500832</v>
      </c>
      <c r="AO102" s="2">
        <v>0.0704352942796236</v>
      </c>
      <c r="AP102" s="2">
        <v>0.07286265191703287</v>
      </c>
      <c r="AQ102" s="2">
        <f t="shared" si="21"/>
        <v>-0.002427357637</v>
      </c>
    </row>
    <row r="103" ht="15.75" customHeight="1">
      <c r="A103" s="2">
        <v>1893.0</v>
      </c>
      <c r="B103" s="2">
        <v>8.72</v>
      </c>
      <c r="C103" s="2">
        <v>8.77</v>
      </c>
      <c r="E103" s="2">
        <v>0.9943310657596371</v>
      </c>
      <c r="F103" s="2">
        <f t="shared" si="2"/>
        <v>-0.00566893424</v>
      </c>
      <c r="G103" s="2">
        <v>0.05311213606996112</v>
      </c>
      <c r="H103" s="2">
        <v>0.05911619613877517</v>
      </c>
      <c r="I103" s="2">
        <v>0.042945557308306584</v>
      </c>
      <c r="J103" s="2">
        <v>0.04889165512648397</v>
      </c>
      <c r="K103" s="2">
        <f t="shared" si="3"/>
        <v>0.6241755019</v>
      </c>
      <c r="L103" s="2">
        <f t="shared" si="4"/>
        <v>0.5015414481</v>
      </c>
      <c r="M103" s="2">
        <f t="shared" si="19"/>
        <v>0.2321947166</v>
      </c>
      <c r="N103" s="2">
        <f t="shared" si="1"/>
        <v>0.9300106045</v>
      </c>
      <c r="O103" s="2">
        <v>246.99866389318504</v>
      </c>
      <c r="P103" s="2">
        <v>345.6928544714506</v>
      </c>
      <c r="Q103" s="2">
        <v>0.04565201707969228</v>
      </c>
      <c r="R103" s="2">
        <f t="shared" si="5"/>
        <v>0.05231187972</v>
      </c>
      <c r="S103" s="2">
        <f t="shared" si="6"/>
        <v>0.1269967071</v>
      </c>
      <c r="T103" s="2">
        <f t="shared" si="7"/>
        <v>-0.1187087665</v>
      </c>
      <c r="U103" s="2">
        <f t="shared" si="8"/>
        <v>0.3116217026</v>
      </c>
      <c r="V103" s="2">
        <v>0.06188271626861645</v>
      </c>
      <c r="W103" s="2">
        <f t="shared" si="9"/>
        <v>0.05014964535</v>
      </c>
      <c r="X103" s="2">
        <f t="shared" si="10"/>
        <v>0.02271243162</v>
      </c>
      <c r="Y103" s="2">
        <f t="shared" si="11"/>
        <v>0.02578547788</v>
      </c>
      <c r="Z103" s="2">
        <f t="shared" si="12"/>
        <v>0.09670784272</v>
      </c>
      <c r="AA103" s="2">
        <f t="shared" si="13"/>
        <v>-0.01623069919</v>
      </c>
      <c r="AB103" s="3">
        <f t="shared" si="14"/>
        <v>-0.01114398728</v>
      </c>
      <c r="AC103" s="4">
        <f t="shared" si="15"/>
        <v>-0.01109863941</v>
      </c>
      <c r="AD103" s="4">
        <f t="shared" si="16"/>
        <v>0.009991791059</v>
      </c>
      <c r="AE103" s="4">
        <f t="shared" si="17"/>
        <v>-0.02205071665</v>
      </c>
      <c r="AF103" s="4">
        <f t="shared" si="18"/>
        <v>0.005452562704</v>
      </c>
      <c r="AG103" s="4">
        <v>-0.01114398728444205</v>
      </c>
      <c r="AH103" s="4">
        <v>-0.011098639411062705</v>
      </c>
      <c r="AI103" s="4">
        <v>0.009991791059100847</v>
      </c>
      <c r="AJ103" s="4">
        <v>-0.022050716648290947</v>
      </c>
      <c r="AK103" s="4">
        <v>0.005452562704471253</v>
      </c>
      <c r="AL103" s="2">
        <v>0.07858305199771914</v>
      </c>
      <c r="AM103" s="2">
        <v>0.0731069059946917</v>
      </c>
      <c r="AN103" s="2">
        <f t="shared" si="20"/>
        <v>0.005476146003</v>
      </c>
      <c r="AO103" s="2">
        <v>0.07111005279930274</v>
      </c>
      <c r="AP103" s="2">
        <v>0.07367205461196426</v>
      </c>
      <c r="AQ103" s="2">
        <f t="shared" si="21"/>
        <v>-0.002562001813</v>
      </c>
      <c r="AR103" s="2">
        <v>0.056639753767827455</v>
      </c>
      <c r="AS103" s="2">
        <v>0.06019781301978396</v>
      </c>
      <c r="AT103" s="2">
        <f t="shared" ref="AT103:AT233" si="22">AR103-AS103</f>
        <v>-0.003558059252</v>
      </c>
    </row>
    <row r="104" ht="15.75" customHeight="1">
      <c r="A104" s="2">
        <v>1894.0</v>
      </c>
      <c r="B104" s="2">
        <v>8.34</v>
      </c>
      <c r="C104" s="2">
        <v>8.530000000000001</v>
      </c>
      <c r="E104" s="2">
        <v>0.9726339794754848</v>
      </c>
      <c r="F104" s="2">
        <f t="shared" si="2"/>
        <v>-0.02169708628</v>
      </c>
      <c r="G104" s="2">
        <v>-0.1847144058084921</v>
      </c>
      <c r="H104" s="2">
        <v>-0.16177553797660926</v>
      </c>
      <c r="I104" s="2">
        <v>0.047577375680031134</v>
      </c>
      <c r="J104" s="2">
        <v>0.07705200289728853</v>
      </c>
      <c r="K104" s="2">
        <f t="shared" si="3"/>
        <v>0.6119833407</v>
      </c>
      <c r="L104" s="2">
        <f t="shared" si="4"/>
        <v>0.5786402415</v>
      </c>
      <c r="M104" s="2">
        <f t="shared" si="19"/>
        <v>0.2579424386</v>
      </c>
      <c r="N104" s="2">
        <f t="shared" si="1"/>
        <v>0.9045599152</v>
      </c>
      <c r="O104" s="2">
        <v>207.04032216236135</v>
      </c>
      <c r="P104" s="2">
        <v>372.3291812957567</v>
      </c>
      <c r="Q104" s="2">
        <v>0.034444530518967564</v>
      </c>
      <c r="R104" s="2">
        <f t="shared" si="5"/>
        <v>0.04277449651</v>
      </c>
      <c r="S104" s="2">
        <f t="shared" si="6"/>
        <v>0.1398349673</v>
      </c>
      <c r="T104" s="2">
        <f t="shared" si="7"/>
        <v>-0.161775538</v>
      </c>
      <c r="U104" s="2">
        <f t="shared" si="8"/>
        <v>0.3116217026</v>
      </c>
      <c r="V104" s="2">
        <v>0.06111786935366213</v>
      </c>
      <c r="W104" s="2">
        <f t="shared" si="9"/>
        <v>0.04863503103</v>
      </c>
      <c r="X104" s="2">
        <f t="shared" si="10"/>
        <v>0.02196734748</v>
      </c>
      <c r="Y104" s="2">
        <f t="shared" si="11"/>
        <v>0.02578547788</v>
      </c>
      <c r="Z104" s="2">
        <f t="shared" si="12"/>
        <v>0.09670784272</v>
      </c>
      <c r="AA104" s="2">
        <f t="shared" si="13"/>
        <v>-0.02667333883</v>
      </c>
      <c r="AB104" s="5">
        <f t="shared" si="14"/>
        <v>-0.01185070678</v>
      </c>
      <c r="AC104" s="2">
        <f t="shared" si="15"/>
        <v>-0.01179650548</v>
      </c>
      <c r="AD104" s="2">
        <f t="shared" si="16"/>
        <v>0.01091380465</v>
      </c>
      <c r="AE104" s="2">
        <f t="shared" si="17"/>
        <v>-0.02736602052</v>
      </c>
      <c r="AF104" s="2">
        <f t="shared" si="18"/>
        <v>0.005452562704</v>
      </c>
      <c r="AG104" s="2">
        <v>-0.011850706776165119</v>
      </c>
      <c r="AH104" s="2">
        <v>-0.011796505479824027</v>
      </c>
      <c r="AI104" s="2">
        <v>0.01091380465160313</v>
      </c>
      <c r="AJ104" s="2">
        <v>-0.0273660205245152</v>
      </c>
      <c r="AK104" s="2">
        <v>0.005452562704471253</v>
      </c>
      <c r="AL104" s="2">
        <v>0.07171710298608565</v>
      </c>
      <c r="AM104" s="2">
        <v>0.08103103397918397</v>
      </c>
      <c r="AN104" s="2">
        <f t="shared" si="20"/>
        <v>-0.009313930993</v>
      </c>
      <c r="AO104" s="2">
        <v>0.05950960808803606</v>
      </c>
      <c r="AP104" s="2">
        <v>0.06565463096020019</v>
      </c>
      <c r="AQ104" s="2">
        <f t="shared" si="21"/>
        <v>-0.006145022872</v>
      </c>
      <c r="AR104" s="2">
        <v>0.0563560282366009</v>
      </c>
      <c r="AS104" s="2">
        <v>0.06252750682352129</v>
      </c>
      <c r="AT104" s="2">
        <f t="shared" si="22"/>
        <v>-0.006171478587</v>
      </c>
    </row>
    <row r="105" ht="15.75" customHeight="1">
      <c r="A105" s="2">
        <v>1895.0</v>
      </c>
      <c r="B105" s="2">
        <v>8.14</v>
      </c>
      <c r="C105" s="2">
        <v>8.24</v>
      </c>
      <c r="E105" s="2">
        <v>0.966002344665885</v>
      </c>
      <c r="F105" s="2">
        <f t="shared" si="2"/>
        <v>-0.00663163481</v>
      </c>
      <c r="G105" s="2">
        <v>0.02641263244516505</v>
      </c>
      <c r="H105" s="2">
        <v>0.06253637800452161</v>
      </c>
      <c r="I105" s="2">
        <v>0.06465786771877774</v>
      </c>
      <c r="J105" s="2">
        <v>0.10212762277198717</v>
      </c>
      <c r="K105" s="2">
        <f t="shared" si="3"/>
        <v>0.6115625672</v>
      </c>
      <c r="L105" s="2">
        <f t="shared" si="4"/>
        <v>0.5862044167</v>
      </c>
      <c r="M105" s="2">
        <f t="shared" si="19"/>
        <v>0.2823992132</v>
      </c>
      <c r="N105" s="2">
        <f t="shared" si="1"/>
        <v>0.8738069989</v>
      </c>
      <c r="O105" s="2">
        <v>219.9878740112847</v>
      </c>
      <c r="P105" s="2">
        <v>410.35427547013256</v>
      </c>
      <c r="Q105" s="2">
        <v>0.053973383244579634</v>
      </c>
      <c r="R105" s="2">
        <f t="shared" si="5"/>
        <v>0.06089901096</v>
      </c>
      <c r="S105" s="2">
        <f t="shared" si="6"/>
        <v>0.1278076116</v>
      </c>
      <c r="T105" s="2">
        <f t="shared" si="7"/>
        <v>-0.161775538</v>
      </c>
      <c r="U105" s="2">
        <f t="shared" si="8"/>
        <v>0.3116217026</v>
      </c>
      <c r="V105" s="2">
        <v>0.06437276733570123</v>
      </c>
      <c r="W105" s="2">
        <f t="shared" si="9"/>
        <v>0.05038131719</v>
      </c>
      <c r="X105" s="2">
        <f t="shared" si="10"/>
        <v>0.02547423618</v>
      </c>
      <c r="Y105" s="2">
        <f t="shared" si="11"/>
        <v>0.02578547788</v>
      </c>
      <c r="Z105" s="2">
        <f t="shared" si="12"/>
        <v>0.1021276228</v>
      </c>
      <c r="AA105" s="2">
        <f t="shared" si="13"/>
        <v>-0.01039938409</v>
      </c>
      <c r="AB105" s="5">
        <f t="shared" si="14"/>
        <v>-0.01324192577</v>
      </c>
      <c r="AC105" s="2">
        <f t="shared" si="15"/>
        <v>-0.0131671347</v>
      </c>
      <c r="AD105" s="2">
        <f t="shared" si="16"/>
        <v>0.01279731912</v>
      </c>
      <c r="AE105" s="2">
        <f t="shared" si="17"/>
        <v>-0.03399765533</v>
      </c>
      <c r="AF105" s="2">
        <f t="shared" si="18"/>
        <v>0.005452562704</v>
      </c>
      <c r="AG105" s="2">
        <v>-0.013241925766262663</v>
      </c>
      <c r="AH105" s="2">
        <v>-0.01316713469689823</v>
      </c>
      <c r="AI105" s="2">
        <v>0.012797319124819198</v>
      </c>
      <c r="AJ105" s="2">
        <v>-0.03399765533411503</v>
      </c>
      <c r="AK105" s="2">
        <v>0.005452562704471253</v>
      </c>
      <c r="AL105" s="2">
        <v>0.0763249425929496</v>
      </c>
      <c r="AM105" s="2">
        <v>0.08666174361824175</v>
      </c>
      <c r="AN105" s="2">
        <f t="shared" si="20"/>
        <v>-0.01033680103</v>
      </c>
      <c r="AO105" s="2">
        <v>0.05903656787250905</v>
      </c>
      <c r="AP105" s="2">
        <v>0.06662726177274643</v>
      </c>
      <c r="AQ105" s="2">
        <f t="shared" si="21"/>
        <v>-0.0075906939</v>
      </c>
      <c r="AR105" s="2">
        <v>0.05635571853014994</v>
      </c>
      <c r="AS105" s="2">
        <v>0.06332183244335643</v>
      </c>
      <c r="AT105" s="2">
        <f t="shared" si="22"/>
        <v>-0.006966113913</v>
      </c>
    </row>
    <row r="106" ht="15.75" customHeight="1">
      <c r="A106" s="2">
        <v>1896.0</v>
      </c>
      <c r="B106" s="2">
        <v>8.14</v>
      </c>
      <c r="C106" s="2">
        <v>8.14</v>
      </c>
      <c r="E106" s="2">
        <v>0.9878640776699029</v>
      </c>
      <c r="F106" s="2">
        <f t="shared" si="2"/>
        <v>0.021861733</v>
      </c>
      <c r="G106" s="2">
        <v>0.053519246106660194</v>
      </c>
      <c r="H106" s="2">
        <v>0.06646174298757734</v>
      </c>
      <c r="I106" s="2">
        <v>0.03385476297940255</v>
      </c>
      <c r="J106" s="2">
        <v>0.04655568144352307</v>
      </c>
      <c r="K106" s="2">
        <f t="shared" si="3"/>
        <v>0.6113769788</v>
      </c>
      <c r="L106" s="2">
        <f t="shared" si="4"/>
        <v>0.2973973336</v>
      </c>
      <c r="M106" s="2">
        <f t="shared" si="19"/>
        <v>0.2980771693</v>
      </c>
      <c r="N106" s="2">
        <f t="shared" si="1"/>
        <v>0.8632025451</v>
      </c>
      <c r="O106" s="2">
        <v>234.60865155420626</v>
      </c>
      <c r="P106" s="2">
        <v>429.4585983979078</v>
      </c>
      <c r="Q106" s="2">
        <v>0.03238886590809705</v>
      </c>
      <c r="R106" s="2">
        <f t="shared" si="5"/>
        <v>0.036383015</v>
      </c>
      <c r="S106" s="2">
        <f t="shared" si="6"/>
        <v>0.09319740431</v>
      </c>
      <c r="T106" s="2">
        <f t="shared" si="7"/>
        <v>-0.161775538</v>
      </c>
      <c r="U106" s="2">
        <f t="shared" si="8"/>
        <v>0.162550455</v>
      </c>
      <c r="V106" s="2">
        <v>0.05940225585193764</v>
      </c>
      <c r="W106" s="2">
        <f t="shared" si="9"/>
        <v>0.04636746996</v>
      </c>
      <c r="X106" s="2">
        <f t="shared" si="10"/>
        <v>0.02330549117</v>
      </c>
      <c r="Y106" s="2">
        <f t="shared" si="11"/>
        <v>0.02578547788</v>
      </c>
      <c r="Z106" s="2">
        <f t="shared" si="12"/>
        <v>0.1021276228</v>
      </c>
      <c r="AA106" s="2">
        <f t="shared" si="13"/>
        <v>-0.02701338994</v>
      </c>
      <c r="AB106" s="5">
        <f t="shared" si="14"/>
        <v>-0.01238120011</v>
      </c>
      <c r="AC106" s="2">
        <f t="shared" si="15"/>
        <v>-0.01230956389</v>
      </c>
      <c r="AD106" s="2">
        <f t="shared" si="16"/>
        <v>0.01251990459</v>
      </c>
      <c r="AE106" s="2">
        <f t="shared" si="17"/>
        <v>-0.03399765533</v>
      </c>
      <c r="AF106" s="2">
        <f t="shared" si="18"/>
        <v>0.005452562704</v>
      </c>
      <c r="AG106" s="2">
        <v>-0.012381200108715799</v>
      </c>
      <c r="AH106" s="2">
        <v>-0.012309563892202169</v>
      </c>
      <c r="AI106" s="2">
        <v>0.012519904588157011</v>
      </c>
      <c r="AJ106" s="2">
        <v>-0.03399765533411503</v>
      </c>
      <c r="AK106" s="2">
        <v>0.005452562704471253</v>
      </c>
      <c r="AL106" s="2">
        <v>0.07731098684332806</v>
      </c>
      <c r="AM106" s="2">
        <v>0.08791771523141689</v>
      </c>
      <c r="AN106" s="2">
        <f t="shared" si="20"/>
        <v>-0.01060672839</v>
      </c>
      <c r="AO106" s="2">
        <v>0.059347666003660884</v>
      </c>
      <c r="AP106" s="2">
        <v>0.06742901028560519</v>
      </c>
      <c r="AQ106" s="2">
        <f t="shared" si="21"/>
        <v>-0.008081344282</v>
      </c>
      <c r="AR106" s="2">
        <v>0.05699849096988512</v>
      </c>
      <c r="AS106" s="2">
        <v>0.06488322162058566</v>
      </c>
      <c r="AT106" s="2">
        <f t="shared" si="22"/>
        <v>-0.007884730651</v>
      </c>
    </row>
    <row r="107" ht="15.75" customHeight="1">
      <c r="A107" s="2">
        <v>1897.0</v>
      </c>
      <c r="B107" s="2">
        <v>8.04</v>
      </c>
      <c r="C107" s="2">
        <v>8.09</v>
      </c>
      <c r="E107" s="2">
        <v>0.9938574938574938</v>
      </c>
      <c r="F107" s="2">
        <f t="shared" si="2"/>
        <v>0.005993416188</v>
      </c>
      <c r="G107" s="2">
        <v>0.005252858340267889</v>
      </c>
      <c r="H107" s="2">
        <v>0.01146579318785923</v>
      </c>
      <c r="I107" s="2">
        <v>0.05921292143111697</v>
      </c>
      <c r="J107" s="2">
        <v>0.06575935481449857</v>
      </c>
      <c r="K107" s="2">
        <f t="shared" si="3"/>
        <v>0.6108647969</v>
      </c>
      <c r="L107" s="2">
        <f t="shared" si="4"/>
        <v>0.2498316937</v>
      </c>
      <c r="M107" s="2">
        <f t="shared" si="19"/>
        <v>0.336155432</v>
      </c>
      <c r="N107" s="2">
        <f t="shared" si="1"/>
        <v>0.8579003181</v>
      </c>
      <c r="O107" s="2">
        <v>237.2986258330093</v>
      </c>
      <c r="P107" s="2">
        <v>457.69951874809306</v>
      </c>
      <c r="Q107" s="2">
        <v>0.022920778520154797</v>
      </c>
      <c r="R107" s="2">
        <f t="shared" si="5"/>
        <v>0.02662122594</v>
      </c>
      <c r="S107" s="2">
        <f t="shared" si="6"/>
        <v>0.08978638908</v>
      </c>
      <c r="T107" s="2">
        <f t="shared" si="7"/>
        <v>-0.161775538</v>
      </c>
      <c r="U107" s="2">
        <f t="shared" si="8"/>
        <v>0.162550455</v>
      </c>
      <c r="V107" s="2">
        <v>0.06034376699869068</v>
      </c>
      <c r="W107" s="2">
        <f t="shared" si="9"/>
        <v>0.04722822335</v>
      </c>
      <c r="X107" s="2">
        <f t="shared" si="10"/>
        <v>0.02334784938</v>
      </c>
      <c r="Y107" s="2">
        <f t="shared" si="11"/>
        <v>0.02578547788</v>
      </c>
      <c r="Z107" s="2">
        <f t="shared" si="12"/>
        <v>0.1021276228</v>
      </c>
      <c r="AA107" s="2">
        <f t="shared" si="13"/>
        <v>-0.03742298848</v>
      </c>
      <c r="AB107" s="5">
        <f t="shared" si="14"/>
        <v>-0.01245267126</v>
      </c>
      <c r="AC107" s="2">
        <f t="shared" si="15"/>
        <v>-0.01238151516</v>
      </c>
      <c r="AD107" s="2">
        <f t="shared" si="16"/>
        <v>0.01247792752</v>
      </c>
      <c r="AE107" s="2">
        <f t="shared" si="17"/>
        <v>-0.03399765533</v>
      </c>
      <c r="AF107" s="2">
        <f t="shared" si="18"/>
        <v>0.005452562704</v>
      </c>
      <c r="AG107" s="2">
        <v>-0.01245267126236625</v>
      </c>
      <c r="AH107" s="2">
        <v>-0.012381515157212086</v>
      </c>
      <c r="AI107" s="2">
        <v>0.012477927523967135</v>
      </c>
      <c r="AJ107" s="2">
        <v>-0.03399765533411503</v>
      </c>
      <c r="AK107" s="2">
        <v>0.005452562704471253</v>
      </c>
      <c r="AL107" s="2">
        <v>0.07407286464088007</v>
      </c>
      <c r="AM107" s="2">
        <v>0.08504351221938292</v>
      </c>
      <c r="AN107" s="2">
        <f t="shared" si="20"/>
        <v>-0.01097064758</v>
      </c>
      <c r="AO107" s="2">
        <v>0.05955928616033471</v>
      </c>
      <c r="AP107" s="2">
        <v>0.06801178688481005</v>
      </c>
      <c r="AQ107" s="2">
        <f t="shared" si="21"/>
        <v>-0.008452500724</v>
      </c>
      <c r="AR107" s="2">
        <v>0.05756343010821576</v>
      </c>
      <c r="AS107" s="2">
        <v>0.06630015367309909</v>
      </c>
      <c r="AT107" s="2">
        <f t="shared" si="22"/>
        <v>-0.008736723565</v>
      </c>
    </row>
    <row r="108" ht="15.75" customHeight="1">
      <c r="A108" s="2">
        <v>1898.0</v>
      </c>
      <c r="B108" s="2">
        <v>8.04</v>
      </c>
      <c r="C108" s="2">
        <v>8.04</v>
      </c>
      <c r="E108" s="2">
        <v>0.9938195302843015</v>
      </c>
      <c r="F108" s="2">
        <f t="shared" si="2"/>
        <v>-0.00003796357319</v>
      </c>
      <c r="G108" s="2">
        <v>0.2028730577543243</v>
      </c>
      <c r="H108" s="2">
        <v>0.21035361159608024</v>
      </c>
      <c r="I108" s="2">
        <v>0.10967848543833192</v>
      </c>
      <c r="J108" s="2">
        <v>0.11657947104429178</v>
      </c>
      <c r="K108" s="2">
        <f t="shared" si="3"/>
        <v>0.6120192348</v>
      </c>
      <c r="L108" s="2">
        <f t="shared" si="4"/>
        <v>0.545977295</v>
      </c>
      <c r="M108" s="2">
        <f t="shared" si="19"/>
        <v>0.3977678004</v>
      </c>
      <c r="N108" s="2">
        <f t="shared" si="1"/>
        <v>0.8525980912</v>
      </c>
      <c r="O108" s="2">
        <v>287.2152488037697</v>
      </c>
      <c r="P108" s="2">
        <v>511.0578865409727</v>
      </c>
      <c r="Q108" s="2">
        <v>0.04548644960778257</v>
      </c>
      <c r="R108" s="2">
        <f t="shared" si="5"/>
        <v>0.05034866659</v>
      </c>
      <c r="S108" s="2">
        <f t="shared" si="6"/>
        <v>0.1042514525</v>
      </c>
      <c r="T108" s="2">
        <f t="shared" si="7"/>
        <v>-0.161775538</v>
      </c>
      <c r="U108" s="2">
        <f t="shared" si="8"/>
        <v>0.2103536116</v>
      </c>
      <c r="V108" s="2">
        <v>0.06848667631919356</v>
      </c>
      <c r="W108" s="2">
        <f t="shared" si="9"/>
        <v>0.05419759183</v>
      </c>
      <c r="X108" s="2">
        <f t="shared" si="10"/>
        <v>0.02724055269</v>
      </c>
      <c r="Y108" s="2">
        <f t="shared" si="11"/>
        <v>0.02578547788</v>
      </c>
      <c r="Z108" s="2">
        <f t="shared" si="12"/>
        <v>0.116579471</v>
      </c>
      <c r="AA108" s="2">
        <f t="shared" si="13"/>
        <v>-0.02300022671</v>
      </c>
      <c r="AB108" s="5">
        <f t="shared" si="14"/>
        <v>-0.01360125106</v>
      </c>
      <c r="AC108" s="2">
        <f t="shared" si="15"/>
        <v>-0.0135448184</v>
      </c>
      <c r="AD108" s="2">
        <f t="shared" si="16"/>
        <v>0.01109631553</v>
      </c>
      <c r="AE108" s="2">
        <f t="shared" si="17"/>
        <v>-0.03399765533</v>
      </c>
      <c r="AF108" s="2">
        <f t="shared" si="18"/>
        <v>0</v>
      </c>
      <c r="AG108" s="2">
        <v>-0.013601251055990367</v>
      </c>
      <c r="AH108" s="2">
        <v>-0.013544818399229164</v>
      </c>
      <c r="AI108" s="2">
        <v>0.01109631552815142</v>
      </c>
      <c r="AJ108" s="2">
        <v>-0.03399765533411503</v>
      </c>
      <c r="AK108" s="2">
        <v>0.0</v>
      </c>
      <c r="AL108" s="2">
        <v>0.07517437455826882</v>
      </c>
      <c r="AM108" s="2">
        <v>0.08405981385515808</v>
      </c>
      <c r="AN108" s="2">
        <f t="shared" si="20"/>
        <v>-0.008885439297</v>
      </c>
      <c r="AO108" s="2">
        <v>0.06284185294978022</v>
      </c>
      <c r="AP108" s="2">
        <v>0.07000690809183309</v>
      </c>
      <c r="AQ108" s="2">
        <f t="shared" si="21"/>
        <v>-0.007165055142</v>
      </c>
      <c r="AR108" s="2">
        <v>0.05787751570366228</v>
      </c>
      <c r="AS108" s="2">
        <v>0.06555902579536635</v>
      </c>
      <c r="AT108" s="2">
        <f t="shared" si="22"/>
        <v>-0.007681510092</v>
      </c>
    </row>
    <row r="109" ht="15.75" customHeight="1">
      <c r="A109" s="2">
        <v>1899.0</v>
      </c>
      <c r="B109" s="2">
        <v>8.04</v>
      </c>
      <c r="C109" s="2">
        <v>8.04</v>
      </c>
      <c r="E109" s="2">
        <v>1.0</v>
      </c>
      <c r="F109" s="2">
        <f t="shared" si="2"/>
        <v>0.006180469716</v>
      </c>
      <c r="G109" s="2">
        <v>0.2980745795759201</v>
      </c>
      <c r="H109" s="2">
        <v>0.2980745795759201</v>
      </c>
      <c r="I109" s="2">
        <v>0.11282024276833624</v>
      </c>
      <c r="J109" s="2">
        <v>0.11282024276833624</v>
      </c>
      <c r="K109" s="2">
        <f t="shared" si="3"/>
        <v>0.6100047661</v>
      </c>
      <c r="L109" s="2">
        <f t="shared" si="4"/>
        <v>0.7269929343</v>
      </c>
      <c r="M109" s="2">
        <f t="shared" si="19"/>
        <v>0.4491340006</v>
      </c>
      <c r="N109" s="2">
        <f t="shared" si="1"/>
        <v>0.8525980912</v>
      </c>
      <c r="O109" s="2">
        <v>372.82681333874666</v>
      </c>
      <c r="P109" s="2">
        <v>568.7155613691981</v>
      </c>
      <c r="Q109" s="2">
        <v>0.0693626476062152</v>
      </c>
      <c r="R109" s="2">
        <f t="shared" si="5"/>
        <v>0.07658620813</v>
      </c>
      <c r="S109" s="2">
        <f t="shared" si="6"/>
        <v>0.1299934709</v>
      </c>
      <c r="T109" s="2">
        <f t="shared" si="7"/>
        <v>-0.161775538</v>
      </c>
      <c r="U109" s="2">
        <f t="shared" si="8"/>
        <v>0.2980745796</v>
      </c>
      <c r="V109" s="2">
        <v>0.07130059073684224</v>
      </c>
      <c r="W109" s="2">
        <f t="shared" si="9"/>
        <v>0.05884970444</v>
      </c>
      <c r="X109" s="2">
        <f t="shared" si="10"/>
        <v>0.0303751807</v>
      </c>
      <c r="Y109" s="2">
        <f t="shared" si="11"/>
        <v>0.02578547788</v>
      </c>
      <c r="Z109" s="2">
        <f t="shared" si="12"/>
        <v>0.116579471</v>
      </c>
      <c r="AA109" s="2">
        <f t="shared" si="13"/>
        <v>-0.001937943131</v>
      </c>
      <c r="AB109" s="5">
        <f t="shared" si="14"/>
        <v>-0.01198195585</v>
      </c>
      <c r="AC109" s="2">
        <f t="shared" si="15"/>
        <v>-0.01191792035</v>
      </c>
      <c r="AD109" s="2">
        <f t="shared" si="16"/>
        <v>0.01182148251</v>
      </c>
      <c r="AE109" s="2">
        <f t="shared" si="17"/>
        <v>-0.03399765533</v>
      </c>
      <c r="AF109" s="2">
        <f t="shared" si="18"/>
        <v>0</v>
      </c>
      <c r="AG109" s="2">
        <v>-0.011981955852252773</v>
      </c>
      <c r="AH109" s="2">
        <v>-0.011917920351506739</v>
      </c>
      <c r="AI109" s="2">
        <v>0.011821482509805487</v>
      </c>
      <c r="AJ109" s="2">
        <v>-0.03399765533411503</v>
      </c>
      <c r="AK109" s="2">
        <v>0.0</v>
      </c>
      <c r="AL109" s="2">
        <v>0.07594980346824359</v>
      </c>
      <c r="AM109" s="2">
        <v>0.08418864865997053</v>
      </c>
      <c r="AN109" s="2">
        <f t="shared" si="20"/>
        <v>-0.008238845192</v>
      </c>
      <c r="AO109" s="2">
        <v>0.06769636151207005</v>
      </c>
      <c r="AP109" s="2">
        <v>0.06737733759377607</v>
      </c>
      <c r="AQ109" s="2">
        <f t="shared" si="21"/>
        <v>0.0003190239183</v>
      </c>
      <c r="AR109" s="2">
        <v>0.059595041199178134</v>
      </c>
      <c r="AS109" s="2">
        <v>0.06617816088593576</v>
      </c>
      <c r="AT109" s="2">
        <f t="shared" si="22"/>
        <v>-0.006583119687</v>
      </c>
    </row>
    <row r="110" ht="15.75" customHeight="1">
      <c r="A110" s="2">
        <v>1900.0</v>
      </c>
      <c r="B110" s="2">
        <v>8.14</v>
      </c>
      <c r="C110" s="2">
        <v>8.09</v>
      </c>
      <c r="E110" s="2">
        <v>1.006218905472637</v>
      </c>
      <c r="F110" s="2">
        <f t="shared" si="2"/>
        <v>0.006218905473</v>
      </c>
      <c r="G110" s="2">
        <v>0.04055576417574169</v>
      </c>
      <c r="H110" s="2">
        <v>0.03412464078775801</v>
      </c>
      <c r="I110" s="2">
        <v>0.029119839587715468</v>
      </c>
      <c r="J110" s="2">
        <v>0.022759395585319142</v>
      </c>
      <c r="K110" s="2">
        <f t="shared" si="3"/>
        <v>0.6102796934</v>
      </c>
      <c r="L110" s="2">
        <f t="shared" si="4"/>
        <v>0.741005447</v>
      </c>
      <c r="M110" s="2">
        <f t="shared" si="19"/>
        <v>0.5131142151</v>
      </c>
      <c r="N110" s="2">
        <f t="shared" si="1"/>
        <v>0.8579003181</v>
      </c>
      <c r="O110" s="2">
        <v>385.5493944199759</v>
      </c>
      <c r="P110" s="2">
        <v>581.6591838059265</v>
      </c>
      <c r="Q110" s="2">
        <v>0.06236916059481538</v>
      </c>
      <c r="R110" s="2">
        <f t="shared" si="5"/>
        <v>0.06957341021</v>
      </c>
      <c r="S110" s="2">
        <f t="shared" si="6"/>
        <v>0.1302265049</v>
      </c>
      <c r="T110" s="2">
        <f t="shared" si="7"/>
        <v>-0.161775538</v>
      </c>
      <c r="U110" s="2">
        <f t="shared" si="8"/>
        <v>0.2980745796</v>
      </c>
      <c r="V110" s="2">
        <v>0.06668746355387455</v>
      </c>
      <c r="W110" s="2">
        <f t="shared" si="9"/>
        <v>0.05733022962</v>
      </c>
      <c r="X110" s="2">
        <f t="shared" si="10"/>
        <v>0.03412343259</v>
      </c>
      <c r="Y110" s="2">
        <f t="shared" si="11"/>
        <v>0.02275939559</v>
      </c>
      <c r="Z110" s="2">
        <f t="shared" si="12"/>
        <v>0.116579471</v>
      </c>
      <c r="AA110" s="2">
        <f t="shared" si="13"/>
        <v>-0.004318302959</v>
      </c>
      <c r="AB110" s="5">
        <f t="shared" si="14"/>
        <v>-0.009162373813</v>
      </c>
      <c r="AC110" s="2">
        <f t="shared" si="15"/>
        <v>-0.009090958139</v>
      </c>
      <c r="AD110" s="2">
        <f t="shared" si="16"/>
        <v>0.01249035528</v>
      </c>
      <c r="AE110" s="2">
        <f t="shared" si="17"/>
        <v>-0.03399765533</v>
      </c>
      <c r="AF110" s="2">
        <f t="shared" si="18"/>
        <v>0.006218905473</v>
      </c>
      <c r="AG110" s="2">
        <v>-0.00916237381229569</v>
      </c>
      <c r="AH110" s="2">
        <v>-0.009090958139413963</v>
      </c>
      <c r="AI110" s="2">
        <v>0.012490355280348328</v>
      </c>
      <c r="AJ110" s="2">
        <v>-0.03399765533411503</v>
      </c>
      <c r="AK110" s="2">
        <v>0.006218905472636926</v>
      </c>
      <c r="AL110" s="2">
        <v>0.07477988184588573</v>
      </c>
      <c r="AM110" s="2">
        <v>0.08081041000482182</v>
      </c>
      <c r="AN110" s="2">
        <f t="shared" si="20"/>
        <v>-0.006030528159</v>
      </c>
      <c r="AO110" s="2">
        <v>0.06767052969804908</v>
      </c>
      <c r="AP110" s="2">
        <v>0.0648905530427739</v>
      </c>
      <c r="AQ110" s="2">
        <f t="shared" si="21"/>
        <v>0.002779976655</v>
      </c>
      <c r="AR110" s="2">
        <v>0.05943382911240126</v>
      </c>
      <c r="AS110" s="2">
        <v>0.06594685912784615</v>
      </c>
      <c r="AT110" s="2">
        <f t="shared" si="22"/>
        <v>-0.006513030015</v>
      </c>
    </row>
    <row r="111" ht="15.75" customHeight="1">
      <c r="A111" s="2">
        <v>1901.0</v>
      </c>
      <c r="B111" s="2">
        <v>8.24</v>
      </c>
      <c r="C111" s="2">
        <v>8.190000000000001</v>
      </c>
      <c r="E111" s="2">
        <v>1.012360939431397</v>
      </c>
      <c r="F111" s="2">
        <f t="shared" si="2"/>
        <v>0.006142033959</v>
      </c>
      <c r="G111" s="2">
        <v>0.2067845543125224</v>
      </c>
      <c r="H111" s="2">
        <v>0.19204970016951206</v>
      </c>
      <c r="I111" s="2">
        <v>0.07544809772610606</v>
      </c>
      <c r="J111" s="2">
        <v>0.06231686332163555</v>
      </c>
      <c r="K111" s="2">
        <f t="shared" si="3"/>
        <v>0.6070803665</v>
      </c>
      <c r="L111" s="2">
        <f t="shared" si="4"/>
        <v>0.713700067</v>
      </c>
      <c r="M111" s="2">
        <f t="shared" si="19"/>
        <v>0.4313217187</v>
      </c>
      <c r="N111" s="2">
        <f t="shared" si="1"/>
        <v>0.868504772</v>
      </c>
      <c r="O111" s="2">
        <v>459.59404001886924</v>
      </c>
      <c r="P111" s="2">
        <v>617.9063596629345</v>
      </c>
      <c r="Q111" s="2">
        <v>0.08643443025058911</v>
      </c>
      <c r="R111" s="2">
        <f t="shared" si="5"/>
        <v>0.09349575595</v>
      </c>
      <c r="S111" s="2">
        <f t="shared" si="6"/>
        <v>0.1283563778</v>
      </c>
      <c r="T111" s="2">
        <f t="shared" si="7"/>
        <v>-0.161775538</v>
      </c>
      <c r="U111" s="2">
        <f t="shared" si="8"/>
        <v>0.2980745796</v>
      </c>
      <c r="V111" s="2">
        <v>0.070426726122945</v>
      </c>
      <c r="W111" s="2">
        <f t="shared" si="9"/>
        <v>0.06287472469</v>
      </c>
      <c r="X111" s="2">
        <f t="shared" si="10"/>
        <v>0.03101368447</v>
      </c>
      <c r="Y111" s="2">
        <f t="shared" si="11"/>
        <v>0.02275939559</v>
      </c>
      <c r="Z111" s="2">
        <f t="shared" si="12"/>
        <v>0.116579471</v>
      </c>
      <c r="AA111" s="2">
        <f t="shared" si="13"/>
        <v>0.01600770413</v>
      </c>
      <c r="AB111" s="5">
        <f t="shared" si="14"/>
        <v>-0.007383404966</v>
      </c>
      <c r="AC111" s="2">
        <f t="shared" si="15"/>
        <v>-0.007291166338</v>
      </c>
      <c r="AD111" s="2">
        <f t="shared" si="16"/>
        <v>0.01422026021</v>
      </c>
      <c r="AE111" s="2">
        <f t="shared" si="17"/>
        <v>-0.03399765533</v>
      </c>
      <c r="AF111" s="2">
        <f t="shared" si="18"/>
        <v>0.01236093943</v>
      </c>
      <c r="AG111" s="2">
        <v>-0.007383404965588778</v>
      </c>
      <c r="AH111" s="2">
        <v>-0.0072911663383260494</v>
      </c>
      <c r="AI111" s="2">
        <v>0.01422026021241615</v>
      </c>
      <c r="AJ111" s="2">
        <v>-0.03399765533411503</v>
      </c>
      <c r="AK111" s="2">
        <v>0.012360939431397044</v>
      </c>
      <c r="AL111" s="2">
        <v>0.07869289735409002</v>
      </c>
      <c r="AM111" s="2">
        <v>0.078819683326648</v>
      </c>
      <c r="AN111" s="2">
        <f t="shared" si="20"/>
        <v>-0.0001267859726</v>
      </c>
      <c r="AO111" s="2">
        <v>0.06717714634342474</v>
      </c>
      <c r="AP111" s="2">
        <v>0.06395684727583804</v>
      </c>
      <c r="AQ111" s="2">
        <f t="shared" si="21"/>
        <v>0.003220299068</v>
      </c>
      <c r="AR111" s="2">
        <v>0.06011914171564356</v>
      </c>
      <c r="AS111" s="2">
        <v>0.06493733898567888</v>
      </c>
      <c r="AT111" s="2">
        <f t="shared" si="22"/>
        <v>-0.00481819727</v>
      </c>
    </row>
    <row r="112" ht="15.75" customHeight="1">
      <c r="A112" s="2">
        <v>1902.0</v>
      </c>
      <c r="B112" s="2">
        <v>8.34</v>
      </c>
      <c r="C112" s="2">
        <v>8.29</v>
      </c>
      <c r="E112" s="2">
        <v>1.012210012210012</v>
      </c>
      <c r="F112" s="2">
        <f t="shared" si="2"/>
        <v>-0.0001509272214</v>
      </c>
      <c r="G112" s="2">
        <v>0.19228468899521545</v>
      </c>
      <c r="H112" s="2">
        <v>0.177902485267891</v>
      </c>
      <c r="I112" s="2">
        <v>0.052902529073229676</v>
      </c>
      <c r="J112" s="2">
        <v>0.04020165417487975</v>
      </c>
      <c r="K112" s="2">
        <f t="shared" si="3"/>
        <v>0.6024867584</v>
      </c>
      <c r="L112" s="2">
        <f t="shared" si="4"/>
        <v>0.7020804389</v>
      </c>
      <c r="M112" s="2">
        <f t="shared" si="19"/>
        <v>0.3635443315</v>
      </c>
      <c r="N112" s="2">
        <f t="shared" si="1"/>
        <v>0.8791092259</v>
      </c>
      <c r="O112" s="2">
        <v>541.3569619525366</v>
      </c>
      <c r="P112" s="2">
        <v>642.7472174465627</v>
      </c>
      <c r="Q112" s="2">
        <v>0.08786066349455318</v>
      </c>
      <c r="R112" s="2">
        <f t="shared" si="5"/>
        <v>0.09503095897</v>
      </c>
      <c r="S112" s="2">
        <f t="shared" si="6"/>
        <v>0.1293619442</v>
      </c>
      <c r="T112" s="2">
        <f t="shared" si="7"/>
        <v>-0.161775538</v>
      </c>
      <c r="U112" s="2">
        <f t="shared" si="8"/>
        <v>0.2980745796</v>
      </c>
      <c r="V112" s="2">
        <v>0.06907467864210279</v>
      </c>
      <c r="W112" s="2">
        <f t="shared" si="9"/>
        <v>0.06282176797</v>
      </c>
      <c r="X112" s="2">
        <f t="shared" si="10"/>
        <v>0.03210144824</v>
      </c>
      <c r="Y112" s="2">
        <f t="shared" si="11"/>
        <v>0.02275939559</v>
      </c>
      <c r="Z112" s="2">
        <f t="shared" si="12"/>
        <v>0.116579471</v>
      </c>
      <c r="AA112" s="2">
        <f t="shared" si="13"/>
        <v>0.01878598485</v>
      </c>
      <c r="AB112" s="5">
        <f t="shared" si="14"/>
        <v>-0.006178027111</v>
      </c>
      <c r="AC112" s="2">
        <f t="shared" si="15"/>
        <v>-0.006070165117</v>
      </c>
      <c r="AD112" s="2">
        <f t="shared" si="16"/>
        <v>0.01539180382</v>
      </c>
      <c r="AE112" s="2">
        <f t="shared" si="17"/>
        <v>-0.03399765533</v>
      </c>
      <c r="AF112" s="2">
        <f t="shared" si="18"/>
        <v>0.01236093943</v>
      </c>
      <c r="AG112" s="2">
        <v>-0.006178027110629848</v>
      </c>
      <c r="AH112" s="2">
        <v>-0.006070165117324833</v>
      </c>
      <c r="AI112" s="2">
        <v>0.015391803818062781</v>
      </c>
      <c r="AJ112" s="2">
        <v>-0.03399765533411503</v>
      </c>
      <c r="AK112" s="2">
        <v>0.012360939431397044</v>
      </c>
      <c r="AL112" s="2">
        <v>0.07786994188452816</v>
      </c>
      <c r="AM112" s="2">
        <v>0.0761729643101676</v>
      </c>
      <c r="AN112" s="2">
        <f t="shared" si="20"/>
        <v>0.001696977574</v>
      </c>
      <c r="AO112" s="2">
        <v>0.07133274057965337</v>
      </c>
      <c r="AP112" s="2">
        <v>0.06386033940115503</v>
      </c>
      <c r="AQ112" s="2">
        <f t="shared" si="21"/>
        <v>0.007472401178</v>
      </c>
      <c r="AR112" s="2">
        <v>0.059739163092796414</v>
      </c>
      <c r="AS112" s="2">
        <v>0.06306685183243628</v>
      </c>
      <c r="AT112" s="2">
        <f t="shared" si="22"/>
        <v>-0.00332768874</v>
      </c>
    </row>
    <row r="113" ht="15.75" customHeight="1">
      <c r="A113" s="2">
        <v>1903.0</v>
      </c>
      <c r="B113" s="2">
        <v>8.53</v>
      </c>
      <c r="C113" s="2">
        <v>8.434999999999999</v>
      </c>
      <c r="E113" s="2">
        <v>1.017490952955368</v>
      </c>
      <c r="F113" s="2">
        <f t="shared" si="2"/>
        <v>0.005280940745</v>
      </c>
      <c r="G113" s="2">
        <v>0.08301981439678952</v>
      </c>
      <c r="H113" s="2">
        <v>0.06440240205683279</v>
      </c>
      <c r="I113" s="2">
        <v>0.020025469851866262</v>
      </c>
      <c r="J113" s="2">
        <v>0.002490947844928426</v>
      </c>
      <c r="K113" s="2">
        <f t="shared" si="3"/>
        <v>0.6013749982</v>
      </c>
      <c r="L113" s="2">
        <f t="shared" si="4"/>
        <v>0.6629244723</v>
      </c>
      <c r="M113" s="2">
        <f t="shared" si="19"/>
        <v>0.3268856998</v>
      </c>
      <c r="N113" s="2">
        <f t="shared" si="1"/>
        <v>0.894485684</v>
      </c>
      <c r="O113" s="2">
        <v>576.2216506724694</v>
      </c>
      <c r="P113" s="2">
        <v>644.3482672426949</v>
      </c>
      <c r="Q113" s="2">
        <v>0.08840241520159503</v>
      </c>
      <c r="R113" s="2">
        <f t="shared" si="5"/>
        <v>0.09555957957</v>
      </c>
      <c r="S113" s="2">
        <f t="shared" si="6"/>
        <v>0.1292095875</v>
      </c>
      <c r="T113" s="2">
        <f t="shared" si="7"/>
        <v>-0.161775538</v>
      </c>
      <c r="U113" s="2">
        <f t="shared" si="8"/>
        <v>0.2980745796</v>
      </c>
      <c r="V113" s="2">
        <v>0.06424844974598833</v>
      </c>
      <c r="W113" s="2">
        <f t="shared" si="9"/>
        <v>0.06052975923</v>
      </c>
      <c r="X113" s="2">
        <f t="shared" si="10"/>
        <v>0.03818860629</v>
      </c>
      <c r="Y113" s="2">
        <f t="shared" si="11"/>
        <v>0.002490947845</v>
      </c>
      <c r="Z113" s="2">
        <f t="shared" si="12"/>
        <v>0.116579471</v>
      </c>
      <c r="AA113" s="2">
        <f t="shared" si="13"/>
        <v>0.02415396546</v>
      </c>
      <c r="AB113" s="3">
        <f t="shared" si="14"/>
        <v>-0.003887134497</v>
      </c>
      <c r="AC113" s="4">
        <f t="shared" si="15"/>
        <v>-0.003754176398</v>
      </c>
      <c r="AD113" s="4">
        <f t="shared" si="16"/>
        <v>0.01710586606</v>
      </c>
      <c r="AE113" s="4">
        <f t="shared" si="17"/>
        <v>-0.03399765533</v>
      </c>
      <c r="AF113" s="4">
        <f t="shared" si="18"/>
        <v>0.01749095296</v>
      </c>
      <c r="AG113" s="4">
        <v>-0.0038871344961041204</v>
      </c>
      <c r="AH113" s="4">
        <v>-0.003754176397751885</v>
      </c>
      <c r="AI113" s="4">
        <v>0.017105866063658583</v>
      </c>
      <c r="AJ113" s="4">
        <v>-0.03399765533411503</v>
      </c>
      <c r="AK113" s="4">
        <v>0.017490952955367955</v>
      </c>
      <c r="AL113" s="2">
        <v>0.07449139304240973</v>
      </c>
      <c r="AM113" s="2">
        <v>0.07360897449440763</v>
      </c>
      <c r="AN113" s="2">
        <f t="shared" si="20"/>
        <v>0.000882418548</v>
      </c>
      <c r="AO113" s="2">
        <v>0.0689412246733568</v>
      </c>
      <c r="AP113" s="2">
        <v>0.061731753000503604</v>
      </c>
      <c r="AQ113" s="2">
        <f t="shared" si="21"/>
        <v>0.007209471673</v>
      </c>
      <c r="AR113" s="2">
        <v>0.05833437201316591</v>
      </c>
      <c r="AS113" s="2">
        <v>0.06186304089726312</v>
      </c>
      <c r="AT113" s="2">
        <f t="shared" si="22"/>
        <v>-0.003528668884</v>
      </c>
    </row>
    <row r="114" ht="15.75" customHeight="1">
      <c r="A114" s="2">
        <v>1904.0</v>
      </c>
      <c r="B114" s="2">
        <v>8.63</v>
      </c>
      <c r="C114" s="2">
        <v>8.58</v>
      </c>
      <c r="E114" s="2">
        <v>1.0171902786010671</v>
      </c>
      <c r="F114" s="2">
        <f t="shared" si="2"/>
        <v>-0.0003006743543</v>
      </c>
      <c r="G114" s="2">
        <v>-0.1719546086150996</v>
      </c>
      <c r="H114" s="2">
        <v>-0.18594838271193082</v>
      </c>
      <c r="I114" s="2">
        <v>0.008515445292649915</v>
      </c>
      <c r="J114" s="2">
        <v>-0.008528230647610657</v>
      </c>
      <c r="K114" s="2">
        <f t="shared" si="3"/>
        <v>0.6029307085</v>
      </c>
      <c r="L114" s="2">
        <f t="shared" si="4"/>
        <v>0.8258827305</v>
      </c>
      <c r="M114" s="2">
        <f t="shared" si="19"/>
        <v>0.512939</v>
      </c>
      <c r="N114" s="2">
        <f t="shared" si="1"/>
        <v>0.9098621421</v>
      </c>
      <c r="O114" s="2">
        <v>469.07416664632456</v>
      </c>
      <c r="P114" s="2">
        <v>638.8531166022609</v>
      </c>
      <c r="Q114" s="2">
        <v>0.08522217177465881</v>
      </c>
      <c r="R114" s="2">
        <f t="shared" si="5"/>
        <v>0.09314229509</v>
      </c>
      <c r="S114" s="2">
        <f t="shared" si="6"/>
        <v>0.1346695523</v>
      </c>
      <c r="T114" s="2">
        <f t="shared" si="7"/>
        <v>-0.1859483827</v>
      </c>
      <c r="U114" s="2">
        <f t="shared" si="8"/>
        <v>0.2980745796</v>
      </c>
      <c r="V114" s="2">
        <v>0.05547364676122716</v>
      </c>
      <c r="W114" s="2">
        <f t="shared" si="9"/>
        <v>0.05662356619</v>
      </c>
      <c r="X114" s="2">
        <f t="shared" si="10"/>
        <v>0.04426084178</v>
      </c>
      <c r="Y114" s="2">
        <f t="shared" si="11"/>
        <v>-0.008528230648</v>
      </c>
      <c r="Z114" s="2">
        <f t="shared" si="12"/>
        <v>0.116579471</v>
      </c>
      <c r="AA114" s="2">
        <f t="shared" si="13"/>
        <v>0.02974852501</v>
      </c>
      <c r="AB114" s="5">
        <f t="shared" si="14"/>
        <v>0.0005846260232</v>
      </c>
      <c r="AC114" s="2">
        <f t="shared" si="15"/>
        <v>0.0007014535148</v>
      </c>
      <c r="AD114" s="2">
        <f t="shared" si="16"/>
        <v>0.01604202993</v>
      </c>
      <c r="AE114" s="2">
        <f t="shared" si="17"/>
        <v>-0.03399765533</v>
      </c>
      <c r="AF114" s="2">
        <f t="shared" si="18"/>
        <v>0.01749095296</v>
      </c>
      <c r="AG114" s="2">
        <v>5.846260268474526E-4</v>
      </c>
      <c r="AH114" s="2">
        <v>7.014535148064382E-4</v>
      </c>
      <c r="AI114" s="2">
        <v>0.01604202992504579</v>
      </c>
      <c r="AJ114" s="2">
        <v>-0.03399765533411503</v>
      </c>
      <c r="AK114" s="2">
        <v>0.017490952955367955</v>
      </c>
      <c r="AL114" s="2">
        <v>0.06780000785111041</v>
      </c>
      <c r="AM114" s="2">
        <v>0.0696523072975653</v>
      </c>
      <c r="AN114" s="2">
        <f t="shared" si="20"/>
        <v>-0.001852299446</v>
      </c>
      <c r="AO114" s="2">
        <v>0.06759641681306526</v>
      </c>
      <c r="AP114" s="2">
        <v>0.061619356997977784</v>
      </c>
      <c r="AQ114" s="2">
        <f t="shared" si="21"/>
        <v>0.005977059815</v>
      </c>
      <c r="AR114" s="2">
        <v>0.05621962035315625</v>
      </c>
      <c r="AS114" s="2">
        <v>0.06200598074959489</v>
      </c>
      <c r="AT114" s="2">
        <f t="shared" si="22"/>
        <v>-0.005786360396</v>
      </c>
    </row>
    <row r="115" ht="15.75" customHeight="1">
      <c r="A115" s="2">
        <v>1905.0</v>
      </c>
      <c r="B115" s="2">
        <v>8.53</v>
      </c>
      <c r="C115" s="2">
        <v>8.58</v>
      </c>
      <c r="E115" s="2">
        <v>1.0</v>
      </c>
      <c r="F115" s="2">
        <f t="shared" si="2"/>
        <v>-0.0171902786</v>
      </c>
      <c r="G115" s="2">
        <v>0.3153405118165291</v>
      </c>
      <c r="H115" s="2">
        <v>0.3153405118165291</v>
      </c>
      <c r="I115" s="2">
        <v>0.12080425719531829</v>
      </c>
      <c r="J115" s="2">
        <v>0.12080425719531829</v>
      </c>
      <c r="K115" s="2">
        <f t="shared" si="3"/>
        <v>0.6022507973</v>
      </c>
      <c r="L115" s="2">
        <f t="shared" si="4"/>
        <v>0.8738845357</v>
      </c>
      <c r="M115" s="2">
        <f t="shared" si="19"/>
        <v>0.6297717731</v>
      </c>
      <c r="N115" s="2">
        <f t="shared" si="1"/>
        <v>0.9098621421</v>
      </c>
      <c r="O115" s="2">
        <v>616.9922544364885</v>
      </c>
      <c r="P115" s="2">
        <v>716.0292928103111</v>
      </c>
      <c r="Q115" s="2">
        <v>0.10863375333784353</v>
      </c>
      <c r="R115" s="2">
        <f t="shared" si="5"/>
        <v>0.1184227085</v>
      </c>
      <c r="S115" s="2">
        <f t="shared" si="6"/>
        <v>0.1510214581</v>
      </c>
      <c r="T115" s="2">
        <f t="shared" si="7"/>
        <v>-0.1859483827</v>
      </c>
      <c r="U115" s="2">
        <f t="shared" si="8"/>
        <v>0.3153405118</v>
      </c>
      <c r="V115" s="2">
        <v>0.05724875572980232</v>
      </c>
      <c r="W115" s="2">
        <f t="shared" si="9"/>
        <v>0.06223820513</v>
      </c>
      <c r="X115" s="2">
        <f t="shared" si="10"/>
        <v>0.04673404126</v>
      </c>
      <c r="Y115" s="2">
        <f t="shared" si="11"/>
        <v>-0.008528230648</v>
      </c>
      <c r="Z115" s="2">
        <f t="shared" si="12"/>
        <v>0.1208042572</v>
      </c>
      <c r="AA115" s="2">
        <f t="shared" si="13"/>
        <v>0.05138499761</v>
      </c>
      <c r="AB115" s="5">
        <f t="shared" si="14"/>
        <v>0.004051542354</v>
      </c>
      <c r="AC115" s="2">
        <f t="shared" si="15"/>
        <v>0.004101219048</v>
      </c>
      <c r="AD115" s="2">
        <f t="shared" si="16"/>
        <v>0.01052510408</v>
      </c>
      <c r="AE115" s="2">
        <f t="shared" si="17"/>
        <v>-0.01213592233</v>
      </c>
      <c r="AF115" s="2">
        <f t="shared" si="18"/>
        <v>0.01749095296</v>
      </c>
      <c r="AG115" s="2">
        <v>0.004051542354034751</v>
      </c>
      <c r="AH115" s="2">
        <v>0.004101219048217919</v>
      </c>
      <c r="AI115" s="2">
        <v>0.010525104076270799</v>
      </c>
      <c r="AJ115" s="2">
        <v>-0.012135922330097082</v>
      </c>
      <c r="AK115" s="2">
        <v>0.017490952955367955</v>
      </c>
      <c r="AL115" s="2">
        <v>0.0746426099585002</v>
      </c>
      <c r="AM115" s="2">
        <v>0.06872945322329134</v>
      </c>
      <c r="AN115" s="2">
        <f t="shared" si="20"/>
        <v>0.005913156735</v>
      </c>
      <c r="AO115" s="2">
        <v>0.07722771284416284</v>
      </c>
      <c r="AP115" s="2">
        <v>0.06556039486596067</v>
      </c>
      <c r="AQ115" s="2">
        <f t="shared" si="21"/>
        <v>0.01166731798</v>
      </c>
      <c r="AR115" s="2">
        <v>0.0592730705257197</v>
      </c>
      <c r="AS115" s="2">
        <v>0.06329933142927757</v>
      </c>
      <c r="AT115" s="2">
        <f t="shared" si="22"/>
        <v>-0.004026260904</v>
      </c>
    </row>
    <row r="116" ht="15.75" customHeight="1">
      <c r="A116" s="2">
        <v>1906.0</v>
      </c>
      <c r="B116" s="2">
        <v>8.72</v>
      </c>
      <c r="C116" s="2">
        <v>8.625</v>
      </c>
      <c r="E116" s="2">
        <v>1.0052447552447552</v>
      </c>
      <c r="F116" s="2">
        <f t="shared" si="2"/>
        <v>0.005244755245</v>
      </c>
      <c r="G116" s="2">
        <v>0.2173081012119924</v>
      </c>
      <c r="H116" s="2">
        <v>0.2109569285100168</v>
      </c>
      <c r="I116" s="2">
        <v>0.04039809646443859</v>
      </c>
      <c r="J116" s="2">
        <v>0.034969932482884936</v>
      </c>
      <c r="K116" s="2">
        <f t="shared" si="3"/>
        <v>0.5955044403</v>
      </c>
      <c r="L116" s="2">
        <f t="shared" si="4"/>
        <v>0.8110146252</v>
      </c>
      <c r="M116" s="2">
        <f t="shared" si="19"/>
        <v>0.5473702443</v>
      </c>
      <c r="N116" s="2">
        <f t="shared" si="1"/>
        <v>0.9146341463</v>
      </c>
      <c r="O116" s="2">
        <v>747.1510453468809</v>
      </c>
      <c r="P116" s="2">
        <v>741.0687888356555</v>
      </c>
      <c r="Q116" s="2">
        <v>0.12281043072665071</v>
      </c>
      <c r="R116" s="2">
        <f t="shared" si="5"/>
        <v>0.132872227</v>
      </c>
      <c r="S116" s="2">
        <f t="shared" si="6"/>
        <v>0.1524037333</v>
      </c>
      <c r="T116" s="2">
        <f t="shared" si="7"/>
        <v>-0.1859483827</v>
      </c>
      <c r="U116" s="2">
        <f t="shared" si="8"/>
        <v>0.3153405118</v>
      </c>
      <c r="V116" s="2">
        <v>0.05607247140414359</v>
      </c>
      <c r="W116" s="2">
        <f t="shared" si="9"/>
        <v>0.06289253848</v>
      </c>
      <c r="X116" s="2">
        <f t="shared" si="10"/>
        <v>0.04719545821</v>
      </c>
      <c r="Y116" s="2">
        <f t="shared" si="11"/>
        <v>-0.008528230648</v>
      </c>
      <c r="Z116" s="2">
        <f t="shared" si="12"/>
        <v>0.1208042572</v>
      </c>
      <c r="AA116" s="2">
        <f t="shared" si="13"/>
        <v>0.06673795932</v>
      </c>
      <c r="AB116" s="5">
        <f t="shared" si="14"/>
        <v>0.005804258098</v>
      </c>
      <c r="AC116" s="2">
        <f t="shared" si="15"/>
        <v>0.005839286806</v>
      </c>
      <c r="AD116" s="2">
        <f t="shared" si="16"/>
        <v>0.00884718701</v>
      </c>
      <c r="AE116" s="2">
        <f t="shared" si="17"/>
        <v>-0.006180469716</v>
      </c>
      <c r="AF116" s="2">
        <f t="shared" si="18"/>
        <v>0.01749095296</v>
      </c>
      <c r="AG116" s="2">
        <v>0.005804258098083981</v>
      </c>
      <c r="AH116" s="2">
        <v>0.005839286805703114</v>
      </c>
      <c r="AI116" s="2">
        <v>0.008847187010220282</v>
      </c>
      <c r="AJ116" s="2">
        <v>-0.006180469715698522</v>
      </c>
      <c r="AK116" s="2">
        <v>0.017490952955367955</v>
      </c>
      <c r="AL116" s="2">
        <v>0.07834594163429373</v>
      </c>
      <c r="AM116" s="2">
        <v>0.06551342826963419</v>
      </c>
      <c r="AN116" s="2">
        <f t="shared" si="20"/>
        <v>0.01283251336</v>
      </c>
      <c r="AO116" s="2">
        <v>0.08184307753730413</v>
      </c>
      <c r="AP116" s="2">
        <v>0.06453934174122346</v>
      </c>
      <c r="AQ116" s="2">
        <f t="shared" si="21"/>
        <v>0.0173037358</v>
      </c>
      <c r="AR116" s="2">
        <v>0.061455601498700864</v>
      </c>
      <c r="AS116" s="2">
        <v>0.06322407370223693</v>
      </c>
      <c r="AT116" s="2">
        <f t="shared" si="22"/>
        <v>-0.001768472204</v>
      </c>
    </row>
    <row r="117" ht="15.75" customHeight="1">
      <c r="A117" s="2">
        <v>1907.0</v>
      </c>
      <c r="B117" s="2">
        <v>9.11</v>
      </c>
      <c r="C117" s="2">
        <v>8.915</v>
      </c>
      <c r="E117" s="2">
        <v>1.033623188405797</v>
      </c>
      <c r="F117" s="2">
        <f t="shared" si="2"/>
        <v>0.02837843316</v>
      </c>
      <c r="G117" s="2">
        <v>0.006113537117903967</v>
      </c>
      <c r="H117" s="2">
        <v>-0.026614777606065787</v>
      </c>
      <c r="I117" s="2">
        <v>0.006160828372235194</v>
      </c>
      <c r="J117" s="2">
        <v>-0.026569024709979794</v>
      </c>
      <c r="K117" s="2">
        <f t="shared" si="3"/>
        <v>0.5978949057</v>
      </c>
      <c r="L117" s="2">
        <f t="shared" si="4"/>
        <v>0.8577105895</v>
      </c>
      <c r="M117" s="2">
        <f t="shared" si="19"/>
        <v>0.5623818475</v>
      </c>
      <c r="N117" s="2">
        <f t="shared" si="1"/>
        <v>0.9453870626</v>
      </c>
      <c r="O117" s="2">
        <v>727.2657864368341</v>
      </c>
      <c r="P117" s="2">
        <v>721.3793138732862</v>
      </c>
      <c r="Q117" s="2">
        <v>0.11850979945698994</v>
      </c>
      <c r="R117" s="2">
        <f t="shared" si="5"/>
        <v>0.1290641699</v>
      </c>
      <c r="S117" s="2">
        <f t="shared" si="6"/>
        <v>0.1562027354</v>
      </c>
      <c r="T117" s="2">
        <f t="shared" si="7"/>
        <v>-0.1859483827</v>
      </c>
      <c r="U117" s="2">
        <f t="shared" si="8"/>
        <v>0.3153405118</v>
      </c>
      <c r="V117" s="2">
        <v>0.046546001785758274</v>
      </c>
      <c r="W117" s="2">
        <f t="shared" si="9"/>
        <v>0.05758732918</v>
      </c>
      <c r="X117" s="2">
        <f t="shared" si="10"/>
        <v>0.05385630581</v>
      </c>
      <c r="Y117" s="2">
        <f t="shared" si="11"/>
        <v>-0.02656902471</v>
      </c>
      <c r="Z117" s="2">
        <f t="shared" si="12"/>
        <v>0.1208042572</v>
      </c>
      <c r="AA117" s="2">
        <f t="shared" si="13"/>
        <v>0.07196379767</v>
      </c>
      <c r="AB117" s="5">
        <f t="shared" si="14"/>
        <v>0.009757953391</v>
      </c>
      <c r="AC117" s="2">
        <f t="shared" si="15"/>
        <v>0.009815856261</v>
      </c>
      <c r="AD117" s="2">
        <f t="shared" si="16"/>
        <v>0.01142465775</v>
      </c>
      <c r="AE117" s="2">
        <f t="shared" si="17"/>
        <v>-0.006180469716</v>
      </c>
      <c r="AF117" s="2">
        <f t="shared" si="18"/>
        <v>0.03362318841</v>
      </c>
      <c r="AG117" s="2">
        <v>0.009757953390897807</v>
      </c>
      <c r="AH117" s="2">
        <v>0.009815856260533495</v>
      </c>
      <c r="AI117" s="2">
        <v>0.01142465774602039</v>
      </c>
      <c r="AJ117" s="2">
        <v>-0.006180469715698522</v>
      </c>
      <c r="AK117" s="2">
        <v>0.03362318840579692</v>
      </c>
      <c r="AL117" s="2">
        <v>0.08094459443606393</v>
      </c>
      <c r="AM117" s="2">
        <v>0.06185145281180223</v>
      </c>
      <c r="AN117" s="2">
        <f t="shared" si="20"/>
        <v>0.01909314162</v>
      </c>
      <c r="AO117" s="2">
        <v>0.07856144967136505</v>
      </c>
      <c r="AP117" s="2">
        <v>0.06243490906678829</v>
      </c>
      <c r="AQ117" s="2">
        <f t="shared" si="21"/>
        <v>0.0161265406</v>
      </c>
      <c r="AR117" s="2">
        <v>0.06002455776432568</v>
      </c>
      <c r="AS117" s="2">
        <v>0.06171667181910902</v>
      </c>
      <c r="AT117" s="2">
        <f t="shared" si="22"/>
        <v>-0.001692114055</v>
      </c>
    </row>
    <row r="118" ht="15.75" customHeight="1">
      <c r="A118" s="2">
        <v>1908.0</v>
      </c>
      <c r="B118" s="2">
        <v>8.92</v>
      </c>
      <c r="C118" s="2">
        <v>9.015</v>
      </c>
      <c r="E118" s="2">
        <v>1.0112170499158724</v>
      </c>
      <c r="F118" s="2">
        <f t="shared" si="2"/>
        <v>-0.02240613849</v>
      </c>
      <c r="G118" s="2">
        <v>-0.2441840277777777</v>
      </c>
      <c r="H118" s="2">
        <v>-0.252568009721452</v>
      </c>
      <c r="I118" s="2">
        <v>-0.0392111607806821</v>
      </c>
      <c r="J118" s="2">
        <v>-0.049868829546287574</v>
      </c>
      <c r="K118" s="2">
        <f t="shared" si="3"/>
        <v>0.6042686084</v>
      </c>
      <c r="L118" s="2">
        <f t="shared" si="4"/>
        <v>0.9177464319</v>
      </c>
      <c r="M118" s="2">
        <f t="shared" si="19"/>
        <v>0.664424896</v>
      </c>
      <c r="N118" s="2">
        <f t="shared" si="1"/>
        <v>0.9559915164</v>
      </c>
      <c r="O118" s="2">
        <v>543.5817142179764</v>
      </c>
      <c r="P118" s="2">
        <v>685.4049718315214</v>
      </c>
      <c r="Q118" s="2">
        <v>0.06587367108180127</v>
      </c>
      <c r="R118" s="2">
        <f t="shared" si="5"/>
        <v>0.08277200781</v>
      </c>
      <c r="S118" s="2">
        <f t="shared" si="6"/>
        <v>0.1935628395</v>
      </c>
      <c r="T118" s="2">
        <f t="shared" si="7"/>
        <v>-0.2525680097</v>
      </c>
      <c r="U118" s="2">
        <f t="shared" si="8"/>
        <v>0.3153405118</v>
      </c>
      <c r="V118" s="2">
        <v>0.02978773642574709</v>
      </c>
      <c r="W118" s="2">
        <f t="shared" si="9"/>
        <v>0.04269836456</v>
      </c>
      <c r="X118" s="2">
        <f t="shared" si="10"/>
        <v>0.05591407404</v>
      </c>
      <c r="Y118" s="2">
        <f t="shared" si="11"/>
        <v>-0.04986882955</v>
      </c>
      <c r="Z118" s="2">
        <f t="shared" si="12"/>
        <v>0.1208042572</v>
      </c>
      <c r="AA118" s="2">
        <f t="shared" si="13"/>
        <v>0.03608593466</v>
      </c>
      <c r="AB118" s="5">
        <f t="shared" si="14"/>
        <v>0.01151183434</v>
      </c>
      <c r="AC118" s="2">
        <f t="shared" si="15"/>
        <v>0.01155560822</v>
      </c>
      <c r="AD118" s="2">
        <f t="shared" si="16"/>
        <v>0.009947187048</v>
      </c>
      <c r="AE118" s="2">
        <f t="shared" si="17"/>
        <v>0</v>
      </c>
      <c r="AF118" s="2">
        <f t="shared" si="18"/>
        <v>0.03362318841</v>
      </c>
      <c r="AG118" s="2">
        <v>0.011511834336795564</v>
      </c>
      <c r="AH118" s="2">
        <v>0.011555608223690506</v>
      </c>
      <c r="AI118" s="2">
        <v>0.009947187048005814</v>
      </c>
      <c r="AJ118" s="2">
        <v>0.0</v>
      </c>
      <c r="AK118" s="2">
        <v>0.03362318840579692</v>
      </c>
      <c r="AL118" s="2">
        <v>0.06951140499728599</v>
      </c>
      <c r="AM118" s="2">
        <v>0.057256816530479954</v>
      </c>
      <c r="AN118" s="2">
        <f t="shared" si="20"/>
        <v>0.01225458847</v>
      </c>
      <c r="AO118" s="2">
        <v>0.07517296336641682</v>
      </c>
      <c r="AP118" s="2">
        <v>0.06020148653741332</v>
      </c>
      <c r="AQ118" s="2">
        <f t="shared" si="21"/>
        <v>0.01497147683</v>
      </c>
      <c r="AR118" s="2">
        <v>0.057040780288706315</v>
      </c>
      <c r="AS118" s="2">
        <v>0.06083057328527618</v>
      </c>
      <c r="AT118" s="2">
        <f t="shared" si="22"/>
        <v>-0.003789792997</v>
      </c>
    </row>
    <row r="119" ht="15.75" customHeight="1">
      <c r="A119" s="2">
        <v>1909.0</v>
      </c>
      <c r="B119" s="2">
        <v>8.82</v>
      </c>
      <c r="C119" s="2">
        <v>8.870000000000001</v>
      </c>
      <c r="E119" s="2">
        <v>0.9839156960621187</v>
      </c>
      <c r="F119" s="2">
        <f t="shared" si="2"/>
        <v>-0.02730135385</v>
      </c>
      <c r="G119" s="2">
        <v>0.39198346158263453</v>
      </c>
      <c r="H119" s="2">
        <v>0.4147385463548421</v>
      </c>
      <c r="I119" s="2">
        <v>0.1233221705810279</v>
      </c>
      <c r="J119" s="2">
        <v>0.14168538531995112</v>
      </c>
      <c r="K119" s="2">
        <f t="shared" si="3"/>
        <v>0.6036939479</v>
      </c>
      <c r="L119" s="2">
        <f t="shared" si="4"/>
        <v>0.9331602028</v>
      </c>
      <c r="M119" s="2">
        <f t="shared" si="19"/>
        <v>0.7417433681</v>
      </c>
      <c r="N119" s="2">
        <f t="shared" si="1"/>
        <v>0.9406150583</v>
      </c>
      <c r="O119" s="2">
        <v>769.0260041978131</v>
      </c>
      <c r="P119" s="2">
        <v>782.5168393656808</v>
      </c>
      <c r="Q119" s="2">
        <v>0.0750864511406913</v>
      </c>
      <c r="R119" s="2">
        <f t="shared" si="5"/>
        <v>0.09443840449</v>
      </c>
      <c r="S119" s="2">
        <f t="shared" si="6"/>
        <v>0.2107354035</v>
      </c>
      <c r="T119" s="2">
        <f t="shared" si="7"/>
        <v>-0.2525680097</v>
      </c>
      <c r="U119" s="2">
        <f t="shared" si="8"/>
        <v>0.4147385464</v>
      </c>
      <c r="V119" s="2">
        <v>0.03242819899979974</v>
      </c>
      <c r="W119" s="2">
        <f t="shared" si="9"/>
        <v>0.04374855734</v>
      </c>
      <c r="X119" s="2">
        <f t="shared" si="10"/>
        <v>0.06110352755</v>
      </c>
      <c r="Y119" s="2">
        <f t="shared" si="11"/>
        <v>-0.04986882955</v>
      </c>
      <c r="Z119" s="2">
        <f t="shared" si="12"/>
        <v>0.1416853853</v>
      </c>
      <c r="AA119" s="2">
        <f t="shared" si="13"/>
        <v>0.04265825214</v>
      </c>
      <c r="AB119" s="5">
        <f t="shared" si="14"/>
        <v>0.009872990851</v>
      </c>
      <c r="AC119" s="2">
        <f t="shared" si="15"/>
        <v>0.00994717783</v>
      </c>
      <c r="AD119" s="2">
        <f t="shared" si="16"/>
        <v>0.01288875889</v>
      </c>
      <c r="AE119" s="2">
        <f t="shared" si="17"/>
        <v>-0.01608430394</v>
      </c>
      <c r="AF119" s="2">
        <f t="shared" si="18"/>
        <v>0.03362318841</v>
      </c>
      <c r="AG119" s="2">
        <v>0.009872990850965779</v>
      </c>
      <c r="AH119" s="2">
        <v>0.009947177829902287</v>
      </c>
      <c r="AI119" s="2">
        <v>0.01288875888807978</v>
      </c>
      <c r="AJ119" s="2">
        <v>-0.016084303937881295</v>
      </c>
      <c r="AK119" s="2">
        <v>0.03362318840579692</v>
      </c>
      <c r="AL119" s="2">
        <v>0.07611771490382431</v>
      </c>
      <c r="AM119" s="2">
        <v>0.05848500454107631</v>
      </c>
      <c r="AN119" s="2">
        <f t="shared" si="20"/>
        <v>0.01763271036</v>
      </c>
      <c r="AO119" s="2">
        <v>0.07989547488596054</v>
      </c>
      <c r="AP119" s="2">
        <v>0.06030887267195745</v>
      </c>
      <c r="AQ119" s="2">
        <f t="shared" si="21"/>
        <v>0.01958660221</v>
      </c>
      <c r="AR119" s="2">
        <v>0.059578126170409806</v>
      </c>
      <c r="AS119" s="2">
        <v>0.06154103950327672</v>
      </c>
      <c r="AT119" s="2">
        <f t="shared" si="22"/>
        <v>-0.001962913333</v>
      </c>
    </row>
    <row r="120" ht="15.75" customHeight="1">
      <c r="A120" s="2">
        <v>1910.0</v>
      </c>
      <c r="B120" s="2">
        <v>9.21</v>
      </c>
      <c r="C120" s="2">
        <v>9.015</v>
      </c>
      <c r="E120" s="2">
        <v>1.016347237880496</v>
      </c>
      <c r="F120" s="2">
        <f t="shared" si="2"/>
        <v>0.03243154182</v>
      </c>
      <c r="G120" s="2">
        <v>0.16996699669966997</v>
      </c>
      <c r="H120" s="2">
        <v>0.15114889192746217</v>
      </c>
      <c r="I120" s="2">
        <v>0.034285130424420496</v>
      </c>
      <c r="J120" s="2">
        <v>0.017649374028242848</v>
      </c>
      <c r="K120" s="2">
        <f t="shared" si="3"/>
        <v>0.5994699792</v>
      </c>
      <c r="L120" s="2">
        <f t="shared" si="4"/>
        <v>0.9224967348</v>
      </c>
      <c r="M120" s="2">
        <f t="shared" si="19"/>
        <v>0.717726906</v>
      </c>
      <c r="N120" s="2">
        <f t="shared" si="1"/>
        <v>0.9559915164</v>
      </c>
      <c r="O120" s="2">
        <v>885.2634325957164</v>
      </c>
      <c r="P120" s="2">
        <v>796.327771747044</v>
      </c>
      <c r="Q120" s="2">
        <v>0.08667393454388925</v>
      </c>
      <c r="R120" s="2">
        <f t="shared" si="5"/>
        <v>0.1061408296</v>
      </c>
      <c r="S120" s="2">
        <f t="shared" si="6"/>
        <v>0.2102626808</v>
      </c>
      <c r="T120" s="2">
        <f t="shared" si="7"/>
        <v>-0.2525680097</v>
      </c>
      <c r="U120" s="2">
        <f t="shared" si="8"/>
        <v>0.4147385464</v>
      </c>
      <c r="V120" s="2">
        <v>0.03191120256096246</v>
      </c>
      <c r="W120" s="2">
        <f t="shared" si="9"/>
        <v>0.04426508642</v>
      </c>
      <c r="X120" s="2">
        <f t="shared" si="10"/>
        <v>0.06122945767</v>
      </c>
      <c r="Y120" s="2">
        <f t="shared" si="11"/>
        <v>-0.04986882955</v>
      </c>
      <c r="Z120" s="2">
        <f t="shared" si="12"/>
        <v>0.1416853853</v>
      </c>
      <c r="AA120" s="2">
        <f t="shared" si="13"/>
        <v>0.05476273198</v>
      </c>
      <c r="AB120" s="5">
        <f t="shared" si="14"/>
        <v>0.01088492697</v>
      </c>
      <c r="AC120" s="2">
        <f t="shared" si="15"/>
        <v>0.01096001107</v>
      </c>
      <c r="AD120" s="2">
        <f t="shared" si="16"/>
        <v>0.01296098159</v>
      </c>
      <c r="AE120" s="2">
        <f t="shared" si="17"/>
        <v>-0.01608430394</v>
      </c>
      <c r="AF120" s="2">
        <f t="shared" si="18"/>
        <v>0.03362318841</v>
      </c>
      <c r="AG120" s="2">
        <v>0.010884926967236322</v>
      </c>
      <c r="AH120" s="2">
        <v>0.010960011070688225</v>
      </c>
      <c r="AI120" s="2">
        <v>0.012960981586714392</v>
      </c>
      <c r="AJ120" s="2">
        <v>-0.016084303937881295</v>
      </c>
      <c r="AK120" s="2">
        <v>0.03362318840579692</v>
      </c>
      <c r="AL120" s="2">
        <v>0.06813797006967298</v>
      </c>
      <c r="AM120" s="2">
        <v>0.05664470408701571</v>
      </c>
      <c r="AN120" s="2">
        <f t="shared" si="20"/>
        <v>0.01149326598</v>
      </c>
      <c r="AO120" s="2">
        <v>0.08286115504753573</v>
      </c>
      <c r="AP120" s="2">
        <v>0.059809613112936734</v>
      </c>
      <c r="AQ120" s="2">
        <f t="shared" si="21"/>
        <v>0.02305154193</v>
      </c>
      <c r="AR120" s="2">
        <v>0.06019402904506683</v>
      </c>
      <c r="AS120" s="2">
        <v>0.06107768144735148</v>
      </c>
      <c r="AT120" s="2">
        <f t="shared" si="22"/>
        <v>-0.0008836524023</v>
      </c>
    </row>
    <row r="121" ht="15.75" customHeight="1">
      <c r="A121" s="2">
        <v>1911.0</v>
      </c>
      <c r="B121" s="2">
        <v>9.21</v>
      </c>
      <c r="C121" s="2">
        <v>9.21</v>
      </c>
      <c r="E121" s="2">
        <v>1.021630615640599</v>
      </c>
      <c r="F121" s="2">
        <f t="shared" si="2"/>
        <v>0.00528337776</v>
      </c>
      <c r="G121" s="2">
        <v>-0.03808180535966155</v>
      </c>
      <c r="H121" s="2">
        <v>-0.05844815150025506</v>
      </c>
      <c r="I121" s="2">
        <v>0.030974730444354392</v>
      </c>
      <c r="J121" s="2">
        <v>0.009146275239506618</v>
      </c>
      <c r="K121" s="2">
        <f t="shared" si="3"/>
        <v>0.6009820177</v>
      </c>
      <c r="L121" s="2">
        <f t="shared" si="4"/>
        <v>0.9104028279</v>
      </c>
      <c r="M121" s="2">
        <f t="shared" si="19"/>
        <v>0.7240587138</v>
      </c>
      <c r="N121" s="2">
        <f t="shared" si="1"/>
        <v>0.9766702015</v>
      </c>
      <c r="O121" s="2">
        <v>833.5214213697261</v>
      </c>
      <c r="P121" s="2">
        <v>803.6112047283056</v>
      </c>
      <c r="Q121" s="2">
        <v>0.06133928012128887</v>
      </c>
      <c r="R121" s="2">
        <f t="shared" si="5"/>
        <v>0.08109104444</v>
      </c>
      <c r="S121" s="2">
        <f t="shared" si="6"/>
        <v>0.213782817</v>
      </c>
      <c r="T121" s="2">
        <f t="shared" si="7"/>
        <v>-0.2525680097</v>
      </c>
      <c r="U121" s="2">
        <f t="shared" si="8"/>
        <v>0.4147385464</v>
      </c>
      <c r="V121" s="2">
        <v>0.026626172492265968</v>
      </c>
      <c r="W121" s="2">
        <f t="shared" si="9"/>
        <v>0.03981774969</v>
      </c>
      <c r="X121" s="2">
        <f t="shared" si="10"/>
        <v>0.06075727613</v>
      </c>
      <c r="Y121" s="2">
        <f t="shared" si="11"/>
        <v>-0.04986882955</v>
      </c>
      <c r="Z121" s="2">
        <f t="shared" si="12"/>
        <v>0.1416853853</v>
      </c>
      <c r="AA121" s="2">
        <f t="shared" si="13"/>
        <v>0.03471310763</v>
      </c>
      <c r="AB121" s="5">
        <f t="shared" si="14"/>
        <v>0.01180675112</v>
      </c>
      <c r="AC121" s="2">
        <f t="shared" si="15"/>
        <v>0.01188697869</v>
      </c>
      <c r="AD121" s="2">
        <f t="shared" si="16"/>
        <v>0.0133964751</v>
      </c>
      <c r="AE121" s="2">
        <f t="shared" si="17"/>
        <v>-0.01608430394</v>
      </c>
      <c r="AF121" s="2">
        <f t="shared" si="18"/>
        <v>0.03362318841</v>
      </c>
      <c r="AG121" s="2">
        <v>0.011806751120949501</v>
      </c>
      <c r="AH121" s="2">
        <v>0.011886978691608707</v>
      </c>
      <c r="AI121" s="2">
        <v>0.013396475096637927</v>
      </c>
      <c r="AJ121" s="2">
        <v>-0.016084303937881295</v>
      </c>
      <c r="AK121" s="2">
        <v>0.03362318840579692</v>
      </c>
      <c r="AL121" s="2">
        <v>0.05828043987343917</v>
      </c>
      <c r="AM121" s="2">
        <v>0.053357606277427444</v>
      </c>
      <c r="AN121" s="2">
        <f t="shared" si="20"/>
        <v>0.004922833596</v>
      </c>
      <c r="AO121" s="2">
        <v>0.07862430184293698</v>
      </c>
      <c r="AP121" s="2">
        <v>0.06015685962159561</v>
      </c>
      <c r="AQ121" s="2">
        <f t="shared" si="21"/>
        <v>0.01846744222</v>
      </c>
      <c r="AR121" s="2">
        <v>0.0601355000051453</v>
      </c>
      <c r="AS121" s="2">
        <v>0.06111831846012337</v>
      </c>
      <c r="AT121" s="2">
        <f t="shared" si="22"/>
        <v>-0.000982818455</v>
      </c>
    </row>
    <row r="122" ht="15.75" customHeight="1">
      <c r="A122" s="2">
        <v>1912.0</v>
      </c>
      <c r="B122" s="2">
        <v>9.4</v>
      </c>
      <c r="C122" s="2">
        <v>9.305</v>
      </c>
      <c r="E122" s="2">
        <v>1.0103148751357218</v>
      </c>
      <c r="F122" s="2">
        <f t="shared" si="2"/>
        <v>-0.0113157405</v>
      </c>
      <c r="G122" s="2">
        <v>0.035190615835777095</v>
      </c>
      <c r="H122" s="2">
        <v>0.02462177021467049</v>
      </c>
      <c r="I122" s="2">
        <v>0.04317859383778444</v>
      </c>
      <c r="J122" s="2">
        <v>0.03252819443804378</v>
      </c>
      <c r="K122" s="2">
        <f t="shared" si="3"/>
        <v>0.6013229992</v>
      </c>
      <c r="L122" s="2">
        <f t="shared" si="4"/>
        <v>0.9065624805</v>
      </c>
      <c r="M122" s="2">
        <f t="shared" si="19"/>
        <v>0.7277190223</v>
      </c>
      <c r="N122" s="2">
        <f t="shared" si="1"/>
        <v>0.9867444327</v>
      </c>
      <c r="O122" s="2">
        <v>854.044194275697</v>
      </c>
      <c r="P122" s="2">
        <v>829.7512262482985</v>
      </c>
      <c r="Q122" s="2">
        <v>0.04664562360702305</v>
      </c>
      <c r="R122" s="2">
        <f t="shared" si="5"/>
        <v>0.06576297293</v>
      </c>
      <c r="S122" s="2">
        <f t="shared" si="6"/>
        <v>0.2115536868</v>
      </c>
      <c r="T122" s="2">
        <f t="shared" si="7"/>
        <v>-0.2525680097</v>
      </c>
      <c r="U122" s="2">
        <f t="shared" si="8"/>
        <v>0.4147385464</v>
      </c>
      <c r="V122" s="2">
        <v>0.02586631516177832</v>
      </c>
      <c r="W122" s="2">
        <f t="shared" si="9"/>
        <v>0.03884535617</v>
      </c>
      <c r="X122" s="2">
        <f t="shared" si="10"/>
        <v>0.06063716936</v>
      </c>
      <c r="Y122" s="2">
        <f t="shared" si="11"/>
        <v>-0.04986882955</v>
      </c>
      <c r="Z122" s="2">
        <f t="shared" si="12"/>
        <v>0.1416853853</v>
      </c>
      <c r="AA122" s="2">
        <f t="shared" si="13"/>
        <v>0.02077930845</v>
      </c>
      <c r="AB122" s="5">
        <f t="shared" si="14"/>
        <v>0.01161715312</v>
      </c>
      <c r="AC122" s="2">
        <f t="shared" si="15"/>
        <v>0.01169746498</v>
      </c>
      <c r="AD122" s="2">
        <f t="shared" si="16"/>
        <v>0.01340479976</v>
      </c>
      <c r="AE122" s="2">
        <f t="shared" si="17"/>
        <v>-0.01608430394</v>
      </c>
      <c r="AF122" s="2">
        <f t="shared" si="18"/>
        <v>0.03362318841</v>
      </c>
      <c r="AG122" s="2">
        <v>0.011617153119314166</v>
      </c>
      <c r="AH122" s="2">
        <v>0.011697464984179451</v>
      </c>
      <c r="AI122" s="2">
        <v>0.013404799760686658</v>
      </c>
      <c r="AJ122" s="2">
        <v>-0.016084303937881295</v>
      </c>
      <c r="AK122" s="2">
        <v>0.03362318840579692</v>
      </c>
      <c r="AL122" s="2">
        <v>0.058948909563231976</v>
      </c>
      <c r="AM122" s="2">
        <v>0.052457740098275606</v>
      </c>
      <c r="AN122" s="2">
        <f t="shared" si="20"/>
        <v>0.006491169465</v>
      </c>
      <c r="AO122" s="2">
        <v>0.08033975059022387</v>
      </c>
      <c r="AP122" s="2">
        <v>0.061698841420319166</v>
      </c>
      <c r="AQ122" s="2">
        <f t="shared" si="21"/>
        <v>0.01864090917</v>
      </c>
      <c r="AR122" s="2">
        <v>0.06050806183924123</v>
      </c>
      <c r="AS122" s="2">
        <v>0.062027007224723686</v>
      </c>
      <c r="AT122" s="2">
        <f t="shared" si="22"/>
        <v>-0.001518945385</v>
      </c>
    </row>
    <row r="123" ht="15.75" customHeight="1">
      <c r="A123" s="2">
        <v>1913.0</v>
      </c>
      <c r="B123" s="2">
        <v>9.6</v>
      </c>
      <c r="C123" s="2">
        <v>9.5</v>
      </c>
      <c r="D123" s="2">
        <v>9.8</v>
      </c>
      <c r="E123" s="2">
        <v>1.0209564750134337</v>
      </c>
      <c r="F123" s="2">
        <f t="shared" si="2"/>
        <v>0.01064159988</v>
      </c>
      <c r="G123" s="2">
        <v>0.07082152974504252</v>
      </c>
      <c r="H123" s="2">
        <v>0.04884150887132854</v>
      </c>
      <c r="I123" s="2">
        <v>0.026754634413939993</v>
      </c>
      <c r="J123" s="2">
        <v>0.005679144549653792</v>
      </c>
      <c r="K123" s="2">
        <f t="shared" si="3"/>
        <v>0.601017946</v>
      </c>
      <c r="L123" s="2">
        <f t="shared" si="4"/>
        <v>0.9126050933</v>
      </c>
      <c r="M123" s="2">
        <f t="shared" si="19"/>
        <v>0.7231135782</v>
      </c>
      <c r="N123" s="2">
        <f t="shared" si="1"/>
        <v>1.007423118</v>
      </c>
      <c r="O123" s="2">
        <v>895.7570013669201</v>
      </c>
      <c r="P123" s="2">
        <v>834.4635034024151</v>
      </c>
      <c r="Q123" s="2">
        <v>0.04510533308648876</v>
      </c>
      <c r="R123" s="2">
        <f t="shared" si="5"/>
        <v>0.06420688362</v>
      </c>
      <c r="S123" s="2">
        <f t="shared" si="6"/>
        <v>0.2116220248</v>
      </c>
      <c r="T123" s="2">
        <f t="shared" si="7"/>
        <v>-0.2525680097</v>
      </c>
      <c r="U123" s="2">
        <f t="shared" si="8"/>
        <v>0.4147385464</v>
      </c>
      <c r="V123" s="2">
        <v>0.02619210287028994</v>
      </c>
      <c r="W123" s="2">
        <f t="shared" si="9"/>
        <v>0.03951827262</v>
      </c>
      <c r="X123" s="2">
        <f t="shared" si="10"/>
        <v>0.06049969552</v>
      </c>
      <c r="Y123" s="2">
        <f t="shared" si="11"/>
        <v>-0.04986882955</v>
      </c>
      <c r="Z123" s="2">
        <f t="shared" si="12"/>
        <v>0.1416853853</v>
      </c>
      <c r="AA123" s="2">
        <f t="shared" si="13"/>
        <v>0.01891323022</v>
      </c>
      <c r="AB123" s="3">
        <f t="shared" si="14"/>
        <v>0.01196117779</v>
      </c>
      <c r="AC123" s="4">
        <f t="shared" si="15"/>
        <v>0.01204401719</v>
      </c>
      <c r="AD123" s="4">
        <f t="shared" si="16"/>
        <v>0.01361437838</v>
      </c>
      <c r="AE123" s="4">
        <f t="shared" si="17"/>
        <v>-0.01608430394</v>
      </c>
      <c r="AF123" s="4">
        <f t="shared" si="18"/>
        <v>0.03362318841</v>
      </c>
      <c r="AG123" s="4">
        <v>0.011961177788994817</v>
      </c>
      <c r="AH123" s="4">
        <v>0.012044017189986045</v>
      </c>
      <c r="AI123" s="4">
        <v>0.013614378384442497</v>
      </c>
      <c r="AJ123" s="4">
        <v>-0.016084303937881295</v>
      </c>
      <c r="AK123" s="4">
        <v>0.03362318840579692</v>
      </c>
      <c r="AL123" s="2">
        <v>0.059527532866128</v>
      </c>
      <c r="AM123" s="2">
        <v>0.05062907558003187</v>
      </c>
      <c r="AN123" s="2">
        <f t="shared" si="20"/>
        <v>0.008898457286</v>
      </c>
      <c r="AO123" s="2">
        <v>0.07374725666474181</v>
      </c>
      <c r="AP123" s="2">
        <v>0.06179367204436605</v>
      </c>
      <c r="AQ123" s="2">
        <f t="shared" si="21"/>
        <v>0.01195358462</v>
      </c>
      <c r="AR123" s="2">
        <v>0.06105144885374963</v>
      </c>
      <c r="AS123" s="2">
        <v>0.06282621832654689</v>
      </c>
      <c r="AT123" s="2">
        <f t="shared" si="22"/>
        <v>-0.001774769473</v>
      </c>
    </row>
    <row r="124" ht="15.75" customHeight="1">
      <c r="A124" s="2">
        <v>1914.0</v>
      </c>
      <c r="B124" s="2">
        <v>9.69</v>
      </c>
      <c r="C124" s="2">
        <v>9.645</v>
      </c>
      <c r="D124" s="2">
        <v>10.0</v>
      </c>
      <c r="E124" s="2">
        <v>1.0204081632653061</v>
      </c>
      <c r="F124" s="2">
        <f t="shared" si="2"/>
        <v>-0.0005483117481</v>
      </c>
      <c r="G124" s="2">
        <v>-0.04894179894179895</v>
      </c>
      <c r="H124" s="2">
        <v>-0.067962962962963</v>
      </c>
      <c r="I124" s="2">
        <v>0.009999348200457447</v>
      </c>
      <c r="J124" s="2">
        <v>-0.010200638763551706</v>
      </c>
      <c r="K124" s="2">
        <f t="shared" si="3"/>
        <v>0.6034858636</v>
      </c>
      <c r="L124" s="2">
        <f t="shared" si="4"/>
        <v>0.9286435117</v>
      </c>
      <c r="M124" s="2">
        <f t="shared" si="19"/>
        <v>0.831263672</v>
      </c>
      <c r="N124" s="2">
        <f t="shared" si="1"/>
        <v>1.027982773</v>
      </c>
      <c r="O124" s="2">
        <v>834.8787014592053</v>
      </c>
      <c r="P124" s="2">
        <v>825.9514426428392</v>
      </c>
      <c r="Q124" s="2">
        <v>0.05934686729569769</v>
      </c>
      <c r="R124" s="2">
        <f t="shared" si="5"/>
        <v>0.07600542559</v>
      </c>
      <c r="S124" s="2">
        <f t="shared" si="6"/>
        <v>0.1990405005</v>
      </c>
      <c r="T124" s="2">
        <f t="shared" si="7"/>
        <v>-0.2525680097</v>
      </c>
      <c r="U124" s="2">
        <f t="shared" si="8"/>
        <v>0.4147385464</v>
      </c>
      <c r="V124" s="2">
        <v>0.02601887392414946</v>
      </c>
      <c r="W124" s="2">
        <f t="shared" si="9"/>
        <v>0.03966666292</v>
      </c>
      <c r="X124" s="2">
        <f t="shared" si="10"/>
        <v>0.06061332684</v>
      </c>
      <c r="Y124" s="2">
        <f t="shared" si="11"/>
        <v>-0.04986882955</v>
      </c>
      <c r="Z124" s="2">
        <f t="shared" si="12"/>
        <v>0.1416853853</v>
      </c>
      <c r="AA124" s="2">
        <f t="shared" si="13"/>
        <v>0.03332799337</v>
      </c>
      <c r="AB124" s="5">
        <f t="shared" si="14"/>
        <v>0.0122808572</v>
      </c>
      <c r="AC124" s="2">
        <f t="shared" si="15"/>
        <v>0.01236580566</v>
      </c>
      <c r="AD124" s="2">
        <f t="shared" si="16"/>
        <v>0.0137864714</v>
      </c>
      <c r="AE124" s="2">
        <f t="shared" si="17"/>
        <v>-0.01608430394</v>
      </c>
      <c r="AF124" s="2">
        <f t="shared" si="18"/>
        <v>0.03362318841</v>
      </c>
      <c r="AG124" s="2">
        <v>0.012280857203168878</v>
      </c>
      <c r="AH124" s="2">
        <v>0.01236580565640999</v>
      </c>
      <c r="AI124" s="2">
        <v>0.013786471404322634</v>
      </c>
      <c r="AJ124" s="2">
        <v>-0.016084303937881295</v>
      </c>
      <c r="AK124" s="2">
        <v>0.03362318840579692</v>
      </c>
      <c r="AL124" s="2">
        <v>0.05946842345255984</v>
      </c>
      <c r="AM124" s="2">
        <v>0.0474230431360308</v>
      </c>
      <c r="AN124" s="2">
        <f t="shared" si="20"/>
        <v>0.01204538032</v>
      </c>
      <c r="AO124" s="2">
        <v>0.07191282180223088</v>
      </c>
      <c r="AP124" s="2">
        <v>0.06469066399862776</v>
      </c>
      <c r="AQ124" s="2">
        <f t="shared" si="21"/>
        <v>0.007222157804</v>
      </c>
      <c r="AR124" s="2">
        <v>0.06098510979192599</v>
      </c>
      <c r="AS124" s="2">
        <v>0.0644541639382548</v>
      </c>
      <c r="AT124" s="2">
        <f t="shared" si="22"/>
        <v>-0.003469054146</v>
      </c>
    </row>
    <row r="125" ht="15.75" customHeight="1">
      <c r="A125" s="2">
        <v>1915.0</v>
      </c>
      <c r="D125" s="2">
        <v>10.1</v>
      </c>
      <c r="E125" s="2">
        <v>1.01</v>
      </c>
      <c r="F125" s="2">
        <f t="shared" si="2"/>
        <v>-0.01040816327</v>
      </c>
      <c r="G125" s="2">
        <v>-0.05771905424200274</v>
      </c>
      <c r="H125" s="2">
        <v>-0.06704856855643837</v>
      </c>
      <c r="I125" s="2">
        <v>0.01423263893292348</v>
      </c>
      <c r="J125" s="2">
        <v>0.004190731616755983</v>
      </c>
      <c r="K125" s="2">
        <f t="shared" si="3"/>
        <v>0.6051386492</v>
      </c>
      <c r="L125" s="2">
        <f t="shared" si="4"/>
        <v>0.9241868591</v>
      </c>
      <c r="M125" s="2">
        <f t="shared" si="19"/>
        <v>0.8732803634</v>
      </c>
      <c r="N125" s="2">
        <f t="shared" si="1"/>
        <v>1.038262601</v>
      </c>
      <c r="O125" s="2">
        <v>778.9012796081075</v>
      </c>
      <c r="P125" s="2">
        <v>829.4127834674277</v>
      </c>
      <c r="Q125" s="2">
        <v>0.02357641524833439</v>
      </c>
      <c r="R125" s="2">
        <f t="shared" si="5"/>
        <v>0.03776651755</v>
      </c>
      <c r="S125" s="2">
        <f t="shared" si="6"/>
        <v>0.1841240851</v>
      </c>
      <c r="T125" s="2">
        <f t="shared" si="7"/>
        <v>-0.2525680097</v>
      </c>
      <c r="U125" s="2">
        <f t="shared" si="8"/>
        <v>0.4147385464</v>
      </c>
      <c r="V125" s="2">
        <v>0.014808260037740861</v>
      </c>
      <c r="W125" s="2">
        <f t="shared" si="9"/>
        <v>0.02900950109</v>
      </c>
      <c r="X125" s="2">
        <f t="shared" si="10"/>
        <v>0.05116722498</v>
      </c>
      <c r="Y125" s="2">
        <f t="shared" si="11"/>
        <v>-0.04986882955</v>
      </c>
      <c r="Z125" s="2">
        <f t="shared" si="12"/>
        <v>0.1416853853</v>
      </c>
      <c r="AA125" s="2">
        <f t="shared" si="13"/>
        <v>0.008768155211</v>
      </c>
      <c r="AB125" s="5">
        <f t="shared" si="14"/>
        <v>0.01328861144</v>
      </c>
      <c r="AC125" s="2">
        <f t="shared" si="15"/>
        <v>0.01336580566</v>
      </c>
      <c r="AD125" s="2">
        <f t="shared" si="16"/>
        <v>0.01313724574</v>
      </c>
      <c r="AE125" s="2">
        <f t="shared" si="17"/>
        <v>-0.01608430394</v>
      </c>
      <c r="AF125" s="2">
        <f t="shared" si="18"/>
        <v>0.03362318841</v>
      </c>
      <c r="AG125" s="2">
        <v>0.013288611451195923</v>
      </c>
      <c r="AH125" s="2">
        <v>0.01336580565640988</v>
      </c>
      <c r="AI125" s="2">
        <v>0.013137245740902092</v>
      </c>
      <c r="AJ125" s="2">
        <v>-0.016084303937881295</v>
      </c>
      <c r="AK125" s="2">
        <v>0.03362318840579692</v>
      </c>
      <c r="AL125" s="2">
        <v>0.061482088624579</v>
      </c>
      <c r="AM125" s="2">
        <v>0.0452455088449528</v>
      </c>
      <c r="AN125" s="2">
        <f t="shared" si="20"/>
        <v>0.01623657978</v>
      </c>
      <c r="AO125" s="2">
        <v>0.07188382237628549</v>
      </c>
      <c r="AP125" s="2">
        <v>0.06602861371845618</v>
      </c>
      <c r="AQ125" s="2">
        <f t="shared" si="21"/>
        <v>0.005855208658</v>
      </c>
      <c r="AR125" s="2">
        <v>0.06088481771701347</v>
      </c>
      <c r="AS125" s="2">
        <v>0.06433122948135858</v>
      </c>
      <c r="AT125" s="2">
        <f t="shared" si="22"/>
        <v>-0.003446411764</v>
      </c>
    </row>
    <row r="126" ht="15.75" customHeight="1">
      <c r="A126" s="2">
        <v>1916.0</v>
      </c>
      <c r="D126" s="2">
        <v>10.4</v>
      </c>
      <c r="E126" s="2">
        <v>1.0297029702970297</v>
      </c>
      <c r="F126" s="2">
        <f t="shared" si="2"/>
        <v>0.0197029703</v>
      </c>
      <c r="G126" s="2">
        <v>0.3143911439114391</v>
      </c>
      <c r="H126" s="2">
        <v>0.2764760147601475</v>
      </c>
      <c r="I126" s="2">
        <v>0.07728659573411045</v>
      </c>
      <c r="J126" s="2">
        <v>0.046211020857164886</v>
      </c>
      <c r="K126" s="2">
        <f t="shared" si="3"/>
        <v>0.5968992958</v>
      </c>
      <c r="L126" s="2">
        <f t="shared" si="4"/>
        <v>0.9548017483</v>
      </c>
      <c r="M126" s="2">
        <f t="shared" si="19"/>
        <v>0.8561137002</v>
      </c>
      <c r="N126" s="2">
        <f t="shared" si="1"/>
        <v>1.069102084</v>
      </c>
      <c r="O126" s="2">
        <v>994.2488012857365</v>
      </c>
      <c r="P126" s="2">
        <v>867.7407949034402</v>
      </c>
      <c r="Q126" s="2">
        <v>0.02898410645884256</v>
      </c>
      <c r="R126" s="2">
        <f t="shared" si="5"/>
        <v>0.04431842618</v>
      </c>
      <c r="S126" s="2">
        <f t="shared" si="6"/>
        <v>0.1919702346</v>
      </c>
      <c r="T126" s="2">
        <f t="shared" si="7"/>
        <v>-0.2525680097</v>
      </c>
      <c r="U126" s="2">
        <f t="shared" si="8"/>
        <v>0.4147385464</v>
      </c>
      <c r="V126" s="2">
        <v>0.01590512036932415</v>
      </c>
      <c r="W126" s="2">
        <f t="shared" si="9"/>
        <v>0.03269835102</v>
      </c>
      <c r="X126" s="2">
        <f t="shared" si="10"/>
        <v>0.05175234864</v>
      </c>
      <c r="Y126" s="2">
        <f t="shared" si="11"/>
        <v>-0.04986882955</v>
      </c>
      <c r="Z126" s="2">
        <f t="shared" si="12"/>
        <v>0.1416853853</v>
      </c>
      <c r="AA126" s="2">
        <f t="shared" si="13"/>
        <v>0.01307898609</v>
      </c>
      <c r="AB126" s="5">
        <f t="shared" si="14"/>
        <v>0.01572741985</v>
      </c>
      <c r="AC126" s="2">
        <f t="shared" si="15"/>
        <v>0.01581162716</v>
      </c>
      <c r="AD126" s="2">
        <f t="shared" si="16"/>
        <v>0.01372109524</v>
      </c>
      <c r="AE126" s="2">
        <f t="shared" si="17"/>
        <v>-0.01608430394</v>
      </c>
      <c r="AF126" s="2">
        <f t="shared" si="18"/>
        <v>0.03362318841</v>
      </c>
      <c r="AG126" s="2">
        <v>0.015727419861625114</v>
      </c>
      <c r="AH126" s="2">
        <v>0.01581162716163753</v>
      </c>
      <c r="AI126" s="2">
        <v>0.013721095239988025</v>
      </c>
      <c r="AJ126" s="2">
        <v>-0.016084303937881295</v>
      </c>
      <c r="AK126" s="2">
        <v>0.03362318840579692</v>
      </c>
      <c r="AL126" s="2">
        <v>0.060521487916081515</v>
      </c>
      <c r="AM126" s="2">
        <v>0.04360444822303088</v>
      </c>
      <c r="AN126" s="2">
        <f t="shared" si="20"/>
        <v>0.01691703969</v>
      </c>
      <c r="AO126" s="2">
        <v>0.07633552454709222</v>
      </c>
      <c r="AP126" s="2">
        <v>0.06676068966059842</v>
      </c>
      <c r="AQ126" s="2">
        <f t="shared" si="21"/>
        <v>0.009574834886</v>
      </c>
      <c r="AR126" s="2">
        <v>0.061000318090440785</v>
      </c>
      <c r="AS126" s="2">
        <v>0.062164377389860095</v>
      </c>
      <c r="AT126" s="2">
        <f t="shared" si="22"/>
        <v>-0.001164059299</v>
      </c>
    </row>
    <row r="127" ht="15.75" customHeight="1">
      <c r="A127" s="2">
        <v>1917.0</v>
      </c>
      <c r="D127" s="2">
        <v>11.7</v>
      </c>
      <c r="E127" s="2">
        <v>1.125</v>
      </c>
      <c r="F127" s="2">
        <f t="shared" si="2"/>
        <v>0.0952970297</v>
      </c>
      <c r="G127" s="2">
        <v>0.09208309938236936</v>
      </c>
      <c r="H127" s="2">
        <v>-0.02925946721567163</v>
      </c>
      <c r="I127" s="2">
        <v>0.05956753518318436</v>
      </c>
      <c r="J127" s="2">
        <v>-0.05816219094828057</v>
      </c>
      <c r="K127" s="2">
        <f t="shared" si="3"/>
        <v>0.5990638877</v>
      </c>
      <c r="L127" s="2">
        <f t="shared" si="4"/>
        <v>0.9103541886</v>
      </c>
      <c r="M127" s="2">
        <f t="shared" si="19"/>
        <v>0.8657421708</v>
      </c>
      <c r="N127" s="2">
        <f t="shared" si="1"/>
        <v>1.202739845</v>
      </c>
      <c r="O127" s="2">
        <v>965.1576110802956</v>
      </c>
      <c r="P127" s="2">
        <v>817.2710890966536</v>
      </c>
      <c r="Q127" s="2">
        <v>0.028704188857688</v>
      </c>
      <c r="R127" s="2">
        <f t="shared" si="5"/>
        <v>0.04405395722</v>
      </c>
      <c r="S127" s="2">
        <f t="shared" si="6"/>
        <v>0.1920806042</v>
      </c>
      <c r="T127" s="2">
        <f t="shared" si="7"/>
        <v>-0.2525680097</v>
      </c>
      <c r="U127" s="2">
        <f t="shared" si="8"/>
        <v>0.4147385464</v>
      </c>
      <c r="V127" s="2">
        <v>0.012558783118144071</v>
      </c>
      <c r="W127" s="2">
        <f t="shared" si="9"/>
        <v>0.0380390217</v>
      </c>
      <c r="X127" s="2">
        <f t="shared" si="10"/>
        <v>0.0555366608</v>
      </c>
      <c r="Y127" s="2">
        <f t="shared" si="11"/>
        <v>-0.05816219095</v>
      </c>
      <c r="Z127" s="2">
        <f t="shared" si="12"/>
        <v>0.1416853853</v>
      </c>
      <c r="AA127" s="2">
        <f t="shared" si="13"/>
        <v>0.01614540574</v>
      </c>
      <c r="AB127" s="5">
        <f t="shared" si="14"/>
        <v>0.02436847457</v>
      </c>
      <c r="AC127" s="2">
        <f t="shared" si="15"/>
        <v>0.02494930832</v>
      </c>
      <c r="AD127" s="2">
        <f t="shared" si="16"/>
        <v>0.03721453266</v>
      </c>
      <c r="AE127" s="2">
        <f t="shared" si="17"/>
        <v>-0.01608430394</v>
      </c>
      <c r="AF127" s="2">
        <f t="shared" si="18"/>
        <v>0.125</v>
      </c>
      <c r="AG127" s="2">
        <v>0.024368474574579725</v>
      </c>
      <c r="AH127" s="2">
        <v>0.024949308321057684</v>
      </c>
      <c r="AI127" s="2">
        <v>0.03721453266114369</v>
      </c>
      <c r="AJ127" s="2">
        <v>-0.016084303937881295</v>
      </c>
      <c r="AK127" s="2">
        <v>0.125</v>
      </c>
      <c r="AL127" s="2">
        <v>0.055822146585350875</v>
      </c>
      <c r="AM127" s="2">
        <v>0.03962109996236742</v>
      </c>
      <c r="AN127" s="2">
        <f t="shared" si="20"/>
        <v>0.01620104662</v>
      </c>
      <c r="AO127" s="2">
        <v>0.07351052603789128</v>
      </c>
      <c r="AP127" s="2">
        <v>0.062439004724291716</v>
      </c>
      <c r="AQ127" s="2">
        <f t="shared" si="21"/>
        <v>0.01107152131</v>
      </c>
      <c r="AR127" s="2">
        <v>0.05941665637403523</v>
      </c>
      <c r="AS127" s="2">
        <v>0.05977228403207836</v>
      </c>
      <c r="AT127" s="2">
        <f t="shared" si="22"/>
        <v>-0.000355627658</v>
      </c>
    </row>
    <row r="128" ht="15.75" customHeight="1">
      <c r="A128" s="2">
        <v>1918.0</v>
      </c>
      <c r="D128" s="2">
        <v>14.0</v>
      </c>
      <c r="E128" s="2">
        <v>1.1965811965811965</v>
      </c>
      <c r="F128" s="2">
        <f t="shared" si="2"/>
        <v>0.07158119658</v>
      </c>
      <c r="G128" s="2">
        <v>-0.1737789203084833</v>
      </c>
      <c r="H128" s="2">
        <v>-0.3095152405435182</v>
      </c>
      <c r="I128" s="2">
        <v>-0.09491325751320323</v>
      </c>
      <c r="J128" s="2">
        <v>-0.24360607949317692</v>
      </c>
      <c r="K128" s="2">
        <f t="shared" si="3"/>
        <v>0.6263825156</v>
      </c>
      <c r="L128" s="2">
        <f t="shared" si="4"/>
        <v>0.9000129436</v>
      </c>
      <c r="M128" s="2">
        <f t="shared" si="19"/>
        <v>0.8517828459</v>
      </c>
      <c r="N128" s="2">
        <f t="shared" si="1"/>
        <v>1.439175882</v>
      </c>
      <c r="O128" s="2">
        <v>666.4266209243706</v>
      </c>
      <c r="P128" s="2">
        <v>618.1788831986989</v>
      </c>
      <c r="Q128" s="2">
        <v>0.020583986662395342</v>
      </c>
      <c r="R128" s="2">
        <f t="shared" si="5"/>
        <v>0.03835923413</v>
      </c>
      <c r="S128" s="2">
        <f t="shared" si="6"/>
        <v>0.202417861</v>
      </c>
      <c r="T128" s="2">
        <f t="shared" si="7"/>
        <v>-0.3095152405</v>
      </c>
      <c r="U128" s="2">
        <f t="shared" si="8"/>
        <v>0.4147385464</v>
      </c>
      <c r="V128" s="2">
        <v>-0.010270097934568012</v>
      </c>
      <c r="W128" s="2">
        <f t="shared" si="9"/>
        <v>0.03246881202</v>
      </c>
      <c r="X128" s="2">
        <f t="shared" si="10"/>
        <v>0.09789047584</v>
      </c>
      <c r="Y128" s="2">
        <f t="shared" si="11"/>
        <v>-0.2436060795</v>
      </c>
      <c r="Z128" s="2">
        <f t="shared" si="12"/>
        <v>0.1416853853</v>
      </c>
      <c r="AA128" s="2">
        <f t="shared" si="13"/>
        <v>0.0308540846</v>
      </c>
      <c r="AB128" s="5">
        <f t="shared" si="14"/>
        <v>0.04175593515</v>
      </c>
      <c r="AC128" s="2">
        <f t="shared" si="15"/>
        <v>0.04348572299</v>
      </c>
      <c r="AD128" s="2">
        <f t="shared" si="16"/>
        <v>0.06523226573</v>
      </c>
      <c r="AE128" s="2">
        <f t="shared" si="17"/>
        <v>-0.01608430394</v>
      </c>
      <c r="AF128" s="2">
        <f t="shared" si="18"/>
        <v>0.1965811966</v>
      </c>
      <c r="AG128" s="2">
        <v>0.041755935146444066</v>
      </c>
      <c r="AH128" s="2">
        <v>0.043485722987590236</v>
      </c>
      <c r="AI128" s="2">
        <v>0.06523226573016998</v>
      </c>
      <c r="AJ128" s="2">
        <v>-0.016084303937881295</v>
      </c>
      <c r="AK128" s="2">
        <v>0.19658119658119655</v>
      </c>
      <c r="AL128" s="2">
        <v>0.04381683632823456</v>
      </c>
      <c r="AM128" s="2">
        <v>0.028832100180912514</v>
      </c>
      <c r="AN128" s="2">
        <f t="shared" si="20"/>
        <v>0.01498473615</v>
      </c>
      <c r="AO128" s="2">
        <v>0.062180293741076725</v>
      </c>
      <c r="AP128" s="2">
        <v>0.05362199609774898</v>
      </c>
      <c r="AQ128" s="2">
        <f t="shared" si="21"/>
        <v>0.008558297643</v>
      </c>
      <c r="AR128" s="2">
        <v>0.05263569928469021</v>
      </c>
      <c r="AS128" s="2">
        <v>0.054754631639985465</v>
      </c>
      <c r="AT128" s="2">
        <f t="shared" si="22"/>
        <v>-0.002118932355</v>
      </c>
    </row>
    <row r="129" ht="15.75" customHeight="1">
      <c r="A129" s="2">
        <v>1919.0</v>
      </c>
      <c r="D129" s="2">
        <v>16.5</v>
      </c>
      <c r="E129" s="2">
        <v>1.1785714285714286</v>
      </c>
      <c r="F129" s="2">
        <f t="shared" si="2"/>
        <v>-0.01800976801</v>
      </c>
      <c r="G129" s="2">
        <v>0.16925948973242066</v>
      </c>
      <c r="H129" s="2">
        <v>-0.00790103901491579</v>
      </c>
      <c r="I129" s="2">
        <v>0.07923088664564504</v>
      </c>
      <c r="J129" s="2">
        <v>-0.08428894466430126</v>
      </c>
      <c r="K129" s="2">
        <f t="shared" si="3"/>
        <v>0.6262739096</v>
      </c>
      <c r="L129" s="2">
        <f t="shared" si="4"/>
        <v>0.7865725332</v>
      </c>
      <c r="M129" s="2">
        <f t="shared" si="19"/>
        <v>0.8248706841</v>
      </c>
      <c r="N129" s="2">
        <f t="shared" si="1"/>
        <v>1.696171576</v>
      </c>
      <c r="O129" s="2">
        <v>661.1611581918686</v>
      </c>
      <c r="P129" s="2">
        <v>566.0732375201243</v>
      </c>
      <c r="Q129" s="2">
        <v>-0.014999092482643306</v>
      </c>
      <c r="R129" s="2">
        <f t="shared" si="5"/>
        <v>-0.003904724402</v>
      </c>
      <c r="S129" s="2">
        <f t="shared" si="6"/>
        <v>0.1532511078</v>
      </c>
      <c r="T129" s="2">
        <f t="shared" si="7"/>
        <v>-0.3095152405</v>
      </c>
      <c r="U129" s="2">
        <f t="shared" si="8"/>
        <v>0.2764760148</v>
      </c>
      <c r="V129" s="2">
        <v>-0.03186060380364177</v>
      </c>
      <c r="W129" s="2">
        <f t="shared" si="9"/>
        <v>0.02805968363</v>
      </c>
      <c r="X129" s="2">
        <f t="shared" si="10"/>
        <v>0.08543100275</v>
      </c>
      <c r="Y129" s="2">
        <f t="shared" si="11"/>
        <v>-0.2436060795</v>
      </c>
      <c r="Z129" s="2">
        <f t="shared" si="12"/>
        <v>0.04621102086</v>
      </c>
      <c r="AA129" s="2">
        <f t="shared" si="13"/>
        <v>0.01686151132</v>
      </c>
      <c r="AB129" s="5">
        <f t="shared" si="14"/>
        <v>0.06073227995</v>
      </c>
      <c r="AC129" s="2">
        <f t="shared" si="15"/>
        <v>0.06295129624</v>
      </c>
      <c r="AD129" s="2">
        <f t="shared" si="16"/>
        <v>0.07394270361</v>
      </c>
      <c r="AE129" s="2">
        <f t="shared" si="17"/>
        <v>0.01</v>
      </c>
      <c r="AF129" s="2">
        <f t="shared" si="18"/>
        <v>0.1965811966</v>
      </c>
      <c r="AG129" s="2">
        <v>0.060732279955247166</v>
      </c>
      <c r="AH129" s="2">
        <v>0.06295129623852125</v>
      </c>
      <c r="AI129" s="2">
        <v>0.07394270361114601</v>
      </c>
      <c r="AJ129" s="2">
        <v>0.010000000000000009</v>
      </c>
      <c r="AK129" s="2">
        <v>0.19658119658119655</v>
      </c>
      <c r="AL129" s="2">
        <v>0.04232145311955031</v>
      </c>
      <c r="AM129" s="2">
        <v>0.023064539550273027</v>
      </c>
      <c r="AN129" s="2">
        <f t="shared" si="20"/>
        <v>0.01925691357</v>
      </c>
      <c r="AO129" s="2">
        <v>0.05694213208064136</v>
      </c>
      <c r="AP129" s="2">
        <v>0.04959671743405272</v>
      </c>
      <c r="AQ129" s="2">
        <f t="shared" si="21"/>
        <v>0.007345414647</v>
      </c>
      <c r="AR129" s="2">
        <v>0.053868751145293374</v>
      </c>
      <c r="AS129" s="2">
        <v>0.05360219751297183</v>
      </c>
      <c r="AT129" s="2">
        <f t="shared" si="22"/>
        <v>0.0002665536323</v>
      </c>
    </row>
    <row r="130" ht="15.75" customHeight="1">
      <c r="A130" s="2">
        <v>1920.0</v>
      </c>
      <c r="D130" s="2">
        <v>19.3</v>
      </c>
      <c r="E130" s="2">
        <v>1.1696969696969697</v>
      </c>
      <c r="F130" s="2">
        <f t="shared" si="2"/>
        <v>-0.008874458874</v>
      </c>
      <c r="G130" s="2">
        <v>0.1905268759978711</v>
      </c>
      <c r="H130" s="2">
        <v>0.01780795098263588</v>
      </c>
      <c r="I130" s="2">
        <v>-0.02514973608611315</v>
      </c>
      <c r="J130" s="2">
        <v>-0.16657878991817965</v>
      </c>
      <c r="K130" s="2">
        <f t="shared" si="3"/>
        <v>0.6187300278</v>
      </c>
      <c r="L130" s="2">
        <f t="shared" si="4"/>
        <v>0.7521756803</v>
      </c>
      <c r="M130" s="2">
        <f t="shared" si="19"/>
        <v>0.7604848275</v>
      </c>
      <c r="N130" s="2">
        <f t="shared" si="1"/>
        <v>1.984006752</v>
      </c>
      <c r="O130" s="2">
        <v>672.9350836885721</v>
      </c>
      <c r="P130" s="2">
        <v>471.7774426089557</v>
      </c>
      <c r="Q130" s="2">
        <v>-0.027051025683644682</v>
      </c>
      <c r="R130" s="2">
        <f t="shared" si="5"/>
        <v>-0.0172388185</v>
      </c>
      <c r="S130" s="2">
        <f t="shared" si="6"/>
        <v>0.1437687008</v>
      </c>
      <c r="T130" s="2">
        <f t="shared" si="7"/>
        <v>-0.3095152405</v>
      </c>
      <c r="U130" s="2">
        <f t="shared" si="8"/>
        <v>0.2764760148</v>
      </c>
      <c r="V130" s="2">
        <v>-0.051003674182054363</v>
      </c>
      <c r="W130" s="2">
        <f t="shared" si="9"/>
        <v>0.02211619698</v>
      </c>
      <c r="X130" s="2">
        <f t="shared" si="10"/>
        <v>0.09391537953</v>
      </c>
      <c r="Y130" s="2">
        <f t="shared" si="11"/>
        <v>-0.2436060795</v>
      </c>
      <c r="Z130" s="2">
        <f t="shared" si="12"/>
        <v>0.04621102086</v>
      </c>
      <c r="AA130" s="2">
        <f t="shared" si="13"/>
        <v>0.0239526485</v>
      </c>
      <c r="AB130" s="5">
        <f t="shared" si="14"/>
        <v>0.07574394621</v>
      </c>
      <c r="AC130" s="2">
        <f t="shared" si="15"/>
        <v>0.07828626942</v>
      </c>
      <c r="AD130" s="2">
        <f t="shared" si="16"/>
        <v>0.07893654081</v>
      </c>
      <c r="AE130" s="2">
        <f t="shared" si="17"/>
        <v>0.01</v>
      </c>
      <c r="AF130" s="2">
        <f t="shared" si="18"/>
        <v>0.1965811966</v>
      </c>
      <c r="AG130" s="2">
        <v>0.0757439462145369</v>
      </c>
      <c r="AH130" s="2">
        <v>0.07828626942016848</v>
      </c>
      <c r="AI130" s="2">
        <v>0.07893654081164266</v>
      </c>
      <c r="AJ130" s="2">
        <v>0.010000000000000009</v>
      </c>
      <c r="AK130" s="2">
        <v>0.19658119658119655</v>
      </c>
      <c r="AL130" s="2">
        <v>0.039493049732976855</v>
      </c>
      <c r="AM130" s="2">
        <v>0.014646316495252422</v>
      </c>
      <c r="AN130" s="2">
        <f t="shared" si="20"/>
        <v>0.02484673324</v>
      </c>
      <c r="AO130" s="2">
        <v>0.05591650904003645</v>
      </c>
      <c r="AP130" s="2">
        <v>0.043352552966698175</v>
      </c>
      <c r="AQ130" s="2">
        <f t="shared" si="21"/>
        <v>0.01256395607</v>
      </c>
      <c r="AR130" s="2">
        <v>0.054190176229038545</v>
      </c>
      <c r="AS130" s="2">
        <v>0.05038622595750814</v>
      </c>
      <c r="AT130" s="2">
        <f t="shared" si="22"/>
        <v>0.003803950272</v>
      </c>
    </row>
    <row r="131" ht="15.75" customHeight="1">
      <c r="A131" s="2">
        <v>1921.0</v>
      </c>
      <c r="D131" s="2">
        <v>19.0</v>
      </c>
      <c r="E131" s="2">
        <v>0.9844559585492227</v>
      </c>
      <c r="F131" s="2">
        <f t="shared" si="2"/>
        <v>-0.1852410111</v>
      </c>
      <c r="G131" s="2">
        <v>-0.14260169870362094</v>
      </c>
      <c r="H131" s="2">
        <v>-0.12906383078841488</v>
      </c>
      <c r="I131" s="2">
        <v>0.046557626075190095</v>
      </c>
      <c r="J131" s="2">
        <v>0.06308222017111431</v>
      </c>
      <c r="K131" s="2">
        <f t="shared" si="3"/>
        <v>0.6130198918</v>
      </c>
      <c r="L131" s="2">
        <f t="shared" si="4"/>
        <v>0.6925464102</v>
      </c>
      <c r="M131" s="2">
        <f t="shared" si="19"/>
        <v>0.686806263</v>
      </c>
      <c r="N131" s="2">
        <f t="shared" si="1"/>
        <v>1.953167269</v>
      </c>
      <c r="O131" s="2">
        <v>586.0835039158025</v>
      </c>
      <c r="P131" s="2">
        <v>501.5382111153791</v>
      </c>
      <c r="Q131" s="2">
        <v>-0.03460671599485518</v>
      </c>
      <c r="R131" s="2">
        <f t="shared" si="5"/>
        <v>-0.02430038643</v>
      </c>
      <c r="S131" s="2">
        <f t="shared" si="6"/>
        <v>0.1476982362</v>
      </c>
      <c r="T131" s="2">
        <f t="shared" si="7"/>
        <v>-0.3095152405</v>
      </c>
      <c r="U131" s="2">
        <f t="shared" si="8"/>
        <v>0.2764760148</v>
      </c>
      <c r="V131" s="2">
        <v>-0.04604957833228777</v>
      </c>
      <c r="W131" s="2">
        <f t="shared" si="9"/>
        <v>0.02367448654</v>
      </c>
      <c r="X131" s="2">
        <f t="shared" si="10"/>
        <v>0.09888411274</v>
      </c>
      <c r="Y131" s="2">
        <f t="shared" si="11"/>
        <v>-0.2436060795</v>
      </c>
      <c r="Z131" s="2">
        <f t="shared" si="12"/>
        <v>0.06308222017</v>
      </c>
      <c r="AA131" s="2">
        <f t="shared" si="13"/>
        <v>0.01144286234</v>
      </c>
      <c r="AB131" s="5">
        <f t="shared" si="14"/>
        <v>0.07176396251</v>
      </c>
      <c r="AC131" s="2">
        <f t="shared" si="15"/>
        <v>0.07456880371</v>
      </c>
      <c r="AD131" s="2">
        <f t="shared" si="16"/>
        <v>0.08268740728</v>
      </c>
      <c r="AE131" s="2">
        <f t="shared" si="17"/>
        <v>-0.01554404145</v>
      </c>
      <c r="AF131" s="2">
        <f t="shared" si="18"/>
        <v>0.1965811966</v>
      </c>
      <c r="AG131" s="2">
        <v>0.07176396251454664</v>
      </c>
      <c r="AH131" s="2">
        <v>0.0745688037110308</v>
      </c>
      <c r="AI131" s="2">
        <v>0.08268740727565801</v>
      </c>
      <c r="AJ131" s="2">
        <v>-0.015544041450777257</v>
      </c>
      <c r="AK131" s="2">
        <v>0.19658119658119655</v>
      </c>
      <c r="AL131" s="2">
        <v>0.03638394635457544</v>
      </c>
      <c r="AM131" s="2">
        <v>0.015854931768041463</v>
      </c>
      <c r="AN131" s="2">
        <f t="shared" si="20"/>
        <v>0.02052901459</v>
      </c>
      <c r="AO131" s="2">
        <v>0.0515995550386315</v>
      </c>
      <c r="AP131" s="2">
        <v>0.04221409959964396</v>
      </c>
      <c r="AQ131" s="2">
        <f t="shared" si="21"/>
        <v>0.009385455439</v>
      </c>
      <c r="AR131" s="2">
        <v>0.051454976223605065</v>
      </c>
      <c r="AS131" s="2">
        <v>0.04936381446852905</v>
      </c>
      <c r="AT131" s="2">
        <f t="shared" si="22"/>
        <v>0.002091161755</v>
      </c>
    </row>
    <row r="132" ht="15.75" customHeight="1">
      <c r="A132" s="2">
        <v>1922.0</v>
      </c>
      <c r="D132" s="2">
        <v>16.9</v>
      </c>
      <c r="E132" s="2">
        <v>0.8894736842105262</v>
      </c>
      <c r="F132" s="2">
        <f t="shared" si="2"/>
        <v>-0.09498227434</v>
      </c>
      <c r="G132" s="2">
        <v>0.09280500521376434</v>
      </c>
      <c r="H132" s="2">
        <v>0.22859734313973523</v>
      </c>
      <c r="I132" s="2">
        <v>0.1637158961115388</v>
      </c>
      <c r="J132" s="2">
        <v>0.30831964651593147</v>
      </c>
      <c r="K132" s="2">
        <f t="shared" si="3"/>
        <v>0.6180776045</v>
      </c>
      <c r="L132" s="2">
        <f t="shared" si="4"/>
        <v>0.7728536083</v>
      </c>
      <c r="M132" s="2">
        <f t="shared" si="19"/>
        <v>0.6663108699</v>
      </c>
      <c r="N132" s="2">
        <f t="shared" si="1"/>
        <v>1.737290887</v>
      </c>
      <c r="O132" s="2">
        <v>720.0606357689815</v>
      </c>
      <c r="P132" s="2">
        <v>656.1722950807055</v>
      </c>
      <c r="Q132" s="2">
        <v>-0.016919973566029128</v>
      </c>
      <c r="R132" s="2">
        <f t="shared" si="5"/>
        <v>-0.003902829133</v>
      </c>
      <c r="S132" s="2">
        <f t="shared" si="6"/>
        <v>0.1679074486</v>
      </c>
      <c r="T132" s="2">
        <f t="shared" si="7"/>
        <v>-0.3095152405</v>
      </c>
      <c r="U132" s="2">
        <f t="shared" si="8"/>
        <v>0.2764760148</v>
      </c>
      <c r="V132" s="2">
        <v>-0.023196968710836024</v>
      </c>
      <c r="W132" s="2">
        <f t="shared" si="9"/>
        <v>0.03572821677</v>
      </c>
      <c r="X132" s="2">
        <f t="shared" si="10"/>
        <v>0.1479780434</v>
      </c>
      <c r="Y132" s="2">
        <f t="shared" si="11"/>
        <v>-0.2436060795</v>
      </c>
      <c r="Z132" s="2">
        <f t="shared" si="12"/>
        <v>0.3083196465</v>
      </c>
      <c r="AA132" s="2">
        <f t="shared" si="13"/>
        <v>0.006276995145</v>
      </c>
      <c r="AB132" s="5">
        <f t="shared" si="14"/>
        <v>0.0581976328</v>
      </c>
      <c r="AC132" s="2">
        <f t="shared" si="15"/>
        <v>0.06248468462</v>
      </c>
      <c r="AD132" s="2">
        <f t="shared" si="16"/>
        <v>0.1001145136</v>
      </c>
      <c r="AE132" s="2">
        <f t="shared" si="17"/>
        <v>-0.1105263158</v>
      </c>
      <c r="AF132" s="2">
        <f t="shared" si="18"/>
        <v>0.1965811966</v>
      </c>
      <c r="AG132" s="2">
        <v>0.058197632797167206</v>
      </c>
      <c r="AH132" s="2">
        <v>0.06248468461851142</v>
      </c>
      <c r="AI132" s="2">
        <v>0.1001145135892217</v>
      </c>
      <c r="AJ132" s="2">
        <v>-0.1105263157894738</v>
      </c>
      <c r="AK132" s="2">
        <v>0.19658119658119655</v>
      </c>
      <c r="AL132" s="2">
        <v>0.038294617149406164</v>
      </c>
      <c r="AM132" s="2">
        <v>0.023219018875005736</v>
      </c>
      <c r="AN132" s="2">
        <f t="shared" si="20"/>
        <v>0.01507559827</v>
      </c>
      <c r="AO132" s="2">
        <v>0.05200432072393316</v>
      </c>
      <c r="AP132" s="2">
        <v>0.04546331985649764</v>
      </c>
      <c r="AQ132" s="2">
        <f t="shared" si="21"/>
        <v>0.006541000867</v>
      </c>
      <c r="AR132" s="2">
        <v>0.052438866526623384</v>
      </c>
      <c r="AS132" s="2">
        <v>0.05153721657313979</v>
      </c>
      <c r="AT132" s="2">
        <f t="shared" si="22"/>
        <v>0.0009016499535</v>
      </c>
    </row>
    <row r="133" ht="15.75" customHeight="1">
      <c r="A133" s="2">
        <v>1923.0</v>
      </c>
      <c r="D133" s="2">
        <v>16.8</v>
      </c>
      <c r="E133" s="2">
        <v>0.9940828402366865</v>
      </c>
      <c r="F133" s="2">
        <f t="shared" si="2"/>
        <v>0.104609156</v>
      </c>
      <c r="G133" s="2">
        <v>0.29293893129771</v>
      </c>
      <c r="H133" s="2">
        <v>0.30063499636495816</v>
      </c>
      <c r="I133" s="2">
        <v>0.08151452751563082</v>
      </c>
      <c r="J133" s="2">
        <v>0.0879521139889381</v>
      </c>
      <c r="K133" s="2">
        <f t="shared" si="3"/>
        <v>0.6149875813</v>
      </c>
      <c r="L133" s="2">
        <f t="shared" si="4"/>
        <v>0.7637299624</v>
      </c>
      <c r="M133" s="2">
        <f t="shared" si="19"/>
        <v>0.6759183875</v>
      </c>
      <c r="N133" s="2">
        <f t="shared" si="1"/>
        <v>1.727011059</v>
      </c>
      <c r="O133" s="2">
        <v>936.5360623859386</v>
      </c>
      <c r="P133" s="2">
        <v>713.8840355740268</v>
      </c>
      <c r="Q133" s="2">
        <v>0.004461810004948411</v>
      </c>
      <c r="R133" s="2">
        <f t="shared" si="5"/>
        <v>0.02127651962</v>
      </c>
      <c r="S133" s="2">
        <f t="shared" si="6"/>
        <v>0.1936082894</v>
      </c>
      <c r="T133" s="2">
        <f t="shared" si="7"/>
        <v>-0.3095152405</v>
      </c>
      <c r="U133" s="2">
        <f t="shared" si="8"/>
        <v>0.3006349964</v>
      </c>
      <c r="V133" s="2">
        <v>-0.015485691610212281</v>
      </c>
      <c r="W133" s="2">
        <f t="shared" si="9"/>
        <v>0.04120420608</v>
      </c>
      <c r="X133" s="2">
        <f t="shared" si="10"/>
        <v>0.1514122931</v>
      </c>
      <c r="Y133" s="2">
        <f t="shared" si="11"/>
        <v>-0.2436060795</v>
      </c>
      <c r="Z133" s="2">
        <f t="shared" si="12"/>
        <v>0.3083196465</v>
      </c>
      <c r="AA133" s="2">
        <f t="shared" si="13"/>
        <v>0.01994750162</v>
      </c>
      <c r="AB133" s="3">
        <f t="shared" si="14"/>
        <v>0.05537868967</v>
      </c>
      <c r="AC133" s="4">
        <f t="shared" si="15"/>
        <v>0.05979732114</v>
      </c>
      <c r="AD133" s="4">
        <f t="shared" si="16"/>
        <v>0.10170122</v>
      </c>
      <c r="AE133" s="4">
        <f t="shared" si="17"/>
        <v>-0.1105263158</v>
      </c>
      <c r="AF133" s="4">
        <f t="shared" si="18"/>
        <v>0.1965811966</v>
      </c>
      <c r="AG133" s="4">
        <v>0.05537868966683197</v>
      </c>
      <c r="AH133" s="4">
        <v>0.05979732114083669</v>
      </c>
      <c r="AI133" s="4">
        <v>0.10170122001785363</v>
      </c>
      <c r="AJ133" s="4">
        <v>-0.1105263157894738</v>
      </c>
      <c r="AK133" s="4">
        <v>0.19658119658119655</v>
      </c>
      <c r="AL133" s="2">
        <v>0.04542848693137459</v>
      </c>
      <c r="AM133" s="2">
        <v>0.024466847583440393</v>
      </c>
      <c r="AN133" s="2">
        <f t="shared" si="20"/>
        <v>0.02096163935</v>
      </c>
      <c r="AO133" s="2">
        <v>0.05424236210796156</v>
      </c>
      <c r="AP133" s="2">
        <v>0.04567763645807345</v>
      </c>
      <c r="AQ133" s="2">
        <f t="shared" si="21"/>
        <v>0.00856472565</v>
      </c>
      <c r="AR133" s="2">
        <v>0.055245235233086436</v>
      </c>
      <c r="AS133" s="2">
        <v>0.05174053633732532</v>
      </c>
      <c r="AT133" s="2">
        <f t="shared" si="22"/>
        <v>0.003504698896</v>
      </c>
    </row>
    <row r="134" ht="15.75" customHeight="1">
      <c r="A134" s="2">
        <v>1924.0</v>
      </c>
      <c r="D134" s="2">
        <v>17.3</v>
      </c>
      <c r="E134" s="2">
        <v>1.0297619047619047</v>
      </c>
      <c r="F134" s="2">
        <f t="shared" si="2"/>
        <v>0.03567906453</v>
      </c>
      <c r="G134" s="2">
        <v>0.05461254612546118</v>
      </c>
      <c r="H134" s="2">
        <v>0.024132414734552077</v>
      </c>
      <c r="I134" s="2">
        <v>0.039341831941247074</v>
      </c>
      <c r="J134" s="2">
        <v>0.00930305067126902</v>
      </c>
      <c r="K134" s="2">
        <f t="shared" si="3"/>
        <v>0.615292247</v>
      </c>
      <c r="L134" s="2">
        <f t="shared" si="4"/>
        <v>0.7576224417</v>
      </c>
      <c r="M134" s="2">
        <f t="shared" si="19"/>
        <v>0.6909969553</v>
      </c>
      <c r="N134" s="2">
        <f t="shared" si="1"/>
        <v>1.778410198</v>
      </c>
      <c r="O134" s="2">
        <v>959.1369390573004</v>
      </c>
      <c r="P134" s="2">
        <v>720.525334930382</v>
      </c>
      <c r="Q134" s="2">
        <v>0.013971442117605969</v>
      </c>
      <c r="R134" s="2">
        <f t="shared" si="5"/>
        <v>0.03048605739</v>
      </c>
      <c r="S134" s="2">
        <f t="shared" si="6"/>
        <v>0.1910653881</v>
      </c>
      <c r="T134" s="2">
        <f t="shared" si="7"/>
        <v>-0.3095152405</v>
      </c>
      <c r="U134" s="2">
        <f t="shared" si="8"/>
        <v>0.3006349964</v>
      </c>
      <c r="V134" s="2">
        <v>-0.01356272684214584</v>
      </c>
      <c r="W134" s="2">
        <f t="shared" si="9"/>
        <v>0.04413845445</v>
      </c>
      <c r="X134" s="2">
        <f t="shared" si="10"/>
        <v>0.151467874</v>
      </c>
      <c r="Y134" s="2">
        <f t="shared" si="11"/>
        <v>-0.2436060795</v>
      </c>
      <c r="Z134" s="2">
        <f t="shared" si="12"/>
        <v>0.3083196465</v>
      </c>
      <c r="AA134" s="2">
        <f t="shared" si="13"/>
        <v>0.02753416896</v>
      </c>
      <c r="AB134" s="5">
        <f t="shared" si="14"/>
        <v>0.0563421525</v>
      </c>
      <c r="AC134" s="2">
        <f t="shared" si="15"/>
        <v>0.06073269529</v>
      </c>
      <c r="AD134" s="2">
        <f t="shared" si="16"/>
        <v>0.1013410713</v>
      </c>
      <c r="AE134" s="2">
        <f t="shared" si="17"/>
        <v>-0.1105263158</v>
      </c>
      <c r="AF134" s="2">
        <f t="shared" si="18"/>
        <v>0.1965811966</v>
      </c>
      <c r="AG134" s="2">
        <v>0.056342152496756115</v>
      </c>
      <c r="AH134" s="2">
        <v>0.06073269529049652</v>
      </c>
      <c r="AI134" s="2">
        <v>0.10134107131036516</v>
      </c>
      <c r="AJ134" s="2">
        <v>-0.1105263157894738</v>
      </c>
      <c r="AK134" s="2">
        <v>0.19658119658119655</v>
      </c>
      <c r="AL134" s="2">
        <v>0.052432350761527004</v>
      </c>
      <c r="AM134" s="2">
        <v>0.022250675059627936</v>
      </c>
      <c r="AN134" s="2">
        <f t="shared" si="20"/>
        <v>0.0301816757</v>
      </c>
      <c r="AO134" s="2">
        <v>0.055131852668960764</v>
      </c>
      <c r="AP134" s="2">
        <v>0.04373571390886408</v>
      </c>
      <c r="AQ134" s="2">
        <f t="shared" si="21"/>
        <v>0.01139613876</v>
      </c>
      <c r="AR134" s="2">
        <v>0.05372408302234959</v>
      </c>
      <c r="AS134" s="2">
        <v>0.05020965400614543</v>
      </c>
      <c r="AT134" s="2">
        <f t="shared" si="22"/>
        <v>0.003514429016</v>
      </c>
    </row>
    <row r="135" ht="15.75" customHeight="1">
      <c r="A135" s="2">
        <v>1925.0</v>
      </c>
      <c r="D135" s="2">
        <v>17.3</v>
      </c>
      <c r="E135" s="2">
        <v>1.0</v>
      </c>
      <c r="F135" s="2">
        <f t="shared" si="2"/>
        <v>-0.02976190476</v>
      </c>
      <c r="G135" s="2">
        <v>0.2687193841847446</v>
      </c>
      <c r="H135" s="2">
        <v>0.2687193841847446</v>
      </c>
      <c r="I135" s="2">
        <v>0.08446216634373482</v>
      </c>
      <c r="J135" s="2">
        <v>0.08446216634373482</v>
      </c>
      <c r="K135" s="2">
        <f t="shared" si="3"/>
        <v>0.6132070451</v>
      </c>
      <c r="L135" s="2">
        <f t="shared" si="4"/>
        <v>0.7516763224</v>
      </c>
      <c r="M135" s="2">
        <f t="shared" si="19"/>
        <v>0.6796802302</v>
      </c>
      <c r="N135" s="2">
        <f t="shared" si="1"/>
        <v>1.778410198</v>
      </c>
      <c r="O135" s="2">
        <v>1216.8756266696191</v>
      </c>
      <c r="P135" s="2">
        <v>781.3824656241471</v>
      </c>
      <c r="Q135" s="2">
        <v>0.045626009316679136</v>
      </c>
      <c r="R135" s="2">
        <f t="shared" si="5"/>
        <v>0.06406285266</v>
      </c>
      <c r="S135" s="2">
        <f t="shared" si="6"/>
        <v>0.2012521761</v>
      </c>
      <c r="T135" s="2">
        <f t="shared" si="7"/>
        <v>-0.3095152405</v>
      </c>
      <c r="U135" s="2">
        <f t="shared" si="8"/>
        <v>0.3006349964</v>
      </c>
      <c r="V135" s="2">
        <v>-0.005947564587328679</v>
      </c>
      <c r="W135" s="2">
        <f t="shared" si="9"/>
        <v>0.0511614072</v>
      </c>
      <c r="X135" s="2">
        <f t="shared" si="10"/>
        <v>0.154017912</v>
      </c>
      <c r="Y135" s="2">
        <f t="shared" si="11"/>
        <v>-0.2436060795</v>
      </c>
      <c r="Z135" s="2">
        <f t="shared" si="12"/>
        <v>0.3083196465</v>
      </c>
      <c r="AA135" s="2">
        <f t="shared" si="13"/>
        <v>0.0515735739</v>
      </c>
      <c r="AB135" s="5">
        <f t="shared" si="14"/>
        <v>0.05529157987</v>
      </c>
      <c r="AC135" s="2">
        <f t="shared" si="15"/>
        <v>0.05973269529</v>
      </c>
      <c r="AD135" s="2">
        <f t="shared" si="16"/>
        <v>0.1019448481</v>
      </c>
      <c r="AE135" s="2">
        <f t="shared" si="17"/>
        <v>-0.1105263158</v>
      </c>
      <c r="AF135" s="2">
        <f t="shared" si="18"/>
        <v>0.1965811966</v>
      </c>
      <c r="AG135" s="2">
        <v>0.05529157986954839</v>
      </c>
      <c r="AH135" s="2">
        <v>0.05973269529049663</v>
      </c>
      <c r="AI135" s="2">
        <v>0.1019448481150484</v>
      </c>
      <c r="AJ135" s="2">
        <v>-0.1105263157894738</v>
      </c>
      <c r="AK135" s="2">
        <v>0.19658119658119655</v>
      </c>
      <c r="AL135" s="2">
        <v>0.058672377232609554</v>
      </c>
      <c r="AM135" s="2">
        <v>0.021700227196010276</v>
      </c>
      <c r="AN135" s="2">
        <f t="shared" si="20"/>
        <v>0.03697215004</v>
      </c>
      <c r="AO135" s="2">
        <v>0.05841933171424808</v>
      </c>
      <c r="AP135" s="2">
        <v>0.042507827352060094</v>
      </c>
      <c r="AQ135" s="2">
        <f t="shared" si="21"/>
        <v>0.01591150436</v>
      </c>
      <c r="AR135" s="2">
        <v>0.05451280617552417</v>
      </c>
      <c r="AS135" s="2">
        <v>0.04996125135820662</v>
      </c>
      <c r="AT135" s="2">
        <f t="shared" si="22"/>
        <v>0.004551554817</v>
      </c>
    </row>
    <row r="136" ht="15.75" customHeight="1">
      <c r="A136" s="2">
        <v>1926.0</v>
      </c>
      <c r="D136" s="2">
        <v>17.9</v>
      </c>
      <c r="E136" s="2">
        <v>1.0346820809248554</v>
      </c>
      <c r="F136" s="2">
        <f t="shared" si="2"/>
        <v>0.03468208092</v>
      </c>
      <c r="G136" s="2">
        <v>0.2578599007170437</v>
      </c>
      <c r="H136" s="2">
        <v>0.2156969990170312</v>
      </c>
      <c r="I136" s="2">
        <v>0.0807615530525232</v>
      </c>
      <c r="J136" s="2">
        <v>0.044534908816125984</v>
      </c>
      <c r="K136" s="2">
        <f t="shared" si="3"/>
        <v>0.609441611</v>
      </c>
      <c r="L136" s="2">
        <f t="shared" si="4"/>
        <v>0.7657941124</v>
      </c>
      <c r="M136" s="2">
        <f t="shared" si="19"/>
        <v>0.6823253786</v>
      </c>
      <c r="N136" s="2">
        <f t="shared" si="1"/>
        <v>1.840089164</v>
      </c>
      <c r="O136" s="2">
        <v>1479.3520475192252</v>
      </c>
      <c r="P136" s="2">
        <v>816.1812624812383</v>
      </c>
      <c r="Q136" s="2">
        <v>0.04053728367742756</v>
      </c>
      <c r="R136" s="2">
        <f t="shared" si="5"/>
        <v>0.05798495109</v>
      </c>
      <c r="S136" s="2">
        <f t="shared" si="6"/>
        <v>0.194943325</v>
      </c>
      <c r="T136" s="2">
        <f t="shared" si="7"/>
        <v>-0.3095152405</v>
      </c>
      <c r="U136" s="2">
        <f t="shared" si="8"/>
        <v>0.3006349964</v>
      </c>
      <c r="V136" s="2">
        <v>-0.006106934506475154</v>
      </c>
      <c r="W136" s="2">
        <f t="shared" si="9"/>
        <v>0.05150890293</v>
      </c>
      <c r="X136" s="2">
        <f t="shared" si="10"/>
        <v>0.153968585</v>
      </c>
      <c r="Y136" s="2">
        <f t="shared" si="11"/>
        <v>-0.2436060795</v>
      </c>
      <c r="Z136" s="2">
        <f t="shared" si="12"/>
        <v>0.3083196465</v>
      </c>
      <c r="AA136" s="2">
        <f t="shared" si="13"/>
        <v>0.04664421818</v>
      </c>
      <c r="AB136" s="5">
        <f t="shared" si="14"/>
        <v>0.05580075729</v>
      </c>
      <c r="AC136" s="2">
        <f t="shared" si="15"/>
        <v>0.06023060635</v>
      </c>
      <c r="AD136" s="2">
        <f t="shared" si="16"/>
        <v>0.1017939303</v>
      </c>
      <c r="AE136" s="2">
        <f t="shared" si="17"/>
        <v>-0.1105263158</v>
      </c>
      <c r="AF136" s="2">
        <f t="shared" si="18"/>
        <v>0.1965811966</v>
      </c>
      <c r="AG136" s="2">
        <v>0.05580075728608184</v>
      </c>
      <c r="AH136" s="2">
        <v>0.060230606353278926</v>
      </c>
      <c r="AI136" s="2">
        <v>0.1017939303241008</v>
      </c>
      <c r="AJ136" s="2">
        <v>-0.1105263157894738</v>
      </c>
      <c r="AK136" s="2">
        <v>0.19658119658119655</v>
      </c>
      <c r="AL136" s="2">
        <v>0.06330433336327014</v>
      </c>
      <c r="AM136" s="2">
        <v>0.02163440642287895</v>
      </c>
      <c r="AN136" s="2">
        <f t="shared" si="20"/>
        <v>0.04166992694</v>
      </c>
      <c r="AO136" s="2">
        <v>0.06068915269666378</v>
      </c>
      <c r="AP136" s="2">
        <v>0.04081590061837977</v>
      </c>
      <c r="AQ136" s="2">
        <f t="shared" si="21"/>
        <v>0.01987325208</v>
      </c>
      <c r="AR136" s="2">
        <v>0.05646740734385479</v>
      </c>
      <c r="AS136" s="2">
        <v>0.05048802806575048</v>
      </c>
      <c r="AT136" s="2">
        <f t="shared" si="22"/>
        <v>0.005979379278</v>
      </c>
    </row>
    <row r="137" ht="15.75" customHeight="1">
      <c r="A137" s="2">
        <v>1927.0</v>
      </c>
      <c r="D137" s="2">
        <v>17.5</v>
      </c>
      <c r="E137" s="2">
        <v>0.9776536312849162</v>
      </c>
      <c r="F137" s="2">
        <f t="shared" si="2"/>
        <v>-0.05702844964</v>
      </c>
      <c r="G137" s="2">
        <v>0.10051390992371156</v>
      </c>
      <c r="H137" s="2">
        <v>0.12566851357911069</v>
      </c>
      <c r="I137" s="2">
        <v>0.08783601008276953</v>
      </c>
      <c r="J137" s="2">
        <v>0.1127008331703756</v>
      </c>
      <c r="K137" s="2">
        <f t="shared" si="3"/>
        <v>0.6101322658</v>
      </c>
      <c r="L137" s="2">
        <f t="shared" si="4"/>
        <v>0.7839376035</v>
      </c>
      <c r="M137" s="2">
        <f t="shared" si="19"/>
        <v>0.6808595053</v>
      </c>
      <c r="N137" s="2">
        <f t="shared" si="1"/>
        <v>1.798969853</v>
      </c>
      <c r="O137" s="2">
        <v>1665.2600203911802</v>
      </c>
      <c r="P137" s="2">
        <v>908.1655707809228</v>
      </c>
      <c r="Q137" s="2">
        <v>0.05605948512439151</v>
      </c>
      <c r="R137" s="2">
        <f t="shared" si="5"/>
        <v>0.07347774917</v>
      </c>
      <c r="S137" s="2">
        <f t="shared" si="6"/>
        <v>0.1933894481</v>
      </c>
      <c r="T137" s="2">
        <f t="shared" si="7"/>
        <v>-0.3095152405</v>
      </c>
      <c r="U137" s="2">
        <f t="shared" si="8"/>
        <v>0.3006349964</v>
      </c>
      <c r="V137" s="2">
        <v>0.010601386511159579</v>
      </c>
      <c r="W137" s="2">
        <f t="shared" si="9"/>
        <v>0.05433575042</v>
      </c>
      <c r="X137" s="2">
        <f t="shared" si="10"/>
        <v>0.1557126131</v>
      </c>
      <c r="Y137" s="2">
        <f t="shared" si="11"/>
        <v>-0.2436060795</v>
      </c>
      <c r="Z137" s="2">
        <f t="shared" si="12"/>
        <v>0.3083196465</v>
      </c>
      <c r="AA137" s="2">
        <f t="shared" si="13"/>
        <v>0.04545809861</v>
      </c>
      <c r="AB137" s="5">
        <f t="shared" si="14"/>
        <v>0.04108267355</v>
      </c>
      <c r="AC137" s="2">
        <f t="shared" si="15"/>
        <v>0.04549596948</v>
      </c>
      <c r="AD137" s="2">
        <f t="shared" si="16"/>
        <v>0.1020407465</v>
      </c>
      <c r="AE137" s="2">
        <f t="shared" si="17"/>
        <v>-0.1105263158</v>
      </c>
      <c r="AF137" s="2">
        <f t="shared" si="18"/>
        <v>0.1965811966</v>
      </c>
      <c r="AG137" s="2">
        <v>0.0410826735479067</v>
      </c>
      <c r="AH137" s="2">
        <v>0.045495969481770704</v>
      </c>
      <c r="AI137" s="2">
        <v>0.1020407464791372</v>
      </c>
      <c r="AJ137" s="2">
        <v>-0.1105263157894738</v>
      </c>
      <c r="AK137" s="2">
        <v>0.19658119658119655</v>
      </c>
      <c r="AL137" s="2">
        <v>0.06710272206285055</v>
      </c>
      <c r="AM137" s="2">
        <v>0.023103301050043615</v>
      </c>
      <c r="AN137" s="2">
        <f t="shared" si="20"/>
        <v>0.04399942101</v>
      </c>
      <c r="AO137" s="2">
        <v>0.06531450039321904</v>
      </c>
      <c r="AP137" s="2">
        <v>0.04144966911352374</v>
      </c>
      <c r="AQ137" s="2">
        <f t="shared" si="21"/>
        <v>0.02386483128</v>
      </c>
      <c r="AR137" s="2">
        <v>0.05721671476944861</v>
      </c>
      <c r="AS137" s="2">
        <v>0.051092141739306686</v>
      </c>
      <c r="AT137" s="2">
        <f t="shared" si="22"/>
        <v>0.00612457303</v>
      </c>
    </row>
    <row r="138" ht="15.75" customHeight="1">
      <c r="A138" s="2">
        <v>1928.0</v>
      </c>
      <c r="D138" s="2">
        <v>17.3</v>
      </c>
      <c r="E138" s="2">
        <v>0.9885714285714287</v>
      </c>
      <c r="F138" s="2">
        <f t="shared" si="2"/>
        <v>0.01091779729</v>
      </c>
      <c r="G138" s="2">
        <v>0.3210851209056955</v>
      </c>
      <c r="H138" s="2">
        <v>0.33635778126298677</v>
      </c>
      <c r="I138" s="2">
        <v>0.08484310230305625</v>
      </c>
      <c r="J138" s="2">
        <v>0.09738464105800482</v>
      </c>
      <c r="K138" s="2">
        <f t="shared" si="3"/>
        <v>0.6072551511</v>
      </c>
      <c r="L138" s="2">
        <f t="shared" si="4"/>
        <v>0.5361075464</v>
      </c>
      <c r="M138" s="2">
        <f t="shared" si="19"/>
        <v>0.6912607735</v>
      </c>
      <c r="N138" s="2">
        <f t="shared" si="1"/>
        <v>1.778410198</v>
      </c>
      <c r="O138" s="2">
        <v>2225.3831860759137</v>
      </c>
      <c r="P138" s="2">
        <v>996.6069489126611</v>
      </c>
      <c r="Q138" s="2">
        <v>0.12814584065716575</v>
      </c>
      <c r="R138" s="2">
        <f t="shared" si="5"/>
        <v>0.1380650513</v>
      </c>
      <c r="S138" s="2">
        <f t="shared" si="6"/>
        <v>0.1553856825</v>
      </c>
      <c r="T138" s="2">
        <f t="shared" si="7"/>
        <v>-0.1290638308</v>
      </c>
      <c r="U138" s="2">
        <f t="shared" si="8"/>
        <v>0.3363577813</v>
      </c>
      <c r="V138" s="2">
        <v>0.04891663862295113</v>
      </c>
      <c r="W138" s="2">
        <f t="shared" si="9"/>
        <v>0.0723113864</v>
      </c>
      <c r="X138" s="2">
        <f t="shared" si="10"/>
        <v>0.1256129186</v>
      </c>
      <c r="Y138" s="2">
        <f t="shared" si="11"/>
        <v>-0.1665787899</v>
      </c>
      <c r="Z138" s="2">
        <f t="shared" si="12"/>
        <v>0.3083196465</v>
      </c>
      <c r="AA138" s="2">
        <f t="shared" si="13"/>
        <v>0.07922920203</v>
      </c>
      <c r="AB138" s="5">
        <f t="shared" si="14"/>
        <v>0.0213904826</v>
      </c>
      <c r="AC138" s="2">
        <f t="shared" si="15"/>
        <v>0.02469499268</v>
      </c>
      <c r="AD138" s="2">
        <f t="shared" si="16"/>
        <v>0.0880641664</v>
      </c>
      <c r="AE138" s="2">
        <f t="shared" si="17"/>
        <v>-0.1105263158</v>
      </c>
      <c r="AF138" s="2">
        <f t="shared" si="18"/>
        <v>0.1785714286</v>
      </c>
      <c r="AG138" s="2">
        <v>0.0213904825975451</v>
      </c>
      <c r="AH138" s="2">
        <v>0.024694992680794003</v>
      </c>
      <c r="AI138" s="2">
        <v>0.08806416639751086</v>
      </c>
      <c r="AJ138" s="2">
        <v>-0.1105263157894738</v>
      </c>
      <c r="AK138" s="2">
        <v>0.1785714285714286</v>
      </c>
      <c r="AL138" s="2">
        <v>0.07063123693913882</v>
      </c>
      <c r="AM138" s="2">
        <v>0.022512110756268695</v>
      </c>
      <c r="AN138" s="2">
        <f t="shared" si="20"/>
        <v>0.04811912618</v>
      </c>
      <c r="AO138" s="2">
        <v>0.07091265669637713</v>
      </c>
      <c r="AP138" s="2">
        <v>0.04174117374916411</v>
      </c>
      <c r="AQ138" s="2">
        <f t="shared" si="21"/>
        <v>0.02917148295</v>
      </c>
      <c r="AR138" s="2">
        <v>0.05965450079082078</v>
      </c>
      <c r="AS138" s="2">
        <v>0.05122315968403962</v>
      </c>
      <c r="AT138" s="2">
        <f t="shared" si="22"/>
        <v>0.008431341107</v>
      </c>
    </row>
    <row r="139" ht="15.75" customHeight="1">
      <c r="A139" s="2">
        <v>1929.0</v>
      </c>
      <c r="D139" s="2">
        <v>17.1</v>
      </c>
      <c r="E139" s="2">
        <v>0.9884393063583815</v>
      </c>
      <c r="F139" s="2">
        <f t="shared" si="2"/>
        <v>-0.000132122213</v>
      </c>
      <c r="G139" s="2">
        <v>0.47135452261662314</v>
      </c>
      <c r="H139" s="2">
        <v>0.4885633474425486</v>
      </c>
      <c r="I139" s="2">
        <v>0.00624584438761655</v>
      </c>
      <c r="J139" s="2">
        <v>0.018014801631916155</v>
      </c>
      <c r="K139" s="2">
        <f t="shared" si="3"/>
        <v>0.5788620503</v>
      </c>
      <c r="L139" s="2">
        <f t="shared" si="4"/>
        <v>0.2032920318</v>
      </c>
      <c r="M139" s="2">
        <f t="shared" si="19"/>
        <v>0.583039759</v>
      </c>
      <c r="N139" s="2">
        <f t="shared" si="1"/>
        <v>1.757850542</v>
      </c>
      <c r="O139" s="2">
        <v>3312.623844807526</v>
      </c>
      <c r="P139" s="2">
        <v>1014.5606254023119</v>
      </c>
      <c r="Q139" s="2">
        <v>0.17486097763558114</v>
      </c>
      <c r="R139" s="2">
        <f t="shared" si="5"/>
        <v>0.18771149</v>
      </c>
      <c r="S139" s="2">
        <f t="shared" si="6"/>
        <v>0.1807999693</v>
      </c>
      <c r="T139" s="2">
        <f t="shared" si="7"/>
        <v>-0.1290638308</v>
      </c>
      <c r="U139" s="2">
        <f t="shared" si="8"/>
        <v>0.4885633474</v>
      </c>
      <c r="V139" s="2">
        <v>0.060084630647465824</v>
      </c>
      <c r="W139" s="2">
        <f t="shared" si="9"/>
        <v>0.06501288217</v>
      </c>
      <c r="X139" s="2">
        <f t="shared" si="10"/>
        <v>0.1168031268</v>
      </c>
      <c r="Y139" s="2">
        <f t="shared" si="11"/>
        <v>-0.1665787899</v>
      </c>
      <c r="Z139" s="2">
        <f t="shared" si="12"/>
        <v>0.3083196465</v>
      </c>
      <c r="AA139" s="2">
        <f t="shared" si="13"/>
        <v>0.114776347</v>
      </c>
      <c r="AB139" s="5">
        <f t="shared" si="14"/>
        <v>0.003578194769</v>
      </c>
      <c r="AC139" s="2">
        <f t="shared" si="15"/>
        <v>0.005681780459</v>
      </c>
      <c r="AD139" s="2">
        <f t="shared" si="16"/>
        <v>0.06977676429</v>
      </c>
      <c r="AE139" s="2">
        <f t="shared" si="17"/>
        <v>-0.1105263158</v>
      </c>
      <c r="AF139" s="2">
        <f t="shared" si="18"/>
        <v>0.1696969697</v>
      </c>
      <c r="AG139" s="2">
        <v>0.0035781947688628773</v>
      </c>
      <c r="AH139" s="2">
        <v>0.005681780459489305</v>
      </c>
      <c r="AI139" s="2">
        <v>0.06977676428612826</v>
      </c>
      <c r="AJ139" s="2">
        <v>-0.1105263157894738</v>
      </c>
      <c r="AK139" s="2">
        <v>0.16969696969696968</v>
      </c>
      <c r="AL139" s="2">
        <v>0.07552910200865845</v>
      </c>
      <c r="AM139" s="2">
        <v>0.019481688871069613</v>
      </c>
      <c r="AN139" s="2">
        <f t="shared" si="20"/>
        <v>0.05604741314</v>
      </c>
      <c r="AO139" s="2">
        <v>0.07597081221537788</v>
      </c>
      <c r="AP139" s="2">
        <v>0.04007944156503721</v>
      </c>
      <c r="AQ139" s="2">
        <f t="shared" si="21"/>
        <v>0.03589137065</v>
      </c>
      <c r="AR139" s="2">
        <v>0.06307390865356348</v>
      </c>
      <c r="AS139" s="2">
        <v>0.050729872168149295</v>
      </c>
      <c r="AT139" s="2">
        <f t="shared" si="22"/>
        <v>0.01234403649</v>
      </c>
    </row>
    <row r="140" ht="15.75" customHeight="1">
      <c r="A140" s="2">
        <v>1930.0</v>
      </c>
      <c r="D140" s="2">
        <v>17.1</v>
      </c>
      <c r="E140" s="2">
        <v>1.0</v>
      </c>
      <c r="F140" s="2">
        <f t="shared" si="2"/>
        <v>0.01156069364</v>
      </c>
      <c r="G140" s="2">
        <v>-0.1473521728017838</v>
      </c>
      <c r="H140" s="2">
        <v>-0.1473521728017838</v>
      </c>
      <c r="I140" s="2">
        <v>0.043470040034953694</v>
      </c>
      <c r="J140" s="2">
        <v>0.043470040034953694</v>
      </c>
      <c r="K140" s="2">
        <f t="shared" si="3"/>
        <v>0.5754783284</v>
      </c>
      <c r="L140" s="2">
        <f t="shared" si="4"/>
        <v>0.1312300724</v>
      </c>
      <c r="M140" s="2">
        <f t="shared" si="19"/>
        <v>0.5495170245</v>
      </c>
      <c r="N140" s="2">
        <f t="shared" si="1"/>
        <v>1.757850542</v>
      </c>
      <c r="O140" s="2">
        <v>2824.5015236001377</v>
      </c>
      <c r="P140" s="2">
        <v>1058.663616406438</v>
      </c>
      <c r="Q140" s="2">
        <v>0.15424197628915717</v>
      </c>
      <c r="R140" s="2">
        <f t="shared" si="5"/>
        <v>0.1711954776</v>
      </c>
      <c r="S140" s="2">
        <f t="shared" si="6"/>
        <v>0.2040888475</v>
      </c>
      <c r="T140" s="2">
        <f t="shared" si="7"/>
        <v>-0.1473521728</v>
      </c>
      <c r="U140" s="2">
        <f t="shared" si="8"/>
        <v>0.4885633474</v>
      </c>
      <c r="V140" s="2">
        <v>0.08418172266023734</v>
      </c>
      <c r="W140" s="2">
        <f t="shared" si="9"/>
        <v>0.07187485978</v>
      </c>
      <c r="X140" s="2">
        <f t="shared" si="10"/>
        <v>0.08486853991</v>
      </c>
      <c r="Y140" s="2">
        <f t="shared" si="11"/>
        <v>0.009303050671</v>
      </c>
      <c r="Z140" s="2">
        <f t="shared" si="12"/>
        <v>0.3083196465</v>
      </c>
      <c r="AA140" s="2">
        <f t="shared" si="13"/>
        <v>0.07006025363</v>
      </c>
      <c r="AB140" s="5">
        <f t="shared" si="14"/>
        <v>-0.01202972058</v>
      </c>
      <c r="AC140" s="2">
        <f t="shared" si="15"/>
        <v>-0.01128791651</v>
      </c>
      <c r="AD140" s="2">
        <f t="shared" si="16"/>
        <v>0.03954008611</v>
      </c>
      <c r="AE140" s="2">
        <f t="shared" si="17"/>
        <v>-0.1105263158</v>
      </c>
      <c r="AF140" s="2">
        <f t="shared" si="18"/>
        <v>0.03468208092</v>
      </c>
      <c r="AG140" s="2">
        <v>-0.012029720574840388</v>
      </c>
      <c r="AH140" s="2">
        <v>-0.011287916510207885</v>
      </c>
      <c r="AI140" s="2">
        <v>0.03954008610726168</v>
      </c>
      <c r="AJ140" s="2">
        <v>-0.1105263157894738</v>
      </c>
      <c r="AK140" s="2">
        <v>0.03468208092485536</v>
      </c>
      <c r="AL140" s="2">
        <v>0.06863335666855683</v>
      </c>
      <c r="AM140" s="2">
        <v>0.02016318422731747</v>
      </c>
      <c r="AN140" s="2">
        <f t="shared" si="20"/>
        <v>0.04847017244</v>
      </c>
      <c r="AO140" s="2">
        <v>0.06476507590299295</v>
      </c>
      <c r="AP140" s="2">
        <v>0.03951488135775682</v>
      </c>
      <c r="AQ140" s="2">
        <f t="shared" si="21"/>
        <v>0.02525019455</v>
      </c>
      <c r="AR140" s="2">
        <v>0.0607040801517934</v>
      </c>
      <c r="AS140" s="2">
        <v>0.05034600692849129</v>
      </c>
      <c r="AT140" s="2">
        <f t="shared" si="22"/>
        <v>0.01035807322</v>
      </c>
    </row>
    <row r="141" ht="15.75" customHeight="1">
      <c r="A141" s="2">
        <v>1931.0</v>
      </c>
      <c r="D141" s="2">
        <v>15.9</v>
      </c>
      <c r="E141" s="2">
        <v>0.9298245614035087</v>
      </c>
      <c r="F141" s="2">
        <f t="shared" si="2"/>
        <v>-0.0701754386</v>
      </c>
      <c r="G141" s="2">
        <v>-0.28538700385191973</v>
      </c>
      <c r="H141" s="2">
        <v>-0.23145394753885695</v>
      </c>
      <c r="I141" s="2">
        <v>0.06881051320764597</v>
      </c>
      <c r="J141" s="2">
        <v>0.14947545760067604</v>
      </c>
      <c r="K141" s="2">
        <f t="shared" si="3"/>
        <v>0.5502640428</v>
      </c>
      <c r="L141" s="2">
        <f t="shared" si="4"/>
        <v>0.04868832617</v>
      </c>
      <c r="M141" s="2">
        <f t="shared" si="19"/>
        <v>0.4175606578</v>
      </c>
      <c r="N141" s="2">
        <f t="shared" si="1"/>
        <v>1.634492609</v>
      </c>
      <c r="O141" s="2">
        <v>2170.75949613337</v>
      </c>
      <c r="P141" s="2">
        <v>1216.907844913977</v>
      </c>
      <c r="Q141" s="2">
        <v>0.13989597768034165</v>
      </c>
      <c r="R141" s="2">
        <f t="shared" si="5"/>
        <v>0.1609564659</v>
      </c>
      <c r="S141" s="2">
        <f t="shared" si="6"/>
        <v>0.222559069</v>
      </c>
      <c r="T141" s="2">
        <f t="shared" si="7"/>
        <v>-0.2314539475</v>
      </c>
      <c r="U141" s="2">
        <f t="shared" si="8"/>
        <v>0.4885633474</v>
      </c>
      <c r="V141" s="2">
        <v>0.09268596904254724</v>
      </c>
      <c r="W141" s="2">
        <f t="shared" si="9"/>
        <v>0.0741001485</v>
      </c>
      <c r="X141" s="2">
        <f t="shared" si="10"/>
        <v>0.08655259544</v>
      </c>
      <c r="Y141" s="2">
        <f t="shared" si="11"/>
        <v>0.009303050671</v>
      </c>
      <c r="Z141" s="2">
        <f t="shared" si="12"/>
        <v>0.3083196465</v>
      </c>
      <c r="AA141" s="2">
        <f t="shared" si="13"/>
        <v>0.04721000864</v>
      </c>
      <c r="AB141" s="5">
        <f t="shared" si="14"/>
        <v>-0.01765429123</v>
      </c>
      <c r="AC141" s="2">
        <f t="shared" si="15"/>
        <v>-0.01675105622</v>
      </c>
      <c r="AD141" s="2">
        <f t="shared" si="16"/>
        <v>0.0437441201</v>
      </c>
      <c r="AE141" s="2">
        <f t="shared" si="17"/>
        <v>-0.1105263158</v>
      </c>
      <c r="AF141" s="2">
        <f t="shared" si="18"/>
        <v>0.03468208092</v>
      </c>
      <c r="AG141" s="2">
        <v>-0.01765429123336486</v>
      </c>
      <c r="AH141" s="2">
        <v>-0.016751056224779348</v>
      </c>
      <c r="AI141" s="2">
        <v>0.043744120096141086</v>
      </c>
      <c r="AJ141" s="2">
        <v>-0.1105263157894738</v>
      </c>
      <c r="AK141" s="2">
        <v>0.03468208092485536</v>
      </c>
      <c r="AL141" s="2">
        <v>0.05311203852008526</v>
      </c>
      <c r="AM141" s="2">
        <v>0.022848158291531865</v>
      </c>
      <c r="AN141" s="2">
        <f t="shared" si="20"/>
        <v>0.03026388023</v>
      </c>
      <c r="AO141" s="2">
        <v>0.0545674451290583</v>
      </c>
      <c r="AP141" s="2">
        <v>0.040278770068085515</v>
      </c>
      <c r="AQ141" s="2">
        <f t="shared" si="21"/>
        <v>0.01428867506</v>
      </c>
      <c r="AR141" s="2">
        <v>0.05629593778297839</v>
      </c>
      <c r="AS141" s="2">
        <v>0.05081498927388215</v>
      </c>
      <c r="AT141" s="2">
        <f t="shared" si="22"/>
        <v>0.005480948509</v>
      </c>
    </row>
    <row r="142" ht="15.75" customHeight="1">
      <c r="A142" s="2">
        <v>1932.0</v>
      </c>
      <c r="D142" s="2">
        <v>14.3</v>
      </c>
      <c r="E142" s="2">
        <v>0.89937106918239</v>
      </c>
      <c r="F142" s="2">
        <f t="shared" si="2"/>
        <v>-0.03045349222</v>
      </c>
      <c r="G142" s="2">
        <v>-0.4827294188738418</v>
      </c>
      <c r="H142" s="2">
        <v>-0.4248529902163696</v>
      </c>
      <c r="I142" s="2">
        <v>-0.18331251463868392</v>
      </c>
      <c r="J142" s="2">
        <v>-0.09193489389895626</v>
      </c>
      <c r="K142" s="2">
        <f t="shared" si="3"/>
        <v>0.560436332</v>
      </c>
      <c r="L142" s="2">
        <f t="shared" si="4"/>
        <v>0.590297058</v>
      </c>
      <c r="M142" s="2">
        <f t="shared" si="19"/>
        <v>0.4663091065</v>
      </c>
      <c r="N142" s="2">
        <f t="shared" si="1"/>
        <v>1.470015366</v>
      </c>
      <c r="O142" s="2">
        <v>1248.5058331605278</v>
      </c>
      <c r="P142" s="2">
        <v>1105.031551307003</v>
      </c>
      <c r="Q142" s="2">
        <v>0.05657942815105948</v>
      </c>
      <c r="R142" s="2">
        <f t="shared" si="5"/>
        <v>0.0956114326</v>
      </c>
      <c r="S142" s="2">
        <f t="shared" si="6"/>
        <v>0.287071526</v>
      </c>
      <c r="T142" s="2">
        <f t="shared" si="7"/>
        <v>-0.4248529902</v>
      </c>
      <c r="U142" s="2">
        <f t="shared" si="8"/>
        <v>0.4885633474</v>
      </c>
      <c r="V142" s="2">
        <v>0.05350276278030964</v>
      </c>
      <c r="W142" s="2">
        <f t="shared" si="9"/>
        <v>0.03939730742</v>
      </c>
      <c r="X142" s="2">
        <f t="shared" si="10"/>
        <v>0.06773385664</v>
      </c>
      <c r="Y142" s="2">
        <f t="shared" si="11"/>
        <v>-0.0919348939</v>
      </c>
      <c r="Z142" s="2">
        <f t="shared" si="12"/>
        <v>0.1494754576</v>
      </c>
      <c r="AA142" s="2">
        <f t="shared" si="13"/>
        <v>0.003076665371</v>
      </c>
      <c r="AB142" s="5">
        <f t="shared" si="14"/>
        <v>-0.01656664689</v>
      </c>
      <c r="AC142" s="2">
        <f t="shared" si="15"/>
        <v>-0.01576131773</v>
      </c>
      <c r="AD142" s="2">
        <f t="shared" si="16"/>
        <v>0.04143781835</v>
      </c>
      <c r="AE142" s="2">
        <f t="shared" si="17"/>
        <v>-0.1006289308</v>
      </c>
      <c r="AF142" s="2">
        <f t="shared" si="18"/>
        <v>0.03468208092</v>
      </c>
      <c r="AG142" s="2">
        <v>-0.016566646894319453</v>
      </c>
      <c r="AH142" s="2">
        <v>-0.015761317727592816</v>
      </c>
      <c r="AI142" s="2">
        <v>0.04143781834632494</v>
      </c>
      <c r="AJ142" s="2">
        <v>-0.10062893081761004</v>
      </c>
      <c r="AK142" s="2">
        <v>0.03468208092485536</v>
      </c>
      <c r="AL142" s="2">
        <v>0.02824568334577626</v>
      </c>
      <c r="AM142" s="2">
        <v>0.018226703499844003</v>
      </c>
      <c r="AN142" s="2">
        <f t="shared" si="20"/>
        <v>0.01001897985</v>
      </c>
      <c r="AO142" s="2">
        <v>0.042853274431896994</v>
      </c>
      <c r="AP142" s="2">
        <v>0.03707779432781327</v>
      </c>
      <c r="AQ142" s="2">
        <f t="shared" si="21"/>
        <v>0.005775480104</v>
      </c>
      <c r="AR142" s="2">
        <v>0.049569754821905405</v>
      </c>
      <c r="AS142" s="2">
        <v>0.0485407098428317</v>
      </c>
      <c r="AT142" s="2">
        <f t="shared" si="22"/>
        <v>0.001029044979</v>
      </c>
    </row>
    <row r="143" ht="15.75" customHeight="1">
      <c r="A143" s="2">
        <v>1933.0</v>
      </c>
      <c r="D143" s="2">
        <v>12.9</v>
      </c>
      <c r="E143" s="2">
        <v>0.9020979020979021</v>
      </c>
      <c r="F143" s="2">
        <f t="shared" si="2"/>
        <v>0.002726832916</v>
      </c>
      <c r="G143" s="2">
        <v>-0.060520027649285435</v>
      </c>
      <c r="H143" s="2">
        <v>0.04143903911745883</v>
      </c>
      <c r="I143" s="2">
        <v>0.06840091749430854</v>
      </c>
      <c r="J143" s="2">
        <v>0.1843514046642336</v>
      </c>
      <c r="K143" s="2">
        <f t="shared" si="3"/>
        <v>0.5554928668</v>
      </c>
      <c r="L143" s="2">
        <f t="shared" si="4"/>
        <v>0.5628076125</v>
      </c>
      <c r="M143" s="2">
        <f t="shared" si="19"/>
        <v>0.4445534771</v>
      </c>
      <c r="N143" s="2">
        <f t="shared" si="1"/>
        <v>1.326097777</v>
      </c>
      <c r="O143" s="2">
        <v>1300.2427152192424</v>
      </c>
      <c r="P143" s="2">
        <v>1308.7456699887462</v>
      </c>
      <c r="Q143" s="2">
        <v>0.033356064131394685</v>
      </c>
      <c r="R143" s="2">
        <f t="shared" si="5"/>
        <v>0.06969183688</v>
      </c>
      <c r="S143" s="2">
        <f t="shared" si="6"/>
        <v>0.2780631986</v>
      </c>
      <c r="T143" s="2">
        <f t="shared" si="7"/>
        <v>-0.4248529902</v>
      </c>
      <c r="U143" s="2">
        <f t="shared" si="8"/>
        <v>0.4885633474</v>
      </c>
      <c r="V143" s="2">
        <v>0.06248488089735712</v>
      </c>
      <c r="W143" s="2">
        <f t="shared" si="9"/>
        <v>0.03808594642</v>
      </c>
      <c r="X143" s="2">
        <f t="shared" si="10"/>
        <v>0.07881352083</v>
      </c>
      <c r="Y143" s="2">
        <f t="shared" si="11"/>
        <v>-0.0919348939</v>
      </c>
      <c r="Z143" s="2">
        <f t="shared" si="12"/>
        <v>0.1843514047</v>
      </c>
      <c r="AA143" s="2">
        <f t="shared" si="13"/>
        <v>-0.02912881677</v>
      </c>
      <c r="AB143" s="3">
        <f t="shared" si="14"/>
        <v>-0.02606932896</v>
      </c>
      <c r="AC143" s="4">
        <f t="shared" si="15"/>
        <v>-0.02495981154</v>
      </c>
      <c r="AD143" s="4">
        <f t="shared" si="16"/>
        <v>0.04860031155</v>
      </c>
      <c r="AE143" s="4">
        <f t="shared" si="17"/>
        <v>-0.1006289308</v>
      </c>
      <c r="AF143" s="4">
        <f t="shared" si="18"/>
        <v>0.03468208092</v>
      </c>
      <c r="AG143" s="4">
        <v>-0.026069328960388473</v>
      </c>
      <c r="AH143" s="4">
        <v>-0.02495981154147131</v>
      </c>
      <c r="AI143" s="4">
        <v>0.04860031154557014</v>
      </c>
      <c r="AJ143" s="4">
        <v>-0.10062893081761004</v>
      </c>
      <c r="AK143" s="4">
        <v>0.03468208092485536</v>
      </c>
      <c r="AL143" s="2">
        <v>0.027498418045748034</v>
      </c>
      <c r="AM143" s="2">
        <v>0.023900652502184167</v>
      </c>
      <c r="AN143" s="2">
        <f t="shared" si="20"/>
        <v>0.003597765544</v>
      </c>
      <c r="AO143" s="2">
        <v>0.04304737013464809</v>
      </c>
      <c r="AP143" s="2">
        <v>0.03939017558923665</v>
      </c>
      <c r="AQ143" s="2">
        <f t="shared" si="21"/>
        <v>0.003657194545</v>
      </c>
      <c r="AR143" s="2">
        <v>0.04968510737578807</v>
      </c>
      <c r="AS143" s="2">
        <v>0.04954220433859537</v>
      </c>
      <c r="AT143" s="2">
        <f t="shared" si="22"/>
        <v>0.0001429030372</v>
      </c>
    </row>
    <row r="144" ht="15.75" customHeight="1">
      <c r="A144" s="2">
        <v>1934.0</v>
      </c>
      <c r="D144" s="2">
        <v>13.2</v>
      </c>
      <c r="E144" s="2">
        <v>1.0232558139534882</v>
      </c>
      <c r="F144" s="2">
        <f t="shared" si="2"/>
        <v>0.1211579119</v>
      </c>
      <c r="G144" s="2">
        <v>0.7564614886874668</v>
      </c>
      <c r="H144" s="2">
        <v>0.7165419093991157</v>
      </c>
      <c r="I144" s="2">
        <v>0.1541642016744602</v>
      </c>
      <c r="J144" s="2">
        <v>0.12793319709094986</v>
      </c>
      <c r="K144" s="2">
        <f t="shared" si="3"/>
        <v>0.5419365754</v>
      </c>
      <c r="L144" s="2">
        <f t="shared" si="4"/>
        <v>0.6568584392</v>
      </c>
      <c r="M144" s="2">
        <f t="shared" si="19"/>
        <v>0.4580208287</v>
      </c>
      <c r="N144" s="2">
        <f t="shared" si="1"/>
        <v>1.356937261</v>
      </c>
      <c r="O144" s="2">
        <v>2231.921113064729</v>
      </c>
      <c r="P144" s="2">
        <v>1476.1776877293437</v>
      </c>
      <c r="Q144" s="2">
        <v>0.08812759035230985</v>
      </c>
      <c r="R144" s="2">
        <f t="shared" si="5"/>
        <v>0.1389327863</v>
      </c>
      <c r="S144" s="2">
        <f t="shared" si="6"/>
        <v>0.3438779736</v>
      </c>
      <c r="T144" s="2">
        <f t="shared" si="7"/>
        <v>-0.4248529902</v>
      </c>
      <c r="U144" s="2">
        <f t="shared" si="8"/>
        <v>0.7165419094</v>
      </c>
      <c r="V144" s="2">
        <v>0.07435779221720626</v>
      </c>
      <c r="W144" s="2">
        <f t="shared" si="9"/>
        <v>0.04956818339</v>
      </c>
      <c r="X144" s="2">
        <f t="shared" si="10"/>
        <v>0.07839603913</v>
      </c>
      <c r="Y144" s="2">
        <f t="shared" si="11"/>
        <v>-0.0919348939</v>
      </c>
      <c r="Z144" s="2">
        <f t="shared" si="12"/>
        <v>0.1843514047</v>
      </c>
      <c r="AA144" s="2">
        <f t="shared" si="13"/>
        <v>0.01376979814</v>
      </c>
      <c r="AB144" s="5">
        <f t="shared" si="14"/>
        <v>-0.02668642007</v>
      </c>
      <c r="AC144" s="2">
        <f t="shared" si="15"/>
        <v>-0.02561042062</v>
      </c>
      <c r="AD144" s="2">
        <f t="shared" si="16"/>
        <v>0.04782370394</v>
      </c>
      <c r="AE144" s="2">
        <f t="shared" si="17"/>
        <v>-0.1006289308</v>
      </c>
      <c r="AF144" s="2">
        <f t="shared" si="18"/>
        <v>0.03468208092</v>
      </c>
      <c r="AG144" s="2">
        <v>-0.026686420074266592</v>
      </c>
      <c r="AH144" s="2">
        <v>-0.025610420622313</v>
      </c>
      <c r="AI144" s="2">
        <v>0.04782370393883094</v>
      </c>
      <c r="AJ144" s="2">
        <v>-0.10062893081761004</v>
      </c>
      <c r="AK144" s="2">
        <v>0.03468208092485536</v>
      </c>
      <c r="AL144" s="2">
        <v>0.053370724435877696</v>
      </c>
      <c r="AM144" s="2">
        <v>0.02831125039989434</v>
      </c>
      <c r="AN144" s="2">
        <f t="shared" si="20"/>
        <v>0.02505947404</v>
      </c>
      <c r="AO144" s="2">
        <v>0.055829810155911354</v>
      </c>
      <c r="AP144" s="2">
        <v>0.04020025728995035</v>
      </c>
      <c r="AQ144" s="2">
        <f t="shared" si="21"/>
        <v>0.01562955287</v>
      </c>
      <c r="AR144" s="2">
        <v>0.05525248462023233</v>
      </c>
      <c r="AS144" s="2">
        <v>0.050893236771693544</v>
      </c>
      <c r="AT144" s="2">
        <f t="shared" si="22"/>
        <v>0.004359247849</v>
      </c>
    </row>
    <row r="145" ht="15.75" customHeight="1">
      <c r="A145" s="2">
        <v>1935.0</v>
      </c>
      <c r="D145" s="2">
        <v>13.6</v>
      </c>
      <c r="E145" s="2">
        <v>1.0303030303030303</v>
      </c>
      <c r="F145" s="2">
        <f t="shared" si="2"/>
        <v>0.00704721635</v>
      </c>
      <c r="G145" s="2">
        <v>-0.11485501279727661</v>
      </c>
      <c r="H145" s="2">
        <v>-0.14088868889147432</v>
      </c>
      <c r="I145" s="2">
        <v>0.18077702900094383</v>
      </c>
      <c r="J145" s="2">
        <v>0.14604829285385734</v>
      </c>
      <c r="K145" s="2">
        <f t="shared" si="3"/>
        <v>0.5287184671</v>
      </c>
      <c r="L145" s="2">
        <f t="shared" si="4"/>
        <v>0.4661083966</v>
      </c>
      <c r="M145" s="2">
        <f t="shared" si="19"/>
        <v>0.4029641138</v>
      </c>
      <c r="N145" s="2">
        <f t="shared" si="1"/>
        <v>1.398056572</v>
      </c>
      <c r="O145" s="2">
        <v>1917.4686737358393</v>
      </c>
      <c r="P145" s="2">
        <v>1691.7709189711688</v>
      </c>
      <c r="Q145" s="2">
        <v>0.04652162885905466</v>
      </c>
      <c r="R145" s="2">
        <f t="shared" si="5"/>
        <v>0.09797197904</v>
      </c>
      <c r="S145" s="2">
        <f t="shared" si="6"/>
        <v>0.3510217097</v>
      </c>
      <c r="T145" s="2">
        <f t="shared" si="7"/>
        <v>-0.4248529902</v>
      </c>
      <c r="U145" s="2">
        <f t="shared" si="8"/>
        <v>0.7165419094</v>
      </c>
      <c r="V145" s="2">
        <v>0.08030849056873504</v>
      </c>
      <c r="W145" s="2">
        <f t="shared" si="9"/>
        <v>0.05919966966</v>
      </c>
      <c r="X145" s="2">
        <f t="shared" si="10"/>
        <v>0.08140523671</v>
      </c>
      <c r="Y145" s="2">
        <f t="shared" si="11"/>
        <v>-0.0919348939</v>
      </c>
      <c r="Z145" s="2">
        <f t="shared" si="12"/>
        <v>0.1843514047</v>
      </c>
      <c r="AA145" s="2">
        <f t="shared" si="13"/>
        <v>-0.03378686171</v>
      </c>
      <c r="AB145" s="5">
        <f t="shared" si="14"/>
        <v>-0.02377644923</v>
      </c>
      <c r="AC145" s="2">
        <f t="shared" si="15"/>
        <v>-0.02258011759</v>
      </c>
      <c r="AD145" s="2">
        <f t="shared" si="16"/>
        <v>0.05051133306</v>
      </c>
      <c r="AE145" s="2">
        <f t="shared" si="17"/>
        <v>-0.1006289308</v>
      </c>
      <c r="AF145" s="2">
        <f t="shared" si="18"/>
        <v>0.03468208092</v>
      </c>
      <c r="AG145" s="2">
        <v>-0.023776449229528616</v>
      </c>
      <c r="AH145" s="2">
        <v>-0.022580117592010063</v>
      </c>
      <c r="AI145" s="2">
        <v>0.05051133306412523</v>
      </c>
      <c r="AJ145" s="2">
        <v>-0.10062893081761004</v>
      </c>
      <c r="AK145" s="2">
        <v>0.03468208092485536</v>
      </c>
      <c r="AL145" s="2">
        <v>0.038520209261768176</v>
      </c>
      <c r="AM145" s="2">
        <v>0.029074994774174474</v>
      </c>
      <c r="AN145" s="2">
        <f t="shared" si="20"/>
        <v>0.009445214488</v>
      </c>
      <c r="AO145" s="2">
        <v>0.05529169274785906</v>
      </c>
      <c r="AP145" s="2">
        <v>0.0416514019706191</v>
      </c>
      <c r="AQ145" s="2">
        <f t="shared" si="21"/>
        <v>0.01364029078</v>
      </c>
      <c r="AR145" s="2">
        <v>0.05288117770508224</v>
      </c>
      <c r="AS145" s="2">
        <v>0.05171158209776693</v>
      </c>
      <c r="AT145" s="2">
        <f t="shared" si="22"/>
        <v>0.001169595607</v>
      </c>
    </row>
    <row r="146" ht="15.75" customHeight="1">
      <c r="A146" s="2">
        <v>1936.0</v>
      </c>
      <c r="D146" s="2">
        <v>13.8</v>
      </c>
      <c r="E146" s="2">
        <v>1.0147058823529413</v>
      </c>
      <c r="F146" s="2">
        <f t="shared" si="2"/>
        <v>-0.01559714795</v>
      </c>
      <c r="G146" s="2">
        <v>0.6094393214268701</v>
      </c>
      <c r="H146" s="2">
        <v>0.5861141138699586</v>
      </c>
      <c r="I146" s="2">
        <v>0.08933931294190778</v>
      </c>
      <c r="J146" s="2">
        <v>0.07355178666738715</v>
      </c>
      <c r="K146" s="2">
        <f t="shared" si="3"/>
        <v>0.5137263925</v>
      </c>
      <c r="L146" s="2">
        <f t="shared" si="4"/>
        <v>0.4609717687</v>
      </c>
      <c r="M146" s="2">
        <f t="shared" si="19"/>
        <v>0.3959581678</v>
      </c>
      <c r="N146" s="2">
        <f t="shared" si="1"/>
        <v>1.418616227</v>
      </c>
      <c r="O146" s="2">
        <v>3041.3241263159252</v>
      </c>
      <c r="P146" s="2">
        <v>1816.2036926934259</v>
      </c>
      <c r="Q146" s="2">
        <v>0.0747293691175188</v>
      </c>
      <c r="R146" s="2">
        <f t="shared" si="5"/>
        <v>0.1350136905</v>
      </c>
      <c r="S146" s="2">
        <f t="shared" si="6"/>
        <v>0.3829198996</v>
      </c>
      <c r="T146" s="2">
        <f t="shared" si="7"/>
        <v>-0.4248529902</v>
      </c>
      <c r="U146" s="2">
        <f t="shared" si="8"/>
        <v>0.7165419094</v>
      </c>
      <c r="V146" s="2">
        <v>0.08327268743377145</v>
      </c>
      <c r="W146" s="2">
        <f t="shared" si="9"/>
        <v>0.06005744565</v>
      </c>
      <c r="X146" s="2">
        <f t="shared" si="10"/>
        <v>0.08038472603</v>
      </c>
      <c r="Y146" s="2">
        <f t="shared" si="11"/>
        <v>-0.0919348939</v>
      </c>
      <c r="Z146" s="2">
        <f t="shared" si="12"/>
        <v>0.1843514047</v>
      </c>
      <c r="AA146" s="2">
        <f t="shared" si="13"/>
        <v>-0.008543318316</v>
      </c>
      <c r="AB146" s="5">
        <f t="shared" si="14"/>
        <v>-0.02567778329</v>
      </c>
      <c r="AC146" s="2">
        <f t="shared" si="15"/>
        <v>-0.02457773745</v>
      </c>
      <c r="AD146" s="2">
        <f t="shared" si="16"/>
        <v>0.04834360175</v>
      </c>
      <c r="AE146" s="2">
        <f t="shared" si="17"/>
        <v>-0.1006289308</v>
      </c>
      <c r="AF146" s="2">
        <f t="shared" si="18"/>
        <v>0.0303030303</v>
      </c>
      <c r="AG146" s="2">
        <v>-0.025677783287679744</v>
      </c>
      <c r="AH146" s="2">
        <v>-0.02457773744920111</v>
      </c>
      <c r="AI146" s="2">
        <v>0.048343601752003085</v>
      </c>
      <c r="AJ146" s="2">
        <v>-0.10062893081761004</v>
      </c>
      <c r="AK146" s="2">
        <v>0.030303030303030276</v>
      </c>
      <c r="AL146" s="2">
        <v>0.04790475241798841</v>
      </c>
      <c r="AM146" s="2">
        <v>0.030331239374291913</v>
      </c>
      <c r="AN146" s="2">
        <f t="shared" si="20"/>
        <v>0.01757351304</v>
      </c>
      <c r="AO146" s="2">
        <v>0.0593099122202674</v>
      </c>
      <c r="AP146" s="2">
        <v>0.04120691493393297</v>
      </c>
      <c r="AQ146" s="2">
        <f t="shared" si="21"/>
        <v>0.01810299729</v>
      </c>
      <c r="AR146" s="2">
        <v>0.057101871380370234</v>
      </c>
      <c r="AS146" s="2">
        <v>0.05278100368742463</v>
      </c>
      <c r="AT146" s="2">
        <f t="shared" si="22"/>
        <v>0.004320867693</v>
      </c>
    </row>
    <row r="147" ht="15.75" customHeight="1">
      <c r="A147" s="2">
        <v>1937.0</v>
      </c>
      <c r="D147" s="2">
        <v>14.1</v>
      </c>
      <c r="E147" s="2">
        <v>1.0217391304347825</v>
      </c>
      <c r="F147" s="2">
        <f t="shared" si="2"/>
        <v>0.007033248082</v>
      </c>
      <c r="G147" s="2">
        <v>0.27824314091152913</v>
      </c>
      <c r="H147" s="2">
        <v>0.25104647833894367</v>
      </c>
      <c r="I147" s="2">
        <v>0.09133164590250731</v>
      </c>
      <c r="J147" s="2">
        <v>0.0681118236492626</v>
      </c>
      <c r="K147" s="2">
        <f t="shared" si="3"/>
        <v>0.5123673049</v>
      </c>
      <c r="L147" s="2">
        <f t="shared" si="4"/>
        <v>0.4695957545</v>
      </c>
      <c r="M147" s="2">
        <f t="shared" si="19"/>
        <v>0.3868496658</v>
      </c>
      <c r="N147" s="2">
        <f t="shared" si="1"/>
        <v>1.44945571</v>
      </c>
      <c r="O147" s="2">
        <v>3804.837837714803</v>
      </c>
      <c r="P147" s="2">
        <v>1939.9086383213</v>
      </c>
      <c r="Q147" s="2">
        <v>0.08613900358479606</v>
      </c>
      <c r="R147" s="2">
        <f t="shared" si="5"/>
        <v>0.147551487</v>
      </c>
      <c r="S147" s="2">
        <f t="shared" si="6"/>
        <v>0.3846287037</v>
      </c>
      <c r="T147" s="2">
        <f t="shared" si="7"/>
        <v>-0.4248529902</v>
      </c>
      <c r="U147" s="2">
        <f t="shared" si="8"/>
        <v>0.7165419094</v>
      </c>
      <c r="V147" s="2">
        <v>0.07885138725245065</v>
      </c>
      <c r="W147" s="2">
        <f t="shared" si="9"/>
        <v>0.06040700923</v>
      </c>
      <c r="X147" s="2">
        <f t="shared" si="10"/>
        <v>0.07998086591</v>
      </c>
      <c r="Y147" s="2">
        <f t="shared" si="11"/>
        <v>-0.0919348939</v>
      </c>
      <c r="Z147" s="2">
        <f t="shared" si="12"/>
        <v>0.1843514047</v>
      </c>
      <c r="AA147" s="2">
        <f t="shared" si="13"/>
        <v>0.007287616332</v>
      </c>
      <c r="AB147" s="5">
        <f t="shared" si="14"/>
        <v>-0.0213709432</v>
      </c>
      <c r="AC147" s="2">
        <f t="shared" si="15"/>
        <v>-0.02016918753</v>
      </c>
      <c r="AD147" s="2">
        <f t="shared" si="16"/>
        <v>0.05053035896</v>
      </c>
      <c r="AE147" s="2">
        <f t="shared" si="17"/>
        <v>-0.1006289308</v>
      </c>
      <c r="AF147" s="2">
        <f t="shared" si="18"/>
        <v>0.0303030303</v>
      </c>
      <c r="AG147" s="2">
        <v>-0.02137094319985815</v>
      </c>
      <c r="AH147" s="2">
        <v>-0.020169187534214594</v>
      </c>
      <c r="AI147" s="2">
        <v>0.05053035896461103</v>
      </c>
      <c r="AJ147" s="2">
        <v>-0.10062893081761004</v>
      </c>
      <c r="AK147" s="2">
        <v>0.030303030303030276</v>
      </c>
      <c r="AL147" s="2">
        <v>0.05670744317708094</v>
      </c>
      <c r="AM147" s="2">
        <v>0.03352404844883525</v>
      </c>
      <c r="AN147" s="2">
        <f t="shared" si="20"/>
        <v>0.02318339473</v>
      </c>
      <c r="AO147" s="2">
        <v>0.06186478571584688</v>
      </c>
      <c r="AP147" s="2">
        <v>0.04143784129090003</v>
      </c>
      <c r="AQ147" s="2">
        <f t="shared" si="21"/>
        <v>0.02042694442</v>
      </c>
      <c r="AR147" s="2">
        <v>0.05968226908353504</v>
      </c>
      <c r="AS147" s="2">
        <v>0.05372844444045796</v>
      </c>
      <c r="AT147" s="2">
        <f t="shared" si="22"/>
        <v>0.005953824643</v>
      </c>
    </row>
    <row r="148" ht="15.75" customHeight="1">
      <c r="A148" s="2">
        <v>1938.0</v>
      </c>
      <c r="D148" s="2">
        <v>14.2</v>
      </c>
      <c r="E148" s="2">
        <v>1.0070921985815602</v>
      </c>
      <c r="F148" s="2">
        <f t="shared" si="2"/>
        <v>-0.01464693185</v>
      </c>
      <c r="G148" s="2">
        <v>-0.36280372479111733</v>
      </c>
      <c r="H148" s="2">
        <v>-0.3672910225038559</v>
      </c>
      <c r="I148" s="2">
        <v>-0.06812023524517197</v>
      </c>
      <c r="J148" s="2">
        <v>-0.0746827687997833</v>
      </c>
      <c r="K148" s="2">
        <f t="shared" si="3"/>
        <v>0.5217114804</v>
      </c>
      <c r="L148" s="2">
        <f t="shared" si="4"/>
        <v>0.5397351352</v>
      </c>
      <c r="M148" s="2">
        <f t="shared" si="19"/>
        <v>0.3376036484</v>
      </c>
      <c r="N148" s="2">
        <f t="shared" si="1"/>
        <v>1.459735538</v>
      </c>
      <c r="O148" s="2">
        <v>2407.355057839173</v>
      </c>
      <c r="P148" s="2">
        <v>1795.030889992848</v>
      </c>
      <c r="Q148" s="2">
        <v>0.007890924446762012</v>
      </c>
      <c r="R148" s="2">
        <f t="shared" si="5"/>
        <v>0.07718660662</v>
      </c>
      <c r="S148" s="2">
        <f t="shared" si="6"/>
        <v>0.4097907307</v>
      </c>
      <c r="T148" s="2">
        <f t="shared" si="7"/>
        <v>-0.4248529902</v>
      </c>
      <c r="U148" s="2">
        <f t="shared" si="8"/>
        <v>0.7165419094</v>
      </c>
      <c r="V148" s="2">
        <v>0.06060776298749534</v>
      </c>
      <c r="W148" s="2">
        <f t="shared" si="9"/>
        <v>0.04511067548</v>
      </c>
      <c r="X148" s="2">
        <f t="shared" si="10"/>
        <v>0.09357164257</v>
      </c>
      <c r="Y148" s="2">
        <f t="shared" si="11"/>
        <v>-0.0919348939</v>
      </c>
      <c r="Z148" s="2">
        <f t="shared" si="12"/>
        <v>0.1843514047</v>
      </c>
      <c r="AA148" s="2">
        <f t="shared" si="13"/>
        <v>-0.05271683854</v>
      </c>
      <c r="AB148" s="5">
        <f t="shared" si="14"/>
        <v>-0.01955276943</v>
      </c>
      <c r="AC148" s="2">
        <f t="shared" si="15"/>
        <v>-0.01831711053</v>
      </c>
      <c r="AD148" s="2">
        <f t="shared" si="16"/>
        <v>0.05122102162</v>
      </c>
      <c r="AE148" s="2">
        <f t="shared" si="17"/>
        <v>-0.1006289308</v>
      </c>
      <c r="AF148" s="2">
        <f t="shared" si="18"/>
        <v>0.0303030303</v>
      </c>
      <c r="AG148" s="2">
        <v>-0.019552769427082145</v>
      </c>
      <c r="AH148" s="2">
        <v>-0.01831711053320151</v>
      </c>
      <c r="AI148" s="2">
        <v>0.05122102162274817</v>
      </c>
      <c r="AJ148" s="2">
        <v>-0.10062893081761004</v>
      </c>
      <c r="AK148" s="2">
        <v>0.030303030303030276</v>
      </c>
      <c r="AL148" s="2">
        <v>0.05085431127109868</v>
      </c>
      <c r="AM148" s="2">
        <v>0.03261276447811259</v>
      </c>
      <c r="AN148" s="2">
        <f t="shared" si="20"/>
        <v>0.01824154679</v>
      </c>
      <c r="AO148" s="2">
        <v>0.052762325567350804</v>
      </c>
      <c r="AP148" s="2">
        <v>0.03912037098568194</v>
      </c>
      <c r="AQ148" s="2">
        <f t="shared" si="21"/>
        <v>0.01364195458</v>
      </c>
      <c r="AR148" s="2">
        <v>0.055108902922678525</v>
      </c>
      <c r="AS148" s="2">
        <v>0.05209821210884491</v>
      </c>
      <c r="AT148" s="2">
        <f t="shared" si="22"/>
        <v>0.003010690814</v>
      </c>
    </row>
    <row r="149" ht="15.75" customHeight="1">
      <c r="A149" s="2">
        <v>1939.0</v>
      </c>
      <c r="D149" s="2">
        <v>14.0</v>
      </c>
      <c r="E149" s="2">
        <v>0.9859154929577465</v>
      </c>
      <c r="F149" s="2">
        <f t="shared" si="2"/>
        <v>-0.02117670562</v>
      </c>
      <c r="G149" s="2">
        <v>0.19868664264484148</v>
      </c>
      <c r="H149" s="2">
        <v>0.21581073753976776</v>
      </c>
      <c r="I149" s="2">
        <v>0.0393855093899369</v>
      </c>
      <c r="J149" s="2">
        <v>0.054233873809793165</v>
      </c>
      <c r="K149" s="2">
        <f t="shared" si="3"/>
        <v>0.5201605931</v>
      </c>
      <c r="L149" s="2">
        <f t="shared" si="4"/>
        <v>0.6184062327</v>
      </c>
      <c r="M149" s="2">
        <f t="shared" si="19"/>
        <v>0.3239876503</v>
      </c>
      <c r="N149" s="2">
        <f t="shared" si="1"/>
        <v>1.439175882</v>
      </c>
      <c r="O149" s="2">
        <v>2926.888128391535</v>
      </c>
      <c r="P149" s="2">
        <v>1892.3823687654008</v>
      </c>
      <c r="Q149" s="2">
        <v>-0.012303761217175446</v>
      </c>
      <c r="R149" s="2">
        <f t="shared" si="5"/>
        <v>0.04991134563</v>
      </c>
      <c r="S149" s="2">
        <f t="shared" si="6"/>
        <v>0.387857708</v>
      </c>
      <c r="T149" s="2">
        <f t="shared" si="7"/>
        <v>-0.4248529902</v>
      </c>
      <c r="U149" s="2">
        <f t="shared" si="8"/>
        <v>0.7165419094</v>
      </c>
      <c r="V149" s="2">
        <v>0.06432212168818394</v>
      </c>
      <c r="W149" s="2">
        <f t="shared" si="9"/>
        <v>0.04842464198</v>
      </c>
      <c r="X149" s="2">
        <f t="shared" si="10"/>
        <v>0.09226712147</v>
      </c>
      <c r="Y149" s="2">
        <f t="shared" si="11"/>
        <v>-0.0919348939</v>
      </c>
      <c r="Z149" s="2">
        <f t="shared" si="12"/>
        <v>0.1843514047</v>
      </c>
      <c r="AA149" s="2">
        <f t="shared" si="13"/>
        <v>-0.07662588291</v>
      </c>
      <c r="AB149" s="5">
        <f t="shared" si="14"/>
        <v>-0.01980339823</v>
      </c>
      <c r="AC149" s="2">
        <f t="shared" si="15"/>
        <v>-0.01856949187</v>
      </c>
      <c r="AD149" s="2">
        <f t="shared" si="16"/>
        <v>0.05119024029</v>
      </c>
      <c r="AE149" s="2">
        <f t="shared" si="17"/>
        <v>-0.1006289308</v>
      </c>
      <c r="AF149" s="2">
        <f t="shared" si="18"/>
        <v>0.0303030303</v>
      </c>
      <c r="AG149" s="2">
        <v>-0.01980339823239348</v>
      </c>
      <c r="AH149" s="2">
        <v>-0.018569491873265287</v>
      </c>
      <c r="AI149" s="2">
        <v>0.051190240285508545</v>
      </c>
      <c r="AJ149" s="2">
        <v>-0.10062893081761004</v>
      </c>
      <c r="AK149" s="2">
        <v>0.030303030303030276</v>
      </c>
      <c r="AL149" s="2">
        <v>0.0455597026910116</v>
      </c>
      <c r="AM149" s="2">
        <v>0.029873397347587805</v>
      </c>
      <c r="AN149" s="2">
        <f t="shared" si="20"/>
        <v>0.01568630534</v>
      </c>
      <c r="AO149" s="2">
        <v>0.056143624548410216</v>
      </c>
      <c r="AP149" s="2">
        <v>0.03854314746041356</v>
      </c>
      <c r="AQ149" s="2">
        <f t="shared" si="21"/>
        <v>0.01760047709</v>
      </c>
      <c r="AR149" s="2">
        <v>0.05613733986551</v>
      </c>
      <c r="AS149" s="2">
        <v>0.05211202515465965</v>
      </c>
      <c r="AT149" s="2">
        <f t="shared" si="22"/>
        <v>0.004025314711</v>
      </c>
    </row>
    <row r="150" ht="15.75" customHeight="1">
      <c r="A150" s="2">
        <v>1940.0</v>
      </c>
      <c r="D150" s="2">
        <v>13.9</v>
      </c>
      <c r="E150" s="2">
        <v>0.9928571428571429</v>
      </c>
      <c r="F150" s="2">
        <f t="shared" si="2"/>
        <v>0.006941649899</v>
      </c>
      <c r="G150" s="2">
        <v>0.05763349069398527</v>
      </c>
      <c r="H150" s="2">
        <v>0.06524236472775491</v>
      </c>
      <c r="I150" s="2">
        <v>0.02483889523970717</v>
      </c>
      <c r="J150" s="2">
        <v>0.032211836932079185</v>
      </c>
      <c r="K150" s="2">
        <f t="shared" si="3"/>
        <v>0.5200828669</v>
      </c>
      <c r="L150" s="2">
        <f t="shared" si="4"/>
        <v>0.6243719921</v>
      </c>
      <c r="M150" s="2">
        <f t="shared" si="19"/>
        <v>0.337560564</v>
      </c>
      <c r="N150" s="2">
        <f t="shared" si="1"/>
        <v>1.428896055</v>
      </c>
      <c r="O150" s="2">
        <v>3117.8452311813912</v>
      </c>
      <c r="P150" s="2">
        <v>1953.3394810412135</v>
      </c>
      <c r="Q150" s="2">
        <v>0.009930001997837145</v>
      </c>
      <c r="R150" s="2">
        <f t="shared" si="5"/>
        <v>0.07117079938</v>
      </c>
      <c r="S150" s="2">
        <f t="shared" si="6"/>
        <v>0.3816200722</v>
      </c>
      <c r="T150" s="2">
        <f t="shared" si="7"/>
        <v>-0.4248529902</v>
      </c>
      <c r="U150" s="2">
        <f t="shared" si="8"/>
        <v>0.7165419094</v>
      </c>
      <c r="V150" s="2">
        <v>0.0631681900186077</v>
      </c>
      <c r="W150" s="2">
        <f t="shared" si="9"/>
        <v>0.0465615275</v>
      </c>
      <c r="X150" s="2">
        <f t="shared" si="10"/>
        <v>0.0926682561</v>
      </c>
      <c r="Y150" s="2">
        <f t="shared" si="11"/>
        <v>-0.0919348939</v>
      </c>
      <c r="Z150" s="2">
        <f t="shared" si="12"/>
        <v>0.1843514047</v>
      </c>
      <c r="AA150" s="2">
        <f t="shared" si="13"/>
        <v>-0.05323818802</v>
      </c>
      <c r="AB150" s="5">
        <f t="shared" si="14"/>
        <v>-0.02050579935</v>
      </c>
      <c r="AC150" s="2">
        <f t="shared" si="15"/>
        <v>-0.01928377759</v>
      </c>
      <c r="AD150" s="2">
        <f t="shared" si="16"/>
        <v>0.05095161781</v>
      </c>
      <c r="AE150" s="2">
        <f t="shared" si="17"/>
        <v>-0.1006289308</v>
      </c>
      <c r="AF150" s="2">
        <f t="shared" si="18"/>
        <v>0.0303030303</v>
      </c>
      <c r="AG150" s="2">
        <v>-0.020505799347223165</v>
      </c>
      <c r="AH150" s="2">
        <v>-0.019283777587550732</v>
      </c>
      <c r="AI150" s="2">
        <v>0.05095161780923753</v>
      </c>
      <c r="AJ150" s="2">
        <v>-0.10062893081761004</v>
      </c>
      <c r="AK150" s="2">
        <v>0.030303030303030276</v>
      </c>
      <c r="AL150" s="2">
        <v>0.04286013841786464</v>
      </c>
      <c r="AM150" s="2">
        <v>0.030361277454455916</v>
      </c>
      <c r="AN150" s="2">
        <f t="shared" si="20"/>
        <v>0.01249886096</v>
      </c>
      <c r="AO150" s="2">
        <v>0.055384184078318514</v>
      </c>
      <c r="AP150" s="2">
        <v>0.037838126203885</v>
      </c>
      <c r="AQ150" s="2">
        <f t="shared" si="21"/>
        <v>0.01754605787</v>
      </c>
      <c r="AR150" s="2">
        <v>0.058193706021258416</v>
      </c>
      <c r="AS150" s="2">
        <v>0.052760666074793315</v>
      </c>
      <c r="AT150" s="2">
        <f t="shared" si="22"/>
        <v>0.005433039946</v>
      </c>
    </row>
    <row r="151" ht="15.75" customHeight="1">
      <c r="A151" s="2">
        <v>1941.0</v>
      </c>
      <c r="D151" s="2">
        <v>14.1</v>
      </c>
      <c r="E151" s="2">
        <v>1.014388489208633</v>
      </c>
      <c r="F151" s="2">
        <f t="shared" si="2"/>
        <v>0.02153134635</v>
      </c>
      <c r="G151" s="2">
        <v>-0.09122908022051024</v>
      </c>
      <c r="H151" s="2">
        <v>-0.10411944787695682</v>
      </c>
      <c r="I151" s="2">
        <v>0.05264851526000469</v>
      </c>
      <c r="J151" s="2">
        <v>0.0377173306463876</v>
      </c>
      <c r="K151" s="2">
        <f t="shared" si="3"/>
        <v>0.5195609272</v>
      </c>
      <c r="L151" s="2">
        <f t="shared" si="4"/>
        <v>0.6579311563</v>
      </c>
      <c r="M151" s="2">
        <f t="shared" si="19"/>
        <v>0.3479777236</v>
      </c>
      <c r="N151" s="2">
        <f t="shared" si="1"/>
        <v>1.44945571</v>
      </c>
      <c r="O151" s="2">
        <v>2793.216907144982</v>
      </c>
      <c r="P151" s="2">
        <v>2027.014232112288</v>
      </c>
      <c r="Q151" s="2">
        <v>0.025532186346165192</v>
      </c>
      <c r="R151" s="2">
        <f t="shared" si="5"/>
        <v>0.08390424935</v>
      </c>
      <c r="S151" s="2">
        <f t="shared" si="6"/>
        <v>0.3724138142</v>
      </c>
      <c r="T151" s="2">
        <f t="shared" si="7"/>
        <v>-0.4248529902</v>
      </c>
      <c r="U151" s="2">
        <f t="shared" si="8"/>
        <v>0.7165419094</v>
      </c>
      <c r="V151" s="2">
        <v>0.05234928594980625</v>
      </c>
      <c r="W151" s="2">
        <f t="shared" si="9"/>
        <v>0.0449453277</v>
      </c>
      <c r="X151" s="2">
        <f t="shared" si="10"/>
        <v>0.0882403857</v>
      </c>
      <c r="Y151" s="2">
        <f t="shared" si="11"/>
        <v>-0.0919348939</v>
      </c>
      <c r="Z151" s="2">
        <f t="shared" si="12"/>
        <v>0.1843514047</v>
      </c>
      <c r="AA151" s="2">
        <f t="shared" si="13"/>
        <v>-0.0268170996</v>
      </c>
      <c r="AB151" s="5">
        <f t="shared" si="14"/>
        <v>-0.01194254608</v>
      </c>
      <c r="AC151" s="2">
        <f t="shared" si="15"/>
        <v>-0.01082738481</v>
      </c>
      <c r="AD151" s="2">
        <f t="shared" si="16"/>
        <v>0.04852646565</v>
      </c>
      <c r="AE151" s="2">
        <f t="shared" si="17"/>
        <v>-0.1006289308</v>
      </c>
      <c r="AF151" s="2">
        <f t="shared" si="18"/>
        <v>0.0303030303</v>
      </c>
      <c r="AG151" s="2">
        <v>-0.011942546080068039</v>
      </c>
      <c r="AH151" s="2">
        <v>-0.010827384807038376</v>
      </c>
      <c r="AI151" s="2">
        <v>0.04852646565279716</v>
      </c>
      <c r="AJ151" s="2">
        <v>-0.10062893081761004</v>
      </c>
      <c r="AK151" s="2">
        <v>0.030303030303030276</v>
      </c>
      <c r="AL151" s="2">
        <v>0.04113312231127696</v>
      </c>
      <c r="AM151" s="2">
        <v>0.031320602880885416</v>
      </c>
      <c r="AN151" s="2">
        <f t="shared" si="20"/>
        <v>0.00981251943</v>
      </c>
      <c r="AO151" s="2">
        <v>0.054084214453758724</v>
      </c>
      <c r="AP151" s="2">
        <v>0.038078201514885446</v>
      </c>
      <c r="AQ151" s="2">
        <f t="shared" si="21"/>
        <v>0.01600601294</v>
      </c>
      <c r="AR151" s="2">
        <v>0.05718367014129493</v>
      </c>
      <c r="AS151" s="2">
        <v>0.05234583771373556</v>
      </c>
      <c r="AT151" s="2">
        <f t="shared" si="22"/>
        <v>0.004837832428</v>
      </c>
    </row>
    <row r="152" ht="15.75" customHeight="1">
      <c r="A152" s="2">
        <v>1942.0</v>
      </c>
      <c r="D152" s="2">
        <v>15.7</v>
      </c>
      <c r="E152" s="2">
        <v>1.1134751773049645</v>
      </c>
      <c r="F152" s="2">
        <f t="shared" si="2"/>
        <v>0.0990866881</v>
      </c>
      <c r="G152" s="2">
        <v>-0.053279206619207264</v>
      </c>
      <c r="H152" s="2">
        <v>-0.14976030658158102</v>
      </c>
      <c r="I152" s="2">
        <v>0.03524916818116175</v>
      </c>
      <c r="J152" s="2">
        <v>-0.07025393176086747</v>
      </c>
      <c r="K152" s="2">
        <f t="shared" si="3"/>
        <v>0.525089165</v>
      </c>
      <c r="L152" s="2">
        <f t="shared" si="4"/>
        <v>0.5316443497</v>
      </c>
      <c r="M152" s="2">
        <f t="shared" si="19"/>
        <v>0.4203991258</v>
      </c>
      <c r="N152" s="2">
        <f t="shared" si="1"/>
        <v>1.613932954</v>
      </c>
      <c r="O152" s="2">
        <v>2374.903886782094</v>
      </c>
      <c r="P152" s="2">
        <v>1884.608512571164</v>
      </c>
      <c r="Q152" s="2">
        <v>0.06641328382941103</v>
      </c>
      <c r="R152" s="2">
        <f t="shared" si="5"/>
        <v>0.1114135177</v>
      </c>
      <c r="S152" s="2">
        <f t="shared" si="6"/>
        <v>0.3393500387</v>
      </c>
      <c r="T152" s="2">
        <f t="shared" si="7"/>
        <v>-0.3672910225</v>
      </c>
      <c r="U152" s="2">
        <f t="shared" si="8"/>
        <v>0.7165419094</v>
      </c>
      <c r="V152" s="2">
        <v>0.05483528058483323</v>
      </c>
      <c r="W152" s="2">
        <f t="shared" si="9"/>
        <v>0.06680149598</v>
      </c>
      <c r="X152" s="2">
        <f t="shared" si="10"/>
        <v>0.08439080119</v>
      </c>
      <c r="Y152" s="2">
        <f t="shared" si="11"/>
        <v>-0.0746827688</v>
      </c>
      <c r="Z152" s="2">
        <f t="shared" si="12"/>
        <v>0.1843514047</v>
      </c>
      <c r="AA152" s="2">
        <f t="shared" si="13"/>
        <v>0.01157800324</v>
      </c>
      <c r="AB152" s="5">
        <f t="shared" si="14"/>
        <v>0.009383872526</v>
      </c>
      <c r="AC152" s="2">
        <f t="shared" si="15"/>
        <v>0.01058302601</v>
      </c>
      <c r="AD152" s="2">
        <f t="shared" si="16"/>
        <v>0.05163559624</v>
      </c>
      <c r="AE152" s="2">
        <f t="shared" si="17"/>
        <v>-0.0979020979</v>
      </c>
      <c r="AF152" s="2">
        <f t="shared" si="18"/>
        <v>0.1134751773</v>
      </c>
      <c r="AG152" s="2">
        <v>0.009383872525950424</v>
      </c>
      <c r="AH152" s="2">
        <v>0.01058302600521932</v>
      </c>
      <c r="AI152" s="2">
        <v>0.05163559623725575</v>
      </c>
      <c r="AJ152" s="2">
        <v>-0.09790209790209792</v>
      </c>
      <c r="AK152" s="2">
        <v>0.11347517730496448</v>
      </c>
      <c r="AL152" s="2">
        <v>0.03467873423273997</v>
      </c>
      <c r="AM152" s="2">
        <v>0.027722287449338193</v>
      </c>
      <c r="AN152" s="2">
        <f t="shared" si="20"/>
        <v>0.006956446783</v>
      </c>
      <c r="AO152" s="2">
        <v>0.04750933247184021</v>
      </c>
      <c r="AP152" s="2">
        <v>0.03548837477899382</v>
      </c>
      <c r="AQ152" s="2">
        <f t="shared" si="21"/>
        <v>0.01202095769</v>
      </c>
      <c r="AR152" s="2">
        <v>0.05891027030584226</v>
      </c>
      <c r="AS152" s="2">
        <v>0.05400986892628319</v>
      </c>
      <c r="AT152" s="2">
        <f t="shared" si="22"/>
        <v>0.00490040138</v>
      </c>
    </row>
    <row r="153" ht="15.75" customHeight="1">
      <c r="A153" s="2">
        <v>1943.0</v>
      </c>
      <c r="D153" s="2">
        <v>16.9</v>
      </c>
      <c r="E153" s="2">
        <v>1.0764331210191083</v>
      </c>
      <c r="F153" s="2">
        <f t="shared" si="2"/>
        <v>-0.03704205629</v>
      </c>
      <c r="G153" s="2">
        <v>0.24172317335976046</v>
      </c>
      <c r="H153" s="2">
        <v>0.15355348057681883</v>
      </c>
      <c r="I153" s="2">
        <v>0.05156775007663117</v>
      </c>
      <c r="J153" s="2">
        <v>-0.02309978247318878</v>
      </c>
      <c r="K153" s="2">
        <f t="shared" si="3"/>
        <v>0.5205801387</v>
      </c>
      <c r="L153" s="2">
        <f t="shared" si="4"/>
        <v>0.5299427027</v>
      </c>
      <c r="M153" s="2">
        <f t="shared" si="19"/>
        <v>0.3905430365</v>
      </c>
      <c r="N153" s="2">
        <f t="shared" si="1"/>
        <v>1.737290887</v>
      </c>
      <c r="O153" s="2">
        <v>2739.5786446329</v>
      </c>
      <c r="P153" s="2">
        <v>1841.0744658836504</v>
      </c>
      <c r="Q153" s="2">
        <v>0.07737261990178301</v>
      </c>
      <c r="R153" s="2">
        <f t="shared" si="5"/>
        <v>0.1226249619</v>
      </c>
      <c r="S153" s="2">
        <f t="shared" si="6"/>
        <v>0.3386326136</v>
      </c>
      <c r="T153" s="2">
        <f t="shared" si="7"/>
        <v>-0.3672910225</v>
      </c>
      <c r="U153" s="2">
        <f t="shared" si="8"/>
        <v>0.7165419094</v>
      </c>
      <c r="V153" s="2">
        <v>0.034717060177360454</v>
      </c>
      <c r="W153" s="2">
        <f t="shared" si="9"/>
        <v>0.06511817924</v>
      </c>
      <c r="X153" s="2">
        <f t="shared" si="10"/>
        <v>0.07481304058</v>
      </c>
      <c r="Y153" s="2">
        <f t="shared" si="11"/>
        <v>-0.0746827688</v>
      </c>
      <c r="Z153" s="2">
        <f t="shared" si="12"/>
        <v>0.1460482929</v>
      </c>
      <c r="AA153" s="2">
        <f t="shared" si="13"/>
        <v>0.04265555972</v>
      </c>
      <c r="AB153" s="3">
        <f t="shared" si="14"/>
        <v>0.02737667007</v>
      </c>
      <c r="AC153" s="4">
        <f t="shared" si="15"/>
        <v>0.0280165479</v>
      </c>
      <c r="AD153" s="4">
        <f t="shared" si="16"/>
        <v>0.03876431526</v>
      </c>
      <c r="AE153" s="4">
        <f t="shared" si="17"/>
        <v>-0.01408450704</v>
      </c>
      <c r="AF153" s="4">
        <f t="shared" si="18"/>
        <v>0.1134751773</v>
      </c>
      <c r="AG153" s="4">
        <v>0.027376670071343104</v>
      </c>
      <c r="AH153" s="4">
        <v>0.02801654789733976</v>
      </c>
      <c r="AI153" s="4">
        <v>0.038764315259031006</v>
      </c>
      <c r="AJ153" s="4">
        <v>-0.014084507042253502</v>
      </c>
      <c r="AK153" s="4">
        <v>0.11347517730496448</v>
      </c>
      <c r="AL153" s="2">
        <v>0.03796597815462612</v>
      </c>
      <c r="AM153" s="2">
        <v>0.026728144350507212</v>
      </c>
      <c r="AN153" s="2">
        <f t="shared" si="20"/>
        <v>0.0112378338</v>
      </c>
      <c r="AO153" s="2">
        <v>0.04930026698113897</v>
      </c>
      <c r="AP153" s="2">
        <v>0.034016857392669436</v>
      </c>
      <c r="AQ153" s="2">
        <f t="shared" si="21"/>
        <v>0.01528340959</v>
      </c>
      <c r="AR153" s="2">
        <v>0.060149076481794586</v>
      </c>
      <c r="AS153" s="2">
        <v>0.05365791591948395</v>
      </c>
      <c r="AT153" s="2">
        <f t="shared" si="22"/>
        <v>0.006491160562</v>
      </c>
    </row>
    <row r="154" ht="15.75" customHeight="1">
      <c r="A154" s="2">
        <v>1944.0</v>
      </c>
      <c r="D154" s="2">
        <v>17.4</v>
      </c>
      <c r="E154" s="2">
        <v>1.029585798816568</v>
      </c>
      <c r="F154" s="2">
        <f t="shared" si="2"/>
        <v>-0.0468473222</v>
      </c>
      <c r="G154" s="2">
        <v>0.21369385283444653</v>
      </c>
      <c r="H154" s="2">
        <v>0.17881759269552577</v>
      </c>
      <c r="I154" s="2">
        <v>0.07829059453541665</v>
      </c>
      <c r="J154" s="2">
        <v>0.04730523262347952</v>
      </c>
      <c r="K154" s="2">
        <f t="shared" si="3"/>
        <v>0.5194278487</v>
      </c>
      <c r="L154" s="2">
        <f t="shared" si="4"/>
        <v>0.3708983768</v>
      </c>
      <c r="M154" s="2">
        <f t="shared" si="19"/>
        <v>0.3853879812</v>
      </c>
      <c r="N154" s="2">
        <f t="shared" si="1"/>
        <v>1.788690025</v>
      </c>
      <c r="O154" s="2">
        <v>3229.463502866226</v>
      </c>
      <c r="P154" s="2">
        <v>1928.1669217694248</v>
      </c>
      <c r="Q154" s="2">
        <v>0.03763629430235186</v>
      </c>
      <c r="R154" s="2">
        <f t="shared" si="5"/>
        <v>0.06885253019</v>
      </c>
      <c r="S154" s="2">
        <f t="shared" si="6"/>
        <v>0.2694756121</v>
      </c>
      <c r="T154" s="2">
        <f t="shared" si="7"/>
        <v>-0.3672910225</v>
      </c>
      <c r="U154" s="2">
        <f t="shared" si="8"/>
        <v>0.5861141139</v>
      </c>
      <c r="V154" s="2">
        <v>0.027071312948835025</v>
      </c>
      <c r="W154" s="2">
        <f t="shared" si="9"/>
        <v>0.05753081853</v>
      </c>
      <c r="X154" s="2">
        <f t="shared" si="10"/>
        <v>0.06797773576</v>
      </c>
      <c r="Y154" s="2">
        <f t="shared" si="11"/>
        <v>-0.0746827688</v>
      </c>
      <c r="Z154" s="2">
        <f t="shared" si="12"/>
        <v>0.1460482929</v>
      </c>
      <c r="AA154" s="2">
        <f t="shared" si="13"/>
        <v>0.01056498135</v>
      </c>
      <c r="AB154" s="5">
        <f t="shared" si="14"/>
        <v>0.02801045546</v>
      </c>
      <c r="AC154" s="2">
        <f t="shared" si="15"/>
        <v>0.02864954638</v>
      </c>
      <c r="AD154" s="2">
        <f t="shared" si="16"/>
        <v>0.03872960442</v>
      </c>
      <c r="AE154" s="2">
        <f t="shared" si="17"/>
        <v>-0.01408450704</v>
      </c>
      <c r="AF154" s="2">
        <f t="shared" si="18"/>
        <v>0.1134751773</v>
      </c>
      <c r="AG154" s="2">
        <v>0.028010455460988213</v>
      </c>
      <c r="AH154" s="2">
        <v>0.028649546383647584</v>
      </c>
      <c r="AI154" s="2">
        <v>0.038729604420965985</v>
      </c>
      <c r="AJ154" s="2">
        <v>-0.014084507042253502</v>
      </c>
      <c r="AK154" s="2">
        <v>0.11347517730496448</v>
      </c>
      <c r="AL154" s="2">
        <v>0.04612496570540998</v>
      </c>
      <c r="AM154" s="2">
        <v>0.028662727061648165</v>
      </c>
      <c r="AN154" s="2">
        <f t="shared" si="20"/>
        <v>0.01746223864</v>
      </c>
      <c r="AO154" s="2">
        <v>0.056480557054165687</v>
      </c>
      <c r="AP154" s="2">
        <v>0.03343781996213331</v>
      </c>
      <c r="AQ154" s="2">
        <f t="shared" si="21"/>
        <v>0.02304273709</v>
      </c>
      <c r="AR154" s="2">
        <v>0.057993998544471105</v>
      </c>
      <c r="AS154" s="2">
        <v>0.04942260250665087</v>
      </c>
      <c r="AT154" s="2">
        <f t="shared" si="22"/>
        <v>0.008571396038</v>
      </c>
    </row>
    <row r="155" ht="15.75" customHeight="1">
      <c r="A155" s="2">
        <v>1945.0</v>
      </c>
      <c r="D155" s="2">
        <v>17.8</v>
      </c>
      <c r="E155" s="2">
        <v>1.0229885057471266</v>
      </c>
      <c r="F155" s="2">
        <f t="shared" si="2"/>
        <v>-0.006597293069</v>
      </c>
      <c r="G155" s="2">
        <v>0.21624745104351106</v>
      </c>
      <c r="H155" s="2">
        <v>0.1889160476492746</v>
      </c>
      <c r="I155" s="2">
        <v>0.06805548679456352</v>
      </c>
      <c r="J155" s="2">
        <v>0.04405423990030344</v>
      </c>
      <c r="K155" s="2">
        <f t="shared" si="3"/>
        <v>0.5179454539</v>
      </c>
      <c r="L155" s="2">
        <f t="shared" si="4"/>
        <v>0.8056797576</v>
      </c>
      <c r="M155" s="2">
        <f t="shared" si="19"/>
        <v>0.3752346998</v>
      </c>
      <c r="N155" s="2">
        <f t="shared" si="1"/>
        <v>1.829809336</v>
      </c>
      <c r="O155" s="2">
        <v>3839.560983855295</v>
      </c>
      <c r="P155" s="2">
        <v>2013.1108499088846</v>
      </c>
      <c r="Q155" s="2">
        <v>0.07190261208404035</v>
      </c>
      <c r="R155" s="2">
        <f t="shared" si="5"/>
        <v>0.1018330038</v>
      </c>
      <c r="S155" s="2">
        <f t="shared" si="6"/>
        <v>0.261002491</v>
      </c>
      <c r="T155" s="2">
        <f t="shared" si="7"/>
        <v>-0.3672910225</v>
      </c>
      <c r="U155" s="2">
        <f t="shared" si="8"/>
        <v>0.5861141139</v>
      </c>
      <c r="V155" s="2">
        <v>0.01754263083833883</v>
      </c>
      <c r="W155" s="2">
        <f t="shared" si="9"/>
        <v>0.04625866431</v>
      </c>
      <c r="X155" s="2">
        <f t="shared" si="10"/>
        <v>0.05487170048</v>
      </c>
      <c r="Y155" s="2">
        <f t="shared" si="11"/>
        <v>-0.0746827688</v>
      </c>
      <c r="Z155" s="2">
        <f t="shared" si="12"/>
        <v>0.07355178667</v>
      </c>
      <c r="AA155" s="2">
        <f t="shared" si="13"/>
        <v>0.05435998125</v>
      </c>
      <c r="AB155" s="5">
        <f t="shared" si="14"/>
        <v>0.02727828847</v>
      </c>
      <c r="AC155" s="2">
        <f t="shared" si="15"/>
        <v>0.02791809393</v>
      </c>
      <c r="AD155" s="2">
        <f t="shared" si="16"/>
        <v>0.03876396304</v>
      </c>
      <c r="AE155" s="2">
        <f t="shared" si="17"/>
        <v>-0.01408450704</v>
      </c>
      <c r="AF155" s="2">
        <f t="shared" si="18"/>
        <v>0.1134751773</v>
      </c>
      <c r="AG155" s="2">
        <v>0.027278288465756244</v>
      </c>
      <c r="AH155" s="2">
        <v>0.02791809392805744</v>
      </c>
      <c r="AI155" s="2">
        <v>0.0387639630362895</v>
      </c>
      <c r="AJ155" s="2">
        <v>-0.014084507042253502</v>
      </c>
      <c r="AK155" s="2">
        <v>0.11347517730496448</v>
      </c>
      <c r="AL155" s="2">
        <v>0.05461344826526505</v>
      </c>
      <c r="AM155" s="2">
        <v>0.02999843657423925</v>
      </c>
      <c r="AN155" s="2">
        <f t="shared" si="20"/>
        <v>0.02461501169</v>
      </c>
      <c r="AO155" s="2">
        <v>0.05885783994182876</v>
      </c>
      <c r="AP155" s="2">
        <v>0.03231960343092313</v>
      </c>
      <c r="AQ155" s="2">
        <f t="shared" si="21"/>
        <v>0.02653823651</v>
      </c>
      <c r="AR155" s="2">
        <v>0.058947200135881936</v>
      </c>
      <c r="AS155" s="2">
        <v>0.04933323204845247</v>
      </c>
      <c r="AT155" s="2">
        <f t="shared" si="22"/>
        <v>0.009613968087</v>
      </c>
    </row>
    <row r="156" ht="15.75" customHeight="1">
      <c r="A156" s="2">
        <v>1946.0</v>
      </c>
      <c r="D156" s="2">
        <v>18.2</v>
      </c>
      <c r="E156" s="2">
        <v>1.0224719101123594</v>
      </c>
      <c r="F156" s="2">
        <f t="shared" si="2"/>
        <v>-0.0005165956348</v>
      </c>
      <c r="G156" s="2">
        <v>0.44945618386830466</v>
      </c>
      <c r="H156" s="2">
        <v>0.4176000040030674</v>
      </c>
      <c r="I156" s="2">
        <v>0.06390335729571284</v>
      </c>
      <c r="J156" s="2">
        <v>0.040520865926576555</v>
      </c>
      <c r="K156" s="2">
        <f t="shared" si="3"/>
        <v>0.5085953535</v>
      </c>
      <c r="L156" s="2">
        <f t="shared" si="4"/>
        <v>0.7838666818</v>
      </c>
      <c r="M156" s="2">
        <f t="shared" si="19"/>
        <v>0.3603502923</v>
      </c>
      <c r="N156" s="2">
        <f t="shared" si="1"/>
        <v>1.870928647</v>
      </c>
      <c r="O156" s="2">
        <v>5442.961666083288</v>
      </c>
      <c r="P156" s="2">
        <v>2094.683844753379</v>
      </c>
      <c r="Q156" s="2">
        <v>0.05993017659567601</v>
      </c>
      <c r="R156" s="2">
        <f t="shared" si="5"/>
        <v>0.08498159286</v>
      </c>
      <c r="S156" s="2">
        <f t="shared" si="6"/>
        <v>0.2298409128</v>
      </c>
      <c r="T156" s="2">
        <f t="shared" si="7"/>
        <v>-0.3672910225</v>
      </c>
      <c r="U156" s="2">
        <f t="shared" si="8"/>
        <v>0.417600004</v>
      </c>
      <c r="V156" s="2">
        <v>0.014367655974333045</v>
      </c>
      <c r="W156" s="2">
        <f t="shared" si="9"/>
        <v>0.04371506874</v>
      </c>
      <c r="X156" s="2">
        <f t="shared" si="10"/>
        <v>0.05214366912</v>
      </c>
      <c r="Y156" s="2">
        <f t="shared" si="11"/>
        <v>-0.0746827688</v>
      </c>
      <c r="Z156" s="2">
        <f t="shared" si="12"/>
        <v>0.06811182365</v>
      </c>
      <c r="AA156" s="2">
        <f t="shared" si="13"/>
        <v>0.04556252062</v>
      </c>
      <c r="AB156" s="5">
        <f t="shared" si="14"/>
        <v>0.02806181875</v>
      </c>
      <c r="AC156" s="2">
        <f t="shared" si="15"/>
        <v>0.0286946967</v>
      </c>
      <c r="AD156" s="2">
        <f t="shared" si="16"/>
        <v>0.03854704303</v>
      </c>
      <c r="AE156" s="2">
        <f t="shared" si="17"/>
        <v>-0.01408450704</v>
      </c>
      <c r="AF156" s="2">
        <f t="shared" si="18"/>
        <v>0.1134751773</v>
      </c>
      <c r="AG156" s="2">
        <v>0.02806181874643296</v>
      </c>
      <c r="AH156" s="2">
        <v>0.02869469670399938</v>
      </c>
      <c r="AI156" s="2">
        <v>0.038547043030046205</v>
      </c>
      <c r="AJ156" s="2">
        <v>-0.014084507042253502</v>
      </c>
      <c r="AK156" s="2">
        <v>0.11347517730496448</v>
      </c>
      <c r="AL156" s="2">
        <v>0.05830619896293973</v>
      </c>
      <c r="AM156" s="2">
        <v>0.029811211355126068</v>
      </c>
      <c r="AN156" s="2">
        <f t="shared" si="20"/>
        <v>0.02849498761</v>
      </c>
      <c r="AO156" s="2">
        <v>0.06490244714776155</v>
      </c>
      <c r="AP156" s="2">
        <v>0.03220021125116796</v>
      </c>
      <c r="AQ156" s="2">
        <f t="shared" si="21"/>
        <v>0.0327022359</v>
      </c>
      <c r="AR156" s="2">
        <v>0.062121425217679715</v>
      </c>
      <c r="AS156" s="2">
        <v>0.0496668280515301</v>
      </c>
      <c r="AT156" s="2">
        <f t="shared" si="22"/>
        <v>0.01245459717</v>
      </c>
    </row>
    <row r="157" ht="15.75" customHeight="1">
      <c r="A157" s="2">
        <v>1947.0</v>
      </c>
      <c r="D157" s="2">
        <v>21.5</v>
      </c>
      <c r="E157" s="2">
        <v>1.1813186813186813</v>
      </c>
      <c r="F157" s="2">
        <f t="shared" si="2"/>
        <v>0.1588467712</v>
      </c>
      <c r="G157" s="2">
        <v>-0.10849155694315926</v>
      </c>
      <c r="H157" s="2">
        <v>-0.2453277365751395</v>
      </c>
      <c r="I157" s="2">
        <v>-0.00394923149798676</v>
      </c>
      <c r="J157" s="2">
        <v>-0.15683144247736558</v>
      </c>
      <c r="K157" s="2">
        <f t="shared" si="3"/>
        <v>0.5214294148</v>
      </c>
      <c r="L157" s="2">
        <f t="shared" si="4"/>
        <v>0.7936207474</v>
      </c>
      <c r="M157" s="2">
        <f t="shared" si="19"/>
        <v>0.4315788541</v>
      </c>
      <c r="N157" s="2">
        <f t="shared" si="1"/>
        <v>2.210162962</v>
      </c>
      <c r="O157" s="2">
        <v>4107.652200277825</v>
      </c>
      <c r="P157" s="2">
        <v>1766.1715558466726</v>
      </c>
      <c r="Q157" s="2">
        <v>0.007687221360835071</v>
      </c>
      <c r="R157" s="2">
        <f t="shared" si="5"/>
        <v>0.03534417137</v>
      </c>
      <c r="S157" s="2">
        <f t="shared" si="6"/>
        <v>0.2432030651</v>
      </c>
      <c r="T157" s="2">
        <f t="shared" si="7"/>
        <v>-0.3672910225</v>
      </c>
      <c r="U157" s="2">
        <f t="shared" si="8"/>
        <v>0.417600004</v>
      </c>
      <c r="V157" s="2">
        <v>-0.009338783865964213</v>
      </c>
      <c r="W157" s="2">
        <f t="shared" si="9"/>
        <v>0.034186981</v>
      </c>
      <c r="X157" s="2">
        <f t="shared" si="10"/>
        <v>0.07179536086</v>
      </c>
      <c r="Y157" s="2">
        <f t="shared" si="11"/>
        <v>-0.1568314425</v>
      </c>
      <c r="Z157" s="2">
        <f t="shared" si="12"/>
        <v>0.05423387381</v>
      </c>
      <c r="AA157" s="2">
        <f t="shared" si="13"/>
        <v>0.01702600523</v>
      </c>
      <c r="AB157" s="5">
        <f t="shared" si="14"/>
        <v>0.04309036709</v>
      </c>
      <c r="AC157" s="2">
        <f t="shared" si="15"/>
        <v>0.04465265179</v>
      </c>
      <c r="AD157" s="2">
        <f t="shared" si="16"/>
        <v>0.06152868185</v>
      </c>
      <c r="AE157" s="2">
        <f t="shared" si="17"/>
        <v>-0.01408450704</v>
      </c>
      <c r="AF157" s="2">
        <f t="shared" si="18"/>
        <v>0.1813186813</v>
      </c>
      <c r="AG157" s="2">
        <v>0.04309036709438361</v>
      </c>
      <c r="AH157" s="2">
        <v>0.04465265179238931</v>
      </c>
      <c r="AI157" s="2">
        <v>0.06152868184725694</v>
      </c>
      <c r="AJ157" s="2">
        <v>-0.014084507042253502</v>
      </c>
      <c r="AK157" s="2">
        <v>0.18131868131868134</v>
      </c>
      <c r="AL157" s="2">
        <v>0.04946150782911809</v>
      </c>
      <c r="AM157" s="2">
        <v>0.026019366531500304</v>
      </c>
      <c r="AN157" s="2">
        <f t="shared" si="20"/>
        <v>0.0234421413</v>
      </c>
      <c r="AO157" s="2">
        <v>0.0586830717874325</v>
      </c>
      <c r="AP157" s="2">
        <v>0.02737513046961594</v>
      </c>
      <c r="AQ157" s="2">
        <f t="shared" si="21"/>
        <v>0.03130794132</v>
      </c>
      <c r="AR157" s="2">
        <v>0.059121088361637784</v>
      </c>
      <c r="AS157" s="2">
        <v>0.047496419513627645</v>
      </c>
      <c r="AT157" s="2">
        <f t="shared" si="22"/>
        <v>0.01162466885</v>
      </c>
    </row>
    <row r="158" ht="15.75" customHeight="1">
      <c r="A158" s="2">
        <v>1948.0</v>
      </c>
      <c r="D158" s="2">
        <v>23.7</v>
      </c>
      <c r="E158" s="2">
        <v>1.1023255813953488</v>
      </c>
      <c r="F158" s="2">
        <f t="shared" si="2"/>
        <v>-0.07899309992</v>
      </c>
      <c r="G158" s="2">
        <v>-0.019059235887106896</v>
      </c>
      <c r="H158" s="2">
        <v>-0.11011702833640491</v>
      </c>
      <c r="I158" s="2">
        <v>-0.057262778799402</v>
      </c>
      <c r="J158" s="2">
        <v>-0.14477425080958406</v>
      </c>
      <c r="K158" s="2">
        <f t="shared" si="3"/>
        <v>0.5263379503</v>
      </c>
      <c r="L158" s="2">
        <f t="shared" si="4"/>
        <v>0.6224692786</v>
      </c>
      <c r="M158" s="2">
        <f t="shared" si="19"/>
        <v>0.4285889038</v>
      </c>
      <c r="N158" s="2">
        <f t="shared" si="1"/>
        <v>2.436319172</v>
      </c>
      <c r="O158" s="2">
        <v>3655.3297465437354</v>
      </c>
      <c r="P158" s="2">
        <v>1510.475392047773</v>
      </c>
      <c r="Q158" s="2">
        <v>0.042650224825676375</v>
      </c>
      <c r="R158" s="2">
        <f t="shared" si="5"/>
        <v>0.06106157078</v>
      </c>
      <c r="S158" s="2">
        <f t="shared" si="6"/>
        <v>0.2067633088</v>
      </c>
      <c r="T158" s="2">
        <f t="shared" si="7"/>
        <v>-0.2453277366</v>
      </c>
      <c r="U158" s="2">
        <f t="shared" si="8"/>
        <v>0.417600004</v>
      </c>
      <c r="V158" s="2">
        <v>-0.017111683285096074</v>
      </c>
      <c r="W158" s="2">
        <f t="shared" si="9"/>
        <v>0.03527272665</v>
      </c>
      <c r="X158" s="2">
        <f t="shared" si="10"/>
        <v>0.08186516547</v>
      </c>
      <c r="Y158" s="2">
        <f t="shared" si="11"/>
        <v>-0.1568314425</v>
      </c>
      <c r="Z158" s="2">
        <f t="shared" si="12"/>
        <v>0.05423387381</v>
      </c>
      <c r="AA158" s="2">
        <f t="shared" si="13"/>
        <v>0.05976190811</v>
      </c>
      <c r="AB158" s="5">
        <f t="shared" si="14"/>
        <v>0.05255791202</v>
      </c>
      <c r="AC158" s="2">
        <f t="shared" si="15"/>
        <v>0.05417599007</v>
      </c>
      <c r="AD158" s="2">
        <f t="shared" si="16"/>
        <v>0.06243258378</v>
      </c>
      <c r="AE158" s="2">
        <f t="shared" si="17"/>
        <v>-0.01408450704</v>
      </c>
      <c r="AF158" s="2">
        <f t="shared" si="18"/>
        <v>0.1813186813</v>
      </c>
      <c r="AG158" s="2">
        <v>0.05255791201558086</v>
      </c>
      <c r="AH158" s="2">
        <v>0.05417599007376772</v>
      </c>
      <c r="AI158" s="2">
        <v>0.06243258377563755</v>
      </c>
      <c r="AJ158" s="2">
        <v>-0.014084507042253502</v>
      </c>
      <c r="AK158" s="2">
        <v>0.18131868131868134</v>
      </c>
      <c r="AL158" s="2">
        <v>0.05837394724271532</v>
      </c>
      <c r="AM158" s="2">
        <v>0.030227922038817967</v>
      </c>
      <c r="AN158" s="2">
        <f t="shared" si="20"/>
        <v>0.0281460252</v>
      </c>
      <c r="AO158" s="2">
        <v>0.0521905121414327</v>
      </c>
      <c r="AP158" s="2">
        <v>0.021910522822966245</v>
      </c>
      <c r="AQ158" s="2">
        <f t="shared" si="21"/>
        <v>0.03027998932</v>
      </c>
      <c r="AR158" s="2">
        <v>0.05750277237486943</v>
      </c>
      <c r="AS158" s="2">
        <v>0.04568222652596968</v>
      </c>
      <c r="AT158" s="2">
        <f t="shared" si="22"/>
        <v>0.01182054585</v>
      </c>
    </row>
    <row r="159" ht="15.75" customHeight="1">
      <c r="A159" s="2">
        <v>1949.0</v>
      </c>
      <c r="D159" s="2">
        <v>24.0</v>
      </c>
      <c r="E159" s="2">
        <v>1.0126582278481013</v>
      </c>
      <c r="F159" s="2">
        <f t="shared" si="2"/>
        <v>-0.08966735355</v>
      </c>
      <c r="G159" s="2">
        <v>0.06481813577122986</v>
      </c>
      <c r="H159" s="2">
        <v>0.05150790907408931</v>
      </c>
      <c r="I159" s="2">
        <v>0.06041442941274444</v>
      </c>
      <c r="J159" s="2">
        <v>0.04715924904508517</v>
      </c>
      <c r="K159" s="2">
        <f t="shared" si="3"/>
        <v>0.5263523644</v>
      </c>
      <c r="L159" s="2">
        <f t="shared" si="4"/>
        <v>0.6256048446</v>
      </c>
      <c r="M159" s="2">
        <f t="shared" si="19"/>
        <v>0.4567635145</v>
      </c>
      <c r="N159" s="2">
        <f t="shared" si="1"/>
        <v>2.467158656</v>
      </c>
      <c r="O159" s="2">
        <v>3843.608138764524</v>
      </c>
      <c r="P159" s="2">
        <v>1581.7082772378267</v>
      </c>
      <c r="Q159" s="2">
        <v>0.027621774659751522</v>
      </c>
      <c r="R159" s="2">
        <f t="shared" si="5"/>
        <v>0.04463128794</v>
      </c>
      <c r="S159" s="2">
        <f t="shared" si="6"/>
        <v>0.1995004925</v>
      </c>
      <c r="T159" s="2">
        <f t="shared" si="7"/>
        <v>-0.2453277366</v>
      </c>
      <c r="U159" s="2">
        <f t="shared" si="8"/>
        <v>0.417600004</v>
      </c>
      <c r="V159" s="2">
        <v>-0.01777326837523317</v>
      </c>
      <c r="W159" s="2">
        <f t="shared" si="9"/>
        <v>0.03737561865</v>
      </c>
      <c r="X159" s="2">
        <f t="shared" si="10"/>
        <v>0.08123920015</v>
      </c>
      <c r="Y159" s="2">
        <f t="shared" si="11"/>
        <v>-0.1568314425</v>
      </c>
      <c r="Z159" s="2">
        <f t="shared" si="12"/>
        <v>0.04730523262</v>
      </c>
      <c r="AA159" s="2">
        <f t="shared" si="13"/>
        <v>0.04539504303</v>
      </c>
      <c r="AB159" s="5">
        <f t="shared" si="14"/>
        <v>0.05537868967</v>
      </c>
      <c r="AC159" s="2">
        <f t="shared" si="15"/>
        <v>0.05685026356</v>
      </c>
      <c r="AD159" s="2">
        <f t="shared" si="16"/>
        <v>0.05969660271</v>
      </c>
      <c r="AE159" s="2">
        <f t="shared" si="17"/>
        <v>-0.007142857143</v>
      </c>
      <c r="AF159" s="2">
        <f t="shared" si="18"/>
        <v>0.1813186813</v>
      </c>
      <c r="AG159" s="2">
        <v>0.05537868966683193</v>
      </c>
      <c r="AH159" s="2">
        <v>0.056850263562803205</v>
      </c>
      <c r="AI159" s="2">
        <v>0.059696602712640046</v>
      </c>
      <c r="AJ159" s="2">
        <v>-0.0071428571428571175</v>
      </c>
      <c r="AK159" s="2">
        <v>0.18131868131868134</v>
      </c>
      <c r="AL159" s="2">
        <v>0.06042768885822842</v>
      </c>
      <c r="AM159" s="2">
        <v>0.034844570674156895</v>
      </c>
      <c r="AN159" s="2">
        <f t="shared" si="20"/>
        <v>0.02558311818</v>
      </c>
      <c r="AO159" s="2">
        <v>0.047766815020462046</v>
      </c>
      <c r="AP159" s="2">
        <v>0.020668297381472415</v>
      </c>
      <c r="AQ159" s="2">
        <f t="shared" si="21"/>
        <v>0.02709851764</v>
      </c>
      <c r="AR159" s="2">
        <v>0.05768464870691275</v>
      </c>
      <c r="AS159" s="2">
        <v>0.04376156751718186</v>
      </c>
      <c r="AT159" s="2">
        <f t="shared" si="22"/>
        <v>0.01392308119</v>
      </c>
    </row>
    <row r="160" ht="15.75" customHeight="1">
      <c r="A160" s="2">
        <v>1950.0</v>
      </c>
      <c r="D160" s="2">
        <v>23.5</v>
      </c>
      <c r="E160" s="2">
        <v>0.9791666666666666</v>
      </c>
      <c r="F160" s="2">
        <f t="shared" si="2"/>
        <v>-0.03349156118</v>
      </c>
      <c r="G160" s="2">
        <v>0.21868339329868736</v>
      </c>
      <c r="H160" s="2">
        <v>0.2446128271986594</v>
      </c>
      <c r="I160" s="2">
        <v>0.06690141383534387</v>
      </c>
      <c r="J160" s="2">
        <v>0.08960144391694702</v>
      </c>
      <c r="K160" s="2">
        <f t="shared" si="3"/>
        <v>0.5268329699</v>
      </c>
      <c r="L160" s="2">
        <f t="shared" si="4"/>
        <v>0.6545924063</v>
      </c>
      <c r="M160" s="2">
        <f t="shared" si="19"/>
        <v>0.4800441988</v>
      </c>
      <c r="N160" s="2">
        <f t="shared" si="1"/>
        <v>2.415759517</v>
      </c>
      <c r="O160" s="2">
        <v>4783.803992231491</v>
      </c>
      <c r="P160" s="2">
        <v>1723.4316227337226</v>
      </c>
      <c r="Q160" s="2">
        <v>0.0437389300735381</v>
      </c>
      <c r="R160" s="2">
        <f t="shared" si="5"/>
        <v>0.06256833418</v>
      </c>
      <c r="S160" s="2">
        <f t="shared" si="6"/>
        <v>0.2093785625</v>
      </c>
      <c r="T160" s="2">
        <f t="shared" si="7"/>
        <v>-0.2453277366</v>
      </c>
      <c r="U160" s="2">
        <f t="shared" si="8"/>
        <v>0.417600004</v>
      </c>
      <c r="V160" s="2">
        <v>-0.012444225160020434</v>
      </c>
      <c r="W160" s="2">
        <f t="shared" si="9"/>
        <v>0.04158187051</v>
      </c>
      <c r="X160" s="2">
        <f t="shared" si="10"/>
        <v>0.08675341659</v>
      </c>
      <c r="Y160" s="2">
        <f t="shared" si="11"/>
        <v>-0.1568314425</v>
      </c>
      <c r="Z160" s="2">
        <f t="shared" si="12"/>
        <v>0.08960144392</v>
      </c>
      <c r="AA160" s="2">
        <f t="shared" si="13"/>
        <v>0.05618315523</v>
      </c>
      <c r="AB160" s="5">
        <f t="shared" si="14"/>
        <v>0.0539143217</v>
      </c>
      <c r="AC160" s="2">
        <f t="shared" si="15"/>
        <v>0.05548121594</v>
      </c>
      <c r="AD160" s="2">
        <f t="shared" si="16"/>
        <v>0.06145824074</v>
      </c>
      <c r="AE160" s="2">
        <f t="shared" si="17"/>
        <v>-0.02083333333</v>
      </c>
      <c r="AF160" s="2">
        <f t="shared" si="18"/>
        <v>0.1813186813</v>
      </c>
      <c r="AG160" s="2">
        <v>0.05391432169574198</v>
      </c>
      <c r="AH160" s="2">
        <v>0.05548121594375588</v>
      </c>
      <c r="AI160" s="2">
        <v>0.06145824074037507</v>
      </c>
      <c r="AJ160" s="2">
        <v>-0.02083333333333337</v>
      </c>
      <c r="AK160" s="2">
        <v>0.18131868131868134</v>
      </c>
      <c r="AL160" s="2">
        <v>0.06756257415666693</v>
      </c>
      <c r="AM160" s="2">
        <v>0.04413157572399175</v>
      </c>
      <c r="AN160" s="2">
        <f t="shared" si="20"/>
        <v>0.02343099843</v>
      </c>
      <c r="AO160" s="2">
        <v>0.051656394908198205</v>
      </c>
      <c r="AP160" s="2">
        <v>0.021961439466272284</v>
      </c>
      <c r="AQ160" s="2">
        <f t="shared" si="21"/>
        <v>0.02969495544</v>
      </c>
      <c r="AR160" s="2">
        <v>0.05963321022513832</v>
      </c>
      <c r="AS160" s="2">
        <v>0.043205196719036575</v>
      </c>
      <c r="AT160" s="2">
        <f t="shared" si="22"/>
        <v>0.01642801351</v>
      </c>
    </row>
    <row r="161" ht="15.75" customHeight="1">
      <c r="A161" s="2">
        <v>1951.0</v>
      </c>
      <c r="D161" s="2">
        <v>25.4</v>
      </c>
      <c r="E161" s="2">
        <v>1.0808510638297872</v>
      </c>
      <c r="F161" s="2">
        <f t="shared" si="2"/>
        <v>0.1016843972</v>
      </c>
      <c r="G161" s="2">
        <v>0.357257661705221</v>
      </c>
      <c r="H161" s="2">
        <v>0.25573051378238953</v>
      </c>
      <c r="I161" s="2">
        <v>0.03426559302900056</v>
      </c>
      <c r="J161" s="2">
        <v>-0.04310073085899557</v>
      </c>
      <c r="K161" s="2">
        <f t="shared" si="3"/>
        <v>0.5162872477</v>
      </c>
      <c r="L161" s="2">
        <f t="shared" si="4"/>
        <v>0.6736354685</v>
      </c>
      <c r="M161" s="2">
        <f t="shared" si="19"/>
        <v>0.5582825111</v>
      </c>
      <c r="N161" s="2">
        <f t="shared" si="1"/>
        <v>2.611076244</v>
      </c>
      <c r="O161" s="2">
        <v>6007.168644999097</v>
      </c>
      <c r="P161" s="2">
        <v>1649.1504602083944</v>
      </c>
      <c r="Q161" s="2">
        <v>0.07958419084905267</v>
      </c>
      <c r="R161" s="2">
        <f t="shared" si="5"/>
        <v>0.09855333035</v>
      </c>
      <c r="S161" s="2">
        <f t="shared" si="6"/>
        <v>0.2084685037</v>
      </c>
      <c r="T161" s="2">
        <f t="shared" si="7"/>
        <v>-0.2453277366</v>
      </c>
      <c r="U161" s="2">
        <f t="shared" si="8"/>
        <v>0.417600004</v>
      </c>
      <c r="V161" s="2">
        <v>-0.020419010614235945</v>
      </c>
      <c r="W161" s="2">
        <f t="shared" si="9"/>
        <v>0.03974357829</v>
      </c>
      <c r="X161" s="2">
        <f t="shared" si="10"/>
        <v>0.08569014252</v>
      </c>
      <c r="Y161" s="2">
        <f t="shared" si="11"/>
        <v>-0.1568314425</v>
      </c>
      <c r="Z161" s="2">
        <f t="shared" si="12"/>
        <v>0.08960144392</v>
      </c>
      <c r="AA161" s="2">
        <f t="shared" si="13"/>
        <v>0.1000032015</v>
      </c>
      <c r="AB161" s="5">
        <f t="shared" si="14"/>
        <v>0.06062402492</v>
      </c>
      <c r="AC161" s="2">
        <f t="shared" si="15"/>
        <v>0.06212747341</v>
      </c>
      <c r="AD161" s="2">
        <f t="shared" si="16"/>
        <v>0.06009929543</v>
      </c>
      <c r="AE161" s="2">
        <f t="shared" si="17"/>
        <v>-0.02083333333</v>
      </c>
      <c r="AF161" s="2">
        <f t="shared" si="18"/>
        <v>0.1813186813</v>
      </c>
      <c r="AG161" s="2">
        <v>0.0606240249291873</v>
      </c>
      <c r="AH161" s="2">
        <v>0.06212747340587099</v>
      </c>
      <c r="AI161" s="2">
        <v>0.06009929543201607</v>
      </c>
      <c r="AJ161" s="2">
        <v>-0.02083333333333337</v>
      </c>
      <c r="AK161" s="2">
        <v>0.18131868131868134</v>
      </c>
      <c r="AL161" s="2">
        <v>0.08066315422711003</v>
      </c>
      <c r="AM161" s="2">
        <v>0.04047554014434518</v>
      </c>
      <c r="AN161" s="2">
        <f t="shared" si="20"/>
        <v>0.04018761408</v>
      </c>
      <c r="AO161" s="2">
        <v>0.05275159656130051</v>
      </c>
      <c r="AP161" s="2">
        <v>0.0198275789337506</v>
      </c>
      <c r="AQ161" s="2">
        <f t="shared" si="21"/>
        <v>0.03292401763</v>
      </c>
      <c r="AR161" s="2">
        <v>0.05993983066342299</v>
      </c>
      <c r="AS161" s="2">
        <v>0.041658550412344425</v>
      </c>
      <c r="AT161" s="2">
        <f t="shared" si="22"/>
        <v>0.01828128025</v>
      </c>
    </row>
    <row r="162" ht="15.75" customHeight="1">
      <c r="A162" s="2">
        <v>1952.0</v>
      </c>
      <c r="D162" s="2">
        <v>26.5</v>
      </c>
      <c r="E162" s="2">
        <v>1.0433070866141734</v>
      </c>
      <c r="F162" s="2">
        <f t="shared" si="2"/>
        <v>-0.03754397722</v>
      </c>
      <c r="G162" s="2">
        <v>0.16176720234264064</v>
      </c>
      <c r="H162" s="2">
        <v>0.11354290337747419</v>
      </c>
      <c r="I162" s="2">
        <v>-0.029940120050474195</v>
      </c>
      <c r="J162" s="2">
        <v>-0.07020675657668107</v>
      </c>
      <c r="K162" s="2">
        <f t="shared" si="3"/>
        <v>0.5115275028</v>
      </c>
      <c r="L162" s="2">
        <f t="shared" si="4"/>
        <v>0.6489628084</v>
      </c>
      <c r="M162" s="2">
        <f t="shared" si="19"/>
        <v>0.4921239992</v>
      </c>
      <c r="N162" s="2">
        <f t="shared" si="1"/>
        <v>2.724154349</v>
      </c>
      <c r="O162" s="2">
        <v>6689.240014030422</v>
      </c>
      <c r="P162" s="2">
        <v>1533.3689552902222</v>
      </c>
      <c r="Q162" s="2">
        <v>0.10910604939921242</v>
      </c>
      <c r="R162" s="2">
        <f t="shared" si="5"/>
        <v>0.1248836513</v>
      </c>
      <c r="S162" s="2">
        <f t="shared" si="6"/>
        <v>0.1893744733</v>
      </c>
      <c r="T162" s="2">
        <f t="shared" si="7"/>
        <v>-0.2453277366</v>
      </c>
      <c r="U162" s="2">
        <f t="shared" si="8"/>
        <v>0.417600004</v>
      </c>
      <c r="V162" s="2">
        <v>-0.020414040347616128</v>
      </c>
      <c r="W162" s="2">
        <f t="shared" si="9"/>
        <v>0.03322464946</v>
      </c>
      <c r="X162" s="2">
        <f t="shared" si="10"/>
        <v>0.08568688265</v>
      </c>
      <c r="Y162" s="2">
        <f t="shared" si="11"/>
        <v>-0.1568314425</v>
      </c>
      <c r="Z162" s="2">
        <f t="shared" si="12"/>
        <v>0.08960144392</v>
      </c>
      <c r="AA162" s="2">
        <f t="shared" si="13"/>
        <v>0.1295200897</v>
      </c>
      <c r="AB162" s="5">
        <f t="shared" si="14"/>
        <v>0.05374280473</v>
      </c>
      <c r="AC162" s="2">
        <f t="shared" si="15"/>
        <v>0.05511066434</v>
      </c>
      <c r="AD162" s="2">
        <f t="shared" si="16"/>
        <v>0.05747713746</v>
      </c>
      <c r="AE162" s="2">
        <f t="shared" si="17"/>
        <v>-0.02083333333</v>
      </c>
      <c r="AF162" s="2">
        <f t="shared" si="18"/>
        <v>0.1813186813</v>
      </c>
      <c r="AG162" s="2">
        <v>0.05374280473490906</v>
      </c>
      <c r="AH162" s="2">
        <v>0.05511066433679224</v>
      </c>
      <c r="AI162" s="2">
        <v>0.05747713745576852</v>
      </c>
      <c r="AJ162" s="2">
        <v>-0.02083333333333337</v>
      </c>
      <c r="AK162" s="2">
        <v>0.18131868131868134</v>
      </c>
      <c r="AL162" s="2">
        <v>0.07712702802122699</v>
      </c>
      <c r="AM162" s="2">
        <v>0.028697361429230052</v>
      </c>
      <c r="AN162" s="2">
        <f t="shared" si="20"/>
        <v>0.04842966659</v>
      </c>
      <c r="AO162" s="2">
        <v>0.051569209027934874</v>
      </c>
      <c r="AP162" s="2">
        <v>0.01754149635958415</v>
      </c>
      <c r="AQ162" s="2">
        <f t="shared" si="21"/>
        <v>0.03402771267</v>
      </c>
      <c r="AR162" s="2">
        <v>0.061404975781815564</v>
      </c>
      <c r="AS162" s="2">
        <v>0.0404431948313177</v>
      </c>
      <c r="AT162" s="2">
        <f t="shared" si="22"/>
        <v>0.02096178095</v>
      </c>
    </row>
    <row r="163" ht="15.75" customHeight="1">
      <c r="A163" s="2">
        <v>1953.0</v>
      </c>
      <c r="D163" s="2">
        <v>26.6</v>
      </c>
      <c r="E163" s="2">
        <v>1.0037735849056604</v>
      </c>
      <c r="F163" s="2">
        <f t="shared" si="2"/>
        <v>-0.03953350171</v>
      </c>
      <c r="G163" s="2">
        <v>0.11254396222416285</v>
      </c>
      <c r="H163" s="2">
        <v>0.10836146612557584</v>
      </c>
      <c r="I163" s="2">
        <v>0.019939928577930477</v>
      </c>
      <c r="J163" s="2">
        <v>0.016105567944178834</v>
      </c>
      <c r="K163" s="2">
        <f t="shared" si="3"/>
        <v>0.510717402</v>
      </c>
      <c r="L163" s="2">
        <f t="shared" si="4"/>
        <v>0.6483538097</v>
      </c>
      <c r="M163" s="2">
        <f t="shared" si="19"/>
        <v>0.5755930707</v>
      </c>
      <c r="N163" s="2">
        <f t="shared" si="1"/>
        <v>2.734434177</v>
      </c>
      <c r="O163" s="2">
        <v>7414.095869216626</v>
      </c>
      <c r="P163" s="2">
        <v>1558.0647331831433</v>
      </c>
      <c r="Q163" s="2">
        <v>0.1046824196431872</v>
      </c>
      <c r="R163" s="2">
        <f t="shared" si="5"/>
        <v>0.1203644499</v>
      </c>
      <c r="S163" s="2">
        <f t="shared" si="6"/>
        <v>0.1891533804</v>
      </c>
      <c r="T163" s="2">
        <f t="shared" si="7"/>
        <v>-0.2453277366</v>
      </c>
      <c r="U163" s="2">
        <f t="shared" si="8"/>
        <v>0.417600004</v>
      </c>
      <c r="V163" s="2">
        <v>-0.016551970998294738</v>
      </c>
      <c r="W163" s="2">
        <f t="shared" si="9"/>
        <v>0.03006186731</v>
      </c>
      <c r="X163" s="2">
        <f t="shared" si="10"/>
        <v>0.08626851964</v>
      </c>
      <c r="Y163" s="2">
        <f t="shared" si="11"/>
        <v>-0.1568314425</v>
      </c>
      <c r="Z163" s="2">
        <f t="shared" si="12"/>
        <v>0.08960144392</v>
      </c>
      <c r="AA163" s="2">
        <f t="shared" si="13"/>
        <v>0.1212343906</v>
      </c>
      <c r="AB163" s="3">
        <f t="shared" si="14"/>
        <v>0.04640424595</v>
      </c>
      <c r="AC163" s="4">
        <f t="shared" si="15"/>
        <v>0.04784471073</v>
      </c>
      <c r="AD163" s="4">
        <f t="shared" si="16"/>
        <v>0.05905317728</v>
      </c>
      <c r="AE163" s="4">
        <f t="shared" si="17"/>
        <v>-0.02083333333</v>
      </c>
      <c r="AF163" s="4">
        <f t="shared" si="18"/>
        <v>0.1813186813</v>
      </c>
      <c r="AG163" s="4">
        <v>0.04640424594933972</v>
      </c>
      <c r="AH163" s="4">
        <v>0.04784471072544738</v>
      </c>
      <c r="AI163" s="4">
        <v>0.05905317727618305</v>
      </c>
      <c r="AJ163" s="4">
        <v>-0.02083333333333337</v>
      </c>
      <c r="AK163" s="4">
        <v>0.18131868131868134</v>
      </c>
      <c r="AL163" s="2">
        <v>0.07139871974057226</v>
      </c>
      <c r="AM163" s="2">
        <v>0.026357344075331725</v>
      </c>
      <c r="AN163" s="2">
        <f t="shared" si="20"/>
        <v>0.04504137567</v>
      </c>
      <c r="AO163" s="2">
        <v>0.05242067793498063</v>
      </c>
      <c r="AP163" s="2">
        <v>0.01781605385138493</v>
      </c>
      <c r="AQ163" s="2">
        <f t="shared" si="21"/>
        <v>0.03460462408</v>
      </c>
      <c r="AR163" s="2">
        <v>0.06064878651860515</v>
      </c>
      <c r="AS163" s="2">
        <v>0.03954202564722347</v>
      </c>
      <c r="AT163" s="2">
        <f t="shared" si="22"/>
        <v>0.02110676087</v>
      </c>
    </row>
    <row r="164" ht="15.75" customHeight="1">
      <c r="A164" s="2">
        <v>1954.0</v>
      </c>
      <c r="D164" s="2">
        <v>26.9</v>
      </c>
      <c r="E164" s="2">
        <v>1.0112781954887218</v>
      </c>
      <c r="F164" s="2">
        <f t="shared" si="2"/>
        <v>0.007504610583</v>
      </c>
      <c r="G164" s="2">
        <v>0.058507173075130536</v>
      </c>
      <c r="H164" s="2">
        <v>0.04670226036425551</v>
      </c>
      <c r="I164" s="2">
        <v>0.05118244818661988</v>
      </c>
      <c r="J164" s="2">
        <v>0.03945922385740119</v>
      </c>
      <c r="K164" s="2">
        <f t="shared" si="3"/>
        <v>0.5107702706</v>
      </c>
      <c r="L164" s="2">
        <f t="shared" si="4"/>
        <v>0.6202413554</v>
      </c>
      <c r="M164" s="2">
        <f t="shared" si="19"/>
        <v>0.4941085866</v>
      </c>
      <c r="N164" s="2">
        <f t="shared" si="1"/>
        <v>2.76527366</v>
      </c>
      <c r="O164" s="2">
        <v>7760.350904866332</v>
      </c>
      <c r="P164" s="2">
        <v>1619.544758274139</v>
      </c>
      <c r="Q164" s="2">
        <v>0.09162908378785946</v>
      </c>
      <c r="R164" s="2">
        <f t="shared" si="5"/>
        <v>0.1071529167</v>
      </c>
      <c r="S164" s="2">
        <f t="shared" si="6"/>
        <v>0.1892308743</v>
      </c>
      <c r="T164" s="2">
        <f t="shared" si="7"/>
        <v>-0.2453277366</v>
      </c>
      <c r="U164" s="2">
        <f t="shared" si="8"/>
        <v>0.417600004</v>
      </c>
      <c r="V164" s="2">
        <v>-0.01729122814896214</v>
      </c>
      <c r="W164" s="2">
        <f t="shared" si="9"/>
        <v>0.02735105268</v>
      </c>
      <c r="X164" s="2">
        <f t="shared" si="10"/>
        <v>0.0856926997</v>
      </c>
      <c r="Y164" s="2">
        <f t="shared" si="11"/>
        <v>-0.1568314425</v>
      </c>
      <c r="Z164" s="2">
        <f t="shared" si="12"/>
        <v>0.08960144392</v>
      </c>
      <c r="AA164" s="2">
        <f t="shared" si="13"/>
        <v>0.1089203119</v>
      </c>
      <c r="AB164" s="5">
        <f t="shared" si="14"/>
        <v>0.04452852153</v>
      </c>
      <c r="AC164" s="2">
        <f t="shared" si="15"/>
        <v>0.04601395039</v>
      </c>
      <c r="AD164" s="2">
        <f t="shared" si="16"/>
        <v>0.05995897214</v>
      </c>
      <c r="AE164" s="2">
        <f t="shared" si="17"/>
        <v>-0.02083333333</v>
      </c>
      <c r="AF164" s="2">
        <f t="shared" si="18"/>
        <v>0.1813186813</v>
      </c>
      <c r="AG164" s="2">
        <v>0.04452852153173154</v>
      </c>
      <c r="AH164" s="2">
        <v>0.04601395039266287</v>
      </c>
      <c r="AI164" s="2">
        <v>0.05995897213577816</v>
      </c>
      <c r="AJ164" s="2">
        <v>-0.02083333333333337</v>
      </c>
      <c r="AK164" s="2">
        <v>0.18131868131868134</v>
      </c>
      <c r="AL164" s="2">
        <v>0.07217750552396554</v>
      </c>
      <c r="AM164" s="2">
        <v>0.02736505618556347</v>
      </c>
      <c r="AN164" s="2">
        <f t="shared" si="20"/>
        <v>0.04481244934</v>
      </c>
      <c r="AO164" s="2">
        <v>0.057725067162532916</v>
      </c>
      <c r="AP164" s="2">
        <v>0.018778658517272794</v>
      </c>
      <c r="AQ164" s="2">
        <f t="shared" si="21"/>
        <v>0.03894640865</v>
      </c>
      <c r="AR164" s="2">
        <v>0.06264927971371584</v>
      </c>
      <c r="AS164" s="2">
        <v>0.03997843457346268</v>
      </c>
      <c r="AT164" s="2">
        <f t="shared" si="22"/>
        <v>0.02267084514</v>
      </c>
    </row>
    <row r="165" ht="15.75" customHeight="1">
      <c r="A165" s="2">
        <v>1955.0</v>
      </c>
      <c r="D165" s="2">
        <v>26.7</v>
      </c>
      <c r="E165" s="2">
        <v>0.9925650557620818</v>
      </c>
      <c r="F165" s="2">
        <f t="shared" si="2"/>
        <v>-0.01871313973</v>
      </c>
      <c r="G165" s="2">
        <v>0.4385636077274735</v>
      </c>
      <c r="H165" s="2">
        <v>0.44933936508872807</v>
      </c>
      <c r="I165" s="2">
        <v>0.026601335900541034</v>
      </c>
      <c r="J165" s="2">
        <v>0.03429123354773611</v>
      </c>
      <c r="K165" s="2">
        <f t="shared" si="3"/>
        <v>0.500538245</v>
      </c>
      <c r="L165" s="2">
        <f t="shared" si="4"/>
        <v>0.5392547383</v>
      </c>
      <c r="M165" s="2">
        <f t="shared" si="19"/>
        <v>0.6637357424</v>
      </c>
      <c r="N165" s="2">
        <f t="shared" si="1"/>
        <v>2.744714004</v>
      </c>
      <c r="O165" s="2">
        <v>11247.382053324705</v>
      </c>
      <c r="P165" s="2">
        <v>1675.0809458211293</v>
      </c>
      <c r="Q165" s="2">
        <v>0.11346607051320008</v>
      </c>
      <c r="R165" s="2">
        <f t="shared" si="5"/>
        <v>0.1331952484</v>
      </c>
      <c r="S165" s="2">
        <f t="shared" si="6"/>
        <v>0.2175365205</v>
      </c>
      <c r="T165" s="2">
        <f t="shared" si="7"/>
        <v>-0.2453277366</v>
      </c>
      <c r="U165" s="2">
        <f t="shared" si="8"/>
        <v>0.4493393651</v>
      </c>
      <c r="V165" s="2">
        <v>-0.018214054229463077</v>
      </c>
      <c r="W165" s="2">
        <f t="shared" si="9"/>
        <v>0.02320563759</v>
      </c>
      <c r="X165" s="2">
        <f t="shared" si="10"/>
        <v>0.08501323197</v>
      </c>
      <c r="Y165" s="2">
        <f t="shared" si="11"/>
        <v>-0.1568314425</v>
      </c>
      <c r="Z165" s="2">
        <f t="shared" si="12"/>
        <v>0.08960144392</v>
      </c>
      <c r="AA165" s="2">
        <f t="shared" si="13"/>
        <v>0.1316801247</v>
      </c>
      <c r="AB165" s="5">
        <f t="shared" si="14"/>
        <v>0.04137974399</v>
      </c>
      <c r="AC165" s="2">
        <f t="shared" si="15"/>
        <v>0.04297160539</v>
      </c>
      <c r="AD165" s="2">
        <f t="shared" si="16"/>
        <v>0.06199440805</v>
      </c>
      <c r="AE165" s="2">
        <f t="shared" si="17"/>
        <v>-0.02083333333</v>
      </c>
      <c r="AF165" s="2">
        <f t="shared" si="18"/>
        <v>0.1813186813</v>
      </c>
      <c r="AG165" s="2">
        <v>0.04137974399241659</v>
      </c>
      <c r="AH165" s="2">
        <v>0.04297160539415801</v>
      </c>
      <c r="AI165" s="2">
        <v>0.06199440804658491</v>
      </c>
      <c r="AJ165" s="2">
        <v>-0.02083333333333337</v>
      </c>
      <c r="AK165" s="2">
        <v>0.18131868131868134</v>
      </c>
      <c r="AL165" s="2">
        <v>0.07694496088510751</v>
      </c>
      <c r="AM165" s="2">
        <v>0.025744203026963754</v>
      </c>
      <c r="AN165" s="2">
        <f t="shared" si="20"/>
        <v>0.05120075786</v>
      </c>
      <c r="AO165" s="2">
        <v>0.05977930548990627</v>
      </c>
      <c r="AP165" s="2">
        <v>0.017143200380951476</v>
      </c>
      <c r="AQ165" s="2">
        <f t="shared" si="21"/>
        <v>0.04263610511</v>
      </c>
      <c r="AR165" s="2">
        <v>0.06846789253232356</v>
      </c>
      <c r="AS165" s="2">
        <v>0.04107036757039225</v>
      </c>
      <c r="AT165" s="2">
        <f t="shared" si="22"/>
        <v>0.02739752496</v>
      </c>
    </row>
    <row r="166" ht="15.75" customHeight="1">
      <c r="A166" s="2">
        <v>1956.0</v>
      </c>
      <c r="D166" s="2">
        <v>26.8</v>
      </c>
      <c r="E166" s="2">
        <v>1.00374531835206</v>
      </c>
      <c r="F166" s="2">
        <f t="shared" si="2"/>
        <v>0.01118026259</v>
      </c>
      <c r="G166" s="2">
        <v>0.21059143745537012</v>
      </c>
      <c r="H166" s="2">
        <v>0.20607430522605896</v>
      </c>
      <c r="I166" s="2">
        <v>0.01905325334270347</v>
      </c>
      <c r="J166" s="2">
        <v>0.01525081583023069</v>
      </c>
      <c r="K166" s="2">
        <f t="shared" si="3"/>
        <v>0.4975939465</v>
      </c>
      <c r="L166" s="2">
        <f t="shared" si="4"/>
        <v>0.4524991417</v>
      </c>
      <c r="M166" s="2">
        <f t="shared" si="19"/>
        <v>0.6460229698</v>
      </c>
      <c r="N166" s="2">
        <f t="shared" si="1"/>
        <v>2.754993832</v>
      </c>
      <c r="O166" s="2">
        <v>13565.17849557564</v>
      </c>
      <c r="P166" s="2">
        <v>1700.627296826576</v>
      </c>
      <c r="Q166" s="2">
        <v>0.09561765944599411</v>
      </c>
      <c r="R166" s="2">
        <f t="shared" si="5"/>
        <v>0.1120426785</v>
      </c>
      <c r="S166" s="2">
        <f t="shared" si="6"/>
        <v>0.1960301052</v>
      </c>
      <c r="T166" s="2">
        <f t="shared" si="7"/>
        <v>-0.2453277366</v>
      </c>
      <c r="U166" s="2">
        <f t="shared" si="8"/>
        <v>0.4493393651</v>
      </c>
      <c r="V166" s="2">
        <v>-0.02062488176088883</v>
      </c>
      <c r="W166" s="2">
        <f t="shared" si="9"/>
        <v>0.01872062719</v>
      </c>
      <c r="X166" s="2">
        <f t="shared" si="10"/>
        <v>0.08354983636</v>
      </c>
      <c r="Y166" s="2">
        <f t="shared" si="11"/>
        <v>-0.1568314425</v>
      </c>
      <c r="Z166" s="2">
        <f t="shared" si="12"/>
        <v>0.08960144392</v>
      </c>
      <c r="AA166" s="2">
        <f t="shared" si="13"/>
        <v>0.1162425412</v>
      </c>
      <c r="AB166" s="5">
        <f t="shared" si="14"/>
        <v>0.03945655088</v>
      </c>
      <c r="AC166" s="2">
        <f t="shared" si="15"/>
        <v>0.04109894622</v>
      </c>
      <c r="AD166" s="2">
        <f t="shared" si="16"/>
        <v>0.0629577947</v>
      </c>
      <c r="AE166" s="2">
        <f t="shared" si="17"/>
        <v>-0.02083333333</v>
      </c>
      <c r="AF166" s="2">
        <f t="shared" si="18"/>
        <v>0.1813186813</v>
      </c>
      <c r="AG166" s="2">
        <v>0.03945655087614298</v>
      </c>
      <c r="AH166" s="2">
        <v>0.04109894621812815</v>
      </c>
      <c r="AI166" s="2">
        <v>0.06295779470405818</v>
      </c>
      <c r="AJ166" s="2">
        <v>-0.02083333333333337</v>
      </c>
      <c r="AK166" s="2">
        <v>0.18131868131868134</v>
      </c>
      <c r="AL166" s="2">
        <v>0.07665972080344478</v>
      </c>
      <c r="AM166" s="2">
        <v>0.02477239384532161</v>
      </c>
      <c r="AN166" s="2">
        <f t="shared" si="20"/>
        <v>0.05188732696</v>
      </c>
      <c r="AO166" s="2">
        <v>0.05969367480338473</v>
      </c>
      <c r="AP166" s="2">
        <v>0.01675194639547666</v>
      </c>
      <c r="AQ166" s="2">
        <f t="shared" si="21"/>
        <v>0.04294172841</v>
      </c>
      <c r="AR166" s="2">
        <v>0.07071110314412486</v>
      </c>
      <c r="AS166" s="2">
        <v>0.04037130281930705</v>
      </c>
      <c r="AT166" s="2">
        <f t="shared" si="22"/>
        <v>0.03033980032</v>
      </c>
    </row>
    <row r="167" ht="15.75" customHeight="1">
      <c r="A167" s="2">
        <v>1957.0</v>
      </c>
      <c r="D167" s="2">
        <v>27.6</v>
      </c>
      <c r="E167" s="2">
        <v>1.0298507462686568</v>
      </c>
      <c r="F167" s="2">
        <f t="shared" si="2"/>
        <v>0.02610542792</v>
      </c>
      <c r="G167" s="2">
        <v>0.08134796069756223</v>
      </c>
      <c r="H167" s="2">
        <v>0.05000454154690814</v>
      </c>
      <c r="I167" s="2">
        <v>-0.07002483087736733</v>
      </c>
      <c r="J167" s="2">
        <v>-0.09698063288092196</v>
      </c>
      <c r="K167" s="2">
        <f t="shared" si="3"/>
        <v>0.4952450077</v>
      </c>
      <c r="L167" s="2">
        <f t="shared" si="4"/>
        <v>0.462118753</v>
      </c>
      <c r="M167" s="2">
        <f t="shared" si="19"/>
        <v>0.6173228377</v>
      </c>
      <c r="N167" s="2">
        <f t="shared" si="1"/>
        <v>2.837232454</v>
      </c>
      <c r="O167" s="2">
        <v>14243.499027248876</v>
      </c>
      <c r="P167" s="2">
        <v>1535.6993852857631</v>
      </c>
      <c r="Q167" s="2">
        <v>0.13240636715998588</v>
      </c>
      <c r="R167" s="2">
        <f t="shared" si="5"/>
        <v>0.1415759063</v>
      </c>
      <c r="S167" s="2">
        <f t="shared" si="6"/>
        <v>0.15393477</v>
      </c>
      <c r="T167" s="2">
        <f t="shared" si="7"/>
        <v>-0.1101170283</v>
      </c>
      <c r="U167" s="2">
        <f t="shared" si="8"/>
        <v>0.4493393651</v>
      </c>
      <c r="V167" s="2">
        <v>-0.013885528077492229</v>
      </c>
      <c r="W167" s="2">
        <f t="shared" si="9"/>
        <v>0.01211306726</v>
      </c>
      <c r="X167" s="2">
        <f t="shared" si="10"/>
        <v>0.07404765033</v>
      </c>
      <c r="Y167" s="2">
        <f t="shared" si="11"/>
        <v>-0.1447742508</v>
      </c>
      <c r="Z167" s="2">
        <f t="shared" si="12"/>
        <v>0.08960144392</v>
      </c>
      <c r="AA167" s="2">
        <f t="shared" si="13"/>
        <v>0.1462918952</v>
      </c>
      <c r="AB167" s="5">
        <f t="shared" si="14"/>
        <v>0.02529080419</v>
      </c>
      <c r="AC167" s="2">
        <f t="shared" si="15"/>
        <v>0.02595215271</v>
      </c>
      <c r="AD167" s="2">
        <f t="shared" si="16"/>
        <v>0.03921996314</v>
      </c>
      <c r="AE167" s="2">
        <f t="shared" si="17"/>
        <v>-0.02083333333</v>
      </c>
      <c r="AF167" s="2">
        <f t="shared" si="18"/>
        <v>0.1023255814</v>
      </c>
      <c r="AG167" s="2">
        <v>0.025290804192924874</v>
      </c>
      <c r="AH167" s="2">
        <v>0.025952152713125898</v>
      </c>
      <c r="AI167" s="2">
        <v>0.03921996314461864</v>
      </c>
      <c r="AJ167" s="2">
        <v>-0.02083333333333337</v>
      </c>
      <c r="AK167" s="2">
        <v>0.10232558139534875</v>
      </c>
      <c r="AL167" s="2">
        <v>0.0741653883901299</v>
      </c>
      <c r="AM167" s="2">
        <v>0.01766468970378095</v>
      </c>
      <c r="AN167" s="2">
        <f t="shared" si="20"/>
        <v>0.05650069869</v>
      </c>
      <c r="AO167" s="2">
        <v>0.06130074884372021</v>
      </c>
      <c r="AP167" s="2">
        <v>0.01522627813958745</v>
      </c>
      <c r="AQ167" s="2">
        <f t="shared" si="21"/>
        <v>0.0460744707</v>
      </c>
      <c r="AR167" s="2">
        <v>0.06989629133397199</v>
      </c>
      <c r="AS167" s="2">
        <v>0.03856239027677181</v>
      </c>
      <c r="AT167" s="2">
        <f t="shared" si="22"/>
        <v>0.03133390106</v>
      </c>
    </row>
    <row r="168" ht="15.75" customHeight="1">
      <c r="A168" s="2">
        <v>1958.0</v>
      </c>
      <c r="D168" s="2">
        <v>28.6</v>
      </c>
      <c r="E168" s="2">
        <v>1.036231884057971</v>
      </c>
      <c r="F168" s="2">
        <f t="shared" si="2"/>
        <v>0.006381137789</v>
      </c>
      <c r="G168" s="2">
        <v>-0.027791035099625216</v>
      </c>
      <c r="H168" s="2">
        <v>-0.061784355550687176</v>
      </c>
      <c r="I168" s="2">
        <v>0.05285402367750902</v>
      </c>
      <c r="J168" s="2">
        <v>0.016040945926547145</v>
      </c>
      <c r="K168" s="2">
        <f t="shared" si="3"/>
        <v>0.4958202729</v>
      </c>
      <c r="L168" s="2">
        <f t="shared" si="4"/>
        <v>0.08243057248</v>
      </c>
      <c r="M168" s="2">
        <f t="shared" si="19"/>
        <v>0.5742126006</v>
      </c>
      <c r="N168" s="2">
        <f t="shared" si="1"/>
        <v>2.940030731</v>
      </c>
      <c r="O168" s="2">
        <v>13363.473619063465</v>
      </c>
      <c r="P168" s="2">
        <v>1560.3334560845637</v>
      </c>
      <c r="Q168" s="2">
        <v>0.13841151505857774</v>
      </c>
      <c r="R168" s="2">
        <f t="shared" si="5"/>
        <v>0.1464091736</v>
      </c>
      <c r="S168" s="2">
        <f t="shared" si="6"/>
        <v>0.145692095</v>
      </c>
      <c r="T168" s="2">
        <f t="shared" si="7"/>
        <v>-0.06178435555</v>
      </c>
      <c r="U168" s="2">
        <f t="shared" si="8"/>
        <v>0.4493393651</v>
      </c>
      <c r="V168" s="2">
        <v>0.003252791067611268</v>
      </c>
      <c r="W168" s="2">
        <f t="shared" si="9"/>
        <v>0.0231247475</v>
      </c>
      <c r="X168" s="2">
        <f t="shared" si="10"/>
        <v>0.05744539066</v>
      </c>
      <c r="Y168" s="2">
        <f t="shared" si="11"/>
        <v>-0.09698063288</v>
      </c>
      <c r="Z168" s="2">
        <f t="shared" si="12"/>
        <v>0.08960144392</v>
      </c>
      <c r="AA168" s="2">
        <f t="shared" si="13"/>
        <v>0.135158724</v>
      </c>
      <c r="AB168" s="5">
        <f t="shared" si="14"/>
        <v>0.01897086999</v>
      </c>
      <c r="AC168" s="2">
        <f t="shared" si="15"/>
        <v>0.01934278298</v>
      </c>
      <c r="AD168" s="2">
        <f t="shared" si="16"/>
        <v>0.02921145926</v>
      </c>
      <c r="AE168" s="2">
        <f t="shared" si="17"/>
        <v>-0.02083333333</v>
      </c>
      <c r="AF168" s="2">
        <f t="shared" si="18"/>
        <v>0.08085106383</v>
      </c>
      <c r="AG168" s="2">
        <v>0.018970869989443688</v>
      </c>
      <c r="AH168" s="2">
        <v>0.019342782979388184</v>
      </c>
      <c r="AI168" s="2">
        <v>0.029211459255759936</v>
      </c>
      <c r="AJ168" s="2">
        <v>-0.02083333333333337</v>
      </c>
      <c r="AK168" s="2">
        <v>0.08085106382978724</v>
      </c>
      <c r="AL168" s="2">
        <v>0.06157451820487931</v>
      </c>
      <c r="AM168" s="2">
        <v>0.01505548811737655</v>
      </c>
      <c r="AN168" s="2">
        <f t="shared" si="20"/>
        <v>0.04651903009</v>
      </c>
      <c r="AO168" s="2">
        <v>0.0661371835000319</v>
      </c>
      <c r="AP168" s="2">
        <v>0.016588993665680517</v>
      </c>
      <c r="AQ168" s="2">
        <f t="shared" si="21"/>
        <v>0.04954818983</v>
      </c>
      <c r="AR168" s="2">
        <v>0.07064554122211555</v>
      </c>
      <c r="AS168" s="2">
        <v>0.03816624982777021</v>
      </c>
      <c r="AT168" s="2">
        <f t="shared" si="22"/>
        <v>0.03247929139</v>
      </c>
    </row>
    <row r="169" ht="15.75" customHeight="1">
      <c r="A169" s="2">
        <v>1959.0</v>
      </c>
      <c r="D169" s="2">
        <v>29.0</v>
      </c>
      <c r="E169" s="2">
        <v>1.013986013986014</v>
      </c>
      <c r="F169" s="2">
        <f t="shared" si="2"/>
        <v>-0.02224587007</v>
      </c>
      <c r="G169" s="2">
        <v>0.3919287986609641</v>
      </c>
      <c r="H169" s="2">
        <v>0.37272978074839913</v>
      </c>
      <c r="I169" s="2">
        <v>-0.04588640990574244</v>
      </c>
      <c r="J169" s="2">
        <v>-0.059046597355318364</v>
      </c>
      <c r="K169" s="2">
        <f t="shared" si="3"/>
        <v>0.4773152479</v>
      </c>
      <c r="L169" s="2">
        <f t="shared" si="4"/>
        <v>-0.0619487128</v>
      </c>
      <c r="M169" s="2">
        <f t="shared" si="19"/>
        <v>0.4694216849</v>
      </c>
      <c r="N169" s="2">
        <f t="shared" si="1"/>
        <v>2.981150042</v>
      </c>
      <c r="O169" s="2">
        <v>18344.438211134006</v>
      </c>
      <c r="P169" s="2">
        <v>1468.2010747631061</v>
      </c>
      <c r="Q169" s="2">
        <v>0.1691669526015831</v>
      </c>
      <c r="R169" s="2">
        <f t="shared" si="5"/>
        <v>0.1785313608</v>
      </c>
      <c r="S169" s="2">
        <f t="shared" si="6"/>
        <v>0.1573856188</v>
      </c>
      <c r="T169" s="2">
        <f t="shared" si="7"/>
        <v>-0.06178435555</v>
      </c>
      <c r="U169" s="2">
        <f t="shared" si="8"/>
        <v>0.4493393651</v>
      </c>
      <c r="V169" s="2">
        <v>-0.007419097449329225</v>
      </c>
      <c r="W169" s="2">
        <f t="shared" si="9"/>
        <v>0.01249466357</v>
      </c>
      <c r="X169" s="2">
        <f t="shared" si="10"/>
        <v>0.05854324708</v>
      </c>
      <c r="Y169" s="2">
        <f t="shared" si="11"/>
        <v>-0.09698063288</v>
      </c>
      <c r="Z169" s="2">
        <f t="shared" si="12"/>
        <v>0.08960144392</v>
      </c>
      <c r="AA169" s="2">
        <f t="shared" si="13"/>
        <v>0.1765860501</v>
      </c>
      <c r="AB169" s="5">
        <f t="shared" si="14"/>
        <v>0.01910439754</v>
      </c>
      <c r="AC169" s="2">
        <f t="shared" si="15"/>
        <v>0.01947556159</v>
      </c>
      <c r="AD169" s="2">
        <f t="shared" si="16"/>
        <v>0.02918070055</v>
      </c>
      <c r="AE169" s="2">
        <f t="shared" si="17"/>
        <v>-0.02083333333</v>
      </c>
      <c r="AF169" s="2">
        <f t="shared" si="18"/>
        <v>0.08085106383</v>
      </c>
      <c r="AG169" s="2">
        <v>0.019104397542705754</v>
      </c>
      <c r="AH169" s="2">
        <v>0.019475561593179203</v>
      </c>
      <c r="AI169" s="2">
        <v>0.029180700550955223</v>
      </c>
      <c r="AJ169" s="2">
        <v>-0.02083333333333337</v>
      </c>
      <c r="AK169" s="2">
        <v>0.08085106382978724</v>
      </c>
      <c r="AL169" s="2">
        <v>0.05871177439959604</v>
      </c>
      <c r="AM169" s="2">
        <v>0.012395605001546833</v>
      </c>
      <c r="AN169" s="2">
        <f t="shared" si="20"/>
        <v>0.0463161694</v>
      </c>
      <c r="AO169" s="2">
        <v>0.06549463629538134</v>
      </c>
      <c r="AP169" s="2">
        <v>0.012665085982154357</v>
      </c>
      <c r="AQ169" s="2">
        <f t="shared" si="21"/>
        <v>0.05282955031</v>
      </c>
      <c r="AR169" s="2">
        <v>0.0726708890664657</v>
      </c>
      <c r="AS169" s="2">
        <v>0.03621319028108758</v>
      </c>
      <c r="AT169" s="2">
        <f t="shared" si="22"/>
        <v>0.03645769879</v>
      </c>
    </row>
    <row r="170" ht="15.75" customHeight="1">
      <c r="A170" s="2">
        <v>1960.0</v>
      </c>
      <c r="D170" s="2">
        <v>29.3</v>
      </c>
      <c r="E170" s="2">
        <v>1.010344827586207</v>
      </c>
      <c r="F170" s="2">
        <f t="shared" si="2"/>
        <v>-0.0036411864</v>
      </c>
      <c r="G170" s="2">
        <v>0.04233497790953855</v>
      </c>
      <c r="H170" s="2">
        <v>0.03166260612206884</v>
      </c>
      <c r="I170" s="2">
        <v>-0.02083942600322708</v>
      </c>
      <c r="J170" s="2">
        <v>-0.03086496089056623</v>
      </c>
      <c r="K170" s="2">
        <f t="shared" si="3"/>
        <v>0.4774800914</v>
      </c>
      <c r="L170" s="2">
        <f t="shared" si="4"/>
        <v>-0.07411015998</v>
      </c>
      <c r="M170" s="2">
        <f t="shared" si="19"/>
        <v>0.486399662</v>
      </c>
      <c r="N170" s="2">
        <f t="shared" si="1"/>
        <v>3.011989525</v>
      </c>
      <c r="O170" s="2">
        <v>18925.27093274377</v>
      </c>
      <c r="P170" s="2">
        <v>1422.8851060110555</v>
      </c>
      <c r="Q170" s="2">
        <v>0.1474317764447736</v>
      </c>
      <c r="R170" s="2">
        <f t="shared" si="5"/>
        <v>0.1572363387</v>
      </c>
      <c r="S170" s="2">
        <f t="shared" si="6"/>
        <v>0.1617958206</v>
      </c>
      <c r="T170" s="2">
        <f t="shared" si="7"/>
        <v>-0.06178435555</v>
      </c>
      <c r="U170" s="2">
        <f t="shared" si="8"/>
        <v>0.4493393651</v>
      </c>
      <c r="V170" s="2">
        <v>-0.018980641084467162</v>
      </c>
      <c r="W170" s="2">
        <f t="shared" si="9"/>
        <v>0.003720579588</v>
      </c>
      <c r="X170" s="2">
        <f t="shared" si="10"/>
        <v>0.04819785726</v>
      </c>
      <c r="Y170" s="2">
        <f t="shared" si="11"/>
        <v>-0.09698063288</v>
      </c>
      <c r="Z170" s="2">
        <f t="shared" si="12"/>
        <v>0.03945922386</v>
      </c>
      <c r="AA170" s="2">
        <f t="shared" si="13"/>
        <v>0.1664124175</v>
      </c>
      <c r="AB170" s="5">
        <f t="shared" si="14"/>
        <v>0.02230380164</v>
      </c>
      <c r="AC170" s="2">
        <f t="shared" si="15"/>
        <v>0.02259337769</v>
      </c>
      <c r="AD170" s="2">
        <f t="shared" si="16"/>
        <v>0.02587357099</v>
      </c>
      <c r="AE170" s="2">
        <f t="shared" si="17"/>
        <v>-0.007434944238</v>
      </c>
      <c r="AF170" s="2">
        <f t="shared" si="18"/>
        <v>0.08085106383</v>
      </c>
      <c r="AG170" s="2">
        <v>0.022303801642177417</v>
      </c>
      <c r="AH170" s="2">
        <v>0.022593377685133254</v>
      </c>
      <c r="AI170" s="2">
        <v>0.02587357099280532</v>
      </c>
      <c r="AJ170" s="2">
        <v>-0.0074349442379182396</v>
      </c>
      <c r="AK170" s="2">
        <v>0.08085106382978724</v>
      </c>
      <c r="AL170" s="2">
        <v>0.06545883845051413</v>
      </c>
      <c r="AM170" s="2">
        <v>0.009904703459877373</v>
      </c>
      <c r="AN170" s="2">
        <f t="shared" si="20"/>
        <v>0.05555413499</v>
      </c>
      <c r="AO170" s="2">
        <v>0.063161868140252</v>
      </c>
      <c r="AP170" s="2">
        <v>0.011676261102698576</v>
      </c>
      <c r="AQ170" s="2">
        <f t="shared" si="21"/>
        <v>0.05148560704</v>
      </c>
      <c r="AR170" s="2">
        <v>0.07296630354090337</v>
      </c>
      <c r="AS170" s="2">
        <v>0.035463290935067546</v>
      </c>
      <c r="AT170" s="2">
        <f t="shared" si="22"/>
        <v>0.03750301261</v>
      </c>
    </row>
    <row r="171" ht="15.75" customHeight="1">
      <c r="A171" s="2">
        <v>1961.0</v>
      </c>
      <c r="D171" s="2">
        <v>29.8</v>
      </c>
      <c r="E171" s="2">
        <v>1.0170648464163823</v>
      </c>
      <c r="F171" s="2">
        <f t="shared" si="2"/>
        <v>0.00672001883</v>
      </c>
      <c r="G171" s="2">
        <v>0.15320594072963578</v>
      </c>
      <c r="H171" s="2">
        <v>0.13385684776437334</v>
      </c>
      <c r="I171" s="2">
        <v>0.09358821810128015</v>
      </c>
      <c r="J171" s="2">
        <v>0.07523942249555393</v>
      </c>
      <c r="K171" s="2">
        <f t="shared" si="3"/>
        <v>0.477775394</v>
      </c>
      <c r="L171" s="2">
        <f t="shared" si="4"/>
        <v>-0.1246153057</v>
      </c>
      <c r="M171" s="2">
        <f t="shared" si="19"/>
        <v>0.5425492544</v>
      </c>
      <c r="N171" s="2">
        <f t="shared" si="1"/>
        <v>3.063388664</v>
      </c>
      <c r="O171" s="2">
        <v>21458.54804288757</v>
      </c>
      <c r="P171" s="2">
        <v>1529.9421596648524</v>
      </c>
      <c r="Q171" s="2">
        <v>0.13577695045815466</v>
      </c>
      <c r="R171" s="2">
        <f t="shared" si="5"/>
        <v>0.1450489721</v>
      </c>
      <c r="S171" s="2">
        <f t="shared" si="6"/>
        <v>0.158100238</v>
      </c>
      <c r="T171" s="2">
        <f t="shared" si="7"/>
        <v>-0.06178435555</v>
      </c>
      <c r="U171" s="2">
        <f t="shared" si="8"/>
        <v>0.4493393651</v>
      </c>
      <c r="V171" s="2">
        <v>-0.007474957714308591</v>
      </c>
      <c r="W171" s="2">
        <f t="shared" si="9"/>
        <v>0.009652842095</v>
      </c>
      <c r="X171" s="2">
        <f t="shared" si="10"/>
        <v>0.05532526565</v>
      </c>
      <c r="Y171" s="2">
        <f t="shared" si="11"/>
        <v>-0.09698063288</v>
      </c>
      <c r="Z171" s="2">
        <f t="shared" si="12"/>
        <v>0.0752394225</v>
      </c>
      <c r="AA171" s="2">
        <f t="shared" si="13"/>
        <v>0.1432519082</v>
      </c>
      <c r="AB171" s="5">
        <f t="shared" si="14"/>
        <v>0.0161042193</v>
      </c>
      <c r="AC171" s="2">
        <f t="shared" si="15"/>
        <v>0.01621475594</v>
      </c>
      <c r="AD171" s="2">
        <f t="shared" si="16"/>
        <v>0.01582794151</v>
      </c>
      <c r="AE171" s="2">
        <f t="shared" si="17"/>
        <v>-0.007434944238</v>
      </c>
      <c r="AF171" s="2">
        <f t="shared" si="18"/>
        <v>0.04330708661</v>
      </c>
      <c r="AG171" s="2">
        <v>0.016104219308536727</v>
      </c>
      <c r="AH171" s="2">
        <v>0.016214755943792847</v>
      </c>
      <c r="AI171" s="2">
        <v>0.01582794151404117</v>
      </c>
      <c r="AJ171" s="2">
        <v>-0.0074349442379182396</v>
      </c>
      <c r="AK171" s="2">
        <v>0.04330708661417337</v>
      </c>
      <c r="AL171" s="2">
        <v>0.07935992030287595</v>
      </c>
      <c r="AM171" s="2">
        <v>0.007659748343131486</v>
      </c>
      <c r="AN171" s="2">
        <f t="shared" si="20"/>
        <v>0.07170017196</v>
      </c>
      <c r="AO171" s="2">
        <v>0.06712101184864261</v>
      </c>
      <c r="AP171" s="2">
        <v>0.012960663343912575</v>
      </c>
      <c r="AQ171" s="2">
        <f t="shared" si="21"/>
        <v>0.0541603485</v>
      </c>
      <c r="AR171" s="2">
        <v>0.07285723951845959</v>
      </c>
      <c r="AS171" s="2">
        <v>0.03629011177914265</v>
      </c>
      <c r="AT171" s="2">
        <f t="shared" si="22"/>
        <v>0.03656712774</v>
      </c>
    </row>
    <row r="172" ht="15.75" customHeight="1">
      <c r="A172" s="2">
        <v>1962.0</v>
      </c>
      <c r="D172" s="2">
        <v>30.0</v>
      </c>
      <c r="E172" s="2">
        <v>1.006711409395973</v>
      </c>
      <c r="F172" s="2">
        <f t="shared" si="2"/>
        <v>-0.01035343702</v>
      </c>
      <c r="G172" s="2">
        <v>0.15015804187994242</v>
      </c>
      <c r="H172" s="2">
        <v>0.14249032160074293</v>
      </c>
      <c r="I172" s="2">
        <v>0.026662209543393933</v>
      </c>
      <c r="J172" s="2">
        <v>0.01981779481310486</v>
      </c>
      <c r="K172" s="2">
        <f t="shared" si="3"/>
        <v>0.476697992</v>
      </c>
      <c r="L172" s="2">
        <f t="shared" si="4"/>
        <v>-0.1504769381</v>
      </c>
      <c r="M172" s="2">
        <f t="shared" si="19"/>
        <v>0.5144512513</v>
      </c>
      <c r="N172" s="2">
        <f t="shared" si="1"/>
        <v>3.08394832</v>
      </c>
      <c r="O172" s="2">
        <v>24516.183454603615</v>
      </c>
      <c r="P172" s="2">
        <v>1560.262239461009</v>
      </c>
      <c r="Q172" s="2">
        <v>0.13869551044664127</v>
      </c>
      <c r="R172" s="2">
        <f t="shared" si="5"/>
        <v>0.1479437139</v>
      </c>
      <c r="S172" s="2">
        <f t="shared" si="6"/>
        <v>0.1577238396</v>
      </c>
      <c r="T172" s="2">
        <f t="shared" si="7"/>
        <v>-0.06178435555</v>
      </c>
      <c r="U172" s="2">
        <f t="shared" si="8"/>
        <v>0.4493393651</v>
      </c>
      <c r="V172" s="2">
        <v>0.0017401786650683162</v>
      </c>
      <c r="W172" s="2">
        <f t="shared" si="9"/>
        <v>0.01531307505</v>
      </c>
      <c r="X172" s="2">
        <f t="shared" si="10"/>
        <v>0.05087499812</v>
      </c>
      <c r="Y172" s="2">
        <f t="shared" si="11"/>
        <v>-0.09698063288</v>
      </c>
      <c r="Z172" s="2">
        <f t="shared" si="12"/>
        <v>0.0752394225</v>
      </c>
      <c r="AA172" s="2">
        <f t="shared" si="13"/>
        <v>0.1369553318</v>
      </c>
      <c r="AB172" s="5">
        <f t="shared" si="14"/>
        <v>0.01248252933</v>
      </c>
      <c r="AC172" s="2">
        <f t="shared" si="15"/>
        <v>0.01255518822</v>
      </c>
      <c r="AD172" s="2">
        <f t="shared" si="16"/>
        <v>0.0128110562</v>
      </c>
      <c r="AE172" s="2">
        <f t="shared" si="17"/>
        <v>-0.007434944238</v>
      </c>
      <c r="AF172" s="2">
        <f t="shared" si="18"/>
        <v>0.03623188406</v>
      </c>
      <c r="AG172" s="2">
        <v>0.012482529330026125</v>
      </c>
      <c r="AH172" s="2">
        <v>0.012555188221972546</v>
      </c>
      <c r="AI172" s="2">
        <v>0.012811056199392844</v>
      </c>
      <c r="AJ172" s="2">
        <v>-0.0074349442379182396</v>
      </c>
      <c r="AK172" s="2">
        <v>0.03623188405797095</v>
      </c>
      <c r="AL172" s="2">
        <v>0.10433815215021479</v>
      </c>
      <c r="AM172" s="2">
        <v>0.011565705560530999</v>
      </c>
      <c r="AN172" s="2">
        <f t="shared" si="20"/>
        <v>0.09277244659</v>
      </c>
      <c r="AO172" s="2">
        <v>0.06944745265826774</v>
      </c>
      <c r="AP172" s="2">
        <v>0.012709756238337928</v>
      </c>
      <c r="AQ172" s="2">
        <f t="shared" si="21"/>
        <v>0.05673769642</v>
      </c>
      <c r="AR172" s="2">
        <v>0.07487980457081563</v>
      </c>
      <c r="AS172" s="2">
        <v>0.03691502780771518</v>
      </c>
      <c r="AT172" s="2">
        <f t="shared" si="22"/>
        <v>0.03796477676</v>
      </c>
    </row>
    <row r="173" ht="15.75" customHeight="1">
      <c r="A173" s="2">
        <v>1963.0</v>
      </c>
      <c r="D173" s="2">
        <v>30.4</v>
      </c>
      <c r="E173" s="2">
        <v>1.0133333333333332</v>
      </c>
      <c r="F173" s="2">
        <f t="shared" si="2"/>
        <v>0.006621923937</v>
      </c>
      <c r="G173" s="2">
        <v>-0.02124128831734895</v>
      </c>
      <c r="H173" s="2">
        <v>-0.034119692418436376</v>
      </c>
      <c r="I173" s="2">
        <v>0.08098769892567037</v>
      </c>
      <c r="J173" s="2">
        <v>0.06676417657138534</v>
      </c>
      <c r="K173" s="2">
        <f t="shared" si="3"/>
        <v>0.4753458756</v>
      </c>
      <c r="L173" s="2">
        <f t="shared" si="4"/>
        <v>-0.266037351</v>
      </c>
      <c r="M173" s="2">
        <f t="shared" si="19"/>
        <v>0.4409105453</v>
      </c>
      <c r="N173" s="2">
        <f t="shared" si="1"/>
        <v>3.12506763</v>
      </c>
      <c r="O173" s="2">
        <v>23679.69881585858</v>
      </c>
      <c r="P173" s="2">
        <v>1664.4318631140488</v>
      </c>
      <c r="Q173" s="2">
        <v>0.12313457692459877</v>
      </c>
      <c r="R173" s="2">
        <f t="shared" si="5"/>
        <v>0.133695598</v>
      </c>
      <c r="S173" s="2">
        <f t="shared" si="6"/>
        <v>0.1678099215</v>
      </c>
      <c r="T173" s="2">
        <f t="shared" si="7"/>
        <v>-0.06178435555</v>
      </c>
      <c r="U173" s="2">
        <f t="shared" si="8"/>
        <v>0.4493393651</v>
      </c>
      <c r="V173" s="2">
        <v>0.006625788693851786</v>
      </c>
      <c r="W173" s="2">
        <f t="shared" si="9"/>
        <v>0.02141785209</v>
      </c>
      <c r="X173" s="2">
        <f t="shared" si="10"/>
        <v>0.054710182</v>
      </c>
      <c r="Y173" s="2">
        <f t="shared" si="11"/>
        <v>-0.09698063288</v>
      </c>
      <c r="Z173" s="2">
        <f t="shared" si="12"/>
        <v>0.0752394225</v>
      </c>
      <c r="AA173" s="2">
        <f t="shared" si="13"/>
        <v>0.1165087882</v>
      </c>
      <c r="AB173" s="3">
        <f t="shared" si="14"/>
        <v>0.01344269058</v>
      </c>
      <c r="AC173" s="4">
        <f t="shared" si="15"/>
        <v>0.01351116306</v>
      </c>
      <c r="AD173" s="4">
        <f t="shared" si="16"/>
        <v>0.01243408632</v>
      </c>
      <c r="AE173" s="4">
        <f t="shared" si="17"/>
        <v>-0.007434944238</v>
      </c>
      <c r="AF173" s="4">
        <f t="shared" si="18"/>
        <v>0.03623188406</v>
      </c>
      <c r="AG173" s="4">
        <v>0.013442690591480806</v>
      </c>
      <c r="AH173" s="4">
        <v>0.013511163064739984</v>
      </c>
      <c r="AI173" s="4">
        <v>0.01243408631547097</v>
      </c>
      <c r="AJ173" s="4">
        <v>-0.0074349442379182396</v>
      </c>
      <c r="AK173" s="4">
        <v>0.03623188405797095</v>
      </c>
      <c r="AL173" s="2">
        <v>0.1015690486689316</v>
      </c>
      <c r="AM173" s="2">
        <v>0.008046018860620518</v>
      </c>
      <c r="AN173" s="2">
        <f t="shared" si="20"/>
        <v>0.09352302981</v>
      </c>
      <c r="AO173" s="2">
        <v>0.06768642081136564</v>
      </c>
      <c r="AP173" s="2">
        <v>0.01390478692830327</v>
      </c>
      <c r="AQ173" s="2">
        <f t="shared" si="21"/>
        <v>0.05378163388</v>
      </c>
      <c r="AR173" s="2">
        <v>0.07071255027861707</v>
      </c>
      <c r="AS173" s="2">
        <v>0.037572979031328446</v>
      </c>
      <c r="AT173" s="2">
        <f t="shared" si="22"/>
        <v>0.03313957125</v>
      </c>
    </row>
    <row r="174" ht="15.75" customHeight="1">
      <c r="A174" s="2">
        <v>1964.0</v>
      </c>
      <c r="D174" s="2">
        <v>30.9</v>
      </c>
      <c r="E174" s="2">
        <v>1.0164473684210527</v>
      </c>
      <c r="F174" s="2">
        <f t="shared" si="2"/>
        <v>0.003114035088</v>
      </c>
      <c r="G174" s="2">
        <v>0.1789274745914209</v>
      </c>
      <c r="H174" s="2">
        <v>0.1598509782388089</v>
      </c>
      <c r="I174" s="2">
        <v>0.01828967152270855</v>
      </c>
      <c r="J174" s="2">
        <v>0.0018124923718556563</v>
      </c>
      <c r="K174" s="2">
        <f t="shared" si="3"/>
        <v>0.4731849547</v>
      </c>
      <c r="L174" s="2">
        <f t="shared" si="4"/>
        <v>-0.2385970928</v>
      </c>
      <c r="M174" s="2">
        <f t="shared" si="19"/>
        <v>0.4368475563</v>
      </c>
      <c r="N174" s="2">
        <f t="shared" si="1"/>
        <v>3.176466769</v>
      </c>
      <c r="O174" s="2">
        <v>27464.92183597394</v>
      </c>
      <c r="P174" s="2">
        <v>1667.4486331694166</v>
      </c>
      <c r="Q174" s="2">
        <v>0.13472258981204616</v>
      </c>
      <c r="R174" s="2">
        <f t="shared" si="5"/>
        <v>0.1450104698</v>
      </c>
      <c r="S174" s="2">
        <f t="shared" si="6"/>
        <v>0.1650850042</v>
      </c>
      <c r="T174" s="2">
        <f t="shared" si="7"/>
        <v>-0.06178435555</v>
      </c>
      <c r="U174" s="2">
        <f t="shared" si="8"/>
        <v>0.4493393651</v>
      </c>
      <c r="V174" s="2">
        <v>0.002919212355743255</v>
      </c>
      <c r="W174" s="2">
        <f t="shared" si="9"/>
        <v>0.01812857442</v>
      </c>
      <c r="X174" s="2">
        <f t="shared" si="10"/>
        <v>0.05358844797</v>
      </c>
      <c r="Y174" s="2">
        <f t="shared" si="11"/>
        <v>-0.09698063288</v>
      </c>
      <c r="Z174" s="2">
        <f t="shared" si="12"/>
        <v>0.0752394225</v>
      </c>
      <c r="AA174" s="2">
        <f t="shared" si="13"/>
        <v>0.1318033775</v>
      </c>
      <c r="AB174" s="5">
        <f t="shared" si="14"/>
        <v>0.01395952655</v>
      </c>
      <c r="AC174" s="2">
        <f t="shared" si="15"/>
        <v>0.01402808036</v>
      </c>
      <c r="AD174" s="2">
        <f t="shared" si="16"/>
        <v>0.01243838881</v>
      </c>
      <c r="AE174" s="2">
        <f t="shared" si="17"/>
        <v>-0.007434944238</v>
      </c>
      <c r="AF174" s="2">
        <f t="shared" si="18"/>
        <v>0.03623188406</v>
      </c>
      <c r="AG174" s="2">
        <v>0.01395952656275552</v>
      </c>
      <c r="AH174" s="2">
        <v>0.014028080357973094</v>
      </c>
      <c r="AI174" s="2">
        <v>0.012438388808325514</v>
      </c>
      <c r="AJ174" s="2">
        <v>-0.0074349442379182396</v>
      </c>
      <c r="AK174" s="2">
        <v>0.03623188405797095</v>
      </c>
      <c r="AL174" s="2">
        <v>0.08726811176743894</v>
      </c>
      <c r="AM174" s="2">
        <v>0.004069544534670443</v>
      </c>
      <c r="AN174" s="2">
        <f t="shared" si="20"/>
        <v>0.08319856723</v>
      </c>
      <c r="AO174" s="2">
        <v>0.07236615739709089</v>
      </c>
      <c r="AP174" s="2">
        <v>0.014149448826662653</v>
      </c>
      <c r="AQ174" s="2">
        <f t="shared" si="21"/>
        <v>0.05821670857</v>
      </c>
      <c r="AR174" s="2">
        <v>0.0721394656382801</v>
      </c>
      <c r="AS174" s="2">
        <v>0.039112818737744914</v>
      </c>
      <c r="AT174" s="2">
        <f t="shared" si="22"/>
        <v>0.0330266469</v>
      </c>
    </row>
    <row r="175" ht="15.75" customHeight="1">
      <c r="A175" s="2">
        <v>1965.0</v>
      </c>
      <c r="D175" s="2">
        <v>31.2</v>
      </c>
      <c r="E175" s="2">
        <v>1.0097087378640777</v>
      </c>
      <c r="F175" s="2">
        <f t="shared" si="2"/>
        <v>-0.006738630557</v>
      </c>
      <c r="G175" s="2">
        <v>0.17761291960662828</v>
      </c>
      <c r="H175" s="2">
        <v>0.1662897184565646</v>
      </c>
      <c r="I175" s="2">
        <v>0.03487047740253746</v>
      </c>
      <c r="J175" s="2">
        <v>0.024919799735205306</v>
      </c>
      <c r="K175" s="2">
        <f t="shared" si="3"/>
        <v>0.4719111465</v>
      </c>
      <c r="L175" s="2">
        <f t="shared" si="4"/>
        <v>-0.342222907</v>
      </c>
      <c r="M175" s="2">
        <f t="shared" si="19"/>
        <v>0.4330878482</v>
      </c>
      <c r="N175" s="2">
        <f t="shared" si="1"/>
        <v>3.207306252</v>
      </c>
      <c r="O175" s="2">
        <v>32032.055955509597</v>
      </c>
      <c r="P175" s="2">
        <v>1709.0011191767403</v>
      </c>
      <c r="Q175" s="2">
        <v>0.1103332277806997</v>
      </c>
      <c r="R175" s="2">
        <f t="shared" si="5"/>
        <v>0.1167055052</v>
      </c>
      <c r="S175" s="2">
        <f t="shared" si="6"/>
        <v>0.1269744276</v>
      </c>
      <c r="T175" s="2">
        <f t="shared" si="7"/>
        <v>-0.06178435555</v>
      </c>
      <c r="U175" s="2">
        <f t="shared" si="8"/>
        <v>0.3727297807</v>
      </c>
      <c r="V175" s="2">
        <v>0.002006767771943316</v>
      </c>
      <c r="W175" s="2">
        <f t="shared" si="9"/>
        <v>0.01895548857</v>
      </c>
      <c r="X175" s="2">
        <f t="shared" si="10"/>
        <v>0.05308394793</v>
      </c>
      <c r="Y175" s="2">
        <f t="shared" si="11"/>
        <v>-0.09698063288</v>
      </c>
      <c r="Z175" s="2">
        <f t="shared" si="12"/>
        <v>0.0752394225</v>
      </c>
      <c r="AA175" s="2">
        <f t="shared" si="13"/>
        <v>0.10832646</v>
      </c>
      <c r="AB175" s="5">
        <f t="shared" si="14"/>
        <v>0.01569738252</v>
      </c>
      <c r="AC175" s="2">
        <f t="shared" si="15"/>
        <v>0.01574244857</v>
      </c>
      <c r="AD175" s="2">
        <f t="shared" si="16"/>
        <v>0.01011613868</v>
      </c>
      <c r="AE175" s="2">
        <f t="shared" si="17"/>
        <v>0.003745318352</v>
      </c>
      <c r="AF175" s="2">
        <f t="shared" si="18"/>
        <v>0.03623188406</v>
      </c>
      <c r="AG175" s="2">
        <v>0.01569738252887679</v>
      </c>
      <c r="AH175" s="2">
        <v>0.01574244856817275</v>
      </c>
      <c r="AI175" s="2">
        <v>0.010116138681982917</v>
      </c>
      <c r="AJ175" s="2">
        <v>0.0037453183520599342</v>
      </c>
      <c r="AK175" s="2">
        <v>0.03623188405797095</v>
      </c>
      <c r="AL175" s="2">
        <v>0.09840344051471278</v>
      </c>
      <c r="AM175" s="2">
        <v>3.378303073643404E-4</v>
      </c>
      <c r="AN175" s="2">
        <f t="shared" si="20"/>
        <v>0.09806561021</v>
      </c>
      <c r="AO175" s="2">
        <v>0.07716453960017425</v>
      </c>
      <c r="AP175" s="2">
        <v>0.014563963465620725</v>
      </c>
      <c r="AQ175" s="2">
        <f t="shared" si="21"/>
        <v>0.06260057613</v>
      </c>
      <c r="AR175" s="2">
        <v>0.07452093699155056</v>
      </c>
      <c r="AS175" s="2">
        <v>0.03997798798914863</v>
      </c>
      <c r="AT175" s="2">
        <f t="shared" si="22"/>
        <v>0.034542949</v>
      </c>
    </row>
    <row r="176" ht="15.75" customHeight="1">
      <c r="A176" s="2">
        <v>1966.0</v>
      </c>
      <c r="D176" s="2">
        <v>31.8</v>
      </c>
      <c r="E176" s="2">
        <v>1.0192307692307694</v>
      </c>
      <c r="F176" s="2">
        <f t="shared" si="2"/>
        <v>0.009522031367</v>
      </c>
      <c r="G176" s="2">
        <v>0.1146482740397905</v>
      </c>
      <c r="H176" s="2">
        <v>0.09361717452960572</v>
      </c>
      <c r="I176" s="2">
        <v>-0.007839232270192342</v>
      </c>
      <c r="J176" s="2">
        <v>-0.02655924675566057</v>
      </c>
      <c r="K176" s="2">
        <f t="shared" si="3"/>
        <v>0.4705359965</v>
      </c>
      <c r="L176" s="2">
        <f t="shared" si="4"/>
        <v>-0.3432046813</v>
      </c>
      <c r="M176" s="2">
        <f t="shared" si="19"/>
        <v>0.4097338704</v>
      </c>
      <c r="N176" s="2">
        <f t="shared" si="1"/>
        <v>3.268985219</v>
      </c>
      <c r="O176" s="2">
        <v>35030.80652843863</v>
      </c>
      <c r="P176" s="2">
        <v>1663.6113367468251</v>
      </c>
      <c r="Q176" s="2">
        <v>0.09951830091083692</v>
      </c>
      <c r="R176" s="2">
        <f t="shared" si="5"/>
        <v>0.1054597921</v>
      </c>
      <c r="S176" s="2">
        <f t="shared" si="6"/>
        <v>0.1231007606</v>
      </c>
      <c r="T176" s="2">
        <f t="shared" si="7"/>
        <v>-0.06178435555</v>
      </c>
      <c r="U176" s="2">
        <f t="shared" si="8"/>
        <v>0.3727297807</v>
      </c>
      <c r="V176" s="2">
        <v>-0.0021982241269549274</v>
      </c>
      <c r="W176" s="2">
        <f t="shared" si="9"/>
        <v>0.01626624001</v>
      </c>
      <c r="X176" s="2">
        <f t="shared" si="10"/>
        <v>0.05368085047</v>
      </c>
      <c r="Y176" s="2">
        <f t="shared" si="11"/>
        <v>-0.09698063288</v>
      </c>
      <c r="Z176" s="2">
        <f t="shared" si="12"/>
        <v>0.0752394225</v>
      </c>
      <c r="AA176" s="2">
        <f t="shared" si="13"/>
        <v>0.101716525</v>
      </c>
      <c r="AB176" s="5">
        <f t="shared" si="14"/>
        <v>0.01725359327</v>
      </c>
      <c r="AC176" s="2">
        <f t="shared" si="15"/>
        <v>0.01729099366</v>
      </c>
      <c r="AD176" s="2">
        <f t="shared" si="16"/>
        <v>0.009221253742</v>
      </c>
      <c r="AE176" s="2">
        <f t="shared" si="17"/>
        <v>0.006711409396</v>
      </c>
      <c r="AF176" s="2">
        <f t="shared" si="18"/>
        <v>0.03623188406</v>
      </c>
      <c r="AG176" s="2">
        <v>0.01725359327127205</v>
      </c>
      <c r="AH176" s="2">
        <v>0.017290993656043696</v>
      </c>
      <c r="AI176" s="2">
        <v>0.009221253742360868</v>
      </c>
      <c r="AJ176" s="2">
        <v>0.006711409395973034</v>
      </c>
      <c r="AK176" s="2">
        <v>0.03623188405797095</v>
      </c>
      <c r="AL176" s="2">
        <v>0.08487469923501055</v>
      </c>
      <c r="AM176" s="2">
        <v>-0.002920982139971314</v>
      </c>
      <c r="AN176" s="2">
        <f t="shared" si="20"/>
        <v>0.08779568137</v>
      </c>
      <c r="AO176" s="2">
        <v>0.0738388231054837</v>
      </c>
      <c r="AP176" s="2">
        <v>0.013102150243761117</v>
      </c>
      <c r="AQ176" s="2">
        <f t="shared" si="21"/>
        <v>0.06073667286</v>
      </c>
      <c r="AR176" s="2">
        <v>0.07508644905712845</v>
      </c>
      <c r="AS176" s="2">
        <v>0.03958527716136455</v>
      </c>
      <c r="AT176" s="2">
        <f t="shared" si="22"/>
        <v>0.0355011719</v>
      </c>
    </row>
    <row r="177" ht="15.75" customHeight="1">
      <c r="A177" s="2">
        <v>1967.0</v>
      </c>
      <c r="D177" s="2">
        <v>32.9</v>
      </c>
      <c r="E177" s="2">
        <v>1.0345911949685533</v>
      </c>
      <c r="F177" s="2">
        <f t="shared" si="2"/>
        <v>0.01536042574</v>
      </c>
      <c r="G177" s="2">
        <v>-0.02066280233339679</v>
      </c>
      <c r="H177" s="2">
        <v>-0.05340659921586666</v>
      </c>
      <c r="I177" s="2">
        <v>0.01587822790862825</v>
      </c>
      <c r="J177" s="2">
        <v>-0.018087305547283217</v>
      </c>
      <c r="K177" s="2">
        <f t="shared" si="3"/>
        <v>0.4721662756</v>
      </c>
      <c r="L177" s="2">
        <f t="shared" si="4"/>
        <v>-0.462588442</v>
      </c>
      <c r="M177" s="2">
        <f t="shared" si="19"/>
        <v>0.2073227231</v>
      </c>
      <c r="N177" s="2">
        <f t="shared" si="1"/>
        <v>3.382063324</v>
      </c>
      <c r="O177" s="2">
        <v>33159.93028396575</v>
      </c>
      <c r="P177" s="2">
        <v>1633.521090187161</v>
      </c>
      <c r="Q177" s="2">
        <v>0.08817737472345019</v>
      </c>
      <c r="R177" s="2">
        <f t="shared" si="5"/>
        <v>0.09511867803</v>
      </c>
      <c r="S177" s="2">
        <f t="shared" si="6"/>
        <v>0.1322783405</v>
      </c>
      <c r="T177" s="2">
        <f t="shared" si="7"/>
        <v>-0.06178435555</v>
      </c>
      <c r="U177" s="2">
        <f t="shared" si="8"/>
        <v>0.3727297807</v>
      </c>
      <c r="V177" s="2">
        <v>0.0061943018451821345</v>
      </c>
      <c r="W177" s="2">
        <f t="shared" si="9"/>
        <v>0.02485654589</v>
      </c>
      <c r="X177" s="2">
        <f t="shared" si="10"/>
        <v>0.04265357052</v>
      </c>
      <c r="Y177" s="2">
        <f t="shared" si="11"/>
        <v>-0.05904659736</v>
      </c>
      <c r="Z177" s="2">
        <f t="shared" si="12"/>
        <v>0.0752394225</v>
      </c>
      <c r="AA177" s="2">
        <f t="shared" si="13"/>
        <v>0.08198307288</v>
      </c>
      <c r="AB177" s="5">
        <f t="shared" si="14"/>
        <v>0.01772087252</v>
      </c>
      <c r="AC177" s="2">
        <f t="shared" si="15"/>
        <v>0.01776503853</v>
      </c>
      <c r="AD177" s="2">
        <f t="shared" si="16"/>
        <v>0.01002544585</v>
      </c>
      <c r="AE177" s="2">
        <f t="shared" si="17"/>
        <v>0.006711409396</v>
      </c>
      <c r="AF177" s="2">
        <f t="shared" si="18"/>
        <v>0.03623188406</v>
      </c>
      <c r="AG177" s="2">
        <v>0.017720872522025734</v>
      </c>
      <c r="AH177" s="2">
        <v>0.017765038526033505</v>
      </c>
      <c r="AI177" s="2">
        <v>0.010025445845473642</v>
      </c>
      <c r="AJ177" s="2">
        <v>0.006711409395973034</v>
      </c>
      <c r="AK177" s="2">
        <v>0.03623188405797095</v>
      </c>
      <c r="AL177" s="2">
        <v>0.07483693516495792</v>
      </c>
      <c r="AM177" s="2">
        <v>-0.005713714796223262</v>
      </c>
      <c r="AN177" s="2">
        <f t="shared" si="20"/>
        <v>0.08055064996</v>
      </c>
      <c r="AO177" s="2">
        <v>0.07329796858889741</v>
      </c>
      <c r="AP177" s="2">
        <v>0.013946807631108222</v>
      </c>
      <c r="AQ177" s="2">
        <f t="shared" si="21"/>
        <v>0.05935116096</v>
      </c>
      <c r="AR177" s="2">
        <v>0.07340424205186245</v>
      </c>
      <c r="AS177" s="2">
        <v>0.03790974421813726</v>
      </c>
      <c r="AT177" s="2">
        <f t="shared" si="22"/>
        <v>0.03549449783</v>
      </c>
    </row>
    <row r="178" ht="15.75" customHeight="1">
      <c r="A178" s="2">
        <v>1968.0</v>
      </c>
      <c r="D178" s="2">
        <v>34.1</v>
      </c>
      <c r="E178" s="2">
        <v>1.0364741641337387</v>
      </c>
      <c r="F178" s="2">
        <f t="shared" si="2"/>
        <v>0.001882969165</v>
      </c>
      <c r="G178" s="2">
        <v>0.14133886462031708</v>
      </c>
      <c r="H178" s="2">
        <v>0.10117444709702128</v>
      </c>
      <c r="I178" s="2">
        <v>-0.08119060058187222</v>
      </c>
      <c r="J178" s="2">
        <v>-0.11352406918309677</v>
      </c>
      <c r="K178" s="2">
        <f t="shared" si="3"/>
        <v>0.4666755562</v>
      </c>
      <c r="L178" s="2">
        <f t="shared" si="4"/>
        <v>-0.311618522</v>
      </c>
      <c r="M178" s="2">
        <f t="shared" si="19"/>
        <v>0.01610273232</v>
      </c>
      <c r="N178" s="2">
        <f t="shared" si="1"/>
        <v>3.505421257</v>
      </c>
      <c r="O178" s="2">
        <v>36514.86789622175</v>
      </c>
      <c r="P178" s="2">
        <v>1448.077128932706</v>
      </c>
      <c r="Q178" s="2">
        <v>0.10574513513828374</v>
      </c>
      <c r="R178" s="2">
        <f t="shared" si="5"/>
        <v>0.1114145583</v>
      </c>
      <c r="S178" s="2">
        <f t="shared" si="6"/>
        <v>0.1202962028</v>
      </c>
      <c r="T178" s="2">
        <f t="shared" si="7"/>
        <v>-0.05340659922</v>
      </c>
      <c r="U178" s="2">
        <f t="shared" si="8"/>
        <v>0.3727297807</v>
      </c>
      <c r="V178" s="2">
        <v>-0.007438495820036303</v>
      </c>
      <c r="W178" s="2">
        <f t="shared" si="9"/>
        <v>0.01145208346</v>
      </c>
      <c r="X178" s="2">
        <f t="shared" si="10"/>
        <v>0.05690195595</v>
      </c>
      <c r="Y178" s="2">
        <f t="shared" si="11"/>
        <v>-0.1135240692</v>
      </c>
      <c r="Z178" s="2">
        <f t="shared" si="12"/>
        <v>0.0752394225</v>
      </c>
      <c r="AA178" s="2">
        <f t="shared" si="13"/>
        <v>0.113183631</v>
      </c>
      <c r="AB178" s="5">
        <f t="shared" si="14"/>
        <v>0.01774466522</v>
      </c>
      <c r="AC178" s="2">
        <f t="shared" si="15"/>
        <v>0.01778926653</v>
      </c>
      <c r="AD178" s="2">
        <f t="shared" si="16"/>
        <v>0.01007520172</v>
      </c>
      <c r="AE178" s="2">
        <f t="shared" si="17"/>
        <v>0.006711409396</v>
      </c>
      <c r="AF178" s="2">
        <f t="shared" si="18"/>
        <v>0.03647416413</v>
      </c>
      <c r="AG178" s="2">
        <v>0.01774466522272462</v>
      </c>
      <c r="AH178" s="2">
        <v>0.01778926653361035</v>
      </c>
      <c r="AI178" s="2">
        <v>0.010075201717008304</v>
      </c>
      <c r="AJ178" s="2">
        <v>0.006711409395973034</v>
      </c>
      <c r="AK178" s="2">
        <v>0.03647416413373872</v>
      </c>
      <c r="AL178" s="2">
        <v>0.09487444576666389</v>
      </c>
      <c r="AM178" s="2">
        <v>-0.007133954085357472</v>
      </c>
      <c r="AN178" s="2">
        <f t="shared" si="20"/>
        <v>0.1020083999</v>
      </c>
      <c r="AO178" s="2">
        <v>0.08336387022541862</v>
      </c>
      <c r="AP178" s="2">
        <v>0.01717001823895786</v>
      </c>
      <c r="AQ178" s="2">
        <f t="shared" si="21"/>
        <v>0.06619385199</v>
      </c>
      <c r="AR178" s="2">
        <v>0.072719792818433</v>
      </c>
      <c r="AS178" s="2">
        <v>0.03523557946309685</v>
      </c>
      <c r="AT178" s="2">
        <f t="shared" si="22"/>
        <v>0.03748421336</v>
      </c>
    </row>
    <row r="179" ht="15.75" customHeight="1">
      <c r="A179" s="2">
        <v>1969.0</v>
      </c>
      <c r="D179" s="2">
        <v>35.6</v>
      </c>
      <c r="E179" s="2">
        <v>1.0439882697947214</v>
      </c>
      <c r="F179" s="2">
        <f t="shared" si="2"/>
        <v>0.007514105661</v>
      </c>
      <c r="G179" s="2">
        <v>0.17678059629019005</v>
      </c>
      <c r="H179" s="2">
        <v>0.12719714419931138</v>
      </c>
      <c r="I179" s="2">
        <v>-0.003522048183466575</v>
      </c>
      <c r="J179" s="2">
        <v>-0.04550847873753394</v>
      </c>
      <c r="K179" s="2">
        <f t="shared" si="3"/>
        <v>0.4635596158</v>
      </c>
      <c r="L179" s="2">
        <f t="shared" si="4"/>
        <v>-0.06321440999</v>
      </c>
      <c r="M179" s="2">
        <f t="shared" si="19"/>
        <v>0.04638762872</v>
      </c>
      <c r="N179" s="2">
        <f t="shared" si="1"/>
        <v>3.659618672</v>
      </c>
      <c r="O179" s="2">
        <v>41159.45481343628</v>
      </c>
      <c r="P179" s="2">
        <v>1382.1773417003628</v>
      </c>
      <c r="Q179" s="2">
        <v>0.08416783801979413</v>
      </c>
      <c r="R179" s="2">
        <f t="shared" si="5"/>
        <v>0.08686129464</v>
      </c>
      <c r="S179" s="2">
        <f t="shared" si="6"/>
        <v>0.07900450379</v>
      </c>
      <c r="T179" s="2">
        <f t="shared" si="7"/>
        <v>-0.05340659922</v>
      </c>
      <c r="U179" s="2">
        <f t="shared" si="8"/>
        <v>0.1662897185</v>
      </c>
      <c r="V179" s="2">
        <v>-0.006019594513918081</v>
      </c>
      <c r="W179" s="2">
        <f t="shared" si="9"/>
        <v>0.01568851964</v>
      </c>
      <c r="X179" s="2">
        <f t="shared" si="10"/>
        <v>0.05564557184</v>
      </c>
      <c r="Y179" s="2">
        <f t="shared" si="11"/>
        <v>-0.1135240692</v>
      </c>
      <c r="Z179" s="2">
        <f t="shared" si="12"/>
        <v>0.0752394225</v>
      </c>
      <c r="AA179" s="2">
        <f t="shared" si="13"/>
        <v>0.09018743253</v>
      </c>
      <c r="AB179" s="5">
        <f t="shared" si="14"/>
        <v>0.0207166522</v>
      </c>
      <c r="AC179" s="2">
        <f t="shared" si="15"/>
        <v>0.02078949211</v>
      </c>
      <c r="AD179" s="2">
        <f t="shared" si="16"/>
        <v>0.01289055086</v>
      </c>
      <c r="AE179" s="2">
        <f t="shared" si="17"/>
        <v>0.006711409396</v>
      </c>
      <c r="AF179" s="2">
        <f t="shared" si="18"/>
        <v>0.04398826979</v>
      </c>
      <c r="AG179" s="2">
        <v>0.020716652205126057</v>
      </c>
      <c r="AH179" s="2">
        <v>0.020789492114480668</v>
      </c>
      <c r="AI179" s="2">
        <v>0.012890550860220886</v>
      </c>
      <c r="AJ179" s="2">
        <v>0.006711409395973034</v>
      </c>
      <c r="AK179" s="2">
        <v>0.04398826979472137</v>
      </c>
      <c r="AL179" s="2">
        <v>0.09211603332076349</v>
      </c>
      <c r="AM179" s="2">
        <v>-0.010417904047887762</v>
      </c>
      <c r="AN179" s="2">
        <f t="shared" si="20"/>
        <v>0.1025339374</v>
      </c>
      <c r="AO179" s="2">
        <v>0.08613359162273684</v>
      </c>
      <c r="AP179" s="2">
        <v>0.018014169589116367</v>
      </c>
      <c r="AQ179" s="2">
        <f t="shared" si="21"/>
        <v>0.06811942203</v>
      </c>
      <c r="AR179" s="2">
        <v>0.07143845089398242</v>
      </c>
      <c r="AS179" s="2">
        <v>0.03368483141688924</v>
      </c>
      <c r="AT179" s="2">
        <f t="shared" si="22"/>
        <v>0.03775361948</v>
      </c>
    </row>
    <row r="180" ht="15.75" customHeight="1">
      <c r="A180" s="2">
        <v>1970.0</v>
      </c>
      <c r="D180" s="2">
        <v>37.8</v>
      </c>
      <c r="E180" s="2">
        <v>1.0617977528089886</v>
      </c>
      <c r="F180" s="2">
        <f t="shared" si="2"/>
        <v>0.01780948301</v>
      </c>
      <c r="G180" s="2">
        <v>-0.16809382078483237</v>
      </c>
      <c r="H180" s="2">
        <v>-0.2165116407391542</v>
      </c>
      <c r="I180" s="2">
        <v>-0.09050000000000002</v>
      </c>
      <c r="J180" s="2">
        <v>-0.14343386243386236</v>
      </c>
      <c r="K180" s="2">
        <f t="shared" si="3"/>
        <v>0.4739057946</v>
      </c>
      <c r="L180" s="2">
        <f t="shared" si="4"/>
        <v>0.3936450248</v>
      </c>
      <c r="M180" s="2">
        <f t="shared" si="19"/>
        <v>0.2319426618</v>
      </c>
      <c r="N180" s="2">
        <f t="shared" si="1"/>
        <v>3.885774883</v>
      </c>
      <c r="O180" s="2">
        <v>32247.953719850113</v>
      </c>
      <c r="P180" s="2">
        <v>1183.9263070117115</v>
      </c>
      <c r="Q180" s="2">
        <v>0.05474143072984275</v>
      </c>
      <c r="R180" s="2">
        <f t="shared" si="5"/>
        <v>0.06204386995</v>
      </c>
      <c r="S180" s="2">
        <f t="shared" si="6"/>
        <v>0.1242777363</v>
      </c>
      <c r="T180" s="2">
        <f t="shared" si="7"/>
        <v>-0.2165116407</v>
      </c>
      <c r="U180" s="2">
        <f t="shared" si="8"/>
        <v>0.1662897185</v>
      </c>
      <c r="V180" s="2">
        <v>-0.0182170544796968</v>
      </c>
      <c r="W180" s="2">
        <f t="shared" si="9"/>
        <v>0.008722462237</v>
      </c>
      <c r="X180" s="2">
        <f t="shared" si="10"/>
        <v>0.07085658529</v>
      </c>
      <c r="Y180" s="2">
        <f t="shared" si="11"/>
        <v>-0.1434338624</v>
      </c>
      <c r="Z180" s="2">
        <f t="shared" si="12"/>
        <v>0.0752394225</v>
      </c>
      <c r="AA180" s="2">
        <f t="shared" si="13"/>
        <v>0.07295848521</v>
      </c>
      <c r="AB180" s="5">
        <f t="shared" si="14"/>
        <v>0.02579934624</v>
      </c>
      <c r="AC180" s="2">
        <f t="shared" si="15"/>
        <v>0.02593478464</v>
      </c>
      <c r="AD180" s="2">
        <f t="shared" si="16"/>
        <v>0.01764886773</v>
      </c>
      <c r="AE180" s="2">
        <f t="shared" si="17"/>
        <v>0.006711409396</v>
      </c>
      <c r="AF180" s="2">
        <f t="shared" si="18"/>
        <v>0.06179775281</v>
      </c>
      <c r="AG180" s="2">
        <v>0.02579934624537342</v>
      </c>
      <c r="AH180" s="2">
        <v>0.025934784636759023</v>
      </c>
      <c r="AI180" s="2">
        <v>0.01764886773202268</v>
      </c>
      <c r="AJ180" s="2">
        <v>0.006711409395973034</v>
      </c>
      <c r="AK180" s="2">
        <v>0.06179775280898858</v>
      </c>
      <c r="AL180" s="2">
        <v>0.08098977734752974</v>
      </c>
      <c r="AM180" s="2">
        <v>-0.016551630224189113</v>
      </c>
      <c r="AN180" s="2">
        <f t="shared" si="20"/>
        <v>0.09754140757</v>
      </c>
      <c r="AO180" s="2">
        <v>0.08046469317660299</v>
      </c>
      <c r="AP180" s="2">
        <v>0.018572038691704835</v>
      </c>
      <c r="AQ180" s="2">
        <f t="shared" si="21"/>
        <v>0.06189265448</v>
      </c>
      <c r="AR180" s="2">
        <v>0.06812008077746506</v>
      </c>
      <c r="AS180" s="2">
        <v>0.030887839170242414</v>
      </c>
      <c r="AT180" s="2">
        <f t="shared" si="22"/>
        <v>0.03723224161</v>
      </c>
    </row>
    <row r="181" ht="15.75" customHeight="1">
      <c r="A181" s="2">
        <v>1971.0</v>
      </c>
      <c r="D181" s="2">
        <v>39.8</v>
      </c>
      <c r="E181" s="2">
        <v>1.052910052910053</v>
      </c>
      <c r="F181" s="2">
        <f t="shared" si="2"/>
        <v>-0.008887699899</v>
      </c>
      <c r="G181" s="2">
        <v>0.1360173653048371</v>
      </c>
      <c r="H181" s="2">
        <v>0.07893106554077489</v>
      </c>
      <c r="I181" s="2">
        <v>0.2136</v>
      </c>
      <c r="J181" s="2">
        <v>0.15261507537688423</v>
      </c>
      <c r="K181" s="2">
        <f t="shared" si="3"/>
        <v>0.4724107457</v>
      </c>
      <c r="L181" s="2">
        <f t="shared" si="4"/>
        <v>0.2594673308</v>
      </c>
      <c r="M181" s="2">
        <f t="shared" si="19"/>
        <v>0.2035684736</v>
      </c>
      <c r="N181" s="2">
        <f t="shared" si="1"/>
        <v>4.091371437</v>
      </c>
      <c r="O181" s="2">
        <v>34793.31906846748</v>
      </c>
      <c r="P181" s="2">
        <v>1364.6113095969802</v>
      </c>
      <c r="Q181" s="2">
        <v>0.0495171813608532</v>
      </c>
      <c r="R181" s="2">
        <f t="shared" si="5"/>
        <v>0.05655129173</v>
      </c>
      <c r="S181" s="2">
        <f t="shared" si="6"/>
        <v>0.121943061</v>
      </c>
      <c r="T181" s="2">
        <f t="shared" si="7"/>
        <v>-0.2165116407</v>
      </c>
      <c r="U181" s="2">
        <f t="shared" si="8"/>
        <v>0.1662897185</v>
      </c>
      <c r="V181" s="2">
        <v>-0.011370886907187443</v>
      </c>
      <c r="W181" s="2">
        <f t="shared" si="9"/>
        <v>0.02072364043</v>
      </c>
      <c r="X181" s="2">
        <f t="shared" si="10"/>
        <v>0.08476852009</v>
      </c>
      <c r="Y181" s="2">
        <f t="shared" si="11"/>
        <v>-0.1434338624</v>
      </c>
      <c r="Z181" s="2">
        <f t="shared" si="12"/>
        <v>0.1526150754</v>
      </c>
      <c r="AA181" s="2">
        <f t="shared" si="13"/>
        <v>0.06088806827</v>
      </c>
      <c r="AB181" s="5">
        <f t="shared" si="14"/>
        <v>0.02935856094</v>
      </c>
      <c r="AC181" s="2">
        <f t="shared" si="15"/>
        <v>0.02951930529</v>
      </c>
      <c r="AD181" s="2">
        <f t="shared" si="16"/>
        <v>0.01921759669</v>
      </c>
      <c r="AE181" s="2">
        <f t="shared" si="17"/>
        <v>0.006711409396</v>
      </c>
      <c r="AF181" s="2">
        <f t="shared" si="18"/>
        <v>0.06179775281</v>
      </c>
      <c r="AG181" s="2">
        <v>0.029358560938777346</v>
      </c>
      <c r="AH181" s="2">
        <v>0.02951930528612623</v>
      </c>
      <c r="AI181" s="2">
        <v>0.01921759668616059</v>
      </c>
      <c r="AJ181" s="2">
        <v>0.006711409395973034</v>
      </c>
      <c r="AK181" s="2">
        <v>0.06179775280898858</v>
      </c>
      <c r="AL181" s="2">
        <v>0.08770979619992368</v>
      </c>
      <c r="AM181" s="2">
        <v>-0.013103204175411087</v>
      </c>
      <c r="AN181" s="2">
        <f t="shared" si="20"/>
        <v>0.1008130004</v>
      </c>
      <c r="AO181" s="2">
        <v>0.08510240798637579</v>
      </c>
      <c r="AP181" s="2">
        <v>0.020220624341422595</v>
      </c>
      <c r="AQ181" s="2">
        <f t="shared" si="21"/>
        <v>0.06488178364</v>
      </c>
      <c r="AR181" s="2">
        <v>0.06821964474064082</v>
      </c>
      <c r="AS181" s="2">
        <v>0.03115872657457799</v>
      </c>
      <c r="AT181" s="2">
        <f t="shared" si="22"/>
        <v>0.03706091817</v>
      </c>
    </row>
    <row r="182" ht="15.75" customHeight="1">
      <c r="A182" s="2">
        <v>1972.0</v>
      </c>
      <c r="D182" s="2">
        <v>41.1</v>
      </c>
      <c r="E182" s="2">
        <v>1.0326633165829147</v>
      </c>
      <c r="F182" s="2">
        <f t="shared" si="2"/>
        <v>-0.02024673633</v>
      </c>
      <c r="G182" s="2">
        <v>0.13587075599051235</v>
      </c>
      <c r="H182" s="2">
        <v>0.09994297052122603</v>
      </c>
      <c r="I182" s="2">
        <v>0.06230000000000002</v>
      </c>
      <c r="J182" s="2">
        <v>0.028699270072992666</v>
      </c>
      <c r="K182" s="2">
        <f t="shared" si="3"/>
        <v>0.4721800953</v>
      </c>
      <c r="L182" s="2">
        <f t="shared" si="4"/>
        <v>0.2776517512</v>
      </c>
      <c r="M182" s="2">
        <f t="shared" si="19"/>
        <v>0.2116956441</v>
      </c>
      <c r="N182" s="2">
        <f t="shared" si="1"/>
        <v>4.225009198</v>
      </c>
      <c r="O182" s="2">
        <v>38270.66673046294</v>
      </c>
      <c r="P182" s="2">
        <v>1403.7746581157642</v>
      </c>
      <c r="Q182" s="2">
        <v>0.04554159850417484</v>
      </c>
      <c r="R182" s="2">
        <f t="shared" si="5"/>
        <v>0.05229655662</v>
      </c>
      <c r="S182" s="2">
        <f t="shared" si="6"/>
        <v>0.1193255511</v>
      </c>
      <c r="T182" s="2">
        <f t="shared" si="7"/>
        <v>-0.2165116407</v>
      </c>
      <c r="U182" s="2">
        <f t="shared" si="8"/>
        <v>0.1662897185</v>
      </c>
      <c r="V182" s="2">
        <v>-0.010513256950444768</v>
      </c>
      <c r="W182" s="2">
        <f t="shared" si="9"/>
        <v>0.02428741947</v>
      </c>
      <c r="X182" s="2">
        <f t="shared" si="10"/>
        <v>0.08513945365</v>
      </c>
      <c r="Y182" s="2">
        <f t="shared" si="11"/>
        <v>-0.1434338624</v>
      </c>
      <c r="Z182" s="2">
        <f t="shared" si="12"/>
        <v>0.1526150754</v>
      </c>
      <c r="AA182" s="2">
        <f t="shared" si="13"/>
        <v>0.05605485545</v>
      </c>
      <c r="AB182" s="5">
        <f t="shared" si="14"/>
        <v>0.03198184411</v>
      </c>
      <c r="AC182" s="2">
        <f t="shared" si="15"/>
        <v>0.032114496</v>
      </c>
      <c r="AD182" s="2">
        <f t="shared" si="16"/>
        <v>0.0174679985</v>
      </c>
      <c r="AE182" s="2">
        <f t="shared" si="17"/>
        <v>0.009708737864</v>
      </c>
      <c r="AF182" s="2">
        <f t="shared" si="18"/>
        <v>0.06179775281</v>
      </c>
      <c r="AG182" s="2">
        <v>0.03198184410604256</v>
      </c>
      <c r="AH182" s="2">
        <v>0.0321144960048203</v>
      </c>
      <c r="AI182" s="2">
        <v>0.01746799850190082</v>
      </c>
      <c r="AJ182" s="2">
        <v>0.009708737864077666</v>
      </c>
      <c r="AK182" s="2">
        <v>0.06179775280898858</v>
      </c>
      <c r="AL182" s="2">
        <v>0.09708598309582601</v>
      </c>
      <c r="AM182" s="2">
        <v>-0.009770466489069105</v>
      </c>
      <c r="AN182" s="2">
        <f t="shared" si="20"/>
        <v>0.1068564496</v>
      </c>
      <c r="AO182" s="2">
        <v>0.08270449339783471</v>
      </c>
      <c r="AP182" s="2">
        <v>0.01532619317185681</v>
      </c>
      <c r="AQ182" s="2">
        <f t="shared" si="21"/>
        <v>0.06737830023</v>
      </c>
      <c r="AR182" s="2">
        <v>0.0672440232307546</v>
      </c>
      <c r="AS182" s="2">
        <v>0.030284568771946744</v>
      </c>
      <c r="AT182" s="2">
        <f t="shared" si="22"/>
        <v>0.03695945446</v>
      </c>
    </row>
    <row r="183" ht="15.75" customHeight="1">
      <c r="A183" s="2">
        <v>1973.0</v>
      </c>
      <c r="D183" s="2">
        <v>42.6</v>
      </c>
      <c r="E183" s="2">
        <v>1.0364963503649636</v>
      </c>
      <c r="F183" s="2">
        <f t="shared" si="2"/>
        <v>0.003833033782</v>
      </c>
      <c r="G183" s="2">
        <v>0.10969561642691605</v>
      </c>
      <c r="H183" s="2">
        <v>0.07062182711610898</v>
      </c>
      <c r="I183" s="2">
        <v>0.06349999999999989</v>
      </c>
      <c r="J183" s="2">
        <v>0.02605281690140826</v>
      </c>
      <c r="K183" s="2">
        <f t="shared" si="3"/>
        <v>0.4721458789</v>
      </c>
      <c r="L183" s="2">
        <f t="shared" si="4"/>
        <v>0.3564129248</v>
      </c>
      <c r="M183" s="2">
        <f t="shared" si="19"/>
        <v>0.2058584738</v>
      </c>
      <c r="N183" s="2">
        <f t="shared" si="1"/>
        <v>4.379206614</v>
      </c>
      <c r="O183" s="2">
        <v>40973.41113991992</v>
      </c>
      <c r="P183" s="2">
        <v>1440.346942254491</v>
      </c>
      <c r="Q183" s="2">
        <v>0.05636157331758771</v>
      </c>
      <c r="R183" s="2">
        <f t="shared" si="5"/>
        <v>0.06277070857</v>
      </c>
      <c r="S183" s="2">
        <f t="shared" si="6"/>
        <v>0.1154307166</v>
      </c>
      <c r="T183" s="2">
        <f t="shared" si="7"/>
        <v>-0.2165116407</v>
      </c>
      <c r="U183" s="2">
        <f t="shared" si="8"/>
        <v>0.1662897185</v>
      </c>
      <c r="V183" s="2">
        <v>-0.014355939061148914</v>
      </c>
      <c r="W183" s="2">
        <f t="shared" si="9"/>
        <v>0.02253864958</v>
      </c>
      <c r="X183" s="2">
        <f t="shared" si="10"/>
        <v>0.08212821133</v>
      </c>
      <c r="Y183" s="2">
        <f t="shared" si="11"/>
        <v>-0.1434338624</v>
      </c>
      <c r="Z183" s="2">
        <f t="shared" si="12"/>
        <v>0.1526150754</v>
      </c>
      <c r="AA183" s="2">
        <f t="shared" si="13"/>
        <v>0.07071751238</v>
      </c>
      <c r="AB183" s="3">
        <f t="shared" si="14"/>
        <v>0.03431685414</v>
      </c>
      <c r="AC183" s="4">
        <f t="shared" si="15"/>
        <v>0.03443079771</v>
      </c>
      <c r="AD183" s="4">
        <f t="shared" si="16"/>
        <v>0.01618982803</v>
      </c>
      <c r="AE183" s="4">
        <f t="shared" si="17"/>
        <v>0.009708737864</v>
      </c>
      <c r="AF183" s="4">
        <f t="shared" si="18"/>
        <v>0.06179775281</v>
      </c>
      <c r="AG183" s="4">
        <v>0.03431685414347511</v>
      </c>
      <c r="AH183" s="4">
        <v>0.034430797707983185</v>
      </c>
      <c r="AI183" s="4">
        <v>0.016189828032514644</v>
      </c>
      <c r="AJ183" s="4">
        <v>0.009708737864077666</v>
      </c>
      <c r="AK183" s="4">
        <v>0.06179775280898858</v>
      </c>
      <c r="AL183" s="2">
        <v>0.09436101020373448</v>
      </c>
      <c r="AM183" s="2">
        <v>-0.008148794871869973</v>
      </c>
      <c r="AN183" s="2">
        <f t="shared" si="20"/>
        <v>0.1025098051</v>
      </c>
      <c r="AO183" s="2">
        <v>0.07849851718032158</v>
      </c>
      <c r="AP183" s="2">
        <v>0.01413737595057607</v>
      </c>
      <c r="AQ183" s="2">
        <f t="shared" si="21"/>
        <v>0.06436114123</v>
      </c>
      <c r="AR183" s="2">
        <v>0.06630146969893806</v>
      </c>
      <c r="AS183" s="2">
        <v>0.029786761580783295</v>
      </c>
      <c r="AT183" s="2">
        <f t="shared" si="22"/>
        <v>0.03651470812</v>
      </c>
    </row>
    <row r="184" ht="15.75" customHeight="1">
      <c r="A184" s="2">
        <v>1974.0</v>
      </c>
      <c r="D184" s="2">
        <v>46.6</v>
      </c>
      <c r="E184" s="2">
        <v>1.0938967136150235</v>
      </c>
      <c r="F184" s="2">
        <f t="shared" si="2"/>
        <v>0.05740036325</v>
      </c>
      <c r="G184" s="2">
        <v>-0.16086714389606593</v>
      </c>
      <c r="H184" s="2">
        <v>-0.23289571523545938</v>
      </c>
      <c r="I184" s="2">
        <v>0.01089999999999991</v>
      </c>
      <c r="J184" s="2">
        <v>-0.07587253218884127</v>
      </c>
      <c r="K184" s="2">
        <f t="shared" si="3"/>
        <v>0.4785358605</v>
      </c>
      <c r="L184" s="2">
        <f t="shared" si="4"/>
        <v>0.3213344601</v>
      </c>
      <c r="M184" s="2">
        <f t="shared" si="19"/>
        <v>0.29668726</v>
      </c>
      <c r="N184" s="2">
        <f t="shared" si="1"/>
        <v>4.790399723</v>
      </c>
      <c r="O184" s="2">
        <v>31430.879246851728</v>
      </c>
      <c r="P184" s="2">
        <v>1331.0641725151881</v>
      </c>
      <c r="Q184" s="2">
        <v>0.013579495494436804</v>
      </c>
      <c r="R184" s="2">
        <f t="shared" si="5"/>
        <v>0.02349603923</v>
      </c>
      <c r="S184" s="2">
        <f t="shared" si="6"/>
        <v>0.1423951123</v>
      </c>
      <c r="T184" s="2">
        <f t="shared" si="7"/>
        <v>-0.2328957152</v>
      </c>
      <c r="U184" s="2">
        <f t="shared" si="8"/>
        <v>0.1662897185</v>
      </c>
      <c r="V184" s="2">
        <v>-0.022279653550090702</v>
      </c>
      <c r="W184" s="2">
        <f t="shared" si="9"/>
        <v>0.02179968243</v>
      </c>
      <c r="X184" s="2">
        <f t="shared" si="10"/>
        <v>0.0843928355</v>
      </c>
      <c r="Y184" s="2">
        <f t="shared" si="11"/>
        <v>-0.1434338624</v>
      </c>
      <c r="Z184" s="2">
        <f t="shared" si="12"/>
        <v>0.1526150754</v>
      </c>
      <c r="AA184" s="2">
        <f t="shared" si="13"/>
        <v>0.03585914904</v>
      </c>
      <c r="AB184" s="5">
        <f t="shared" si="14"/>
        <v>0.0419400788</v>
      </c>
      <c r="AC184" s="2">
        <f t="shared" si="15"/>
        <v>0.04217573223</v>
      </c>
      <c r="AD184" s="2">
        <f t="shared" si="16"/>
        <v>0.02350400936</v>
      </c>
      <c r="AE184" s="2">
        <f t="shared" si="17"/>
        <v>0.009708737864</v>
      </c>
      <c r="AF184" s="2">
        <f t="shared" si="18"/>
        <v>0.09389671362</v>
      </c>
      <c r="AG184" s="2">
        <v>0.041940078795046826</v>
      </c>
      <c r="AH184" s="2">
        <v>0.04217573222738036</v>
      </c>
      <c r="AI184" s="2">
        <v>0.02350400936045978</v>
      </c>
      <c r="AJ184" s="2">
        <v>0.009708737864077666</v>
      </c>
      <c r="AK184" s="2">
        <v>0.0938967136150235</v>
      </c>
      <c r="AL184" s="2">
        <v>0.07879983571406259</v>
      </c>
      <c r="AM184" s="2">
        <v>-0.012277048417328797</v>
      </c>
      <c r="AN184" s="2">
        <f t="shared" si="20"/>
        <v>0.09107688413</v>
      </c>
      <c r="AO184" s="2">
        <v>0.07228324080432708</v>
      </c>
      <c r="AP184" s="2">
        <v>0.012350716934739922</v>
      </c>
      <c r="AQ184" s="2">
        <f t="shared" si="21"/>
        <v>0.05993252387</v>
      </c>
      <c r="AR184" s="2">
        <v>0.0636729772142126</v>
      </c>
      <c r="AS184" s="2">
        <v>0.027923439885496174</v>
      </c>
      <c r="AT184" s="2">
        <f t="shared" si="22"/>
        <v>0.03574953733</v>
      </c>
    </row>
    <row r="185" ht="15.75" customHeight="1">
      <c r="A185" s="2">
        <v>1975.0</v>
      </c>
      <c r="D185" s="2">
        <v>52.1</v>
      </c>
      <c r="E185" s="2">
        <v>1.1180257510729614</v>
      </c>
      <c r="F185" s="2">
        <f t="shared" si="2"/>
        <v>0.02412903746</v>
      </c>
      <c r="G185" s="2">
        <v>-0.1809882960605479</v>
      </c>
      <c r="H185" s="2">
        <v>-0.26744826480655537</v>
      </c>
      <c r="I185" s="2">
        <v>0.032630626060850876</v>
      </c>
      <c r="J185" s="2">
        <v>-0.07638028455977641</v>
      </c>
      <c r="K185" s="2">
        <f t="shared" si="3"/>
        <v>0.4851226661</v>
      </c>
      <c r="L185" s="2">
        <f t="shared" si="4"/>
        <v>0.2456759418</v>
      </c>
      <c r="M185" s="2">
        <f t="shared" si="19"/>
        <v>0.3278239057</v>
      </c>
      <c r="N185" s="2">
        <f t="shared" si="1"/>
        <v>5.355790248</v>
      </c>
      <c r="O185" s="2">
        <v>23024.745130936863</v>
      </c>
      <c r="P185" s="2">
        <v>1229.3971122511548</v>
      </c>
      <c r="Q185" s="2">
        <v>-0.032477659815280016</v>
      </c>
      <c r="R185" s="2">
        <f t="shared" si="5"/>
        <v>-0.0198777591</v>
      </c>
      <c r="S185" s="2">
        <f t="shared" si="6"/>
        <v>0.1591410979</v>
      </c>
      <c r="T185" s="2">
        <f t="shared" si="7"/>
        <v>-0.2674482648</v>
      </c>
      <c r="U185" s="2">
        <f t="shared" si="8"/>
        <v>0.1271971442</v>
      </c>
      <c r="V185" s="2">
        <v>-0.03240195067467442</v>
      </c>
      <c r="W185" s="2">
        <f t="shared" si="9"/>
        <v>0.02157569729</v>
      </c>
      <c r="X185" s="2">
        <f t="shared" si="10"/>
        <v>0.08460534617</v>
      </c>
      <c r="Y185" s="2">
        <f t="shared" si="11"/>
        <v>-0.1434338624</v>
      </c>
      <c r="Z185" s="2">
        <f t="shared" si="12"/>
        <v>0.1526150754</v>
      </c>
      <c r="AA185" s="2">
        <f t="shared" si="13"/>
        <v>-0.00007570914061</v>
      </c>
      <c r="AB185" s="5">
        <f t="shared" si="14"/>
        <v>0.05261199072</v>
      </c>
      <c r="AC185" s="2">
        <f t="shared" si="15"/>
        <v>0.05300743355</v>
      </c>
      <c r="AD185" s="2">
        <f t="shared" si="16"/>
        <v>0.03072785238</v>
      </c>
      <c r="AE185" s="2">
        <f t="shared" si="17"/>
        <v>0.01923076923</v>
      </c>
      <c r="AF185" s="2">
        <f t="shared" si="18"/>
        <v>0.1180257511</v>
      </c>
      <c r="AG185" s="2">
        <v>0.0526119907157729</v>
      </c>
      <c r="AH185" s="2">
        <v>0.05300743354826887</v>
      </c>
      <c r="AI185" s="2">
        <v>0.030727852376392167</v>
      </c>
      <c r="AJ185" s="2">
        <v>0.019230769230769384</v>
      </c>
      <c r="AK185" s="2">
        <v>0.11802575107296143</v>
      </c>
      <c r="AL185" s="2">
        <v>0.0615255263768345</v>
      </c>
      <c r="AM185" s="2">
        <v>-0.01630420110087316</v>
      </c>
      <c r="AN185" s="2">
        <f t="shared" si="20"/>
        <v>0.07782972748</v>
      </c>
      <c r="AO185" s="2">
        <v>0.060569107604436866</v>
      </c>
      <c r="AP185" s="2">
        <v>0.009105493726245514</v>
      </c>
      <c r="AQ185" s="2">
        <f t="shared" si="21"/>
        <v>0.05146361388</v>
      </c>
      <c r="AR185" s="2">
        <v>0.059493674406572994</v>
      </c>
      <c r="AS185" s="2">
        <v>0.025670695610228868</v>
      </c>
      <c r="AT185" s="2">
        <f t="shared" si="22"/>
        <v>0.0338229788</v>
      </c>
    </row>
    <row r="186" ht="15.75" customHeight="1">
      <c r="A186" s="2">
        <v>1976.0</v>
      </c>
      <c r="D186" s="2">
        <v>55.6</v>
      </c>
      <c r="E186" s="2">
        <v>1.0671785028790788</v>
      </c>
      <c r="F186" s="2">
        <f t="shared" si="2"/>
        <v>-0.05084724819</v>
      </c>
      <c r="G186" s="2">
        <v>0.35482481377256203</v>
      </c>
      <c r="H186" s="2">
        <v>0.2695390790926344</v>
      </c>
      <c r="I186" s="2">
        <v>0.10229868201864245</v>
      </c>
      <c r="J186" s="2">
        <v>0.0329093764958861</v>
      </c>
      <c r="K186" s="2">
        <f t="shared" si="3"/>
        <v>0.482515862</v>
      </c>
      <c r="L186" s="2">
        <f t="shared" si="4"/>
        <v>0.3812941536</v>
      </c>
      <c r="M186" s="2">
        <f t="shared" si="19"/>
        <v>0.3435473173</v>
      </c>
      <c r="N186" s="2">
        <f t="shared" si="1"/>
        <v>5.715584219</v>
      </c>
      <c r="O186" s="2">
        <v>29230.813729872203</v>
      </c>
      <c r="P186" s="2">
        <v>1269.8558046811831</v>
      </c>
      <c r="Q186" s="2">
        <v>-0.01793761519252045</v>
      </c>
      <c r="R186" s="2">
        <f t="shared" si="5"/>
        <v>-0.002285568643</v>
      </c>
      <c r="S186" s="2">
        <f t="shared" si="6"/>
        <v>0.1812668861</v>
      </c>
      <c r="T186" s="2">
        <f t="shared" si="7"/>
        <v>-0.2674482648</v>
      </c>
      <c r="U186" s="2">
        <f t="shared" si="8"/>
        <v>0.2695390791</v>
      </c>
      <c r="V186" s="2">
        <v>-0.02664726454921169</v>
      </c>
      <c r="W186" s="2">
        <f t="shared" si="9"/>
        <v>0.03258948872</v>
      </c>
      <c r="X186" s="2">
        <f t="shared" si="10"/>
        <v>0.08687124208</v>
      </c>
      <c r="Y186" s="2">
        <f t="shared" si="11"/>
        <v>-0.1434338624</v>
      </c>
      <c r="Z186" s="2">
        <f t="shared" si="12"/>
        <v>0.1526150754</v>
      </c>
      <c r="AA186" s="2">
        <f t="shared" si="13"/>
        <v>0.008709649357</v>
      </c>
      <c r="AB186" s="5">
        <f t="shared" si="14"/>
        <v>0.0574619933</v>
      </c>
      <c r="AC186" s="2">
        <f t="shared" si="15"/>
        <v>0.05780220691</v>
      </c>
      <c r="AD186" s="2">
        <f t="shared" si="16"/>
        <v>0.02853431821</v>
      </c>
      <c r="AE186" s="2">
        <f t="shared" si="17"/>
        <v>0.03266331658</v>
      </c>
      <c r="AF186" s="2">
        <f t="shared" si="18"/>
        <v>0.1180257511</v>
      </c>
      <c r="AG186" s="2">
        <v>0.057461993296247044</v>
      </c>
      <c r="AH186" s="2">
        <v>0.057802206913099674</v>
      </c>
      <c r="AI186" s="2">
        <v>0.028534318211874892</v>
      </c>
      <c r="AJ186" s="2">
        <v>0.03266331658291466</v>
      </c>
      <c r="AK186" s="2">
        <v>0.11802575107296143</v>
      </c>
      <c r="AL186" s="2">
        <v>0.057629414997242605</v>
      </c>
      <c r="AM186" s="2">
        <v>-0.016544913569356834</v>
      </c>
      <c r="AN186" s="2">
        <f t="shared" si="20"/>
        <v>0.07417432857</v>
      </c>
      <c r="AO186" s="2">
        <v>0.06148872954867861</v>
      </c>
      <c r="AP186" s="2">
        <v>0.008879635480065002</v>
      </c>
      <c r="AQ186" s="2">
        <f t="shared" si="21"/>
        <v>0.05260909407</v>
      </c>
      <c r="AR186" s="2">
        <v>0.06108886580800231</v>
      </c>
      <c r="AS186" s="2">
        <v>0.02472336092124131</v>
      </c>
      <c r="AT186" s="2">
        <f t="shared" si="22"/>
        <v>0.03636550489</v>
      </c>
    </row>
    <row r="187" ht="15.75" customHeight="1">
      <c r="A187" s="2">
        <v>1977.0</v>
      </c>
      <c r="D187" s="2">
        <v>58.5</v>
      </c>
      <c r="E187" s="2">
        <v>1.0521582733812949</v>
      </c>
      <c r="F187" s="2">
        <f t="shared" si="2"/>
        <v>-0.0150202295</v>
      </c>
      <c r="G187" s="2">
        <v>0.08501998588325277</v>
      </c>
      <c r="H187" s="2">
        <v>0.03123267034374111</v>
      </c>
      <c r="I187" s="2">
        <v>0.12928807653275642</v>
      </c>
      <c r="J187" s="2">
        <v>0.07330627444822668</v>
      </c>
      <c r="K187" s="2">
        <f t="shared" si="3"/>
        <v>0.4819203581</v>
      </c>
      <c r="L187" s="2">
        <f t="shared" si="4"/>
        <v>0.3724337035</v>
      </c>
      <c r="M187" s="2">
        <f t="shared" si="19"/>
        <v>0.3379457385</v>
      </c>
      <c r="N187" s="2">
        <f t="shared" si="1"/>
        <v>6.013699223</v>
      </c>
      <c r="O187" s="2">
        <v>30143.7700989766</v>
      </c>
      <c r="P187" s="2">
        <v>1362.9442028088156</v>
      </c>
      <c r="Q187" s="2">
        <v>-0.00949106840431783</v>
      </c>
      <c r="R187" s="2">
        <f t="shared" si="5"/>
        <v>0.006178358313</v>
      </c>
      <c r="S187" s="2">
        <f t="shared" si="6"/>
        <v>0.1805894324</v>
      </c>
      <c r="T187" s="2">
        <f t="shared" si="7"/>
        <v>-0.2674482648</v>
      </c>
      <c r="U187" s="2">
        <f t="shared" si="8"/>
        <v>0.2695390791</v>
      </c>
      <c r="V187" s="2">
        <v>-0.017946081015157576</v>
      </c>
      <c r="W187" s="2">
        <f t="shared" si="9"/>
        <v>0.04393047358</v>
      </c>
      <c r="X187" s="2">
        <f t="shared" si="10"/>
        <v>0.09212385662</v>
      </c>
      <c r="Y187" s="2">
        <f t="shared" si="11"/>
        <v>-0.1434338624</v>
      </c>
      <c r="Z187" s="2">
        <f t="shared" si="12"/>
        <v>0.1526150754</v>
      </c>
      <c r="AA187" s="2">
        <f t="shared" si="13"/>
        <v>0.008455012611</v>
      </c>
      <c r="AB187" s="5">
        <f t="shared" si="14"/>
        <v>0.05924396136</v>
      </c>
      <c r="AC187" s="2">
        <f t="shared" si="15"/>
        <v>0.05955891475</v>
      </c>
      <c r="AD187" s="2">
        <f t="shared" si="16"/>
        <v>0.02746737161</v>
      </c>
      <c r="AE187" s="2">
        <f t="shared" si="17"/>
        <v>0.03266331658</v>
      </c>
      <c r="AF187" s="2">
        <f t="shared" si="18"/>
        <v>0.1180257511</v>
      </c>
      <c r="AG187" s="2">
        <v>0.05924396137188463</v>
      </c>
      <c r="AH187" s="2">
        <v>0.059558914754374026</v>
      </c>
      <c r="AI187" s="2">
        <v>0.027467371609429476</v>
      </c>
      <c r="AJ187" s="2">
        <v>0.03266331658291466</v>
      </c>
      <c r="AK187" s="2">
        <v>0.11802575107296143</v>
      </c>
      <c r="AL187" s="2">
        <v>0.06869422727810726</v>
      </c>
      <c r="AM187" s="2">
        <v>-0.00860169279737893</v>
      </c>
      <c r="AN187" s="2">
        <f t="shared" si="20"/>
        <v>0.07729592008</v>
      </c>
      <c r="AO187" s="2">
        <v>0.05963015815349959</v>
      </c>
      <c r="AP187" s="2">
        <v>0.008152568367513685</v>
      </c>
      <c r="AQ187" s="2">
        <f t="shared" si="21"/>
        <v>0.05147758979</v>
      </c>
      <c r="AR187" s="2">
        <v>0.062468527785590665</v>
      </c>
      <c r="AS187" s="2">
        <v>0.024665876636031713</v>
      </c>
      <c r="AT187" s="2">
        <f t="shared" si="22"/>
        <v>0.03780265115</v>
      </c>
    </row>
    <row r="188" ht="15.75" customHeight="1">
      <c r="A188" s="2">
        <v>1978.0</v>
      </c>
      <c r="D188" s="2">
        <v>62.5</v>
      </c>
      <c r="E188" s="2">
        <v>1.0683760683760684</v>
      </c>
      <c r="F188" s="2">
        <f t="shared" si="2"/>
        <v>0.01621779499</v>
      </c>
      <c r="G188" s="2">
        <v>-0.04869784332614535</v>
      </c>
      <c r="H188" s="2">
        <v>-0.109581181353272</v>
      </c>
      <c r="I188" s="2">
        <v>0.039543789748281544</v>
      </c>
      <c r="J188" s="2">
        <v>-0.026987012795608445</v>
      </c>
      <c r="K188" s="2">
        <f t="shared" si="3"/>
        <v>0.4840386161</v>
      </c>
      <c r="L188" s="2">
        <f t="shared" si="4"/>
        <v>0.5342722336</v>
      </c>
      <c r="M188" s="2">
        <f t="shared" si="19"/>
        <v>0.3602182773</v>
      </c>
      <c r="N188" s="2">
        <f t="shared" si="1"/>
        <v>6.424892332</v>
      </c>
      <c r="O188" s="2">
        <v>26840.58016108931</v>
      </c>
      <c r="P188" s="2">
        <v>1326.1624101679138</v>
      </c>
      <c r="Q188" s="2">
        <v>-0.030311563908482463</v>
      </c>
      <c r="R188" s="2">
        <f t="shared" si="5"/>
        <v>-0.01489720453</v>
      </c>
      <c r="S188" s="2">
        <f t="shared" si="6"/>
        <v>0.1805691953</v>
      </c>
      <c r="T188" s="2">
        <f t="shared" si="7"/>
        <v>-0.2674482648</v>
      </c>
      <c r="U188" s="2">
        <f t="shared" si="8"/>
        <v>0.2695390791</v>
      </c>
      <c r="V188" s="2">
        <v>-0.008756158866438064</v>
      </c>
      <c r="W188" s="2">
        <f t="shared" si="9"/>
        <v>0.05600391262</v>
      </c>
      <c r="X188" s="2">
        <f t="shared" si="10"/>
        <v>0.08558015668</v>
      </c>
      <c r="Y188" s="2">
        <f t="shared" si="11"/>
        <v>-0.1434338624</v>
      </c>
      <c r="Z188" s="2">
        <f t="shared" si="12"/>
        <v>0.1526150754</v>
      </c>
      <c r="AA188" s="2">
        <f t="shared" si="13"/>
        <v>-0.02155540504</v>
      </c>
      <c r="AB188" s="5">
        <f t="shared" si="14"/>
        <v>0.06245993965</v>
      </c>
      <c r="AC188" s="2">
        <f t="shared" si="15"/>
        <v>0.06274910518</v>
      </c>
      <c r="AD188" s="2">
        <f t="shared" si="16"/>
        <v>0.0263168131</v>
      </c>
      <c r="AE188" s="2">
        <f t="shared" si="17"/>
        <v>0.03266331658</v>
      </c>
      <c r="AF188" s="2">
        <f t="shared" si="18"/>
        <v>0.1180257511</v>
      </c>
      <c r="AG188" s="2">
        <v>0.06245993965176204</v>
      </c>
      <c r="AH188" s="2">
        <v>0.06274910517860688</v>
      </c>
      <c r="AI188" s="2">
        <v>0.02631681309969267</v>
      </c>
      <c r="AJ188" s="2">
        <v>0.03266331658291466</v>
      </c>
      <c r="AK188" s="2">
        <v>0.11802575107296143</v>
      </c>
      <c r="AL188" s="2">
        <v>0.06871567167004214</v>
      </c>
      <c r="AM188" s="2">
        <v>-0.004328440677978403</v>
      </c>
      <c r="AN188" s="2">
        <f t="shared" si="20"/>
        <v>0.07304411235</v>
      </c>
      <c r="AO188" s="2">
        <v>0.051060564851030846</v>
      </c>
      <c r="AP188" s="2">
        <v>0.005730118403685401</v>
      </c>
      <c r="AQ188" s="2">
        <f t="shared" si="21"/>
        <v>0.04533044645</v>
      </c>
      <c r="AR188" s="2">
        <v>0.06094017826332223</v>
      </c>
      <c r="AS188" s="2">
        <v>0.023577292646062526</v>
      </c>
      <c r="AT188" s="2">
        <f t="shared" si="22"/>
        <v>0.03736288562</v>
      </c>
    </row>
    <row r="189" ht="15.75" customHeight="1">
      <c r="A189" s="2">
        <v>1979.0</v>
      </c>
      <c r="D189" s="2">
        <v>68.3</v>
      </c>
      <c r="E189" s="2">
        <v>1.0928</v>
      </c>
      <c r="F189" s="2">
        <f t="shared" si="2"/>
        <v>0.02442393162</v>
      </c>
      <c r="G189" s="2">
        <v>0.20578177688836674</v>
      </c>
      <c r="H189" s="2">
        <v>0.10338742394616274</v>
      </c>
      <c r="I189" s="2">
        <v>0.026822208994402796</v>
      </c>
      <c r="J189" s="2">
        <v>-0.06037499176939709</v>
      </c>
      <c r="K189" s="2">
        <f t="shared" si="3"/>
        <v>0.4812443276</v>
      </c>
      <c r="L189" s="2">
        <f t="shared" si="4"/>
        <v>0.5924897906</v>
      </c>
      <c r="M189" s="2">
        <f t="shared" si="19"/>
        <v>0.4784211546</v>
      </c>
      <c r="N189" s="2">
        <f t="shared" si="1"/>
        <v>7.021122341</v>
      </c>
      <c r="O189" s="2">
        <v>29615.558601164816</v>
      </c>
      <c r="P189" s="2">
        <v>1246.0953655691421</v>
      </c>
      <c r="Q189" s="2">
        <v>-0.03237956515773439</v>
      </c>
      <c r="R189" s="2">
        <f t="shared" si="5"/>
        <v>-0.01727817656</v>
      </c>
      <c r="S189" s="2">
        <f t="shared" si="6"/>
        <v>0.1786339733</v>
      </c>
      <c r="T189" s="2">
        <f t="shared" si="7"/>
        <v>-0.2674482648</v>
      </c>
      <c r="U189" s="2">
        <f t="shared" si="8"/>
        <v>0.2695390791</v>
      </c>
      <c r="V189" s="2">
        <v>-0.010310982047178395</v>
      </c>
      <c r="W189" s="2">
        <f t="shared" si="9"/>
        <v>0.05903833834</v>
      </c>
      <c r="X189" s="2">
        <f t="shared" si="10"/>
        <v>0.08647757912</v>
      </c>
      <c r="Y189" s="2">
        <f t="shared" si="11"/>
        <v>-0.1434338624</v>
      </c>
      <c r="Z189" s="2">
        <f t="shared" si="12"/>
        <v>0.1526150754</v>
      </c>
      <c r="AA189" s="2">
        <f t="shared" si="13"/>
        <v>-0.02206858311</v>
      </c>
      <c r="AB189" s="5">
        <f t="shared" si="14"/>
        <v>0.06732595485</v>
      </c>
      <c r="AC189" s="2">
        <f t="shared" si="15"/>
        <v>0.0676302782</v>
      </c>
      <c r="AD189" s="2">
        <f t="shared" si="16"/>
        <v>0.02696911958</v>
      </c>
      <c r="AE189" s="2">
        <f t="shared" si="17"/>
        <v>0.03266331658</v>
      </c>
      <c r="AF189" s="2">
        <f t="shared" si="18"/>
        <v>0.1180257511</v>
      </c>
      <c r="AG189" s="2">
        <v>0.06732595484721288</v>
      </c>
      <c r="AH189" s="2">
        <v>0.0676302781991347</v>
      </c>
      <c r="AI189" s="2">
        <v>0.026969119583988604</v>
      </c>
      <c r="AJ189" s="2">
        <v>0.03266331658291466</v>
      </c>
      <c r="AK189" s="2">
        <v>0.11802575107296143</v>
      </c>
      <c r="AL189" s="2">
        <v>0.0704326832003865</v>
      </c>
      <c r="AM189" s="2">
        <v>-0.007918168045087262</v>
      </c>
      <c r="AN189" s="2">
        <f t="shared" si="20"/>
        <v>0.07835085125</v>
      </c>
      <c r="AO189" s="2">
        <v>0.04478506567132018</v>
      </c>
      <c r="AP189" s="2">
        <v>0.004119648868499898</v>
      </c>
      <c r="AQ189" s="2">
        <f t="shared" si="21"/>
        <v>0.0406654168</v>
      </c>
      <c r="AR189" s="2">
        <v>0.060263286028929754</v>
      </c>
      <c r="AS189" s="2">
        <v>0.021941389542419348</v>
      </c>
      <c r="AT189" s="2">
        <f t="shared" si="22"/>
        <v>0.03832189649</v>
      </c>
    </row>
    <row r="190" ht="15.75" customHeight="1">
      <c r="A190" s="2">
        <v>1980.0</v>
      </c>
      <c r="D190" s="2">
        <v>77.8</v>
      </c>
      <c r="E190" s="2">
        <v>1.1390922401171304</v>
      </c>
      <c r="F190" s="2">
        <f t="shared" si="2"/>
        <v>0.04629224012</v>
      </c>
      <c r="G190" s="2">
        <v>0.26320327230013496</v>
      </c>
      <c r="H190" s="2">
        <v>0.10895608609382013</v>
      </c>
      <c r="I190" s="2">
        <v>-0.11998707843768541</v>
      </c>
      <c r="J190" s="2">
        <v>-0.2274436691168884</v>
      </c>
      <c r="K190" s="2">
        <f t="shared" si="3"/>
        <v>0.4674969685</v>
      </c>
      <c r="L190" s="2">
        <f t="shared" si="4"/>
        <v>0.1897471353</v>
      </c>
      <c r="M190" s="2">
        <f t="shared" si="19"/>
        <v>0.3235568773</v>
      </c>
      <c r="N190" s="2">
        <f t="shared" si="1"/>
        <v>7.997705975</v>
      </c>
      <c r="O190" s="2">
        <v>32842.3539538299</v>
      </c>
      <c r="P190" s="2">
        <v>962.6788635545461</v>
      </c>
      <c r="Q190" s="2">
        <v>0.0018281060326306652</v>
      </c>
      <c r="R190" s="2">
        <f t="shared" si="5"/>
        <v>0.01526859613</v>
      </c>
      <c r="S190" s="2">
        <f t="shared" si="6"/>
        <v>0.1676103482</v>
      </c>
      <c r="T190" s="2">
        <f t="shared" si="7"/>
        <v>-0.2674482648</v>
      </c>
      <c r="U190" s="2">
        <f t="shared" si="8"/>
        <v>0.2695390791</v>
      </c>
      <c r="V190" s="2">
        <v>-0.0204746576239638</v>
      </c>
      <c r="W190" s="2">
        <f t="shared" si="9"/>
        <v>0.05608963049</v>
      </c>
      <c r="X190" s="2">
        <f t="shared" si="10"/>
        <v>0.1035963145</v>
      </c>
      <c r="Y190" s="2">
        <f t="shared" si="11"/>
        <v>-0.2274436691</v>
      </c>
      <c r="Z190" s="2">
        <f t="shared" si="12"/>
        <v>0.1526150754</v>
      </c>
      <c r="AA190" s="2">
        <f t="shared" si="13"/>
        <v>0.02230276366</v>
      </c>
      <c r="AB190" s="5">
        <f t="shared" si="14"/>
        <v>0.07485227427</v>
      </c>
      <c r="AC190" s="2">
        <f t="shared" si="15"/>
        <v>0.07535972693</v>
      </c>
      <c r="AD190" s="2">
        <f t="shared" si="16"/>
        <v>0.03499420678</v>
      </c>
      <c r="AE190" s="2">
        <f t="shared" si="17"/>
        <v>0.03266331658</v>
      </c>
      <c r="AF190" s="2">
        <f t="shared" si="18"/>
        <v>0.1390922401</v>
      </c>
      <c r="AG190" s="2">
        <v>0.07485227427310445</v>
      </c>
      <c r="AH190" s="2">
        <v>0.07535972692994908</v>
      </c>
      <c r="AI190" s="2">
        <v>0.03499420677791432</v>
      </c>
      <c r="AJ190" s="2">
        <v>0.03266331658291466</v>
      </c>
      <c r="AK190" s="2">
        <v>0.1390922401171304</v>
      </c>
      <c r="AL190" s="2">
        <v>0.06632280328049182</v>
      </c>
      <c r="AM190" s="2">
        <v>-0.01922456600273938</v>
      </c>
      <c r="AN190" s="2">
        <f t="shared" si="20"/>
        <v>0.08554736928</v>
      </c>
      <c r="AO190" s="2">
        <v>0.05029149642649765</v>
      </c>
      <c r="AP190" s="2">
        <v>-0.001899049944589253</v>
      </c>
      <c r="AQ190" s="2">
        <f t="shared" si="21"/>
        <v>0.05219054637</v>
      </c>
      <c r="AR190" s="2">
        <v>0.05750352477559458</v>
      </c>
      <c r="AS190" s="2">
        <v>0.018597462533612736</v>
      </c>
      <c r="AT190" s="2">
        <f t="shared" si="22"/>
        <v>0.03890606224</v>
      </c>
    </row>
    <row r="191" ht="15.75" customHeight="1">
      <c r="A191" s="2">
        <v>1981.0</v>
      </c>
      <c r="D191" s="2">
        <v>87.0</v>
      </c>
      <c r="E191" s="2">
        <v>1.1182519280205656</v>
      </c>
      <c r="F191" s="2">
        <f t="shared" si="2"/>
        <v>-0.0208403121</v>
      </c>
      <c r="G191" s="2">
        <v>0.2002381668373696</v>
      </c>
      <c r="H191" s="2">
        <v>0.0733164296545672</v>
      </c>
      <c r="I191" s="2">
        <v>0.025968026002724853</v>
      </c>
      <c r="J191" s="2">
        <v>-0.08252514456308058</v>
      </c>
      <c r="K191" s="2">
        <f t="shared" si="3"/>
        <v>0.4653193853</v>
      </c>
      <c r="L191" s="2">
        <f t="shared" si="4"/>
        <v>0.1283101497</v>
      </c>
      <c r="M191" s="2">
        <f t="shared" si="19"/>
        <v>0.2835195633</v>
      </c>
      <c r="N191" s="2">
        <f t="shared" si="1"/>
        <v>8.943450127</v>
      </c>
      <c r="O191" s="2">
        <v>35250.238087176265</v>
      </c>
      <c r="P191" s="2">
        <v>883.2336511718851</v>
      </c>
      <c r="Q191" s="2">
        <v>0.0013055410700319743</v>
      </c>
      <c r="R191" s="2">
        <f t="shared" si="5"/>
        <v>0.01470713254</v>
      </c>
      <c r="S191" s="2">
        <f t="shared" si="6"/>
        <v>0.1673826448</v>
      </c>
      <c r="T191" s="2">
        <f t="shared" si="7"/>
        <v>-0.2674482648</v>
      </c>
      <c r="U191" s="2">
        <f t="shared" si="8"/>
        <v>0.2695390791</v>
      </c>
      <c r="V191" s="2">
        <v>-0.042570809936254575</v>
      </c>
      <c r="W191" s="2">
        <f t="shared" si="9"/>
        <v>0.03732643309</v>
      </c>
      <c r="X191" s="2">
        <f t="shared" si="10"/>
        <v>0.08651400167</v>
      </c>
      <c r="Y191" s="2">
        <f t="shared" si="11"/>
        <v>-0.2274436691</v>
      </c>
      <c r="Z191" s="2">
        <f t="shared" si="12"/>
        <v>0.07330627445</v>
      </c>
      <c r="AA191" s="2">
        <f t="shared" si="13"/>
        <v>0.04387635101</v>
      </c>
      <c r="AB191" s="5">
        <f t="shared" si="14"/>
        <v>0.08134336064</v>
      </c>
      <c r="AC191" s="2">
        <f t="shared" si="15"/>
        <v>0.08189391444</v>
      </c>
      <c r="AD191" s="2">
        <f t="shared" si="16"/>
        <v>0.03640840495</v>
      </c>
      <c r="AE191" s="2">
        <f t="shared" si="17"/>
        <v>0.03266331658</v>
      </c>
      <c r="AF191" s="2">
        <f t="shared" si="18"/>
        <v>0.1390922401</v>
      </c>
      <c r="AG191" s="2">
        <v>0.08134336063936555</v>
      </c>
      <c r="AH191" s="2">
        <v>0.08189391444100025</v>
      </c>
      <c r="AI191" s="2">
        <v>0.036408404949409015</v>
      </c>
      <c r="AJ191" s="2">
        <v>0.03266331658291466</v>
      </c>
      <c r="AK191" s="2">
        <v>0.1390922401171304</v>
      </c>
      <c r="AL191" s="2">
        <v>0.06075822438917826</v>
      </c>
      <c r="AM191" s="2">
        <v>-0.02059907264060673</v>
      </c>
      <c r="AN191" s="2">
        <f t="shared" si="20"/>
        <v>0.08135729703</v>
      </c>
      <c r="AO191" s="2">
        <v>0.05733110074932282</v>
      </c>
      <c r="AP191" s="2">
        <v>-0.00638907432621998</v>
      </c>
      <c r="AQ191" s="2">
        <f t="shared" si="21"/>
        <v>0.06372017508</v>
      </c>
      <c r="AR191" s="2">
        <v>0.055948368800628506</v>
      </c>
      <c r="AS191" s="2">
        <v>0.016677112797439837</v>
      </c>
      <c r="AT191" s="2">
        <f t="shared" si="22"/>
        <v>0.039271256</v>
      </c>
    </row>
    <row r="192" ht="15.75" customHeight="1">
      <c r="A192" s="2">
        <v>1982.0</v>
      </c>
      <c r="D192" s="2">
        <v>94.3</v>
      </c>
      <c r="E192" s="2">
        <v>1.0839080459770114</v>
      </c>
      <c r="F192" s="2">
        <f t="shared" si="2"/>
        <v>-0.03434388204</v>
      </c>
      <c r="G192" s="2">
        <v>-0.025987969400529942</v>
      </c>
      <c r="H192" s="2">
        <v>-0.10138868863039341</v>
      </c>
      <c r="I192" s="2">
        <v>-0.01226186771601212</v>
      </c>
      <c r="J192" s="2">
        <v>-0.08872515897447553</v>
      </c>
      <c r="K192" s="2">
        <f t="shared" si="3"/>
        <v>0.4690741512</v>
      </c>
      <c r="L192" s="2">
        <f t="shared" si="4"/>
        <v>0.1465912978</v>
      </c>
      <c r="M192" s="2">
        <f t="shared" si="19"/>
        <v>0.2928328239</v>
      </c>
      <c r="N192" s="2">
        <f t="shared" si="1"/>
        <v>9.693877551</v>
      </c>
      <c r="O192" s="2">
        <v>31676.262673608315</v>
      </c>
      <c r="P192" s="2">
        <v>804.8686050600531</v>
      </c>
      <c r="Q192" s="2">
        <v>-0.018733910641214026</v>
      </c>
      <c r="R192" s="2">
        <f t="shared" si="5"/>
        <v>-0.005426033378</v>
      </c>
      <c r="S192" s="2">
        <f t="shared" si="6"/>
        <v>0.1680979199</v>
      </c>
      <c r="T192" s="2">
        <f t="shared" si="7"/>
        <v>-0.2674482648</v>
      </c>
      <c r="U192" s="2">
        <f t="shared" si="8"/>
        <v>0.2695390791</v>
      </c>
      <c r="V192" s="2">
        <v>-0.054105372090264746</v>
      </c>
      <c r="W192" s="2">
        <f t="shared" si="9"/>
        <v>0.02987024632</v>
      </c>
      <c r="X192" s="2">
        <f t="shared" si="10"/>
        <v>0.0842648658</v>
      </c>
      <c r="Y192" s="2">
        <f t="shared" si="11"/>
        <v>-0.2274436691</v>
      </c>
      <c r="Z192" s="2">
        <f t="shared" si="12"/>
        <v>0.07330627445</v>
      </c>
      <c r="AA192" s="2">
        <f t="shared" si="13"/>
        <v>0.03537146145</v>
      </c>
      <c r="AB192" s="5">
        <f t="shared" si="14"/>
        <v>0.0865932106</v>
      </c>
      <c r="AC192" s="2">
        <f t="shared" si="15"/>
        <v>0.08701838738</v>
      </c>
      <c r="AD192" s="2">
        <f t="shared" si="16"/>
        <v>0.03205542126</v>
      </c>
      <c r="AE192" s="2">
        <f t="shared" si="17"/>
        <v>0.03649635036</v>
      </c>
      <c r="AF192" s="2">
        <f t="shared" si="18"/>
        <v>0.1390922401</v>
      </c>
      <c r="AG192" s="2">
        <v>0.08659321060743387</v>
      </c>
      <c r="AH192" s="2">
        <v>0.08701838738040979</v>
      </c>
      <c r="AI192" s="2">
        <v>0.032055421260951865</v>
      </c>
      <c r="AJ192" s="2">
        <v>0.03649635036496357</v>
      </c>
      <c r="AK192" s="2">
        <v>0.1390922401171304</v>
      </c>
      <c r="AL192" s="2">
        <v>0.053202557953214644</v>
      </c>
      <c r="AM192" s="2">
        <v>-0.021255628917577086</v>
      </c>
      <c r="AN192" s="2">
        <f t="shared" si="20"/>
        <v>0.07445818687</v>
      </c>
      <c r="AO192" s="2">
        <v>0.06680948218038794</v>
      </c>
      <c r="AP192" s="2">
        <v>-0.006318953433490408</v>
      </c>
      <c r="AQ192" s="2">
        <f t="shared" si="21"/>
        <v>0.07312843561</v>
      </c>
      <c r="AR192" s="2">
        <v>0.054763367626508956</v>
      </c>
      <c r="AS192" s="2">
        <v>0.015147549885746672</v>
      </c>
      <c r="AT192" s="2">
        <f t="shared" si="22"/>
        <v>0.03961581774</v>
      </c>
    </row>
    <row r="193" ht="15.75" customHeight="1">
      <c r="A193" s="2">
        <v>1983.0</v>
      </c>
      <c r="D193" s="2">
        <v>97.8</v>
      </c>
      <c r="E193" s="2">
        <v>1.0371155885471899</v>
      </c>
      <c r="F193" s="2">
        <f t="shared" si="2"/>
        <v>-0.04679245743</v>
      </c>
      <c r="G193" s="2">
        <v>0.28838305088810134</v>
      </c>
      <c r="H193" s="2">
        <v>0.24227527299333285</v>
      </c>
      <c r="I193" s="2">
        <v>0.4306738673321744</v>
      </c>
      <c r="J193" s="2">
        <v>0.3794738823049493</v>
      </c>
      <c r="K193" s="2">
        <f t="shared" si="3"/>
        <v>0.4716979288</v>
      </c>
      <c r="L193" s="2">
        <f t="shared" si="4"/>
        <v>0.4398637108</v>
      </c>
      <c r="M193" s="2">
        <f t="shared" si="19"/>
        <v>0.445360383</v>
      </c>
      <c r="N193" s="2">
        <f t="shared" si="1"/>
        <v>10.05367152</v>
      </c>
      <c r="O193" s="2">
        <v>39350.63786026529</v>
      </c>
      <c r="P193" s="2">
        <v>1110.2952193675605</v>
      </c>
      <c r="Q193" s="2">
        <v>-0.004032961967376903</v>
      </c>
      <c r="R193" s="2">
        <f t="shared" si="5"/>
        <v>0.01173931121</v>
      </c>
      <c r="S193" s="2">
        <f t="shared" si="6"/>
        <v>0.184673395</v>
      </c>
      <c r="T193" s="2">
        <f t="shared" si="7"/>
        <v>-0.2674482648</v>
      </c>
      <c r="U193" s="2">
        <f t="shared" si="8"/>
        <v>0.2695390791</v>
      </c>
      <c r="V193" s="2">
        <v>-0.025690055056871816</v>
      </c>
      <c r="W193" s="2">
        <f t="shared" si="9"/>
        <v>0.06658763305</v>
      </c>
      <c r="X193" s="2">
        <f t="shared" si="10"/>
        <v>0.1600365249</v>
      </c>
      <c r="Y193" s="2">
        <f t="shared" si="11"/>
        <v>-0.2274436691</v>
      </c>
      <c r="Z193" s="2">
        <f t="shared" si="12"/>
        <v>0.3794738823</v>
      </c>
      <c r="AA193" s="2">
        <f t="shared" si="13"/>
        <v>0.02165709309</v>
      </c>
      <c r="AB193" s="3">
        <f t="shared" si="14"/>
        <v>0.08665810992</v>
      </c>
      <c r="AC193" s="4">
        <f t="shared" si="15"/>
        <v>0.0870803112</v>
      </c>
      <c r="AD193" s="4">
        <f t="shared" si="16"/>
        <v>0.03194739609</v>
      </c>
      <c r="AE193" s="4">
        <f t="shared" si="17"/>
        <v>0.03711558855</v>
      </c>
      <c r="AF193" s="4">
        <f t="shared" si="18"/>
        <v>0.1390922401</v>
      </c>
      <c r="AG193" s="4">
        <v>0.08665810993605987</v>
      </c>
      <c r="AH193" s="4">
        <v>0.08708031119863224</v>
      </c>
      <c r="AI193" s="4">
        <v>0.03194739608857005</v>
      </c>
      <c r="AJ193" s="4">
        <v>0.03711558854718988</v>
      </c>
      <c r="AK193" s="4">
        <v>0.1390922401171304</v>
      </c>
      <c r="AL193" s="2">
        <v>0.0572145202740509</v>
      </c>
      <c r="AM193" s="2">
        <v>-0.01123041448417149</v>
      </c>
      <c r="AN193" s="2">
        <f t="shared" si="20"/>
        <v>0.06844493476</v>
      </c>
      <c r="AO193" s="2">
        <v>0.07057857289922168</v>
      </c>
      <c r="AP193" s="2">
        <v>-0.003283462235565537</v>
      </c>
      <c r="AQ193" s="2">
        <f t="shared" si="21"/>
        <v>0.07386203513</v>
      </c>
      <c r="AR193" s="2">
        <v>0.056723315246255776</v>
      </c>
      <c r="AS193" s="2">
        <v>0.017829738806875984</v>
      </c>
      <c r="AT193" s="2">
        <f t="shared" si="22"/>
        <v>0.03889357644</v>
      </c>
    </row>
    <row r="194" ht="15.75" customHeight="1">
      <c r="A194" s="2">
        <v>1984.0</v>
      </c>
      <c r="D194" s="2">
        <v>101.9</v>
      </c>
      <c r="E194" s="2">
        <v>1.0419222903885481</v>
      </c>
      <c r="F194" s="2">
        <f t="shared" si="2"/>
        <v>0.004806701841</v>
      </c>
      <c r="G194" s="2">
        <v>0.16184472388599125</v>
      </c>
      <c r="H194" s="2">
        <v>0.11509729142345382</v>
      </c>
      <c r="I194" s="2">
        <v>0.1016309099975714</v>
      </c>
      <c r="J194" s="2">
        <v>0.05730621195056407</v>
      </c>
      <c r="K194" s="2">
        <f t="shared" si="3"/>
        <v>0.4717930368</v>
      </c>
      <c r="L194" s="2">
        <f t="shared" si="4"/>
        <v>0.4334131276</v>
      </c>
      <c r="M194" s="2">
        <f t="shared" si="19"/>
        <v>0.4570668209</v>
      </c>
      <c r="N194" s="2">
        <f t="shared" si="1"/>
        <v>10.47514446</v>
      </c>
      <c r="O194" s="2">
        <v>43879.78969376704</v>
      </c>
      <c r="P194" s="2">
        <v>1173.922032536336</v>
      </c>
      <c r="Q194" s="2">
        <v>0.03392919995570746</v>
      </c>
      <c r="R194" s="2">
        <f t="shared" si="5"/>
        <v>0.04653861188</v>
      </c>
      <c r="S194" s="2">
        <f t="shared" si="6"/>
        <v>0.1652153571</v>
      </c>
      <c r="T194" s="2">
        <f t="shared" si="7"/>
        <v>-0.2674482648</v>
      </c>
      <c r="U194" s="2">
        <f t="shared" si="8"/>
        <v>0.2695390791</v>
      </c>
      <c r="V194" s="2">
        <v>-0.01248426135147567</v>
      </c>
      <c r="W194" s="2">
        <f t="shared" si="9"/>
        <v>0.07566072405</v>
      </c>
      <c r="X194" s="2">
        <f t="shared" si="10"/>
        <v>0.1599736211</v>
      </c>
      <c r="Y194" s="2">
        <f t="shared" si="11"/>
        <v>-0.2274436691</v>
      </c>
      <c r="Z194" s="2">
        <f t="shared" si="12"/>
        <v>0.3794738823</v>
      </c>
      <c r="AA194" s="2">
        <f t="shared" si="13"/>
        <v>0.04641346131</v>
      </c>
      <c r="AB194" s="5">
        <f t="shared" si="14"/>
        <v>0.08138122916</v>
      </c>
      <c r="AC194" s="2">
        <f t="shared" si="15"/>
        <v>0.08188286888</v>
      </c>
      <c r="AD194" s="2">
        <f t="shared" si="16"/>
        <v>0.03481438797</v>
      </c>
      <c r="AE194" s="2">
        <f t="shared" si="17"/>
        <v>0.03711558855</v>
      </c>
      <c r="AF194" s="2">
        <f t="shared" si="18"/>
        <v>0.1390922401</v>
      </c>
      <c r="AG194" s="2">
        <v>0.08138122916109074</v>
      </c>
      <c r="AH194" s="2">
        <v>0.08188286887598495</v>
      </c>
      <c r="AI194" s="2">
        <v>0.03481438796782664</v>
      </c>
      <c r="AJ194" s="2">
        <v>0.03711558854718988</v>
      </c>
      <c r="AK194" s="2">
        <v>0.1390922401171304</v>
      </c>
      <c r="AL194" s="2">
        <v>0.05944749700076601</v>
      </c>
      <c r="AM194" s="2">
        <v>-0.010669169282378486</v>
      </c>
      <c r="AN194" s="2">
        <f t="shared" si="20"/>
        <v>0.07011666628</v>
      </c>
      <c r="AO194" s="2">
        <v>0.06138198971831545</v>
      </c>
      <c r="AP194" s="2">
        <v>-0.004571634046293722</v>
      </c>
      <c r="AQ194" s="2">
        <f t="shared" si="21"/>
        <v>0.06595362376</v>
      </c>
      <c r="AR194" s="2">
        <v>0.05860225991974543</v>
      </c>
      <c r="AS194" s="2">
        <v>0.01756810208396435</v>
      </c>
      <c r="AT194" s="2">
        <f t="shared" si="22"/>
        <v>0.04103415784</v>
      </c>
    </row>
    <row r="195" ht="15.75" customHeight="1">
      <c r="A195" s="2">
        <v>1985.0</v>
      </c>
      <c r="D195" s="2">
        <v>105.5</v>
      </c>
      <c r="E195" s="2">
        <v>1.0353287536800784</v>
      </c>
      <c r="F195" s="2">
        <f t="shared" si="2"/>
        <v>-0.006593536708</v>
      </c>
      <c r="G195" s="2">
        <v>0.13485850988348314</v>
      </c>
      <c r="H195" s="2">
        <v>0.0961334801623408</v>
      </c>
      <c r="I195" s="2">
        <v>0.1748599106559665</v>
      </c>
      <c r="J195" s="2">
        <v>0.134769904226</v>
      </c>
      <c r="K195" s="2">
        <f t="shared" si="3"/>
        <v>0.4714363669</v>
      </c>
      <c r="L195" s="2">
        <f t="shared" si="4"/>
        <v>0.48718648</v>
      </c>
      <c r="M195" s="2">
        <f t="shared" si="19"/>
        <v>0.4628530737</v>
      </c>
      <c r="N195" s="2">
        <f t="shared" si="1"/>
        <v>10.84521826</v>
      </c>
      <c r="O195" s="2">
        <v>48098.106585820475</v>
      </c>
      <c r="P195" s="2">
        <v>1332.1313924300493</v>
      </c>
      <c r="Q195" s="2">
        <v>0.07644864368640303</v>
      </c>
      <c r="R195" s="2">
        <f t="shared" si="5"/>
        <v>0.08289678637</v>
      </c>
      <c r="S195" s="2">
        <f t="shared" si="6"/>
        <v>0.1230707799</v>
      </c>
      <c r="T195" s="2">
        <f t="shared" si="7"/>
        <v>-0.1095811814</v>
      </c>
      <c r="U195" s="2">
        <f t="shared" si="8"/>
        <v>0.2695390791</v>
      </c>
      <c r="V195" s="2">
        <v>0.008057923072694102</v>
      </c>
      <c r="W195" s="2">
        <f t="shared" si="9"/>
        <v>0.08988365251</v>
      </c>
      <c r="X195" s="2">
        <f t="shared" si="10"/>
        <v>0.1629640546</v>
      </c>
      <c r="Y195" s="2">
        <f t="shared" si="11"/>
        <v>-0.2274436691</v>
      </c>
      <c r="Z195" s="2">
        <f t="shared" si="12"/>
        <v>0.3794738823</v>
      </c>
      <c r="AA195" s="2">
        <f t="shared" si="13"/>
        <v>0.06839072061</v>
      </c>
      <c r="AB195" s="5">
        <f t="shared" si="14"/>
        <v>0.07310315971</v>
      </c>
      <c r="AC195" s="2">
        <f t="shared" si="15"/>
        <v>0.07361316914</v>
      </c>
      <c r="AD195" s="2">
        <f t="shared" si="16"/>
        <v>0.03509585739</v>
      </c>
      <c r="AE195" s="2">
        <f t="shared" si="17"/>
        <v>0.03532875368</v>
      </c>
      <c r="AF195" s="2">
        <f t="shared" si="18"/>
        <v>0.1390922401</v>
      </c>
      <c r="AG195" s="2">
        <v>0.0731031597098058</v>
      </c>
      <c r="AH195" s="2">
        <v>0.07361316913669658</v>
      </c>
      <c r="AI195" s="2">
        <v>0.03509585739491602</v>
      </c>
      <c r="AJ195" s="2">
        <v>0.03532875368007837</v>
      </c>
      <c r="AK195" s="2">
        <v>0.1390922401171304</v>
      </c>
      <c r="AL195" s="2">
        <v>0.04962915272252627</v>
      </c>
      <c r="AM195" s="2">
        <v>-0.007606962151664385</v>
      </c>
      <c r="AN195" s="2">
        <f t="shared" si="20"/>
        <v>0.05723611487</v>
      </c>
      <c r="AO195" s="2">
        <v>0.06656663590661735</v>
      </c>
      <c r="AP195" s="2">
        <v>-0.004768507417981534</v>
      </c>
      <c r="AQ195" s="2">
        <f t="shared" si="21"/>
        <v>0.07133514332</v>
      </c>
      <c r="AR195" s="2">
        <v>0.060914186272522396</v>
      </c>
      <c r="AS195" s="2">
        <v>0.01817693920721248</v>
      </c>
      <c r="AT195" s="2">
        <f t="shared" si="22"/>
        <v>0.04273724707</v>
      </c>
    </row>
    <row r="196" ht="15.75" customHeight="1">
      <c r="A196" s="2">
        <v>1986.0</v>
      </c>
      <c r="D196" s="2">
        <v>109.6</v>
      </c>
      <c r="E196" s="2">
        <v>1.038862559241706</v>
      </c>
      <c r="F196" s="2">
        <f t="shared" si="2"/>
        <v>0.003533805562</v>
      </c>
      <c r="G196" s="2">
        <v>0.22225885408169233</v>
      </c>
      <c r="H196" s="2">
        <v>0.17653566702206724</v>
      </c>
      <c r="I196" s="2">
        <v>0.2656300125037816</v>
      </c>
      <c r="J196" s="2">
        <v>0.21828436422581188</v>
      </c>
      <c r="K196" s="2">
        <f t="shared" si="3"/>
        <v>0.4729273964</v>
      </c>
      <c r="L196" s="2">
        <f t="shared" si="4"/>
        <v>0.6090317384</v>
      </c>
      <c r="M196" s="2">
        <f t="shared" si="19"/>
        <v>0.5062469349</v>
      </c>
      <c r="N196" s="2">
        <f t="shared" si="1"/>
        <v>11.26669119</v>
      </c>
      <c r="O196" s="2">
        <v>56589.13791444678</v>
      </c>
      <c r="P196" s="2">
        <v>1622.9148464918883</v>
      </c>
      <c r="Q196" s="2">
        <v>0.06829013321190067</v>
      </c>
      <c r="R196" s="2">
        <f t="shared" si="5"/>
        <v>0.07359644517</v>
      </c>
      <c r="S196" s="2">
        <f t="shared" si="6"/>
        <v>0.1102450215</v>
      </c>
      <c r="T196" s="2">
        <f t="shared" si="7"/>
        <v>-0.1095811814</v>
      </c>
      <c r="U196" s="2">
        <f t="shared" si="8"/>
        <v>0.242275273</v>
      </c>
      <c r="V196" s="2">
        <v>0.024835433074932783</v>
      </c>
      <c r="W196" s="2">
        <f t="shared" si="9"/>
        <v>0.1062167856</v>
      </c>
      <c r="X196" s="2">
        <f t="shared" si="10"/>
        <v>0.1748130939</v>
      </c>
      <c r="Y196" s="2">
        <f t="shared" si="11"/>
        <v>-0.2274436691</v>
      </c>
      <c r="Z196" s="2">
        <f t="shared" si="12"/>
        <v>0.3794738823</v>
      </c>
      <c r="AA196" s="2">
        <f t="shared" si="13"/>
        <v>0.04345470014</v>
      </c>
      <c r="AB196" s="5">
        <f t="shared" si="14"/>
        <v>0.07022126555</v>
      </c>
      <c r="AC196" s="2">
        <f t="shared" si="15"/>
        <v>0.07078157477</v>
      </c>
      <c r="AD196" s="2">
        <f t="shared" si="16"/>
        <v>0.03677483069</v>
      </c>
      <c r="AE196" s="2">
        <f t="shared" si="17"/>
        <v>0.03532875368</v>
      </c>
      <c r="AF196" s="2">
        <f t="shared" si="18"/>
        <v>0.1390922401</v>
      </c>
      <c r="AG196" s="2">
        <v>0.07022126554635412</v>
      </c>
      <c r="AH196" s="2">
        <v>0.07078157477295921</v>
      </c>
      <c r="AI196" s="2">
        <v>0.03677483068678894</v>
      </c>
      <c r="AJ196" s="2">
        <v>0.03532875368007837</v>
      </c>
      <c r="AK196" s="2">
        <v>0.1390922401171304</v>
      </c>
      <c r="AL196" s="2">
        <v>0.04876194143654977</v>
      </c>
      <c r="AM196" s="2">
        <v>-0.0015578972399100555</v>
      </c>
      <c r="AN196" s="2">
        <f t="shared" si="20"/>
        <v>0.05031983868</v>
      </c>
      <c r="AO196" s="2">
        <v>0.06021368918132003</v>
      </c>
      <c r="AP196" s="2">
        <v>-0.0022479619215640626</v>
      </c>
      <c r="AQ196" s="2">
        <f t="shared" si="21"/>
        <v>0.0624616511</v>
      </c>
      <c r="AR196" s="2">
        <v>0.059761704356875923</v>
      </c>
      <c r="AS196" s="2">
        <v>0.019247919515508284</v>
      </c>
      <c r="AT196" s="2">
        <f t="shared" si="22"/>
        <v>0.04051378484</v>
      </c>
    </row>
    <row r="197" ht="15.75" customHeight="1">
      <c r="A197" s="2">
        <v>1987.0</v>
      </c>
      <c r="D197" s="2">
        <v>111.2</v>
      </c>
      <c r="E197" s="2">
        <v>1.0145985401459854</v>
      </c>
      <c r="F197" s="2">
        <f t="shared" si="2"/>
        <v>-0.0242640191</v>
      </c>
      <c r="G197" s="2">
        <v>0.2914155309246771</v>
      </c>
      <c r="H197" s="2">
        <v>0.2728340124941062</v>
      </c>
      <c r="I197" s="2">
        <v>0.2188768815749884</v>
      </c>
      <c r="J197" s="2">
        <v>0.20133908471779427</v>
      </c>
      <c r="K197" s="2">
        <f t="shared" si="3"/>
        <v>0.4779051805</v>
      </c>
      <c r="L197" s="2">
        <f t="shared" si="4"/>
        <v>0.6401055807</v>
      </c>
      <c r="M197" s="2">
        <f t="shared" si="19"/>
        <v>0.5537939815</v>
      </c>
      <c r="N197" s="2">
        <f t="shared" si="1"/>
        <v>11.43116844</v>
      </c>
      <c r="O197" s="2">
        <v>72028.57947522766</v>
      </c>
      <c r="P197" s="2">
        <v>1949.6710362594847</v>
      </c>
      <c r="Q197" s="2">
        <v>0.09101501633256073</v>
      </c>
      <c r="R197" s="2">
        <f t="shared" si="5"/>
        <v>0.09775657938</v>
      </c>
      <c r="S197" s="2">
        <f t="shared" si="6"/>
        <v>0.1253659004</v>
      </c>
      <c r="T197" s="2">
        <f t="shared" si="7"/>
        <v>-0.1095811814</v>
      </c>
      <c r="U197" s="2">
        <f t="shared" si="8"/>
        <v>0.2728340125</v>
      </c>
      <c r="V197" s="2">
        <v>0.03644992947210512</v>
      </c>
      <c r="W197" s="2">
        <f t="shared" si="9"/>
        <v>0.1151756661</v>
      </c>
      <c r="X197" s="2">
        <f t="shared" si="10"/>
        <v>0.1822407125</v>
      </c>
      <c r="Y197" s="2">
        <f t="shared" si="11"/>
        <v>-0.2274436691</v>
      </c>
      <c r="Z197" s="2">
        <f t="shared" si="12"/>
        <v>0.3794738823</v>
      </c>
      <c r="AA197" s="2">
        <f t="shared" si="13"/>
        <v>0.05456508686</v>
      </c>
      <c r="AB197" s="5">
        <f t="shared" si="14"/>
        <v>0.06633801504</v>
      </c>
      <c r="AC197" s="2">
        <f t="shared" si="15"/>
        <v>0.06702560145</v>
      </c>
      <c r="AD197" s="2">
        <f t="shared" si="16"/>
        <v>0.04060668557</v>
      </c>
      <c r="AE197" s="2">
        <f t="shared" si="17"/>
        <v>0.01459854015</v>
      </c>
      <c r="AF197" s="2">
        <f t="shared" si="18"/>
        <v>0.1390922401</v>
      </c>
      <c r="AG197" s="2">
        <v>0.06633801503679777</v>
      </c>
      <c r="AH197" s="2">
        <v>0.06702560144942837</v>
      </c>
      <c r="AI197" s="2">
        <v>0.040606685570890026</v>
      </c>
      <c r="AJ197" s="2">
        <v>0.014598540145985384</v>
      </c>
      <c r="AK197" s="2">
        <v>0.1390922401171304</v>
      </c>
      <c r="AL197" s="2">
        <v>0.055511425294157514</v>
      </c>
      <c r="AM197" s="2">
        <v>0.00798755687618262</v>
      </c>
      <c r="AN197" s="2">
        <f t="shared" si="20"/>
        <v>0.04752386842</v>
      </c>
      <c r="AO197" s="2">
        <v>0.06057985556158872</v>
      </c>
      <c r="AP197" s="2">
        <v>1.0040065326274614E-4</v>
      </c>
      <c r="AQ197" s="2">
        <f t="shared" si="21"/>
        <v>0.06047945491</v>
      </c>
      <c r="AR197" s="2">
        <v>0.06122212616414218</v>
      </c>
      <c r="AS197" s="2">
        <v>0.020559847500624565</v>
      </c>
      <c r="AT197" s="2">
        <f t="shared" si="22"/>
        <v>0.04066227866</v>
      </c>
    </row>
    <row r="198" ht="15.75" customHeight="1">
      <c r="A198" s="2">
        <v>1988.0</v>
      </c>
      <c r="D198" s="2">
        <v>115.7</v>
      </c>
      <c r="E198" s="2">
        <v>1.0404676258992807</v>
      </c>
      <c r="F198" s="2">
        <f t="shared" si="2"/>
        <v>0.02586908575</v>
      </c>
      <c r="G198" s="2">
        <v>-0.05714356722140246</v>
      </c>
      <c r="H198" s="2">
        <v>-0.0938147335783921</v>
      </c>
      <c r="I198" s="2">
        <v>0.026708833736575288</v>
      </c>
      <c r="J198" s="2">
        <v>-0.013223661957587174</v>
      </c>
      <c r="K198" s="2">
        <f t="shared" si="3"/>
        <v>0.47922668</v>
      </c>
      <c r="L198" s="2">
        <f t="shared" si="4"/>
        <v>0.6592002472</v>
      </c>
      <c r="M198" s="2">
        <f t="shared" si="19"/>
        <v>0.5840069784</v>
      </c>
      <c r="N198" s="2">
        <f t="shared" si="1"/>
        <v>11.89376069</v>
      </c>
      <c r="O198" s="2">
        <v>65271.237481729135</v>
      </c>
      <c r="P198" s="2">
        <v>1923.8892455474906</v>
      </c>
      <c r="Q198" s="2">
        <v>0.09293162980109256</v>
      </c>
      <c r="R198" s="2">
        <f t="shared" si="5"/>
        <v>0.09933322416</v>
      </c>
      <c r="S198" s="2">
        <f t="shared" si="6"/>
        <v>0.1225358196</v>
      </c>
      <c r="T198" s="2">
        <f t="shared" si="7"/>
        <v>-0.1013886886</v>
      </c>
      <c r="U198" s="2">
        <f t="shared" si="8"/>
        <v>0.2728340125</v>
      </c>
      <c r="V198" s="2">
        <v>0.037906747459140966</v>
      </c>
      <c r="W198" s="2">
        <f t="shared" si="9"/>
        <v>0.1138921705</v>
      </c>
      <c r="X198" s="2">
        <f t="shared" si="10"/>
        <v>0.1816413735</v>
      </c>
      <c r="Y198" s="2">
        <f t="shared" si="11"/>
        <v>-0.2274436691</v>
      </c>
      <c r="Z198" s="2">
        <f t="shared" si="12"/>
        <v>0.3794738823</v>
      </c>
      <c r="AA198" s="2">
        <f t="shared" si="13"/>
        <v>0.05502488234</v>
      </c>
      <c r="AB198" s="5">
        <f t="shared" si="14"/>
        <v>0.06351919857</v>
      </c>
      <c r="AC198" s="2">
        <f t="shared" si="15"/>
        <v>0.0642347572</v>
      </c>
      <c r="AD198" s="2">
        <f t="shared" si="16"/>
        <v>0.04145377668</v>
      </c>
      <c r="AE198" s="2">
        <f t="shared" si="17"/>
        <v>0.01459854015</v>
      </c>
      <c r="AF198" s="2">
        <f t="shared" si="18"/>
        <v>0.1390922401</v>
      </c>
      <c r="AG198" s="2">
        <v>0.06351919857076122</v>
      </c>
      <c r="AH198" s="2">
        <v>0.06423475720174965</v>
      </c>
      <c r="AI198" s="2">
        <v>0.041453776675194946</v>
      </c>
      <c r="AJ198" s="2">
        <v>0.014598540145985384</v>
      </c>
      <c r="AK198" s="2">
        <v>0.1390922401171304</v>
      </c>
      <c r="AL198" s="2">
        <v>0.05428998940328692</v>
      </c>
      <c r="AM198" s="2">
        <v>0.007006069592969191</v>
      </c>
      <c r="AN198" s="2">
        <f t="shared" si="20"/>
        <v>0.04728391981</v>
      </c>
      <c r="AO198" s="2">
        <v>0.06822720456470582</v>
      </c>
      <c r="AP198" s="2">
        <v>0.00138749278267599</v>
      </c>
      <c r="AQ198" s="2">
        <f t="shared" si="21"/>
        <v>0.06683971178</v>
      </c>
      <c r="AR198" s="2">
        <v>0.060466574726361424</v>
      </c>
      <c r="AS198" s="2">
        <v>0.020079478766608417</v>
      </c>
      <c r="AT198" s="2">
        <f t="shared" si="22"/>
        <v>0.04038709596</v>
      </c>
    </row>
    <row r="199" ht="15.75" customHeight="1">
      <c r="A199" s="2">
        <v>1989.0</v>
      </c>
      <c r="D199" s="2">
        <v>121.1</v>
      </c>
      <c r="E199" s="2">
        <v>1.0466724286949005</v>
      </c>
      <c r="F199" s="2">
        <f t="shared" si="2"/>
        <v>0.006204802796</v>
      </c>
      <c r="G199" s="2">
        <v>0.19944133099424288</v>
      </c>
      <c r="H199" s="2">
        <v>0.14595674645775314</v>
      </c>
      <c r="I199" s="2">
        <v>0.07388365680021303</v>
      </c>
      <c r="J199" s="2">
        <v>0.025997845514324158</v>
      </c>
      <c r="K199" s="2">
        <f t="shared" si="3"/>
        <v>0.478527682</v>
      </c>
      <c r="L199" s="2">
        <f t="shared" si="4"/>
        <v>0.6536294125</v>
      </c>
      <c r="M199" s="2">
        <f t="shared" si="19"/>
        <v>0.5998347394</v>
      </c>
      <c r="N199" s="2">
        <f t="shared" si="1"/>
        <v>12.44887138</v>
      </c>
      <c r="O199" s="2">
        <v>74798.01494183367</v>
      </c>
      <c r="P199" s="2">
        <v>1973.906220939904</v>
      </c>
      <c r="Q199" s="2">
        <v>0.09707675778235637</v>
      </c>
      <c r="R199" s="2">
        <f t="shared" si="5"/>
        <v>0.1035901564</v>
      </c>
      <c r="S199" s="2">
        <f t="shared" si="6"/>
        <v>0.1234284972</v>
      </c>
      <c r="T199" s="2">
        <f t="shared" si="7"/>
        <v>-0.1013886886</v>
      </c>
      <c r="U199" s="2">
        <f t="shared" si="8"/>
        <v>0.2728340125</v>
      </c>
      <c r="V199" s="2">
        <v>0.04707435629429516</v>
      </c>
      <c r="W199" s="2">
        <f t="shared" si="9"/>
        <v>0.1185983152</v>
      </c>
      <c r="X199" s="2">
        <f t="shared" si="10"/>
        <v>0.1777212478</v>
      </c>
      <c r="Y199" s="2">
        <f t="shared" si="11"/>
        <v>-0.2274436691</v>
      </c>
      <c r="Z199" s="2">
        <f t="shared" si="12"/>
        <v>0.3794738823</v>
      </c>
      <c r="AA199" s="2">
        <f t="shared" si="13"/>
        <v>0.05000240149</v>
      </c>
      <c r="AB199" s="5">
        <f t="shared" si="14"/>
        <v>0.05894241503</v>
      </c>
      <c r="AC199" s="2">
        <f t="shared" si="15"/>
        <v>0.05962200007</v>
      </c>
      <c r="AD199" s="2">
        <f t="shared" si="16"/>
        <v>0.04047691717</v>
      </c>
      <c r="AE199" s="2">
        <f t="shared" si="17"/>
        <v>0.01459854015</v>
      </c>
      <c r="AF199" s="2">
        <f t="shared" si="18"/>
        <v>0.1390922401</v>
      </c>
      <c r="AG199" s="2">
        <v>0.058942415029617716</v>
      </c>
      <c r="AH199" s="2">
        <v>0.05962200007123952</v>
      </c>
      <c r="AI199" s="2">
        <v>0.040476917165138314</v>
      </c>
      <c r="AJ199" s="2">
        <v>0.014598540145985384</v>
      </c>
      <c r="AK199" s="2">
        <v>0.1390922401171304</v>
      </c>
      <c r="AL199" s="2">
        <v>0.04796357689183656</v>
      </c>
      <c r="AM199" s="2">
        <v>0.009914712954051389</v>
      </c>
      <c r="AN199" s="2">
        <f t="shared" si="20"/>
        <v>0.03804886394</v>
      </c>
      <c r="AO199" s="2">
        <v>0.06696378544012982</v>
      </c>
      <c r="AP199" s="2">
        <v>8.439135927266821E-4</v>
      </c>
      <c r="AQ199" s="2">
        <f t="shared" si="21"/>
        <v>0.06611987185</v>
      </c>
      <c r="AR199" s="2">
        <v>0.06153991899345555</v>
      </c>
      <c r="AS199" s="2">
        <v>0.019519292676302074</v>
      </c>
      <c r="AT199" s="2">
        <f t="shared" si="22"/>
        <v>0.04202062632</v>
      </c>
    </row>
    <row r="200" ht="15.75" customHeight="1">
      <c r="A200" s="2">
        <v>1990.0</v>
      </c>
      <c r="D200" s="2">
        <v>127.4</v>
      </c>
      <c r="E200" s="2">
        <v>1.0520231213872833</v>
      </c>
      <c r="F200" s="2">
        <f t="shared" si="2"/>
        <v>0.005350692692</v>
      </c>
      <c r="G200" s="2">
        <v>0.12021571403874187</v>
      </c>
      <c r="H200" s="2">
        <v>0.0648204314763865</v>
      </c>
      <c r="I200" s="2">
        <v>0.11753915278552163</v>
      </c>
      <c r="J200" s="2">
        <v>0.06227622764777596</v>
      </c>
      <c r="K200" s="2">
        <f t="shared" si="3"/>
        <v>0.4784454707</v>
      </c>
      <c r="L200" s="2">
        <f t="shared" si="4"/>
        <v>0.781101233</v>
      </c>
      <c r="M200" s="2">
        <f t="shared" si="19"/>
        <v>0.5543923471</v>
      </c>
      <c r="N200" s="2">
        <f t="shared" si="1"/>
        <v>13.09650053</v>
      </c>
      <c r="O200" s="2">
        <v>79646.45454394053</v>
      </c>
      <c r="P200" s="2">
        <v>2096.8336541105186</v>
      </c>
      <c r="Q200" s="2">
        <v>0.09263024261848866</v>
      </c>
      <c r="R200" s="2">
        <f t="shared" si="5"/>
        <v>0.09917659095</v>
      </c>
      <c r="S200" s="2">
        <f t="shared" si="6"/>
        <v>0.1240030681</v>
      </c>
      <c r="T200" s="2">
        <f t="shared" si="7"/>
        <v>-0.1013886886</v>
      </c>
      <c r="U200" s="2">
        <f t="shared" si="8"/>
        <v>0.2728340125</v>
      </c>
      <c r="V200" s="2">
        <v>0.08095659162722317</v>
      </c>
      <c r="W200" s="2">
        <f t="shared" si="9"/>
        <v>0.1423509384</v>
      </c>
      <c r="X200" s="2">
        <f t="shared" si="10"/>
        <v>0.1464190014</v>
      </c>
      <c r="Y200" s="2">
        <f t="shared" si="11"/>
        <v>-0.08872515897</v>
      </c>
      <c r="Z200" s="2">
        <f t="shared" si="12"/>
        <v>0.3794738823</v>
      </c>
      <c r="AA200" s="2">
        <f t="shared" si="13"/>
        <v>0.01167365099</v>
      </c>
      <c r="AB200" s="5">
        <f t="shared" si="14"/>
        <v>0.05055545725</v>
      </c>
      <c r="AC200" s="2">
        <f t="shared" si="15"/>
        <v>0.0509150882</v>
      </c>
      <c r="AD200" s="2">
        <f t="shared" si="16"/>
        <v>0.02930594966</v>
      </c>
      <c r="AE200" s="2">
        <f t="shared" si="17"/>
        <v>0.01459854015</v>
      </c>
      <c r="AF200" s="2">
        <f t="shared" si="18"/>
        <v>0.118251928</v>
      </c>
      <c r="AG200" s="2">
        <v>0.05055545724580091</v>
      </c>
      <c r="AH200" s="2">
        <v>0.050915088198254965</v>
      </c>
      <c r="AI200" s="2">
        <v>0.029305949660253825</v>
      </c>
      <c r="AJ200" s="2">
        <v>0.014598540145985384</v>
      </c>
      <c r="AK200" s="2">
        <v>0.11825192802056561</v>
      </c>
      <c r="AL200" s="2">
        <v>0.04906921966211242</v>
      </c>
      <c r="AM200" s="2">
        <v>0.013008613574669262</v>
      </c>
      <c r="AN200" s="2">
        <f t="shared" si="20"/>
        <v>0.03606060609</v>
      </c>
      <c r="AO200" s="2">
        <v>0.06695533149741476</v>
      </c>
      <c r="AP200" s="2">
        <v>0.0014187647140494867</v>
      </c>
      <c r="AQ200" s="2">
        <f t="shared" si="21"/>
        <v>0.06553656678</v>
      </c>
      <c r="AR200" s="2">
        <v>0.06115398598903345</v>
      </c>
      <c r="AS200" s="2">
        <v>0.019465827929624806</v>
      </c>
      <c r="AT200" s="2">
        <f t="shared" si="22"/>
        <v>0.04168815806</v>
      </c>
    </row>
    <row r="201" ht="15.75" customHeight="1">
      <c r="A201" s="2">
        <v>1991.0</v>
      </c>
      <c r="D201" s="2">
        <v>134.6</v>
      </c>
      <c r="E201" s="2">
        <v>1.0565149136577707</v>
      </c>
      <c r="F201" s="2">
        <f t="shared" si="2"/>
        <v>0.00449179227</v>
      </c>
      <c r="G201" s="2">
        <v>0.059537297604769446</v>
      </c>
      <c r="H201" s="2">
        <v>0.002860711105851621</v>
      </c>
      <c r="I201" s="2">
        <v>0.10494929064451952</v>
      </c>
      <c r="J201" s="2">
        <v>0.0458435336412466</v>
      </c>
      <c r="K201" s="2">
        <f t="shared" si="3"/>
        <v>0.4782020729</v>
      </c>
      <c r="L201" s="2">
        <f t="shared" si="4"/>
        <v>0.7985168555</v>
      </c>
      <c r="M201" s="2">
        <f t="shared" si="19"/>
        <v>0.5554200546</v>
      </c>
      <c r="N201" s="2">
        <f t="shared" si="1"/>
        <v>13.83664813</v>
      </c>
      <c r="O201" s="2">
        <v>79874.3000409961</v>
      </c>
      <c r="P201" s="2">
        <v>2192.959918272832</v>
      </c>
      <c r="Q201" s="2">
        <v>0.08523677240485304</v>
      </c>
      <c r="R201" s="2">
        <f t="shared" si="5"/>
        <v>0.09213101909</v>
      </c>
      <c r="S201" s="2">
        <f t="shared" si="6"/>
        <v>0.1275854607</v>
      </c>
      <c r="T201" s="2">
        <f t="shared" si="7"/>
        <v>-0.1013886886</v>
      </c>
      <c r="U201" s="2">
        <f t="shared" si="8"/>
        <v>0.2728340125</v>
      </c>
      <c r="V201" s="2">
        <v>0.09520522904423145</v>
      </c>
      <c r="W201" s="2">
        <f t="shared" si="9"/>
        <v>0.1502490648</v>
      </c>
      <c r="X201" s="2">
        <f t="shared" si="10"/>
        <v>0.1348302552</v>
      </c>
      <c r="Y201" s="2">
        <f t="shared" si="11"/>
        <v>-0.08872515897</v>
      </c>
      <c r="Z201" s="2">
        <f t="shared" si="12"/>
        <v>0.3794738823</v>
      </c>
      <c r="AA201" s="2">
        <f t="shared" si="13"/>
        <v>-0.009968456639</v>
      </c>
      <c r="AB201" s="5">
        <f t="shared" si="14"/>
        <v>0.04460615567</v>
      </c>
      <c r="AC201" s="2">
        <f t="shared" si="15"/>
        <v>0.04474138676</v>
      </c>
      <c r="AD201" s="2">
        <f t="shared" si="16"/>
        <v>0.01778110834</v>
      </c>
      <c r="AE201" s="2">
        <f t="shared" si="17"/>
        <v>0.01459854015</v>
      </c>
      <c r="AF201" s="2">
        <f t="shared" si="18"/>
        <v>0.08390804598</v>
      </c>
      <c r="AG201" s="2">
        <v>0.04460615567414731</v>
      </c>
      <c r="AH201" s="2">
        <v>0.04474138676197548</v>
      </c>
      <c r="AI201" s="2">
        <v>0.017781108336541097</v>
      </c>
      <c r="AJ201" s="2">
        <v>0.014598540145985384</v>
      </c>
      <c r="AK201" s="2">
        <v>0.0839080459770114</v>
      </c>
      <c r="AL201" s="2">
        <v>0.04478490926611713</v>
      </c>
      <c r="AM201" s="2">
        <v>0.01207303987862245</v>
      </c>
      <c r="AN201" s="2">
        <f t="shared" si="20"/>
        <v>0.03271186939</v>
      </c>
      <c r="AO201" s="2">
        <v>0.0693652028872318</v>
      </c>
      <c r="AP201" s="2">
        <v>0.0015750050883724304</v>
      </c>
      <c r="AQ201" s="2">
        <f t="shared" si="21"/>
        <v>0.0677901978</v>
      </c>
      <c r="AR201" s="2">
        <v>0.06169721665339826</v>
      </c>
      <c r="AS201" s="2">
        <v>0.01966326792936761</v>
      </c>
      <c r="AT201" s="2">
        <f t="shared" si="22"/>
        <v>0.04203394872</v>
      </c>
    </row>
    <row r="202" ht="15.75" customHeight="1">
      <c r="A202" s="2">
        <v>1992.0</v>
      </c>
      <c r="D202" s="2">
        <v>138.1</v>
      </c>
      <c r="E202" s="2">
        <v>1.026002971768202</v>
      </c>
      <c r="F202" s="2">
        <f t="shared" si="2"/>
        <v>-0.03051194189</v>
      </c>
      <c r="G202" s="2">
        <v>0.27243226031603074</v>
      </c>
      <c r="H202" s="2">
        <v>0.2401837960792017</v>
      </c>
      <c r="I202" s="2">
        <v>0.1607378092731131</v>
      </c>
      <c r="J202" s="2">
        <v>0.13132012402723414</v>
      </c>
      <c r="K202" s="2">
        <f t="shared" si="3"/>
        <v>0.4805121991</v>
      </c>
      <c r="L202" s="2">
        <f t="shared" si="4"/>
        <v>0.6881506987</v>
      </c>
      <c r="M202" s="2">
        <f t="shared" si="19"/>
        <v>0.5740371663</v>
      </c>
      <c r="N202" s="2">
        <f t="shared" si="1"/>
        <v>14.1964421</v>
      </c>
      <c r="O202" s="2">
        <v>99058.81263401167</v>
      </c>
      <c r="P202" s="2">
        <v>2480.9396867271735</v>
      </c>
      <c r="Q202" s="2">
        <v>0.1207685050125868</v>
      </c>
      <c r="R202" s="2">
        <f t="shared" si="5"/>
        <v>0.1262882676</v>
      </c>
      <c r="S202" s="2">
        <f t="shared" si="6"/>
        <v>0.1151351955</v>
      </c>
      <c r="T202" s="2">
        <f t="shared" si="7"/>
        <v>-0.09381473358</v>
      </c>
      <c r="U202" s="2">
        <f t="shared" si="8"/>
        <v>0.2728340125</v>
      </c>
      <c r="V202" s="2">
        <v>0.11915212042501028</v>
      </c>
      <c r="W202" s="2">
        <f t="shared" si="9"/>
        <v>0.1675490325</v>
      </c>
      <c r="X202" s="2">
        <f t="shared" si="10"/>
        <v>0.116955491</v>
      </c>
      <c r="Y202" s="2">
        <f t="shared" si="11"/>
        <v>-0.01322366196</v>
      </c>
      <c r="Z202" s="2">
        <f t="shared" si="12"/>
        <v>0.3794738823</v>
      </c>
      <c r="AA202" s="2">
        <f t="shared" si="13"/>
        <v>0.001616384588</v>
      </c>
      <c r="AB202" s="5">
        <f t="shared" si="14"/>
        <v>0.03888672916</v>
      </c>
      <c r="AC202" s="2">
        <f t="shared" si="15"/>
        <v>0.03895087934</v>
      </c>
      <c r="AD202" s="2">
        <f t="shared" si="16"/>
        <v>0.01214409579</v>
      </c>
      <c r="AE202" s="2">
        <f t="shared" si="17"/>
        <v>0.01459854015</v>
      </c>
      <c r="AF202" s="2">
        <f t="shared" si="18"/>
        <v>0.05651491366</v>
      </c>
      <c r="AG202" s="2">
        <v>0.03888672915875713</v>
      </c>
      <c r="AH202" s="2">
        <v>0.038950879341094424</v>
      </c>
      <c r="AI202" s="2">
        <v>0.012144095792613883</v>
      </c>
      <c r="AJ202" s="2">
        <v>0.014598540145985384</v>
      </c>
      <c r="AK202" s="2">
        <v>0.05651491365777073</v>
      </c>
      <c r="AL202" s="2">
        <v>0.04764627988931302</v>
      </c>
      <c r="AM202" s="2">
        <v>0.015579564964137477</v>
      </c>
      <c r="AN202" s="2">
        <f t="shared" si="20"/>
        <v>0.03206671493</v>
      </c>
      <c r="AO202" s="2">
        <v>0.07746939131093515</v>
      </c>
      <c r="AP202" s="2">
        <v>0.005513489257824558</v>
      </c>
      <c r="AQ202" s="2">
        <f t="shared" si="21"/>
        <v>0.07195590205</v>
      </c>
      <c r="AR202" s="2">
        <v>0.06238375498250874</v>
      </c>
      <c r="AS202" s="2">
        <v>0.020390870602893123</v>
      </c>
      <c r="AT202" s="2">
        <f t="shared" si="22"/>
        <v>0.04199288438</v>
      </c>
    </row>
    <row r="203" ht="15.75" customHeight="1">
      <c r="A203" s="2">
        <v>1993.0</v>
      </c>
      <c r="D203" s="2">
        <v>142.6</v>
      </c>
      <c r="E203" s="2">
        <v>1.0325850832729906</v>
      </c>
      <c r="F203" s="2">
        <f t="shared" si="2"/>
        <v>0.006582111505</v>
      </c>
      <c r="G203" s="2">
        <v>0.10576046290135599</v>
      </c>
      <c r="H203" s="2">
        <v>0.07086619864430066</v>
      </c>
      <c r="I203" s="2">
        <v>0.14102238302866343</v>
      </c>
      <c r="J203" s="2">
        <v>0.10501536533140543</v>
      </c>
      <c r="K203" s="2">
        <f t="shared" si="3"/>
        <v>0.4800383359</v>
      </c>
      <c r="L203" s="2">
        <f t="shared" si="4"/>
        <v>0.7121404282</v>
      </c>
      <c r="M203" s="2">
        <f t="shared" si="19"/>
        <v>0.5725693514</v>
      </c>
      <c r="N203" s="2">
        <f t="shared" si="1"/>
        <v>14.65903435</v>
      </c>
      <c r="O203" s="2">
        <v>106078.7341276021</v>
      </c>
      <c r="P203" s="2">
        <v>2741.47647429401</v>
      </c>
      <c r="Q203" s="2">
        <v>0.10425062871433385</v>
      </c>
      <c r="R203" s="2">
        <f t="shared" si="5"/>
        <v>0.1091473601</v>
      </c>
      <c r="S203" s="2">
        <f t="shared" si="6"/>
        <v>0.1085180643</v>
      </c>
      <c r="T203" s="2">
        <f t="shared" si="7"/>
        <v>-0.09381473358</v>
      </c>
      <c r="U203" s="2">
        <f t="shared" si="8"/>
        <v>0.2728340125</v>
      </c>
      <c r="V203" s="2">
        <v>0.09459788675257486</v>
      </c>
      <c r="W203" s="2">
        <f t="shared" si="9"/>
        <v>0.1385838841</v>
      </c>
      <c r="X203" s="2">
        <f t="shared" si="10"/>
        <v>0.07516943261</v>
      </c>
      <c r="Y203" s="2">
        <f t="shared" si="11"/>
        <v>-0.01322366196</v>
      </c>
      <c r="Z203" s="2">
        <f t="shared" si="12"/>
        <v>0.2182843642</v>
      </c>
      <c r="AA203" s="2">
        <f t="shared" si="13"/>
        <v>0.009652741962</v>
      </c>
      <c r="AB203" s="3">
        <f t="shared" si="14"/>
        <v>0.03843201034</v>
      </c>
      <c r="AC203" s="4">
        <f t="shared" si="15"/>
        <v>0.03849782881</v>
      </c>
      <c r="AD203" s="4">
        <f t="shared" si="16"/>
        <v>0.01230363128</v>
      </c>
      <c r="AE203" s="4">
        <f t="shared" si="17"/>
        <v>0.01459854015</v>
      </c>
      <c r="AF203" s="4">
        <f t="shared" si="18"/>
        <v>0.05651491366</v>
      </c>
      <c r="AG203" s="4">
        <v>0.038432010342892856</v>
      </c>
      <c r="AH203" s="4">
        <v>0.038497828813674584</v>
      </c>
      <c r="AI203" s="4">
        <v>0.012303631275450448</v>
      </c>
      <c r="AJ203" s="4">
        <v>0.014598540145985384</v>
      </c>
      <c r="AK203" s="4">
        <v>0.05651491365777073</v>
      </c>
      <c r="AL203" s="2">
        <v>0.05125580056889295</v>
      </c>
      <c r="AM203" s="2">
        <v>0.016772870980784945</v>
      </c>
      <c r="AN203" s="2">
        <f t="shared" si="20"/>
        <v>0.03448292959</v>
      </c>
      <c r="AO203" s="2">
        <v>0.07586775431959772</v>
      </c>
      <c r="AP203" s="2">
        <v>0.007994734262112847</v>
      </c>
      <c r="AQ203" s="2">
        <f t="shared" si="21"/>
        <v>0.06787302006</v>
      </c>
      <c r="AR203" s="2">
        <v>0.0625009749849229</v>
      </c>
      <c r="AS203" s="2">
        <v>0.020922890031330497</v>
      </c>
      <c r="AT203" s="2">
        <f t="shared" si="22"/>
        <v>0.04157808495</v>
      </c>
    </row>
    <row r="204" ht="15.75" customHeight="1">
      <c r="A204" s="2">
        <v>1994.0</v>
      </c>
      <c r="D204" s="2">
        <v>146.2</v>
      </c>
      <c r="E204" s="2">
        <v>1.0252454417952315</v>
      </c>
      <c r="F204" s="2">
        <f t="shared" si="2"/>
        <v>-0.007339641478</v>
      </c>
      <c r="G204" s="2">
        <v>0.13663930470808072</v>
      </c>
      <c r="H204" s="2">
        <v>0.10865092237600749</v>
      </c>
      <c r="I204" s="2">
        <v>0.1265496690757646</v>
      </c>
      <c r="J204" s="2">
        <v>0.09880973194394005</v>
      </c>
      <c r="K204" s="2">
        <f t="shared" si="3"/>
        <v>0.4802206737</v>
      </c>
      <c r="L204" s="2">
        <f t="shared" si="4"/>
        <v>0.7264718428</v>
      </c>
      <c r="M204" s="2">
        <f t="shared" si="19"/>
        <v>0.5511588576</v>
      </c>
      <c r="N204" s="2">
        <f t="shared" si="1"/>
        <v>15.02910814</v>
      </c>
      <c r="O204" s="2">
        <v>117604.28643504533</v>
      </c>
      <c r="P204" s="2">
        <v>3012.361029849619</v>
      </c>
      <c r="Q204" s="2">
        <v>0.10361059547505323</v>
      </c>
      <c r="R204" s="2">
        <f t="shared" si="5"/>
        <v>0.1085027232</v>
      </c>
      <c r="S204" s="2">
        <f t="shared" si="6"/>
        <v>0.1084979373</v>
      </c>
      <c r="T204" s="2">
        <f t="shared" si="7"/>
        <v>-0.09381473358</v>
      </c>
      <c r="U204" s="2">
        <f t="shared" si="8"/>
        <v>0.2728340125</v>
      </c>
      <c r="V204" s="2">
        <v>0.09882055948763648</v>
      </c>
      <c r="W204" s="2">
        <f t="shared" si="9"/>
        <v>0.14107576</v>
      </c>
      <c r="X204" s="2">
        <f t="shared" si="10"/>
        <v>0.07387550079</v>
      </c>
      <c r="Y204" s="2">
        <f t="shared" si="11"/>
        <v>-0.01322366196</v>
      </c>
      <c r="Z204" s="2">
        <f t="shared" si="12"/>
        <v>0.2182843642</v>
      </c>
      <c r="AA204" s="2">
        <f t="shared" si="13"/>
        <v>0.004790035987</v>
      </c>
      <c r="AB204" s="5">
        <f t="shared" si="14"/>
        <v>0.03675781771</v>
      </c>
      <c r="AC204" s="2">
        <f t="shared" si="15"/>
        <v>0.03683014395</v>
      </c>
      <c r="AD204" s="2">
        <f t="shared" si="16"/>
        <v>0.01290349298</v>
      </c>
      <c r="AE204" s="2">
        <f t="shared" si="17"/>
        <v>0.01459854015</v>
      </c>
      <c r="AF204" s="2">
        <f t="shared" si="18"/>
        <v>0.05651491366</v>
      </c>
      <c r="AG204" s="2">
        <v>0.03675781770958776</v>
      </c>
      <c r="AH204" s="2">
        <v>0.03683014395434303</v>
      </c>
      <c r="AI204" s="2">
        <v>0.012903492980018817</v>
      </c>
      <c r="AJ204" s="2">
        <v>0.014598540145985384</v>
      </c>
      <c r="AK204" s="2">
        <v>0.05651491365777073</v>
      </c>
      <c r="AL204" s="2">
        <v>0.049674933164110986</v>
      </c>
      <c r="AM204" s="2">
        <v>0.019909926215378824</v>
      </c>
      <c r="AN204" s="2">
        <f t="shared" si="20"/>
        <v>0.02976500695</v>
      </c>
      <c r="AO204" s="2">
        <v>0.07454808718168805</v>
      </c>
      <c r="AP204" s="2">
        <v>0.008963017354538584</v>
      </c>
      <c r="AQ204" s="2">
        <f t="shared" si="21"/>
        <v>0.06558506983</v>
      </c>
      <c r="AR204" s="2">
        <v>0.06547602588101352</v>
      </c>
      <c r="AS204" s="2">
        <v>0.021127093498683597</v>
      </c>
      <c r="AT204" s="2">
        <f t="shared" si="22"/>
        <v>0.04434893238</v>
      </c>
    </row>
    <row r="205" ht="15.75" customHeight="1">
      <c r="A205" s="2">
        <v>1995.0</v>
      </c>
      <c r="D205" s="2">
        <v>150.3</v>
      </c>
      <c r="E205" s="2">
        <v>1.0280437756497949</v>
      </c>
      <c r="F205" s="2">
        <f t="shared" si="2"/>
        <v>0.002798333855</v>
      </c>
      <c r="G205" s="2">
        <v>-0.018229315708267024</v>
      </c>
      <c r="H205" s="2">
        <v>-0.04501081807417595</v>
      </c>
      <c r="I205" s="2">
        <v>-0.052622554557625656</v>
      </c>
      <c r="J205" s="2">
        <v>-0.07846585147255414</v>
      </c>
      <c r="K205" s="2">
        <f t="shared" si="3"/>
        <v>0.482167425</v>
      </c>
      <c r="L205" s="2">
        <f t="shared" si="4"/>
        <v>0.7813714583</v>
      </c>
      <c r="M205" s="2">
        <f t="shared" si="19"/>
        <v>0.5587873113</v>
      </c>
      <c r="N205" s="2">
        <f t="shared" si="1"/>
        <v>15.45058108</v>
      </c>
      <c r="O205" s="2">
        <v>112310.82129357423</v>
      </c>
      <c r="P205" s="2">
        <v>2775.9935566997287</v>
      </c>
      <c r="Q205" s="2">
        <v>0.08850232814555987</v>
      </c>
      <c r="R205" s="2">
        <f t="shared" si="5"/>
        <v>0.0943882934</v>
      </c>
      <c r="S205" s="2">
        <f t="shared" si="6"/>
        <v>0.1189619265</v>
      </c>
      <c r="T205" s="2">
        <f t="shared" si="7"/>
        <v>-0.09381473358</v>
      </c>
      <c r="U205" s="2">
        <f t="shared" si="8"/>
        <v>0.2728340125</v>
      </c>
      <c r="V205" s="2">
        <v>0.07618550697867006</v>
      </c>
      <c r="W205" s="2">
        <f t="shared" si="9"/>
        <v>0.1183275135</v>
      </c>
      <c r="X205" s="2">
        <f t="shared" si="10"/>
        <v>0.09168629422</v>
      </c>
      <c r="Y205" s="2">
        <f t="shared" si="11"/>
        <v>-0.07846585147</v>
      </c>
      <c r="Z205" s="2">
        <f t="shared" si="12"/>
        <v>0.2182843642</v>
      </c>
      <c r="AA205" s="2">
        <f t="shared" si="13"/>
        <v>0.01231682117</v>
      </c>
      <c r="AB205" s="5">
        <f t="shared" si="14"/>
        <v>0.03602599413</v>
      </c>
      <c r="AC205" s="2">
        <f t="shared" si="15"/>
        <v>0.03610164615</v>
      </c>
      <c r="AD205" s="2">
        <f t="shared" si="16"/>
        <v>0.0131999166</v>
      </c>
      <c r="AE205" s="2">
        <f t="shared" si="17"/>
        <v>0.01459854015</v>
      </c>
      <c r="AF205" s="2">
        <f t="shared" si="18"/>
        <v>0.05651491366</v>
      </c>
      <c r="AG205" s="2">
        <v>0.03602599413281694</v>
      </c>
      <c r="AH205" s="2">
        <v>0.036101646151314615</v>
      </c>
      <c r="AI205" s="2">
        <v>0.013199916601192317</v>
      </c>
      <c r="AJ205" s="2">
        <v>0.014598540145985384</v>
      </c>
      <c r="AK205" s="2">
        <v>0.05651491365777073</v>
      </c>
      <c r="AL205" s="2">
        <v>0.0427044482820257</v>
      </c>
      <c r="AM205" s="2">
        <v>0.01630143053530557</v>
      </c>
      <c r="AN205" s="2">
        <f t="shared" si="20"/>
        <v>0.02640301775</v>
      </c>
      <c r="AO205" s="2">
        <v>0.06984977743275189</v>
      </c>
      <c r="AP205" s="2">
        <v>0.006447244769729287</v>
      </c>
      <c r="AQ205" s="2">
        <f t="shared" si="21"/>
        <v>0.06340253266</v>
      </c>
      <c r="AR205" s="2">
        <v>0.06433961891620377</v>
      </c>
      <c r="AS205" s="2">
        <v>0.019301339444911112</v>
      </c>
      <c r="AT205" s="2">
        <f t="shared" si="22"/>
        <v>0.04503827947</v>
      </c>
    </row>
    <row r="206" ht="15.75" customHeight="1">
      <c r="A206" s="2">
        <v>1996.0</v>
      </c>
      <c r="D206" s="2">
        <v>154.4</v>
      </c>
      <c r="E206" s="2">
        <v>1.0272787757817698</v>
      </c>
      <c r="F206" s="2">
        <f t="shared" si="2"/>
        <v>-0.000764999868</v>
      </c>
      <c r="G206" s="2">
        <v>0.36711591652076336</v>
      </c>
      <c r="H206" s="2">
        <v>0.3308129679603027</v>
      </c>
      <c r="I206" s="2">
        <v>0.24202731469290795</v>
      </c>
      <c r="J206" s="2">
        <v>0.20904601941932688</v>
      </c>
      <c r="K206" s="2">
        <f t="shared" si="3"/>
        <v>0.4887389411</v>
      </c>
      <c r="L206" s="2">
        <f t="shared" si="4"/>
        <v>0.860948767</v>
      </c>
      <c r="M206" s="2">
        <f t="shared" si="19"/>
        <v>0.6432232254</v>
      </c>
      <c r="N206" s="2">
        <f t="shared" si="1"/>
        <v>15.87205402</v>
      </c>
      <c r="O206" s="2">
        <v>149464.6974197607</v>
      </c>
      <c r="P206" s="2">
        <v>3356.3039596615067</v>
      </c>
      <c r="Q206" s="2">
        <v>0.10199736212644862</v>
      </c>
      <c r="R206" s="2">
        <f t="shared" si="5"/>
        <v>0.1098160235</v>
      </c>
      <c r="S206" s="2">
        <f t="shared" si="6"/>
        <v>0.1390985848</v>
      </c>
      <c r="T206" s="2">
        <f t="shared" si="7"/>
        <v>-0.09381473358</v>
      </c>
      <c r="U206" s="2">
        <f t="shared" si="8"/>
        <v>0.330812968</v>
      </c>
      <c r="V206" s="2">
        <v>0.07536662893676957</v>
      </c>
      <c r="W206" s="2">
        <f t="shared" si="9"/>
        <v>0.1159672437</v>
      </c>
      <c r="X206" s="2">
        <f t="shared" si="10"/>
        <v>0.09016896763</v>
      </c>
      <c r="Y206" s="2">
        <f t="shared" si="11"/>
        <v>-0.07846585147</v>
      </c>
      <c r="Z206" s="2">
        <f t="shared" si="12"/>
        <v>0.2090460194</v>
      </c>
      <c r="AA206" s="2">
        <f t="shared" si="13"/>
        <v>0.02663073319</v>
      </c>
      <c r="AB206" s="5">
        <f t="shared" si="14"/>
        <v>0.03486494089</v>
      </c>
      <c r="AC206" s="2">
        <f t="shared" si="15"/>
        <v>0.03494326781</v>
      </c>
      <c r="AD206" s="2">
        <f t="shared" si="16"/>
        <v>0.01343685719</v>
      </c>
      <c r="AE206" s="2">
        <f t="shared" si="17"/>
        <v>0.01459854015</v>
      </c>
      <c r="AF206" s="2">
        <f t="shared" si="18"/>
        <v>0.05651491366</v>
      </c>
      <c r="AG206" s="2">
        <v>0.034864940888880154</v>
      </c>
      <c r="AH206" s="2">
        <v>0.03494326780532098</v>
      </c>
      <c r="AI206" s="2">
        <v>0.013436857193085322</v>
      </c>
      <c r="AJ206" s="2">
        <v>0.014598540145985384</v>
      </c>
      <c r="AK206" s="2">
        <v>0.05651491365777073</v>
      </c>
      <c r="AL206" s="2">
        <v>0.04954955709243596</v>
      </c>
      <c r="AM206" s="2">
        <v>0.023670796465194658</v>
      </c>
      <c r="AN206" s="2">
        <f t="shared" si="20"/>
        <v>0.02587876063</v>
      </c>
      <c r="AO206" s="2">
        <v>0.06849886956599643</v>
      </c>
      <c r="AP206" s="2">
        <v>0.009473345219415494</v>
      </c>
      <c r="AQ206" s="2">
        <f t="shared" si="21"/>
        <v>0.05902552435</v>
      </c>
      <c r="AR206" s="2">
        <v>0.0666991426711852</v>
      </c>
      <c r="AS206" s="2">
        <v>0.020773530312806703</v>
      </c>
      <c r="AT206" s="2">
        <f t="shared" si="22"/>
        <v>0.04592561236</v>
      </c>
    </row>
    <row r="207" ht="15.75" customHeight="1">
      <c r="A207" s="2">
        <v>1997.0</v>
      </c>
      <c r="D207" s="2">
        <v>159.1</v>
      </c>
      <c r="E207" s="2">
        <v>1.030440414507772</v>
      </c>
      <c r="F207" s="2">
        <f t="shared" si="2"/>
        <v>0.003161638726</v>
      </c>
      <c r="G207" s="2">
        <v>0.24162338822670937</v>
      </c>
      <c r="H207" s="2">
        <v>0.2049443817863228</v>
      </c>
      <c r="I207" s="2">
        <v>0.009762758537437577</v>
      </c>
      <c r="J207" s="2">
        <v>-0.020066813839218267</v>
      </c>
      <c r="K207" s="2">
        <f t="shared" si="3"/>
        <v>0.4848908759</v>
      </c>
      <c r="L207" s="2">
        <f t="shared" si="4"/>
        <v>0.6515877235</v>
      </c>
      <c r="M207" s="2">
        <f t="shared" si="19"/>
        <v>0.6083167651</v>
      </c>
      <c r="N207" s="2">
        <f t="shared" si="1"/>
        <v>16.35520592</v>
      </c>
      <c r="O207" s="2">
        <v>180096.64743133335</v>
      </c>
      <c r="P207" s="2">
        <v>3288.9536329151483</v>
      </c>
      <c r="Q207" s="2">
        <v>0.09597356198186602</v>
      </c>
      <c r="R207" s="2">
        <f t="shared" si="5"/>
        <v>0.1030270604</v>
      </c>
      <c r="S207" s="2">
        <f t="shared" si="6"/>
        <v>0.1317191399</v>
      </c>
      <c r="T207" s="2">
        <f t="shared" si="7"/>
        <v>-0.09381473358</v>
      </c>
      <c r="U207" s="2">
        <f t="shared" si="8"/>
        <v>0.330812968</v>
      </c>
      <c r="V207" s="2">
        <v>0.05368219412302752</v>
      </c>
      <c r="W207" s="2">
        <f t="shared" si="9"/>
        <v>0.0950558314</v>
      </c>
      <c r="X207" s="2">
        <f t="shared" si="10"/>
        <v>0.08368519426</v>
      </c>
      <c r="Y207" s="2">
        <f t="shared" si="11"/>
        <v>-0.07846585147</v>
      </c>
      <c r="Z207" s="2">
        <f t="shared" si="12"/>
        <v>0.2090460194</v>
      </c>
      <c r="AA207" s="2">
        <f t="shared" si="13"/>
        <v>0.04229136786</v>
      </c>
      <c r="AB207" s="5">
        <f t="shared" si="14"/>
        <v>0.0364695299</v>
      </c>
      <c r="AC207" s="2">
        <f t="shared" si="15"/>
        <v>0.03652745524</v>
      </c>
      <c r="AD207" s="2">
        <f t="shared" si="16"/>
        <v>0.01157686115</v>
      </c>
      <c r="AE207" s="2">
        <f t="shared" si="17"/>
        <v>0.0252454418</v>
      </c>
      <c r="AF207" s="2">
        <f t="shared" si="18"/>
        <v>0.05651491366</v>
      </c>
      <c r="AG207" s="2">
        <v>0.03646952989668778</v>
      </c>
      <c r="AH207" s="2">
        <v>0.036527455241499585</v>
      </c>
      <c r="AI207" s="2">
        <v>0.011576861151085294</v>
      </c>
      <c r="AJ207" s="2">
        <v>0.02524544179523147</v>
      </c>
      <c r="AK207" s="2">
        <v>0.05651491365777073</v>
      </c>
      <c r="AL207" s="2">
        <v>0.05802614724257103</v>
      </c>
      <c r="AM207" s="2">
        <v>0.023601939633799675</v>
      </c>
      <c r="AN207" s="2">
        <f t="shared" si="20"/>
        <v>0.03442420761</v>
      </c>
      <c r="AO207" s="2">
        <v>0.07854492413043905</v>
      </c>
      <c r="AP207" s="2">
        <v>0.012512741954287292</v>
      </c>
      <c r="AQ207" s="2">
        <f t="shared" si="21"/>
        <v>0.06603218218</v>
      </c>
      <c r="AR207" s="2">
        <v>0.06856785153735459</v>
      </c>
      <c r="AS207" s="2">
        <v>0.01991686443917311</v>
      </c>
      <c r="AT207" s="2">
        <f t="shared" si="22"/>
        <v>0.0486509871</v>
      </c>
    </row>
    <row r="208" ht="15.75" customHeight="1">
      <c r="A208" s="2">
        <v>1998.0</v>
      </c>
      <c r="D208" s="2">
        <v>161.6</v>
      </c>
      <c r="E208" s="2">
        <v>1.015713387806411</v>
      </c>
      <c r="F208" s="2">
        <f t="shared" si="2"/>
        <v>-0.0147270267</v>
      </c>
      <c r="G208" s="2">
        <v>0.24292980105531004</v>
      </c>
      <c r="H208" s="2">
        <v>0.2237013078459147</v>
      </c>
      <c r="I208" s="2">
        <v>0.14818319980559314</v>
      </c>
      <c r="J208" s="2">
        <v>0.13042046466008572</v>
      </c>
      <c r="K208" s="2">
        <f t="shared" si="3"/>
        <v>0.4868409581</v>
      </c>
      <c r="L208" s="2">
        <f t="shared" si="4"/>
        <v>0.6305810403</v>
      </c>
      <c r="M208" s="2">
        <f t="shared" si="19"/>
        <v>0.6158321242</v>
      </c>
      <c r="N208" s="2">
        <f t="shared" si="1"/>
        <v>16.61220161</v>
      </c>
      <c r="O208" s="2">
        <v>220384.5030003872</v>
      </c>
      <c r="P208" s="2">
        <v>3717.900493965419</v>
      </c>
      <c r="Q208" s="2">
        <v>0.12939515570681678</v>
      </c>
      <c r="R208" s="2">
        <f t="shared" si="5"/>
        <v>0.1347786646</v>
      </c>
      <c r="S208" s="2">
        <f t="shared" si="6"/>
        <v>0.1163726413</v>
      </c>
      <c r="T208" s="2">
        <f t="shared" si="7"/>
        <v>-0.04501081807</v>
      </c>
      <c r="U208" s="2">
        <f t="shared" si="8"/>
        <v>0.330812968</v>
      </c>
      <c r="V208" s="2">
        <v>0.06809964203538721</v>
      </c>
      <c r="W208" s="2">
        <f t="shared" si="9"/>
        <v>0.107203268</v>
      </c>
      <c r="X208" s="2">
        <f t="shared" si="10"/>
        <v>0.08267996272</v>
      </c>
      <c r="Y208" s="2">
        <f t="shared" si="11"/>
        <v>-0.07846585147</v>
      </c>
      <c r="Z208" s="2">
        <f t="shared" si="12"/>
        <v>0.2090460194</v>
      </c>
      <c r="AA208" s="2">
        <f t="shared" si="13"/>
        <v>0.06129551367</v>
      </c>
      <c r="AB208" s="5">
        <f t="shared" si="14"/>
        <v>0.03397681292</v>
      </c>
      <c r="AC208" s="2">
        <f t="shared" si="15"/>
        <v>0.03405203143</v>
      </c>
      <c r="AD208" s="2">
        <f t="shared" si="16"/>
        <v>0.01317673309</v>
      </c>
      <c r="AE208" s="2">
        <f t="shared" si="17"/>
        <v>0.01571338781</v>
      </c>
      <c r="AF208" s="2">
        <f t="shared" si="18"/>
        <v>0.05651491366</v>
      </c>
      <c r="AG208" s="2">
        <v>0.03397681291603173</v>
      </c>
      <c r="AH208" s="2">
        <v>0.034052031432212804</v>
      </c>
      <c r="AI208" s="2">
        <v>0.01317673309295887</v>
      </c>
      <c r="AJ208" s="2">
        <v>0.015713387806411072</v>
      </c>
      <c r="AK208" s="2">
        <v>0.05651491365777073</v>
      </c>
      <c r="AL208" s="2">
        <v>0.06175352282628965</v>
      </c>
      <c r="AM208" s="2">
        <v>0.03192991428759485</v>
      </c>
      <c r="AN208" s="2">
        <f t="shared" si="20"/>
        <v>0.02982360854</v>
      </c>
      <c r="AO208" s="2">
        <v>0.08543817033203158</v>
      </c>
      <c r="AP208" s="2">
        <v>0.018177937288109847</v>
      </c>
      <c r="AQ208" s="2">
        <f t="shared" si="21"/>
        <v>0.06726023304</v>
      </c>
      <c r="AR208" s="2">
        <v>0.06868505385802011</v>
      </c>
      <c r="AS208" s="2">
        <v>0.020042522751322386</v>
      </c>
      <c r="AT208" s="2">
        <f t="shared" si="22"/>
        <v>0.04864253111</v>
      </c>
    </row>
    <row r="209" ht="15.75" customHeight="1">
      <c r="A209" s="2">
        <v>1999.0</v>
      </c>
      <c r="D209" s="2">
        <v>164.3</v>
      </c>
      <c r="E209" s="2">
        <v>1.0167079207920793</v>
      </c>
      <c r="F209" s="2">
        <f t="shared" si="2"/>
        <v>0.0009945329857</v>
      </c>
      <c r="G209" s="2">
        <v>0.2639241593021795</v>
      </c>
      <c r="H209" s="2">
        <v>0.24315364664170547</v>
      </c>
      <c r="I209" s="2">
        <v>0.10602601792037714</v>
      </c>
      <c r="J209" s="2">
        <v>0.08785030125339577</v>
      </c>
      <c r="K209" s="2">
        <f t="shared" si="3"/>
        <v>0.4875082619</v>
      </c>
      <c r="L209" s="2">
        <f t="shared" si="4"/>
        <v>0.6100441932</v>
      </c>
      <c r="M209" s="2">
        <f t="shared" si="19"/>
        <v>0.614409885</v>
      </c>
      <c r="N209" s="2">
        <f t="shared" si="1"/>
        <v>16.88975696</v>
      </c>
      <c r="O209" s="2">
        <v>273971.7985682512</v>
      </c>
      <c r="P209" s="2">
        <v>4044.51917239043</v>
      </c>
      <c r="Q209" s="2">
        <v>0.13862726460345703</v>
      </c>
      <c r="R209" s="2">
        <f t="shared" si="5"/>
        <v>0.1444983546</v>
      </c>
      <c r="S209" s="2">
        <f t="shared" si="6"/>
        <v>0.1213620792</v>
      </c>
      <c r="T209" s="2">
        <f t="shared" si="7"/>
        <v>-0.04501081807</v>
      </c>
      <c r="U209" s="2">
        <f t="shared" si="8"/>
        <v>0.330812968</v>
      </c>
      <c r="V209" s="2">
        <v>0.07437040915343829</v>
      </c>
      <c r="W209" s="2">
        <f t="shared" si="9"/>
        <v>0.1104175041</v>
      </c>
      <c r="X209" s="2">
        <f t="shared" si="10"/>
        <v>0.08123868784</v>
      </c>
      <c r="Y209" s="2">
        <f t="shared" si="11"/>
        <v>-0.07846585147</v>
      </c>
      <c r="Z209" s="2">
        <f t="shared" si="12"/>
        <v>0.2090460194</v>
      </c>
      <c r="AA209" s="2">
        <f t="shared" si="13"/>
        <v>0.06425685545</v>
      </c>
      <c r="AB209" s="5">
        <f t="shared" si="14"/>
        <v>0.03097786716</v>
      </c>
      <c r="AC209" s="2">
        <f t="shared" si="15"/>
        <v>0.03105558064</v>
      </c>
      <c r="AD209" s="2">
        <f t="shared" si="16"/>
        <v>0.01339317085</v>
      </c>
      <c r="AE209" s="2">
        <f t="shared" si="17"/>
        <v>0.01571338781</v>
      </c>
      <c r="AF209" s="2">
        <f t="shared" si="18"/>
        <v>0.05651491366</v>
      </c>
      <c r="AG209" s="2">
        <v>0.030977867156136294</v>
      </c>
      <c r="AH209" s="2">
        <v>0.03105558064193059</v>
      </c>
      <c r="AI209" s="2">
        <v>0.013393170848819433</v>
      </c>
      <c r="AJ209" s="2">
        <v>0.015713387806411072</v>
      </c>
      <c r="AK209" s="2">
        <v>0.05651491365777073</v>
      </c>
      <c r="AL209" s="2">
        <v>0.06522465121797485</v>
      </c>
      <c r="AM209" s="2">
        <v>0.03643826262654559</v>
      </c>
      <c r="AN209" s="2">
        <f t="shared" si="20"/>
        <v>0.02878638859</v>
      </c>
      <c r="AO209" s="2">
        <v>0.08907887768273488</v>
      </c>
      <c r="AP209" s="2">
        <v>0.01895454364217019</v>
      </c>
      <c r="AQ209" s="2">
        <f t="shared" si="21"/>
        <v>0.07012433404</v>
      </c>
      <c r="AR209" s="2">
        <v>0.06822315410944328</v>
      </c>
      <c r="AS209" s="2">
        <v>0.019811060524449777</v>
      </c>
      <c r="AT209" s="2">
        <f t="shared" si="22"/>
        <v>0.04841209358</v>
      </c>
    </row>
    <row r="210" ht="15.75" customHeight="1">
      <c r="A210" s="2">
        <v>2000.0</v>
      </c>
      <c r="D210" s="2">
        <v>168.8</v>
      </c>
      <c r="E210" s="2">
        <v>1.0273889227023738</v>
      </c>
      <c r="F210" s="2">
        <f t="shared" si="2"/>
        <v>0.01068100191</v>
      </c>
      <c r="G210" s="2">
        <v>0.1584972035565182</v>
      </c>
      <c r="H210" s="2">
        <v>0.12761309564180046</v>
      </c>
      <c r="I210" s="2">
        <v>-0.08770725593789386</v>
      </c>
      <c r="J210" s="2">
        <v>-0.1120278563423932</v>
      </c>
      <c r="K210" s="2">
        <f t="shared" si="3"/>
        <v>0.4820050178</v>
      </c>
      <c r="L210" s="2">
        <f t="shared" si="4"/>
        <v>0.5437113487</v>
      </c>
      <c r="M210" s="2">
        <f t="shared" si="19"/>
        <v>0.652848556</v>
      </c>
      <c r="N210" s="2">
        <f t="shared" si="1"/>
        <v>17.35234921</v>
      </c>
      <c r="O210" s="2">
        <v>308934.18790209753</v>
      </c>
      <c r="P210" s="2">
        <v>3591.42035957182</v>
      </c>
      <c r="Q210" s="2">
        <v>0.1451699738496202</v>
      </c>
      <c r="R210" s="2">
        <f t="shared" si="5"/>
        <v>0.150777621</v>
      </c>
      <c r="S210" s="2">
        <f t="shared" si="6"/>
        <v>0.1183690261</v>
      </c>
      <c r="T210" s="2">
        <f t="shared" si="7"/>
        <v>-0.04501081807</v>
      </c>
      <c r="U210" s="2">
        <f t="shared" si="8"/>
        <v>0.330812968</v>
      </c>
      <c r="V210" s="2">
        <v>0.055286120523646766</v>
      </c>
      <c r="W210" s="2">
        <f t="shared" si="9"/>
        <v>0.08989286325</v>
      </c>
      <c r="X210" s="2">
        <f t="shared" si="10"/>
        <v>0.1010750561</v>
      </c>
      <c r="Y210" s="2">
        <f t="shared" si="11"/>
        <v>-0.1120278563</v>
      </c>
      <c r="Z210" s="2">
        <f t="shared" si="12"/>
        <v>0.2090460194</v>
      </c>
      <c r="AA210" s="2">
        <f t="shared" si="13"/>
        <v>0.08988385333</v>
      </c>
      <c r="AB210" s="5">
        <f t="shared" si="14"/>
        <v>0.02853790482</v>
      </c>
      <c r="AC210" s="2">
        <f t="shared" si="15"/>
        <v>0.02859216077</v>
      </c>
      <c r="AD210" s="2">
        <f t="shared" si="16"/>
        <v>0.01119283238</v>
      </c>
      <c r="AE210" s="2">
        <f t="shared" si="17"/>
        <v>0.01571338781</v>
      </c>
      <c r="AF210" s="2">
        <f t="shared" si="18"/>
        <v>0.05651491366</v>
      </c>
      <c r="AG210" s="2">
        <v>0.028537904823321684</v>
      </c>
      <c r="AH210" s="2">
        <v>0.028592160773439623</v>
      </c>
      <c r="AI210" s="2">
        <v>0.011192832376738676</v>
      </c>
      <c r="AJ210" s="2">
        <v>0.015713387806411072</v>
      </c>
      <c r="AK210" s="2">
        <v>0.05651491365777073</v>
      </c>
      <c r="AL210" s="2">
        <v>0.078231777118768</v>
      </c>
      <c r="AM210" s="2">
        <v>0.03768304083086135</v>
      </c>
      <c r="AN210" s="2">
        <f t="shared" si="20"/>
        <v>0.04054873629</v>
      </c>
      <c r="AO210" s="2">
        <v>0.08693069115126885</v>
      </c>
      <c r="AP210" s="2">
        <v>0.014792955237088052</v>
      </c>
      <c r="AQ210" s="2">
        <f t="shared" si="21"/>
        <v>0.07213773591</v>
      </c>
      <c r="AR210" s="2">
        <v>0.06914807775687284</v>
      </c>
      <c r="AS210" s="2">
        <v>0.018370889850210365</v>
      </c>
      <c r="AT210" s="2">
        <f t="shared" si="22"/>
        <v>0.05077718791</v>
      </c>
    </row>
    <row r="211" ht="15.75" customHeight="1">
      <c r="A211" s="2">
        <v>2001.0</v>
      </c>
      <c r="D211" s="2">
        <v>175.1</v>
      </c>
      <c r="E211" s="2">
        <v>1.0373222748815165</v>
      </c>
      <c r="F211" s="2">
        <f t="shared" si="2"/>
        <v>0.009933352179</v>
      </c>
      <c r="G211" s="2">
        <v>-0.03832677619702629</v>
      </c>
      <c r="H211" s="2">
        <v>-0.07292724056001154</v>
      </c>
      <c r="I211" s="2">
        <v>0.1715203366036595</v>
      </c>
      <c r="J211" s="2">
        <v>0.12936969056937597</v>
      </c>
      <c r="K211" s="2">
        <f t="shared" si="3"/>
        <v>0.4765537711</v>
      </c>
      <c r="L211" s="2">
        <f t="shared" si="4"/>
        <v>0.3524621336</v>
      </c>
      <c r="M211" s="2">
        <f t="shared" si="19"/>
        <v>0.5816070992</v>
      </c>
      <c r="N211" s="2">
        <f t="shared" si="1"/>
        <v>17.99997836</v>
      </c>
      <c r="O211" s="2">
        <v>286404.47006374947</v>
      </c>
      <c r="P211" s="2">
        <v>4056.0413001941833</v>
      </c>
      <c r="Q211" s="2">
        <v>0.13620650838141488</v>
      </c>
      <c r="R211" s="2">
        <f t="shared" si="5"/>
        <v>0.1431988258</v>
      </c>
      <c r="S211" s="2">
        <f t="shared" si="6"/>
        <v>0.1306781919</v>
      </c>
      <c r="T211" s="2">
        <f t="shared" si="7"/>
        <v>-0.07292724056</v>
      </c>
      <c r="U211" s="2">
        <f t="shared" si="8"/>
        <v>0.330812968</v>
      </c>
      <c r="V211" s="2">
        <v>0.0634257383904819</v>
      </c>
      <c r="W211" s="2">
        <f t="shared" si="9"/>
        <v>0.09654996784</v>
      </c>
      <c r="X211" s="2">
        <f t="shared" si="10"/>
        <v>0.1032242753</v>
      </c>
      <c r="Y211" s="2">
        <f t="shared" si="11"/>
        <v>-0.1120278563</v>
      </c>
      <c r="Z211" s="2">
        <f t="shared" si="12"/>
        <v>0.2090460194</v>
      </c>
      <c r="AA211" s="2">
        <f t="shared" si="13"/>
        <v>0.07278076999</v>
      </c>
      <c r="AB211" s="5">
        <f t="shared" si="14"/>
        <v>0.02665401194</v>
      </c>
      <c r="AC211" s="2">
        <f t="shared" si="15"/>
        <v>0.0266728969</v>
      </c>
      <c r="AD211" s="2">
        <f t="shared" si="16"/>
        <v>0.006559255504</v>
      </c>
      <c r="AE211" s="2">
        <f t="shared" si="17"/>
        <v>0.01571338781</v>
      </c>
      <c r="AF211" s="2">
        <f t="shared" si="18"/>
        <v>0.03732227488</v>
      </c>
      <c r="AG211" s="2">
        <v>0.026654011939646352</v>
      </c>
      <c r="AH211" s="2">
        <v>0.02667289689581409</v>
      </c>
      <c r="AI211" s="2">
        <v>0.006559255504035399</v>
      </c>
      <c r="AJ211" s="2">
        <v>0.015713387806411072</v>
      </c>
      <c r="AK211" s="2">
        <v>0.037322274881516515</v>
      </c>
      <c r="AL211" s="2">
        <v>0.07279349404596401</v>
      </c>
      <c r="AM211" s="2">
        <v>0.036978566748531866</v>
      </c>
      <c r="AN211" s="2">
        <f t="shared" si="20"/>
        <v>0.0358149273</v>
      </c>
      <c r="AO211" s="2">
        <v>0.08035428634103708</v>
      </c>
      <c r="AP211" s="2">
        <v>0.018161900518143863</v>
      </c>
      <c r="AQ211" s="2">
        <f t="shared" si="21"/>
        <v>0.06219238582</v>
      </c>
      <c r="AR211" s="2">
        <v>0.0664636420419449</v>
      </c>
      <c r="AS211" s="2">
        <v>0.018994399380029472</v>
      </c>
      <c r="AT211" s="2">
        <f t="shared" si="22"/>
        <v>0.04746924266</v>
      </c>
    </row>
    <row r="212" ht="15.75" customHeight="1">
      <c r="A212" s="2">
        <v>2002.0</v>
      </c>
      <c r="D212" s="2">
        <v>177.1</v>
      </c>
      <c r="E212" s="2">
        <v>1.0114220445459736</v>
      </c>
      <c r="F212" s="2">
        <f t="shared" si="2"/>
        <v>-0.02590023034</v>
      </c>
      <c r="G212" s="2">
        <v>-0.16011617522976818</v>
      </c>
      <c r="H212" s="2">
        <v>-0.16960102926444043</v>
      </c>
      <c r="I212" s="2">
        <v>0.08682192341059758</v>
      </c>
      <c r="J212" s="2">
        <v>0.07454838390285512</v>
      </c>
      <c r="K212" s="2">
        <f t="shared" si="3"/>
        <v>0.4718781761</v>
      </c>
      <c r="L212" s="2">
        <f t="shared" si="4"/>
        <v>0.2556608389</v>
      </c>
      <c r="M212" s="2">
        <f t="shared" si="19"/>
        <v>0.4672032259</v>
      </c>
      <c r="N212" s="2">
        <f t="shared" si="1"/>
        <v>18.20557491</v>
      </c>
      <c r="O212" s="2">
        <v>237829.97715500093</v>
      </c>
      <c r="P212" s="2">
        <v>4358.412624166895</v>
      </c>
      <c r="Q212" s="2">
        <v>0.09153420005145327</v>
      </c>
      <c r="R212" s="2">
        <f t="shared" si="5"/>
        <v>0.1022203433</v>
      </c>
      <c r="S212" s="2">
        <f t="shared" si="6"/>
        <v>0.1582320424</v>
      </c>
      <c r="T212" s="2">
        <f t="shared" si="7"/>
        <v>-0.1696010293</v>
      </c>
      <c r="U212" s="2">
        <f t="shared" si="8"/>
        <v>0.330812968</v>
      </c>
      <c r="V212" s="2">
        <v>0.057964788794201756</v>
      </c>
      <c r="W212" s="2">
        <f t="shared" si="9"/>
        <v>0.08915837926</v>
      </c>
      <c r="X212" s="2">
        <f t="shared" si="10"/>
        <v>0.1008975458</v>
      </c>
      <c r="Y212" s="2">
        <f t="shared" si="11"/>
        <v>-0.1120278563</v>
      </c>
      <c r="Z212" s="2">
        <f t="shared" si="12"/>
        <v>0.2090460194</v>
      </c>
      <c r="AA212" s="2">
        <f t="shared" si="13"/>
        <v>0.03356941126</v>
      </c>
      <c r="AB212" s="5">
        <f t="shared" si="14"/>
        <v>0.02518557854</v>
      </c>
      <c r="AC212" s="2">
        <f t="shared" si="15"/>
        <v>0.02521480417</v>
      </c>
      <c r="AD212" s="2">
        <f t="shared" si="16"/>
        <v>0.008151985776</v>
      </c>
      <c r="AE212" s="2">
        <f t="shared" si="17"/>
        <v>0.01142204455</v>
      </c>
      <c r="AF212" s="2">
        <f t="shared" si="18"/>
        <v>0.03732227488</v>
      </c>
      <c r="AG212" s="2">
        <v>0.025185578541554586</v>
      </c>
      <c r="AH212" s="2">
        <v>0.025214804173591343</v>
      </c>
      <c r="AI212" s="2">
        <v>0.008151985775523287</v>
      </c>
      <c r="AJ212" s="2">
        <v>0.01142204454597362</v>
      </c>
      <c r="AK212" s="2">
        <v>0.037322274881516515</v>
      </c>
      <c r="AL212" s="2">
        <v>0.06278810621981265</v>
      </c>
      <c r="AM212" s="2">
        <v>0.03848692160172791</v>
      </c>
      <c r="AN212" s="2">
        <f t="shared" si="20"/>
        <v>0.02430118462</v>
      </c>
      <c r="AO212" s="2">
        <v>0.07403342264719436</v>
      </c>
      <c r="AP212" s="2">
        <v>0.02111259613874961</v>
      </c>
      <c r="AQ212" s="2">
        <f t="shared" si="21"/>
        <v>0.05292082651</v>
      </c>
      <c r="AR212" s="2">
        <v>0.06274196149520304</v>
      </c>
      <c r="AS212" s="2">
        <v>0.019325482378219492</v>
      </c>
      <c r="AT212" s="2">
        <f t="shared" si="22"/>
        <v>0.04341647912</v>
      </c>
    </row>
    <row r="213" ht="15.75" customHeight="1">
      <c r="A213" s="2">
        <v>2003.0</v>
      </c>
      <c r="D213" s="2">
        <v>181.7</v>
      </c>
      <c r="E213" s="2">
        <v>1.025974025974026</v>
      </c>
      <c r="F213" s="2">
        <f t="shared" si="2"/>
        <v>0.01455198143</v>
      </c>
      <c r="G213" s="2">
        <v>-0.2143589706926614</v>
      </c>
      <c r="H213" s="2">
        <v>-0.2342486170042396</v>
      </c>
      <c r="I213" s="2">
        <v>0.14569947243791526</v>
      </c>
      <c r="J213" s="2">
        <v>0.11669442250277817</v>
      </c>
      <c r="K213" s="2">
        <f t="shared" si="3"/>
        <v>0.4611064841</v>
      </c>
      <c r="L213" s="2">
        <f t="shared" si="4"/>
        <v>0.1141668922</v>
      </c>
      <c r="M213" s="2">
        <f t="shared" si="19"/>
        <v>0.3204200495</v>
      </c>
      <c r="N213" s="2">
        <f t="shared" si="1"/>
        <v>18.67844699</v>
      </c>
      <c r="O213" s="2">
        <v>182118.63392429205</v>
      </c>
      <c r="P213" s="2">
        <v>4867.015068372868</v>
      </c>
      <c r="Q213" s="2">
        <v>0.0555349200251828</v>
      </c>
      <c r="R213" s="2">
        <f t="shared" si="5"/>
        <v>0.07170886173</v>
      </c>
      <c r="S213" s="2">
        <f t="shared" si="6"/>
        <v>0.190978529</v>
      </c>
      <c r="T213" s="2">
        <f t="shared" si="7"/>
        <v>-0.234248617</v>
      </c>
      <c r="U213" s="2">
        <f t="shared" si="8"/>
        <v>0.330812968</v>
      </c>
      <c r="V213" s="2">
        <v>0.05907768327197632</v>
      </c>
      <c r="W213" s="2">
        <f t="shared" si="9"/>
        <v>0.0896260882</v>
      </c>
      <c r="X213" s="2">
        <f t="shared" si="10"/>
        <v>0.1015107225</v>
      </c>
      <c r="Y213" s="2">
        <f t="shared" si="11"/>
        <v>-0.1120278563</v>
      </c>
      <c r="Z213" s="2">
        <f t="shared" si="12"/>
        <v>0.2090460194</v>
      </c>
      <c r="AA213" s="2">
        <f t="shared" si="13"/>
        <v>-0.003542763247</v>
      </c>
      <c r="AB213" s="3">
        <f t="shared" si="14"/>
        <v>0.02452731153</v>
      </c>
      <c r="AC213" s="4">
        <f t="shared" si="15"/>
        <v>0.02455369844</v>
      </c>
      <c r="AD213" s="4">
        <f t="shared" si="16"/>
        <v>0.007745813526</v>
      </c>
      <c r="AE213" s="4">
        <f t="shared" si="17"/>
        <v>0.01142204455</v>
      </c>
      <c r="AF213" s="4">
        <f t="shared" si="18"/>
        <v>0.03732227488</v>
      </c>
      <c r="AG213" s="4">
        <v>0.02452731153237508</v>
      </c>
      <c r="AH213" s="4">
        <v>0.024553698443694705</v>
      </c>
      <c r="AI213" s="4">
        <v>0.007745813526151472</v>
      </c>
      <c r="AJ213" s="4">
        <v>0.01142204454597362</v>
      </c>
      <c r="AK213" s="4">
        <v>0.037322274881516515</v>
      </c>
      <c r="AL213" s="2">
        <v>0.05098150974729266</v>
      </c>
      <c r="AM213" s="2">
        <v>0.041421451595557685</v>
      </c>
      <c r="AN213" s="2">
        <f t="shared" si="20"/>
        <v>0.009560058152</v>
      </c>
      <c r="AO213" s="2">
        <v>0.0661195903064754</v>
      </c>
      <c r="AP213" s="2">
        <v>0.023042189040424002</v>
      </c>
      <c r="AQ213" s="2">
        <f t="shared" si="21"/>
        <v>0.04307740127</v>
      </c>
      <c r="AR213" s="2">
        <v>0.059247988900664156</v>
      </c>
      <c r="AS213" s="2">
        <v>0.020425775728835666</v>
      </c>
      <c r="AT213" s="2">
        <f t="shared" si="22"/>
        <v>0.03882221317</v>
      </c>
    </row>
    <row r="214" ht="15.75" customHeight="1">
      <c r="A214" s="2">
        <v>2004.0</v>
      </c>
      <c r="D214" s="2">
        <v>185.2</v>
      </c>
      <c r="E214" s="2">
        <v>1.019262520638415</v>
      </c>
      <c r="F214" s="2">
        <f t="shared" si="2"/>
        <v>-0.006711505336</v>
      </c>
      <c r="G214" s="2">
        <v>0.39461400283386916</v>
      </c>
      <c r="H214" s="2">
        <v>0.3682579066680023</v>
      </c>
      <c r="I214" s="2">
        <v>0.07016417361537308</v>
      </c>
      <c r="J214" s="2">
        <v>0.04993968869283627</v>
      </c>
      <c r="K214" s="2">
        <f t="shared" si="3"/>
        <v>0.4580176968</v>
      </c>
      <c r="L214" s="2">
        <f t="shared" si="4"/>
        <v>0.07427282751</v>
      </c>
      <c r="M214" s="2">
        <f t="shared" si="19"/>
        <v>0.2683256537</v>
      </c>
      <c r="N214" s="2">
        <f t="shared" si="1"/>
        <v>19.03824096</v>
      </c>
      <c r="O214" s="2">
        <v>249185.26081848808</v>
      </c>
      <c r="P214" s="2">
        <v>5110.072285750753</v>
      </c>
      <c r="Q214" s="2">
        <v>0.07797805540161794</v>
      </c>
      <c r="R214" s="2">
        <f t="shared" si="5"/>
        <v>0.09766956016</v>
      </c>
      <c r="S214" s="2">
        <f t="shared" si="6"/>
        <v>0.2129403225</v>
      </c>
      <c r="T214" s="2">
        <f t="shared" si="7"/>
        <v>-0.234248617</v>
      </c>
      <c r="U214" s="2">
        <f t="shared" si="8"/>
        <v>0.3682579067</v>
      </c>
      <c r="V214" s="2">
        <v>0.054270373264703194</v>
      </c>
      <c r="W214" s="2">
        <f t="shared" si="9"/>
        <v>0.08398753865</v>
      </c>
      <c r="X214" s="2">
        <f t="shared" si="10"/>
        <v>0.1008021364</v>
      </c>
      <c r="Y214" s="2">
        <f t="shared" si="11"/>
        <v>-0.1120278563</v>
      </c>
      <c r="Z214" s="2">
        <f t="shared" si="12"/>
        <v>0.2090460194</v>
      </c>
      <c r="AA214" s="2">
        <f t="shared" si="13"/>
        <v>0.02370768214</v>
      </c>
      <c r="AB214" s="5">
        <f t="shared" si="14"/>
        <v>0.02392786263</v>
      </c>
      <c r="AC214" s="2">
        <f t="shared" si="15"/>
        <v>0.02395540633</v>
      </c>
      <c r="AD214" s="2">
        <f t="shared" si="16"/>
        <v>0.007915646698</v>
      </c>
      <c r="AE214" s="2">
        <f t="shared" si="17"/>
        <v>0.01142204455</v>
      </c>
      <c r="AF214" s="2">
        <f t="shared" si="18"/>
        <v>0.03732227488</v>
      </c>
      <c r="AG214" s="2">
        <v>0.023927862635291373</v>
      </c>
      <c r="AH214" s="2">
        <v>0.023955406328013185</v>
      </c>
      <c r="AI214" s="2">
        <v>0.007915646697684159</v>
      </c>
      <c r="AJ214" s="2">
        <v>0.01142204454597362</v>
      </c>
      <c r="AK214" s="2">
        <v>0.037322274881516515</v>
      </c>
      <c r="AL214" s="2">
        <v>0.07145070270640758</v>
      </c>
      <c r="AM214" s="2">
        <v>0.0458617219702727</v>
      </c>
      <c r="AN214" s="2">
        <f t="shared" si="20"/>
        <v>0.02558898074</v>
      </c>
      <c r="AO214" s="2">
        <v>0.07184705696222383</v>
      </c>
      <c r="AP214" s="2">
        <v>0.023247475321913756</v>
      </c>
      <c r="AQ214" s="2">
        <f t="shared" si="21"/>
        <v>0.04859958164</v>
      </c>
      <c r="AR214" s="2">
        <v>0.06476264975502011</v>
      </c>
      <c r="AS214" s="2">
        <v>0.021010622001205112</v>
      </c>
      <c r="AT214" s="2">
        <f t="shared" si="22"/>
        <v>0.04375202775</v>
      </c>
    </row>
    <row r="215" ht="15.75" customHeight="1">
      <c r="A215" s="2">
        <v>2005.0</v>
      </c>
      <c r="D215" s="2">
        <v>190.7</v>
      </c>
      <c r="E215" s="2">
        <v>1.0296976241900648</v>
      </c>
      <c r="F215" s="2">
        <f t="shared" si="2"/>
        <v>0.01043510355</v>
      </c>
      <c r="G215" s="2">
        <v>0.07520406935036372</v>
      </c>
      <c r="H215" s="2">
        <v>0.04419398869264479</v>
      </c>
      <c r="I215" s="2">
        <v>0.09681682849480122</v>
      </c>
      <c r="J215" s="2">
        <v>0.06518341183658727</v>
      </c>
      <c r="K215" s="2">
        <f t="shared" si="3"/>
        <v>0.4577787431</v>
      </c>
      <c r="L215" s="2">
        <f t="shared" si="4"/>
        <v>-0.04054408644</v>
      </c>
      <c r="M215" s="2">
        <f t="shared" si="19"/>
        <v>0.2741059314</v>
      </c>
      <c r="N215" s="2">
        <f t="shared" si="1"/>
        <v>19.60363148</v>
      </c>
      <c r="O215" s="2">
        <v>260197.7514174741</v>
      </c>
      <c r="P215" s="2">
        <v>5443.164232067575</v>
      </c>
      <c r="Q215" s="2">
        <v>0.08764756927600494</v>
      </c>
      <c r="R215" s="2">
        <f t="shared" si="5"/>
        <v>0.1065900408</v>
      </c>
      <c r="S215" s="2">
        <f t="shared" si="6"/>
        <v>0.2081127966</v>
      </c>
      <c r="T215" s="2">
        <f t="shared" si="7"/>
        <v>-0.234248617</v>
      </c>
      <c r="U215" s="2">
        <f t="shared" si="8"/>
        <v>0.3682579067</v>
      </c>
      <c r="V215" s="2">
        <v>0.06965394796847339</v>
      </c>
      <c r="W215" s="2">
        <f t="shared" si="9"/>
        <v>0.09893147696</v>
      </c>
      <c r="X215" s="2">
        <f t="shared" si="10"/>
        <v>0.08857189636</v>
      </c>
      <c r="Y215" s="2">
        <f t="shared" si="11"/>
        <v>-0.1120278563</v>
      </c>
      <c r="Z215" s="2">
        <f t="shared" si="12"/>
        <v>0.2090460194</v>
      </c>
      <c r="AA215" s="2">
        <f t="shared" si="13"/>
        <v>0.01799362131</v>
      </c>
      <c r="AB215" s="5">
        <f t="shared" si="14"/>
        <v>0.02409246622</v>
      </c>
      <c r="AC215" s="2">
        <f t="shared" si="15"/>
        <v>0.02412079118</v>
      </c>
      <c r="AD215" s="2">
        <f t="shared" si="16"/>
        <v>0.008027051102</v>
      </c>
      <c r="AE215" s="2">
        <f t="shared" si="17"/>
        <v>0.01142204455</v>
      </c>
      <c r="AF215" s="2">
        <f t="shared" si="18"/>
        <v>0.03732227488</v>
      </c>
      <c r="AG215" s="2">
        <v>0.0240924662221546</v>
      </c>
      <c r="AH215" s="2">
        <v>0.024120791182040247</v>
      </c>
      <c r="AI215" s="2">
        <v>0.008027051102003545</v>
      </c>
      <c r="AJ215" s="2">
        <v>0.01142204454597362</v>
      </c>
      <c r="AK215" s="2">
        <v>0.037322274881516515</v>
      </c>
      <c r="AL215" s="2">
        <v>0.08418557214508253</v>
      </c>
      <c r="AM215" s="2">
        <v>0.05084495035415647</v>
      </c>
      <c r="AN215" s="2">
        <f t="shared" si="20"/>
        <v>0.03334062179</v>
      </c>
      <c r="AO215" s="2">
        <v>0.06484167973177177</v>
      </c>
      <c r="AP215" s="2">
        <v>0.02384994853068096</v>
      </c>
      <c r="AQ215" s="2">
        <f t="shared" si="21"/>
        <v>0.0409917312</v>
      </c>
      <c r="AR215" s="2">
        <v>0.06230747705305993</v>
      </c>
      <c r="AS215" s="2">
        <v>0.020491064810646234</v>
      </c>
      <c r="AT215" s="2">
        <f t="shared" si="22"/>
        <v>0.04181641224</v>
      </c>
    </row>
    <row r="216" ht="15.75" customHeight="1">
      <c r="A216" s="2">
        <v>2006.0</v>
      </c>
      <c r="D216" s="2">
        <v>198.3</v>
      </c>
      <c r="E216" s="2">
        <v>1.0398531725222864</v>
      </c>
      <c r="F216" s="2">
        <f t="shared" si="2"/>
        <v>0.01015554833</v>
      </c>
      <c r="G216" s="2">
        <v>0.1464757729723427</v>
      </c>
      <c r="H216" s="2">
        <v>0.10253620729110313</v>
      </c>
      <c r="I216" s="2">
        <v>0.020605827785711295</v>
      </c>
      <c r="J216" s="2">
        <v>-0.01850967544762916</v>
      </c>
      <c r="K216" s="2">
        <f t="shared" si="3"/>
        <v>0.4567528732</v>
      </c>
      <c r="L216" s="2">
        <f t="shared" si="4"/>
        <v>-0.3225962548</v>
      </c>
      <c r="M216" s="2">
        <f t="shared" si="19"/>
        <v>0.2443109154</v>
      </c>
      <c r="N216" s="2">
        <f t="shared" si="1"/>
        <v>20.38489839</v>
      </c>
      <c r="O216" s="2">
        <v>286877.44199349516</v>
      </c>
      <c r="P216" s="2">
        <v>5342.41302872386</v>
      </c>
      <c r="Q216" s="2">
        <v>0.06737192953291608</v>
      </c>
      <c r="R216" s="2">
        <f t="shared" si="5"/>
        <v>0.08376236477</v>
      </c>
      <c r="S216" s="2">
        <f t="shared" si="6"/>
        <v>0.1927369853</v>
      </c>
      <c r="T216" s="2">
        <f t="shared" si="7"/>
        <v>-0.234248617</v>
      </c>
      <c r="U216" s="2">
        <f t="shared" si="8"/>
        <v>0.3682579067</v>
      </c>
      <c r="V216" s="2">
        <v>0.04758101094682969</v>
      </c>
      <c r="W216" s="2">
        <f t="shared" si="9"/>
        <v>0.07678932827</v>
      </c>
      <c r="X216" s="2">
        <f t="shared" si="10"/>
        <v>0.07841184427</v>
      </c>
      <c r="Y216" s="2">
        <f t="shared" si="11"/>
        <v>-0.1120278563</v>
      </c>
      <c r="Z216" s="2">
        <f t="shared" si="12"/>
        <v>0.1304204647</v>
      </c>
      <c r="AA216" s="2">
        <f t="shared" si="13"/>
        <v>0.01979091859</v>
      </c>
      <c r="AB216" s="5">
        <f t="shared" si="14"/>
        <v>0.02533915398</v>
      </c>
      <c r="AC216" s="2">
        <f t="shared" si="15"/>
        <v>0.02537823086</v>
      </c>
      <c r="AD216" s="2">
        <f t="shared" si="16"/>
        <v>0.009437663053</v>
      </c>
      <c r="AE216" s="2">
        <f t="shared" si="17"/>
        <v>0.01142204455</v>
      </c>
      <c r="AF216" s="2">
        <f t="shared" si="18"/>
        <v>0.03985317252</v>
      </c>
      <c r="AG216" s="2">
        <v>0.02533915398149451</v>
      </c>
      <c r="AH216" s="2">
        <v>0.02537823085609192</v>
      </c>
      <c r="AI216" s="2">
        <v>0.009437663052964335</v>
      </c>
      <c r="AJ216" s="2">
        <v>0.01142204454597362</v>
      </c>
      <c r="AK216" s="2">
        <v>0.03985317252228637</v>
      </c>
      <c r="AL216" s="2">
        <v>0.07910039077644361</v>
      </c>
      <c r="AM216" s="2">
        <v>0.04905784317903948</v>
      </c>
      <c r="AN216" s="2">
        <f t="shared" si="20"/>
        <v>0.0300425476</v>
      </c>
      <c r="AO216" s="2">
        <v>0.06293184306351836</v>
      </c>
      <c r="AP216" s="2">
        <v>0.023157674850399827</v>
      </c>
      <c r="AQ216" s="2">
        <f t="shared" si="21"/>
        <v>0.03977416821</v>
      </c>
      <c r="AR216" s="2">
        <v>0.06131152393701862</v>
      </c>
      <c r="AS216" s="2">
        <v>0.01994978179006857</v>
      </c>
      <c r="AT216" s="2">
        <f t="shared" si="22"/>
        <v>0.04136174215</v>
      </c>
    </row>
    <row r="217" ht="15.75" customHeight="1">
      <c r="A217" s="2">
        <v>2007.0</v>
      </c>
      <c r="D217" s="2">
        <v>202.416</v>
      </c>
      <c r="E217" s="2">
        <v>1.0207564296520424</v>
      </c>
      <c r="F217" s="2">
        <f t="shared" si="2"/>
        <v>-0.01909674287</v>
      </c>
      <c r="G217" s="2">
        <v>0.1390289968610341</v>
      </c>
      <c r="H217" s="2">
        <v>0.11586757014041904</v>
      </c>
      <c r="I217" s="2">
        <v>0.0367319539142017</v>
      </c>
      <c r="J217" s="2">
        <v>0.015650672185925085</v>
      </c>
      <c r="K217" s="2">
        <f t="shared" si="3"/>
        <v>0.4562234285</v>
      </c>
      <c r="L217" s="2">
        <f t="shared" si="4"/>
        <v>-0.284179281</v>
      </c>
      <c r="M217" s="2">
        <f t="shared" si="19"/>
        <v>0.1585378524</v>
      </c>
      <c r="N217" s="2">
        <f t="shared" si="1"/>
        <v>20.8080161</v>
      </c>
      <c r="O217" s="2">
        <v>320117.23412538046</v>
      </c>
      <c r="P217" s="2">
        <v>5426.025383718233</v>
      </c>
      <c r="Q217" s="2">
        <v>0.05920578180392719</v>
      </c>
      <c r="R217" s="2">
        <f t="shared" si="5"/>
        <v>0.07485468361</v>
      </c>
      <c r="S217" s="2">
        <f t="shared" si="6"/>
        <v>0.1885264805</v>
      </c>
      <c r="T217" s="2">
        <f t="shared" si="7"/>
        <v>-0.234248617</v>
      </c>
      <c r="U217" s="2">
        <f t="shared" si="8"/>
        <v>0.3682579067</v>
      </c>
      <c r="V217" s="2">
        <v>0.051338108939511164</v>
      </c>
      <c r="W217" s="2">
        <f t="shared" si="9"/>
        <v>0.07948624781</v>
      </c>
      <c r="X217" s="2">
        <f t="shared" si="10"/>
        <v>0.07561187269</v>
      </c>
      <c r="Y217" s="2">
        <f t="shared" si="11"/>
        <v>-0.1120278563</v>
      </c>
      <c r="Z217" s="2">
        <f t="shared" si="12"/>
        <v>0.1304204647</v>
      </c>
      <c r="AA217" s="2">
        <f t="shared" si="13"/>
        <v>0.007867672864</v>
      </c>
      <c r="AB217" s="5">
        <f t="shared" si="14"/>
        <v>0.02437145005</v>
      </c>
      <c r="AC217" s="2">
        <f t="shared" si="15"/>
        <v>0.02440983237</v>
      </c>
      <c r="AD217" s="2">
        <f t="shared" si="16"/>
        <v>0.009357010099</v>
      </c>
      <c r="AE217" s="2">
        <f t="shared" si="17"/>
        <v>0.01142204455</v>
      </c>
      <c r="AF217" s="2">
        <f t="shared" si="18"/>
        <v>0.03985317252</v>
      </c>
      <c r="AG217" s="2">
        <v>0.02437145005278882</v>
      </c>
      <c r="AH217" s="2">
        <v>0.02440983237051908</v>
      </c>
      <c r="AI217" s="2">
        <v>0.009357010098728764</v>
      </c>
      <c r="AJ217" s="2">
        <v>0.01142204454597362</v>
      </c>
      <c r="AK217" s="2">
        <v>0.03985317252228637</v>
      </c>
      <c r="AL217" s="2">
        <v>0.0819413427997333</v>
      </c>
      <c r="AM217" s="2">
        <v>0.04712884898735049</v>
      </c>
      <c r="AN217" s="2">
        <f t="shared" si="20"/>
        <v>0.03481249381</v>
      </c>
      <c r="AO217" s="2">
        <v>0.06422595684268481</v>
      </c>
      <c r="AP217" s="2">
        <v>0.025565758460535475</v>
      </c>
      <c r="AQ217" s="2">
        <f t="shared" si="21"/>
        <v>0.03866019838</v>
      </c>
      <c r="AR217" s="2">
        <v>0.06276234640490826</v>
      </c>
      <c r="AS217" s="2">
        <v>0.020382922215621917</v>
      </c>
      <c r="AT217" s="2">
        <f t="shared" si="22"/>
        <v>0.04237942419</v>
      </c>
    </row>
    <row r="218" ht="15.75" customHeight="1">
      <c r="A218" s="2">
        <v>2008.0</v>
      </c>
      <c r="D218" s="2">
        <v>211.08</v>
      </c>
      <c r="E218" s="2">
        <v>1.0428029404790136</v>
      </c>
      <c r="F218" s="2">
        <f t="shared" si="2"/>
        <v>0.02204651083</v>
      </c>
      <c r="G218" s="2">
        <v>-0.013155497277746453</v>
      </c>
      <c r="H218" s="2">
        <v>-0.053661564984708754</v>
      </c>
      <c r="I218" s="2">
        <v>0.03290182949606124</v>
      </c>
      <c r="J218" s="2">
        <v>-0.00949470949746678</v>
      </c>
      <c r="K218" s="2">
        <f t="shared" si="3"/>
        <v>0.4572680773</v>
      </c>
      <c r="L218" s="2">
        <f t="shared" si="4"/>
        <v>-0.3630149715</v>
      </c>
      <c r="M218" s="2">
        <f t="shared" si="19"/>
        <v>0.1468449494</v>
      </c>
      <c r="N218" s="2">
        <f t="shared" si="1"/>
        <v>21.69866038</v>
      </c>
      <c r="O218" s="2">
        <v>302939.24236363615</v>
      </c>
      <c r="P218" s="2">
        <v>5374.506848973947</v>
      </c>
      <c r="Q218" s="2">
        <v>0.03232738506434675</v>
      </c>
      <c r="R218" s="2">
        <f t="shared" si="5"/>
        <v>0.04711839633</v>
      </c>
      <c r="S218" s="2">
        <f t="shared" si="6"/>
        <v>0.1845559828</v>
      </c>
      <c r="T218" s="2">
        <f t="shared" si="7"/>
        <v>-0.234248617</v>
      </c>
      <c r="U218" s="2">
        <f t="shared" si="8"/>
        <v>0.3682579067</v>
      </c>
      <c r="V218" s="2">
        <v>0.037538176960251766</v>
      </c>
      <c r="W218" s="2">
        <f t="shared" si="9"/>
        <v>0.06795811077</v>
      </c>
      <c r="X218" s="2">
        <f t="shared" si="10"/>
        <v>0.07277333439</v>
      </c>
      <c r="Y218" s="2">
        <f t="shared" si="11"/>
        <v>-0.1120278563</v>
      </c>
      <c r="Z218" s="2">
        <f t="shared" si="12"/>
        <v>0.1293696906</v>
      </c>
      <c r="AA218" s="2">
        <f t="shared" si="13"/>
        <v>-0.005210791896</v>
      </c>
      <c r="AB218" s="5">
        <f t="shared" si="14"/>
        <v>0.0270712509</v>
      </c>
      <c r="AC218" s="2">
        <f t="shared" si="15"/>
        <v>0.02711878764</v>
      </c>
      <c r="AD218" s="2">
        <f t="shared" si="16"/>
        <v>0.01042047468</v>
      </c>
      <c r="AE218" s="2">
        <f t="shared" si="17"/>
        <v>0.01142204455</v>
      </c>
      <c r="AF218" s="2">
        <f t="shared" si="18"/>
        <v>0.04280294048</v>
      </c>
      <c r="AG218" s="2">
        <v>0.027071250903625395</v>
      </c>
      <c r="AH218" s="2">
        <v>0.027118787637779196</v>
      </c>
      <c r="AI218" s="2">
        <v>0.010420474681677899</v>
      </c>
      <c r="AJ218" s="2">
        <v>0.01142204454597362</v>
      </c>
      <c r="AK218" s="2">
        <v>0.04280294047901356</v>
      </c>
      <c r="AL218" s="2">
        <v>0.08414021533375261</v>
      </c>
      <c r="AM218" s="2">
        <v>0.04775095067809546</v>
      </c>
      <c r="AN218" s="2">
        <f t="shared" si="20"/>
        <v>0.03638926466</v>
      </c>
      <c r="AO218" s="2">
        <v>0.06440945453964574</v>
      </c>
      <c r="AP218" s="2">
        <v>0.025043802034117567</v>
      </c>
      <c r="AQ218" s="2">
        <f t="shared" si="21"/>
        <v>0.03936565251</v>
      </c>
      <c r="AR218" s="2">
        <v>0.06527296875200107</v>
      </c>
      <c r="AS218" s="2">
        <v>0.020807644550679193</v>
      </c>
      <c r="AT218" s="2">
        <f t="shared" si="22"/>
        <v>0.0444653242</v>
      </c>
    </row>
    <row r="219" ht="15.75" customHeight="1">
      <c r="A219" s="2">
        <v>2009.0</v>
      </c>
      <c r="D219" s="2">
        <v>211.143</v>
      </c>
      <c r="E219" s="2">
        <v>1.0002984650369529</v>
      </c>
      <c r="F219" s="2">
        <f t="shared" si="2"/>
        <v>-0.04250447544</v>
      </c>
      <c r="G219" s="2">
        <v>-0.3921703984160688</v>
      </c>
      <c r="H219" s="2">
        <v>-0.39235176017042395</v>
      </c>
      <c r="I219" s="2">
        <v>-0.017031790790007384</v>
      </c>
      <c r="J219" s="2">
        <v>-0.017325084894856846</v>
      </c>
      <c r="K219" s="2">
        <f t="shared" si="3"/>
        <v>0.4568620119</v>
      </c>
      <c r="L219" s="2">
        <f t="shared" si="4"/>
        <v>-0.1482714096</v>
      </c>
      <c r="M219" s="2">
        <f t="shared" si="19"/>
        <v>0.2445153747</v>
      </c>
      <c r="N219" s="2">
        <f t="shared" si="1"/>
        <v>21.70513667</v>
      </c>
      <c r="O219" s="2">
        <v>184080.49739756883</v>
      </c>
      <c r="P219" s="2">
        <v>5281.393061547484</v>
      </c>
      <c r="Q219" s="2">
        <v>-0.03898494372618854</v>
      </c>
      <c r="R219" s="2">
        <f t="shared" si="5"/>
        <v>-0.01643214435</v>
      </c>
      <c r="S219" s="2">
        <f t="shared" si="6"/>
        <v>0.2162472052</v>
      </c>
      <c r="T219" s="2">
        <f t="shared" si="7"/>
        <v>-0.3923517602</v>
      </c>
      <c r="U219" s="2">
        <f t="shared" si="8"/>
        <v>0.3682579067</v>
      </c>
      <c r="V219" s="2">
        <v>0.027041893935272506</v>
      </c>
      <c r="W219" s="2">
        <f t="shared" si="9"/>
        <v>0.0556523299</v>
      </c>
      <c r="X219" s="2">
        <f t="shared" si="10"/>
        <v>0.0726767689</v>
      </c>
      <c r="Y219" s="2">
        <f t="shared" si="11"/>
        <v>-0.1120278563</v>
      </c>
      <c r="Z219" s="2">
        <f t="shared" si="12"/>
        <v>0.1293696906</v>
      </c>
      <c r="AA219" s="2">
        <f t="shared" si="13"/>
        <v>-0.06602683766</v>
      </c>
      <c r="AB219" s="5">
        <f t="shared" si="14"/>
        <v>0.02540141509</v>
      </c>
      <c r="AC219" s="2">
        <f t="shared" si="15"/>
        <v>0.02547784206</v>
      </c>
      <c r="AD219" s="2">
        <f t="shared" si="16"/>
        <v>0.01317106747</v>
      </c>
      <c r="AE219" s="2">
        <f t="shared" si="17"/>
        <v>0.000298465037</v>
      </c>
      <c r="AF219" s="2">
        <f t="shared" si="18"/>
        <v>0.04280294048</v>
      </c>
      <c r="AG219" s="2">
        <v>0.025401415086955943</v>
      </c>
      <c r="AH219" s="2">
        <v>0.02547784206226633</v>
      </c>
      <c r="AI219" s="2">
        <v>0.013171067473143828</v>
      </c>
      <c r="AJ219" s="2">
        <v>2.984650369528552E-4</v>
      </c>
      <c r="AK219" s="2">
        <v>0.04280294047901356</v>
      </c>
      <c r="AL219" s="2">
        <v>0.0627952262332823</v>
      </c>
      <c r="AM219" s="2">
        <v>0.049316673162157605</v>
      </c>
      <c r="AN219" s="2">
        <f t="shared" si="20"/>
        <v>0.01347855307</v>
      </c>
      <c r="AO219" s="2">
        <v>0.047201045804010994</v>
      </c>
      <c r="AP219" s="2">
        <v>0.025933613180003135</v>
      </c>
      <c r="AQ219" s="2">
        <f t="shared" si="21"/>
        <v>0.02126743262</v>
      </c>
      <c r="AR219" s="2">
        <v>0.056308239779982755</v>
      </c>
      <c r="AS219" s="2">
        <v>0.019277759299647198</v>
      </c>
      <c r="AT219" s="2">
        <f t="shared" si="22"/>
        <v>0.03703048048</v>
      </c>
    </row>
    <row r="220" ht="15.75" customHeight="1">
      <c r="A220" s="2">
        <v>2010.0</v>
      </c>
      <c r="D220" s="2">
        <v>216.687</v>
      </c>
      <c r="E220" s="2">
        <v>1.0262570864295761</v>
      </c>
      <c r="F220" s="2">
        <f t="shared" si="2"/>
        <v>0.02595862139</v>
      </c>
      <c r="G220" s="2">
        <v>0.37022016090614707</v>
      </c>
      <c r="H220" s="2">
        <v>0.33516267904492025</v>
      </c>
      <c r="I220" s="2">
        <v>0.14900557415740034</v>
      </c>
      <c r="J220" s="2">
        <v>0.11960793192169339</v>
      </c>
      <c r="K220" s="2">
        <f t="shared" si="3"/>
        <v>0.459162312</v>
      </c>
      <c r="L220" s="2">
        <f t="shared" si="4"/>
        <v>0.1971788558</v>
      </c>
      <c r="M220" s="2">
        <f t="shared" si="19"/>
        <v>0.2855353973</v>
      </c>
      <c r="N220" s="2">
        <f t="shared" si="1"/>
        <v>22.27505032</v>
      </c>
      <c r="O220" s="2">
        <v>245777.41006525946</v>
      </c>
      <c r="P220" s="2">
        <v>5913.089563304759</v>
      </c>
      <c r="Q220" s="2">
        <v>-0.022610657455776603</v>
      </c>
      <c r="R220" s="2">
        <f t="shared" si="5"/>
        <v>0.004322813985</v>
      </c>
      <c r="S220" s="2">
        <f t="shared" si="6"/>
        <v>0.2402378196</v>
      </c>
      <c r="T220" s="2">
        <f t="shared" si="7"/>
        <v>-0.3923517602</v>
      </c>
      <c r="U220" s="2">
        <f t="shared" si="8"/>
        <v>0.3682579067</v>
      </c>
      <c r="V220" s="2">
        <v>0.05112610413094419</v>
      </c>
      <c r="W220" s="2">
        <f t="shared" si="9"/>
        <v>0.07932361291</v>
      </c>
      <c r="X220" s="2">
        <f t="shared" si="10"/>
        <v>0.05802872121</v>
      </c>
      <c r="Y220" s="2">
        <f t="shared" si="11"/>
        <v>-0.01850967545</v>
      </c>
      <c r="Z220" s="2">
        <f t="shared" si="12"/>
        <v>0.1293696906</v>
      </c>
      <c r="AA220" s="2">
        <f t="shared" si="13"/>
        <v>-0.07373676159</v>
      </c>
      <c r="AB220" s="5">
        <f t="shared" si="14"/>
        <v>0.02528839437</v>
      </c>
      <c r="AC220" s="2">
        <f t="shared" si="15"/>
        <v>0.02536465843</v>
      </c>
      <c r="AD220" s="2">
        <f t="shared" si="16"/>
        <v>0.01315767648</v>
      </c>
      <c r="AE220" s="2">
        <f t="shared" si="17"/>
        <v>0.000298465037</v>
      </c>
      <c r="AF220" s="2">
        <f t="shared" si="18"/>
        <v>0.04280294048</v>
      </c>
      <c r="AG220" s="2">
        <v>0.02528839437488957</v>
      </c>
      <c r="AH220" s="2">
        <v>0.025364658434986698</v>
      </c>
      <c r="AI220" s="2">
        <v>0.013157676477905778</v>
      </c>
      <c r="AJ220" s="2">
        <v>2.984650369528552E-4</v>
      </c>
      <c r="AK220" s="2">
        <v>0.04280294047901356</v>
      </c>
      <c r="AL220" s="2">
        <v>0.06939198030452255</v>
      </c>
      <c r="AM220" s="2">
        <v>0.062374816786071985</v>
      </c>
      <c r="AN220" s="2">
        <f t="shared" si="20"/>
        <v>0.007017163518</v>
      </c>
      <c r="AO220" s="2">
        <v>0.05261607283967119</v>
      </c>
      <c r="AP220" s="2">
        <v>0.02889934908559903</v>
      </c>
      <c r="AQ220" s="2">
        <f t="shared" si="21"/>
        <v>0.02371672375</v>
      </c>
      <c r="AR220" s="2">
        <v>0.057875829402793635</v>
      </c>
      <c r="AS220" s="2">
        <v>0.020251462402244465</v>
      </c>
      <c r="AT220" s="2">
        <f t="shared" si="22"/>
        <v>0.037624367</v>
      </c>
    </row>
    <row r="221" ht="15.75" customHeight="1">
      <c r="A221" s="2">
        <v>2011.0</v>
      </c>
      <c r="D221" s="2">
        <v>220.223</v>
      </c>
      <c r="E221" s="2">
        <v>1.0163184685744877</v>
      </c>
      <c r="F221" s="2">
        <f t="shared" si="2"/>
        <v>-0.009938617855</v>
      </c>
      <c r="G221" s="2">
        <v>0.24588655002189497</v>
      </c>
      <c r="H221" s="2">
        <v>0.22588203259693285</v>
      </c>
      <c r="I221" s="2">
        <v>0.09168183564068721</v>
      </c>
      <c r="J221" s="2">
        <v>0.07415329879019716</v>
      </c>
      <c r="K221" s="2">
        <f t="shared" si="3"/>
        <v>0.4594302496</v>
      </c>
      <c r="L221" s="2">
        <f t="shared" si="4"/>
        <v>0.3238528537</v>
      </c>
      <c r="M221" s="2">
        <f t="shared" si="19"/>
        <v>0.2878775245</v>
      </c>
      <c r="N221" s="2">
        <f t="shared" si="1"/>
        <v>22.63854503</v>
      </c>
      <c r="O221" s="2">
        <v>301294.1110172101</v>
      </c>
      <c r="P221" s="2">
        <v>6351.564660465694</v>
      </c>
      <c r="Q221" s="2">
        <v>0.005081050775437675</v>
      </c>
      <c r="R221" s="2">
        <f t="shared" si="5"/>
        <v>0.0342037413</v>
      </c>
      <c r="S221" s="2">
        <f t="shared" si="6"/>
        <v>0.2480188407</v>
      </c>
      <c r="T221" s="2">
        <f t="shared" si="7"/>
        <v>-0.3923517602</v>
      </c>
      <c r="U221" s="2">
        <f t="shared" si="8"/>
        <v>0.3682579067</v>
      </c>
      <c r="V221" s="2">
        <v>0.04587031247283757</v>
      </c>
      <c r="W221" s="2">
        <f t="shared" si="9"/>
        <v>0.07133976282</v>
      </c>
      <c r="X221" s="2">
        <f t="shared" si="10"/>
        <v>0.05224766259</v>
      </c>
      <c r="Y221" s="2">
        <f t="shared" si="11"/>
        <v>-0.01850967545</v>
      </c>
      <c r="Z221" s="2">
        <f t="shared" si="12"/>
        <v>0.1196079319</v>
      </c>
      <c r="AA221" s="2">
        <f t="shared" si="13"/>
        <v>-0.0407892617</v>
      </c>
      <c r="AB221" s="5">
        <f t="shared" si="14"/>
        <v>0.02319321797</v>
      </c>
      <c r="AC221" s="2">
        <f t="shared" si="15"/>
        <v>0.0232642778</v>
      </c>
      <c r="AD221" s="2">
        <f t="shared" si="16"/>
        <v>0.01270543639</v>
      </c>
      <c r="AE221" s="2">
        <f t="shared" si="17"/>
        <v>0.000298465037</v>
      </c>
      <c r="AF221" s="2">
        <f t="shared" si="18"/>
        <v>0.04280294048</v>
      </c>
      <c r="AG221" s="2">
        <v>0.02319321796929553</v>
      </c>
      <c r="AH221" s="2">
        <v>0.02326427780428375</v>
      </c>
      <c r="AI221" s="2">
        <v>0.012705436389578682</v>
      </c>
      <c r="AJ221" s="2">
        <v>2.984650369528552E-4</v>
      </c>
      <c r="AK221" s="2">
        <v>0.04280294047901356</v>
      </c>
      <c r="AL221" s="2">
        <v>0.07414015664368685</v>
      </c>
      <c r="AM221" s="2">
        <v>0.0679727475652519</v>
      </c>
      <c r="AN221" s="2">
        <f t="shared" si="20"/>
        <v>0.006167409078</v>
      </c>
      <c r="AO221" s="2">
        <v>0.054260187105124064</v>
      </c>
      <c r="AP221" s="2">
        <v>0.028878552499406983</v>
      </c>
      <c r="AQ221" s="2">
        <f t="shared" si="21"/>
        <v>0.02538163461</v>
      </c>
      <c r="AR221" s="2">
        <v>0.060671107184200816</v>
      </c>
      <c r="AS221" s="2">
        <v>0.02088858404829082</v>
      </c>
      <c r="AT221" s="2">
        <f t="shared" si="22"/>
        <v>0.03978252314</v>
      </c>
    </row>
    <row r="222" ht="15.75" customHeight="1">
      <c r="A222" s="2">
        <v>2012.0</v>
      </c>
      <c r="D222" s="2">
        <v>226.665</v>
      </c>
      <c r="E222" s="2">
        <v>1.0292521671215085</v>
      </c>
      <c r="F222" s="2">
        <f t="shared" si="2"/>
        <v>0.01293369855</v>
      </c>
      <c r="G222" s="2">
        <v>0.023218939444358933</v>
      </c>
      <c r="H222" s="2">
        <v>-0.0058617585368050396</v>
      </c>
      <c r="I222" s="2">
        <v>0.22669838307506396</v>
      </c>
      <c r="J222" s="2">
        <v>0.19183463708971327</v>
      </c>
      <c r="K222" s="2">
        <f t="shared" si="3"/>
        <v>0.4536618859</v>
      </c>
      <c r="L222" s="2">
        <f t="shared" si="4"/>
        <v>0.2138072169</v>
      </c>
      <c r="M222" s="2">
        <f t="shared" si="19"/>
        <v>0.2047930192</v>
      </c>
      <c r="N222" s="2">
        <f t="shared" si="1"/>
        <v>23.30077153</v>
      </c>
      <c r="O222" s="2">
        <v>299527.9976898659</v>
      </c>
      <c r="P222" s="2">
        <v>7570.014762057978</v>
      </c>
      <c r="Q222" s="2">
        <v>0.023333244163560758</v>
      </c>
      <c r="R222" s="2">
        <f t="shared" si="5"/>
        <v>0.05057766837</v>
      </c>
      <c r="S222" s="2">
        <f t="shared" si="6"/>
        <v>0.2382827249</v>
      </c>
      <c r="T222" s="2">
        <f t="shared" si="7"/>
        <v>-0.3923517602</v>
      </c>
      <c r="U222" s="2">
        <f t="shared" si="8"/>
        <v>0.3682579067</v>
      </c>
      <c r="V222" s="2">
        <v>0.056761148647739706</v>
      </c>
      <c r="W222" s="2">
        <f t="shared" si="9"/>
        <v>0.08532740878</v>
      </c>
      <c r="X222" s="2">
        <f t="shared" si="10"/>
        <v>0.06944254181</v>
      </c>
      <c r="Y222" s="2">
        <f t="shared" si="11"/>
        <v>-0.01850967545</v>
      </c>
      <c r="Z222" s="2">
        <f t="shared" si="12"/>
        <v>0.1918346371</v>
      </c>
      <c r="AA222" s="2">
        <f t="shared" si="13"/>
        <v>-0.03342790448</v>
      </c>
      <c r="AB222" s="5">
        <f t="shared" si="14"/>
        <v>0.02498282994</v>
      </c>
      <c r="AC222" s="2">
        <f t="shared" si="15"/>
        <v>0.02504729006</v>
      </c>
      <c r="AD222" s="2">
        <f t="shared" si="16"/>
        <v>0.01209535277</v>
      </c>
      <c r="AE222" s="2">
        <f t="shared" si="17"/>
        <v>0.000298465037</v>
      </c>
      <c r="AF222" s="2">
        <f t="shared" si="18"/>
        <v>0.04280294048</v>
      </c>
      <c r="AG222" s="2">
        <v>0.024982829943307115</v>
      </c>
      <c r="AH222" s="2">
        <v>0.025047290061837257</v>
      </c>
      <c r="AI222" s="2">
        <v>0.012095352769059308</v>
      </c>
      <c r="AJ222" s="2">
        <v>2.984650369528552E-4</v>
      </c>
      <c r="AK222" s="2">
        <v>0.04280294047901356</v>
      </c>
      <c r="AL222" s="2">
        <v>0.07776344560582565</v>
      </c>
      <c r="AM222" s="2">
        <v>0.07757057734245226</v>
      </c>
      <c r="AN222" s="2">
        <f t="shared" si="20"/>
        <v>0.0001928682634</v>
      </c>
      <c r="AO222" s="2">
        <v>0.0513315345526037</v>
      </c>
      <c r="AP222" s="2">
        <v>0.03209098007745168</v>
      </c>
      <c r="AQ222" s="2">
        <f t="shared" si="21"/>
        <v>0.01924055448</v>
      </c>
      <c r="AR222" s="2">
        <v>0.06035080587821702</v>
      </c>
      <c r="AS222" s="2">
        <v>0.022354441888928905</v>
      </c>
      <c r="AT222" s="2">
        <f t="shared" si="22"/>
        <v>0.03799636399</v>
      </c>
    </row>
    <row r="223" ht="15.75" customHeight="1">
      <c r="A223" s="2">
        <v>2013.0</v>
      </c>
      <c r="D223" s="2">
        <v>230.28</v>
      </c>
      <c r="E223" s="2">
        <v>1.0159486466812255</v>
      </c>
      <c r="F223" s="2">
        <f t="shared" si="2"/>
        <v>-0.01330352044</v>
      </c>
      <c r="G223" s="2">
        <v>0.15775745499407878</v>
      </c>
      <c r="H223" s="2">
        <v>0.13958265388324165</v>
      </c>
      <c r="I223" s="2">
        <v>0.05166447397135565</v>
      </c>
      <c r="J223" s="2">
        <v>0.03515515022024207</v>
      </c>
      <c r="K223" s="2">
        <f t="shared" si="3"/>
        <v>0.4532843494</v>
      </c>
      <c r="L223" s="2">
        <f t="shared" si="4"/>
        <v>0.3726053356</v>
      </c>
      <c r="M223" s="2">
        <f t="shared" si="19"/>
        <v>0.2019419561</v>
      </c>
      <c r="N223" s="2">
        <f t="shared" si="1"/>
        <v>23.6723873</v>
      </c>
      <c r="O223" s="2">
        <v>341336.91051975085</v>
      </c>
      <c r="P223" s="2">
        <v>7836.139768187577</v>
      </c>
      <c r="Q223" s="2">
        <v>0.06483639617318278</v>
      </c>
      <c r="R223" s="2">
        <f t="shared" si="5"/>
        <v>0.08796079546</v>
      </c>
      <c r="S223" s="2">
        <f t="shared" si="6"/>
        <v>0.2170071185</v>
      </c>
      <c r="T223" s="2">
        <f t="shared" si="7"/>
        <v>-0.3923517602</v>
      </c>
      <c r="U223" s="2">
        <f t="shared" si="8"/>
        <v>0.3682579067</v>
      </c>
      <c r="V223" s="2">
        <v>0.04877891671510743</v>
      </c>
      <c r="W223" s="2">
        <f t="shared" si="9"/>
        <v>0.07592390894</v>
      </c>
      <c r="X223" s="2">
        <f t="shared" si="10"/>
        <v>0.06661541427</v>
      </c>
      <c r="Y223" s="2">
        <f t="shared" si="11"/>
        <v>-0.01850967545</v>
      </c>
      <c r="Z223" s="2">
        <f t="shared" si="12"/>
        <v>0.1918346371</v>
      </c>
      <c r="AA223" s="2">
        <f t="shared" si="13"/>
        <v>0.01605747946</v>
      </c>
      <c r="AB223" s="3">
        <f t="shared" si="14"/>
        <v>0.02397682901</v>
      </c>
      <c r="AC223" s="4">
        <f t="shared" si="15"/>
        <v>0.02404475213</v>
      </c>
      <c r="AD223" s="4">
        <f t="shared" si="16"/>
        <v>0.01242110067</v>
      </c>
      <c r="AE223" s="4">
        <f t="shared" si="17"/>
        <v>0.000298465037</v>
      </c>
      <c r="AF223" s="4">
        <f t="shared" si="18"/>
        <v>0.04280294048</v>
      </c>
      <c r="AG223" s="4">
        <v>0.023976829010131474</v>
      </c>
      <c r="AH223" s="4">
        <v>0.024044752132557523</v>
      </c>
      <c r="AI223" s="4">
        <v>0.012421100668674323</v>
      </c>
      <c r="AJ223" s="4">
        <v>2.984650369528552E-4</v>
      </c>
      <c r="AK223" s="4">
        <v>0.04280294047901356</v>
      </c>
      <c r="AL223" s="2">
        <v>0.07466816163567423</v>
      </c>
      <c r="AM223" s="2">
        <v>0.06730560494453086</v>
      </c>
      <c r="AN223" s="2">
        <f t="shared" si="20"/>
        <v>0.007362556691</v>
      </c>
      <c r="AO223" s="2">
        <v>0.054814622394088526</v>
      </c>
      <c r="AP223" s="2">
        <v>0.03147028947926168</v>
      </c>
      <c r="AQ223" s="2">
        <f t="shared" si="21"/>
        <v>0.02334433291</v>
      </c>
      <c r="AR223" s="2">
        <v>0.06123100633341803</v>
      </c>
      <c r="AS223" s="2">
        <v>0.02264982475801872</v>
      </c>
      <c r="AT223" s="2">
        <f t="shared" si="22"/>
        <v>0.03858118158</v>
      </c>
    </row>
    <row r="224" ht="15.75" customHeight="1">
      <c r="A224" s="2">
        <v>2014.0</v>
      </c>
      <c r="D224" s="2">
        <v>233.916</v>
      </c>
      <c r="E224" s="2">
        <v>1.0157894736842106</v>
      </c>
      <c r="F224" s="2">
        <f t="shared" si="2"/>
        <v>-0.000159172997</v>
      </c>
      <c r="G224" s="2">
        <v>0.2005800094235859</v>
      </c>
      <c r="H224" s="2">
        <v>0.181918143992131</v>
      </c>
      <c r="I224" s="2">
        <v>-0.008922907266981639</v>
      </c>
      <c r="J224" s="2">
        <v>-0.024328250677339458</v>
      </c>
      <c r="K224" s="2">
        <f t="shared" si="3"/>
        <v>0.4502119346</v>
      </c>
      <c r="L224" s="2">
        <f t="shared" si="4"/>
        <v>0.3239402826</v>
      </c>
      <c r="M224" s="2">
        <f t="shared" si="19"/>
        <v>0.1696905671</v>
      </c>
      <c r="N224" s="2">
        <f t="shared" si="1"/>
        <v>24.04616184</v>
      </c>
      <c r="O224" s="2">
        <v>403432.28775751207</v>
      </c>
      <c r="P224" s="2">
        <v>7645.500195564441</v>
      </c>
      <c r="Q224" s="2">
        <v>0.04936078460262076</v>
      </c>
      <c r="R224" s="2">
        <f t="shared" si="5"/>
        <v>0.06932681919</v>
      </c>
      <c r="S224" s="2">
        <f t="shared" si="6"/>
        <v>0.1973767035</v>
      </c>
      <c r="T224" s="2">
        <f t="shared" si="7"/>
        <v>-0.3923517602</v>
      </c>
      <c r="U224" s="2">
        <f t="shared" si="8"/>
        <v>0.335162679</v>
      </c>
      <c r="V224" s="2">
        <v>0.04111303985962147</v>
      </c>
      <c r="W224" s="2">
        <f t="shared" si="9"/>
        <v>0.06801520085</v>
      </c>
      <c r="X224" s="2">
        <f t="shared" si="10"/>
        <v>0.07071355052</v>
      </c>
      <c r="Y224" s="2">
        <f t="shared" si="11"/>
        <v>-0.02432825068</v>
      </c>
      <c r="Z224" s="2">
        <f t="shared" si="12"/>
        <v>0.1918346371</v>
      </c>
      <c r="AA224" s="2">
        <f t="shared" si="13"/>
        <v>0.008247744743</v>
      </c>
      <c r="AB224" s="5">
        <f t="shared" si="14"/>
        <v>0.0236273818</v>
      </c>
      <c r="AC224" s="2">
        <f t="shared" si="15"/>
        <v>0.02369744744</v>
      </c>
      <c r="AD224" s="2">
        <f t="shared" si="16"/>
        <v>0.01261668805</v>
      </c>
      <c r="AE224" s="2">
        <f t="shared" si="17"/>
        <v>0.000298465037</v>
      </c>
      <c r="AF224" s="2">
        <f t="shared" si="18"/>
        <v>0.04280294048</v>
      </c>
      <c r="AG224" s="2">
        <v>0.023627381800880816</v>
      </c>
      <c r="AH224" s="2">
        <v>0.023697447437136976</v>
      </c>
      <c r="AI224" s="2">
        <v>0.012616688045220266</v>
      </c>
      <c r="AJ224" s="2">
        <v>2.984650369528552E-4</v>
      </c>
      <c r="AK224" s="2">
        <v>0.04280294047901356</v>
      </c>
      <c r="AL224" s="2">
        <v>0.07675493404515132</v>
      </c>
      <c r="AM224" s="2">
        <v>0.06445070759213785</v>
      </c>
      <c r="AN224" s="2">
        <f t="shared" si="20"/>
        <v>0.01230422645</v>
      </c>
      <c r="AO224" s="2">
        <v>0.05521230200463447</v>
      </c>
      <c r="AP224" s="2">
        <v>0.030924993760049427</v>
      </c>
      <c r="AQ224" s="2">
        <f t="shared" si="21"/>
        <v>0.02428730824</v>
      </c>
      <c r="AR224" s="2">
        <v>0.06375465288705014</v>
      </c>
      <c r="AS224" s="2">
        <v>0.022502818677476576</v>
      </c>
      <c r="AT224" s="2">
        <f t="shared" si="22"/>
        <v>0.04125183421</v>
      </c>
    </row>
    <row r="225" ht="15.75" customHeight="1">
      <c r="A225" s="2">
        <v>2015.0</v>
      </c>
      <c r="D225" s="2">
        <v>233.707</v>
      </c>
      <c r="E225" s="2">
        <v>0.9991065168693035</v>
      </c>
      <c r="F225" s="2">
        <f t="shared" si="2"/>
        <v>-0.01668295681</v>
      </c>
      <c r="G225" s="2">
        <v>0.10830434019191082</v>
      </c>
      <c r="H225" s="2">
        <v>0.10929547698755715</v>
      </c>
      <c r="I225" s="2">
        <v>0.20314425527332758</v>
      </c>
      <c r="J225" s="2">
        <v>0.20422020571277577</v>
      </c>
      <c r="K225" s="2">
        <f t="shared" si="3"/>
        <v>0.4490572633</v>
      </c>
      <c r="L225" s="2">
        <f t="shared" si="4"/>
        <v>0.3171203509</v>
      </c>
      <c r="M225" s="2">
        <f t="shared" si="19"/>
        <v>0.1240093905</v>
      </c>
      <c r="N225" s="2">
        <f t="shared" si="1"/>
        <v>24.024677</v>
      </c>
      <c r="O225" s="2">
        <v>447525.61208015075</v>
      </c>
      <c r="P225" s="2">
        <v>9206.865818279679</v>
      </c>
      <c r="Q225" s="2">
        <v>0.055726530638785986</v>
      </c>
      <c r="R225" s="2">
        <f t="shared" si="5"/>
        <v>0.07583696802</v>
      </c>
      <c r="S225" s="2">
        <f t="shared" si="6"/>
        <v>0.1975292051</v>
      </c>
      <c r="T225" s="2">
        <f t="shared" si="7"/>
        <v>-0.3923517602</v>
      </c>
      <c r="U225" s="2">
        <f t="shared" si="8"/>
        <v>0.335162679</v>
      </c>
      <c r="V225" s="2">
        <v>0.053964632258628346</v>
      </c>
      <c r="W225" s="2">
        <f t="shared" si="9"/>
        <v>0.07864794353</v>
      </c>
      <c r="X225" s="2">
        <f t="shared" si="10"/>
        <v>0.08725237254</v>
      </c>
      <c r="Y225" s="2">
        <f t="shared" si="11"/>
        <v>-0.02432825068</v>
      </c>
      <c r="Z225" s="2">
        <f t="shared" si="12"/>
        <v>0.2042202057</v>
      </c>
      <c r="AA225" s="2">
        <f t="shared" si="13"/>
        <v>0.00176189838</v>
      </c>
      <c r="AB225" s="5">
        <f t="shared" si="14"/>
        <v>0.02054486714</v>
      </c>
      <c r="AC225" s="2">
        <f t="shared" si="15"/>
        <v>0.02063833671</v>
      </c>
      <c r="AD225" s="2">
        <f t="shared" si="16"/>
        <v>0.01455929453</v>
      </c>
      <c r="AE225" s="2">
        <f t="shared" si="17"/>
        <v>-0.0008934831307</v>
      </c>
      <c r="AF225" s="2">
        <f t="shared" si="18"/>
        <v>0.04280294048</v>
      </c>
      <c r="AG225" s="2">
        <v>0.02054486714284113</v>
      </c>
      <c r="AH225" s="2">
        <v>0.020638336705060656</v>
      </c>
      <c r="AI225" s="2">
        <v>0.01455929453223848</v>
      </c>
      <c r="AJ225" s="2">
        <v>-8.934831306964819E-4</v>
      </c>
      <c r="AK225" s="2">
        <v>0.04280294047901356</v>
      </c>
      <c r="AL225" s="2">
        <v>0.07718342916128709</v>
      </c>
      <c r="AM225" s="2">
        <v>0.06656049047489329</v>
      </c>
      <c r="AN225" s="2">
        <f t="shared" si="20"/>
        <v>0.01062293869</v>
      </c>
      <c r="AO225" s="2">
        <v>0.05415545778274451</v>
      </c>
      <c r="AP225" s="2">
        <v>0.03425442894410582</v>
      </c>
      <c r="AQ225" s="2">
        <f t="shared" si="21"/>
        <v>0.01990102884</v>
      </c>
      <c r="AR225" s="2">
        <v>0.06559789712140256</v>
      </c>
      <c r="AS225" s="2">
        <v>0.024361885595765374</v>
      </c>
      <c r="AT225" s="2">
        <f t="shared" si="22"/>
        <v>0.04123601153</v>
      </c>
    </row>
    <row r="226" ht="15.75" customHeight="1">
      <c r="A226" s="2">
        <v>2016.0</v>
      </c>
      <c r="D226" s="2">
        <v>236.916</v>
      </c>
      <c r="E226" s="2">
        <v>1.01373086813831</v>
      </c>
      <c r="F226" s="2">
        <f t="shared" si="2"/>
        <v>0.01462435127</v>
      </c>
      <c r="G226" s="2">
        <v>-0.04704592835066157</v>
      </c>
      <c r="H226" s="2">
        <v>-0.05995358176335941</v>
      </c>
      <c r="I226" s="2">
        <v>-0.059782629879025384</v>
      </c>
      <c r="J226" s="2">
        <v>-0.07251776613287997</v>
      </c>
      <c r="K226" s="2">
        <f t="shared" si="3"/>
        <v>0.4512715367</v>
      </c>
      <c r="L226" s="2">
        <f t="shared" si="4"/>
        <v>0.3901217574</v>
      </c>
      <c r="M226" s="2">
        <f t="shared" si="19"/>
        <v>0.06802409382</v>
      </c>
      <c r="N226" s="2">
        <f t="shared" si="1"/>
        <v>24.35455667</v>
      </c>
      <c r="O226" s="2">
        <v>420694.84870510595</v>
      </c>
      <c r="P226" s="2">
        <v>8539.204476052866</v>
      </c>
      <c r="Q226" s="2">
        <v>0.039027589099144555</v>
      </c>
      <c r="R226" s="2">
        <f t="shared" si="5"/>
        <v>0.05958798912</v>
      </c>
      <c r="S226" s="2">
        <f t="shared" si="6"/>
        <v>0.2017275425</v>
      </c>
      <c r="T226" s="2">
        <f t="shared" si="7"/>
        <v>-0.3923517602</v>
      </c>
      <c r="U226" s="2">
        <f t="shared" si="8"/>
        <v>0.335162679</v>
      </c>
      <c r="V226" s="2">
        <v>0.04801619831100686</v>
      </c>
      <c r="W226" s="2">
        <f t="shared" si="9"/>
        <v>0.07060909776</v>
      </c>
      <c r="X226" s="2">
        <f t="shared" si="10"/>
        <v>0.09387264218</v>
      </c>
      <c r="Y226" s="2">
        <f t="shared" si="11"/>
        <v>-0.07251776613</v>
      </c>
      <c r="Z226" s="2">
        <f t="shared" si="12"/>
        <v>0.2042202057</v>
      </c>
      <c r="AA226" s="2">
        <f t="shared" si="13"/>
        <v>-0.008988609212</v>
      </c>
      <c r="AB226" s="5">
        <f t="shared" si="14"/>
        <v>0.01795169003</v>
      </c>
      <c r="AC226" s="2">
        <f t="shared" si="15"/>
        <v>0.01802610627</v>
      </c>
      <c r="AD226" s="2">
        <f t="shared" si="16"/>
        <v>0.01298727259</v>
      </c>
      <c r="AE226" s="2">
        <f t="shared" si="17"/>
        <v>-0.0008934831307</v>
      </c>
      <c r="AF226" s="2">
        <f t="shared" si="18"/>
        <v>0.04280294048</v>
      </c>
      <c r="AG226" s="2">
        <v>0.017951690038711367</v>
      </c>
      <c r="AH226" s="2">
        <v>0.018026106266663344</v>
      </c>
      <c r="AI226" s="2">
        <v>0.012987272587563155</v>
      </c>
      <c r="AJ226" s="2">
        <v>-8.934831306964819E-4</v>
      </c>
      <c r="AK226" s="2">
        <v>0.04280294047901356</v>
      </c>
      <c r="AL226" s="2">
        <v>0.06915614695955366</v>
      </c>
      <c r="AM226" s="2">
        <v>0.05690849678321076</v>
      </c>
      <c r="AN226" s="2">
        <f t="shared" si="20"/>
        <v>0.01224765018</v>
      </c>
      <c r="AO226" s="2">
        <v>0.05097005302921479</v>
      </c>
      <c r="AP226" s="2">
        <v>0.033254512973881975</v>
      </c>
      <c r="AQ226" s="2">
        <f t="shared" si="21"/>
        <v>0.01771554006</v>
      </c>
      <c r="AR226" s="2">
        <v>0.06234290361634185</v>
      </c>
      <c r="AS226" s="2">
        <v>0.023128715677074963</v>
      </c>
      <c r="AT226" s="2">
        <f t="shared" si="22"/>
        <v>0.03921418794</v>
      </c>
    </row>
    <row r="227" ht="15.75" customHeight="1">
      <c r="A227" s="2">
        <v>2017.0</v>
      </c>
      <c r="D227" s="2">
        <v>242.839</v>
      </c>
      <c r="E227" s="2">
        <v>1.02500042209053</v>
      </c>
      <c r="F227" s="2">
        <f t="shared" si="2"/>
        <v>0.01126955395</v>
      </c>
      <c r="G227" s="2">
        <v>0.22160152953166512</v>
      </c>
      <c r="H227" s="2">
        <v>0.1918058794943316</v>
      </c>
      <c r="I227" s="2">
        <v>0.05768087358599616</v>
      </c>
      <c r="J227" s="2">
        <v>0.031883354183223744</v>
      </c>
      <c r="K227" s="2">
        <f t="shared" si="3"/>
        <v>0.4502909971</v>
      </c>
      <c r="L227" s="2">
        <f t="shared" si="4"/>
        <v>0.3856233519</v>
      </c>
      <c r="M227" s="2">
        <f t="shared" si="19"/>
        <v>0.09335069414</v>
      </c>
      <c r="N227" s="2">
        <f t="shared" si="1"/>
        <v>24.96343087</v>
      </c>
      <c r="O227" s="2">
        <v>501386.59415972355</v>
      </c>
      <c r="P227" s="2">
        <v>8811.46295680583</v>
      </c>
      <c r="Q227" s="2">
        <v>0.04589085630367759</v>
      </c>
      <c r="R227" s="2">
        <f t="shared" si="5"/>
        <v>0.06718182005</v>
      </c>
      <c r="S227" s="2">
        <f t="shared" si="6"/>
        <v>0.2054760135</v>
      </c>
      <c r="T227" s="2">
        <f t="shared" si="7"/>
        <v>-0.3923517602</v>
      </c>
      <c r="U227" s="2">
        <f t="shared" si="8"/>
        <v>0.335162679</v>
      </c>
      <c r="V227" s="2">
        <v>0.0496792685843103</v>
      </c>
      <c r="W227" s="2">
        <f t="shared" si="9"/>
        <v>0.07270398973</v>
      </c>
      <c r="X227" s="2">
        <f t="shared" si="10"/>
        <v>0.09331880514</v>
      </c>
      <c r="Y227" s="2">
        <f t="shared" si="11"/>
        <v>-0.07251776613</v>
      </c>
      <c r="Z227" s="2">
        <f t="shared" si="12"/>
        <v>0.2042202057</v>
      </c>
      <c r="AA227" s="2">
        <f t="shared" si="13"/>
        <v>-0.003788412281</v>
      </c>
      <c r="AB227" s="5">
        <f t="shared" si="14"/>
        <v>0.01837413338</v>
      </c>
      <c r="AC227" s="2">
        <f t="shared" si="15"/>
        <v>0.01845050551</v>
      </c>
      <c r="AD227" s="2">
        <f t="shared" si="16"/>
        <v>0.0131546718</v>
      </c>
      <c r="AE227" s="2">
        <f t="shared" si="17"/>
        <v>-0.0008934831307</v>
      </c>
      <c r="AF227" s="2">
        <f t="shared" si="18"/>
        <v>0.04280294048</v>
      </c>
      <c r="AG227" s="2">
        <v>0.01837413338309366</v>
      </c>
      <c r="AH227" s="2">
        <v>0.018450505510511972</v>
      </c>
      <c r="AI227" s="2">
        <v>0.013154671800515595</v>
      </c>
      <c r="AJ227" s="2">
        <v>-8.934831306964819E-4</v>
      </c>
      <c r="AK227" s="2">
        <v>0.04280294047901356</v>
      </c>
      <c r="AL227" s="2">
        <v>0.06681454667689325</v>
      </c>
      <c r="AM227" s="2">
        <v>0.051565241946935174</v>
      </c>
      <c r="AN227" s="2">
        <f t="shared" si="20"/>
        <v>0.01524930473</v>
      </c>
      <c r="AO227" s="2">
        <v>0.05582315501065368</v>
      </c>
      <c r="AP227" s="2">
        <v>0.03428080666180461</v>
      </c>
      <c r="AQ227" s="2">
        <f t="shared" si="21"/>
        <v>0.02154234835</v>
      </c>
      <c r="AR227" s="2">
        <v>0.06452470495618608</v>
      </c>
      <c r="AS227" s="2">
        <v>0.0240633389145337</v>
      </c>
      <c r="AT227" s="2">
        <f t="shared" si="22"/>
        <v>0.04046136604</v>
      </c>
    </row>
    <row r="228" ht="15.75" customHeight="1">
      <c r="A228" s="2">
        <v>2018.0</v>
      </c>
      <c r="D228" s="2">
        <v>247.867</v>
      </c>
      <c r="E228" s="2">
        <v>1.0207050762027516</v>
      </c>
      <c r="F228" s="2">
        <f t="shared" si="2"/>
        <v>-0.004295345888</v>
      </c>
      <c r="G228" s="2">
        <v>0.24016311565849247</v>
      </c>
      <c r="H228" s="2">
        <v>0.21500631727253983</v>
      </c>
      <c r="I228" s="2">
        <v>0.0974648344132516</v>
      </c>
      <c r="J228" s="2">
        <v>0.07520268097035743</v>
      </c>
      <c r="K228" s="2">
        <f t="shared" si="3"/>
        <v>0.4506129785</v>
      </c>
      <c r="L228" s="2">
        <f t="shared" si="4"/>
        <v>0.3723995907</v>
      </c>
      <c r="M228" s="2">
        <f t="shared" si="19"/>
        <v>0.06624597791</v>
      </c>
      <c r="N228" s="2">
        <f t="shared" si="1"/>
        <v>25.4803006</v>
      </c>
      <c r="O228" s="2">
        <v>609187.8792998273</v>
      </c>
      <c r="P228" s="2">
        <v>9474.10859442862</v>
      </c>
      <c r="Q228" s="2">
        <v>0.07235744648760375</v>
      </c>
      <c r="R228" s="2">
        <f t="shared" si="5"/>
        <v>0.09404860828</v>
      </c>
      <c r="S228" s="2">
        <f t="shared" si="6"/>
        <v>0.205484318</v>
      </c>
      <c r="T228" s="2">
        <f t="shared" si="7"/>
        <v>-0.3923517602</v>
      </c>
      <c r="U228" s="2">
        <f t="shared" si="8"/>
        <v>0.335162679</v>
      </c>
      <c r="V228" s="2">
        <v>0.05832723833059972</v>
      </c>
      <c r="W228" s="2">
        <f t="shared" si="9"/>
        <v>0.07916029022</v>
      </c>
      <c r="X228" s="2">
        <f t="shared" si="10"/>
        <v>0.09079377366</v>
      </c>
      <c r="Y228" s="2">
        <f t="shared" si="11"/>
        <v>-0.07251776613</v>
      </c>
      <c r="Z228" s="2">
        <f t="shared" si="12"/>
        <v>0.2042202057</v>
      </c>
      <c r="AA228" s="2">
        <f t="shared" si="13"/>
        <v>0.01403020816</v>
      </c>
      <c r="AB228" s="5">
        <f t="shared" si="14"/>
        <v>0.01619525453</v>
      </c>
      <c r="AC228" s="2">
        <f t="shared" si="15"/>
        <v>0.01624071908</v>
      </c>
      <c r="AD228" s="2">
        <f t="shared" si="16"/>
        <v>0.01011390106</v>
      </c>
      <c r="AE228" s="2">
        <f t="shared" si="17"/>
        <v>-0.0008934831307</v>
      </c>
      <c r="AF228" s="2">
        <f t="shared" si="18"/>
        <v>0.02925216712</v>
      </c>
      <c r="AG228" s="2">
        <v>0.016195254533670773</v>
      </c>
      <c r="AH228" s="2">
        <v>0.016240719082885713</v>
      </c>
      <c r="AI228" s="2">
        <v>0.010113901056178475</v>
      </c>
      <c r="AJ228" s="2">
        <v>-8.934831306964819E-4</v>
      </c>
      <c r="AK228" s="2">
        <v>0.029252167121508466</v>
      </c>
      <c r="AL228" s="2">
        <v>0.07729417991309932</v>
      </c>
      <c r="AM228" s="2">
        <v>0.0545777635529519</v>
      </c>
      <c r="AN228" s="2">
        <f t="shared" si="20"/>
        <v>0.02271641636</v>
      </c>
      <c r="AO228" s="2">
        <v>0.05790246823018884</v>
      </c>
      <c r="AP228" s="2">
        <v>0.03828106349225886</v>
      </c>
      <c r="AQ228" s="2">
        <f t="shared" si="21"/>
        <v>0.01962140474</v>
      </c>
      <c r="AR228" s="2">
        <v>0.07055747734667668</v>
      </c>
      <c r="AS228" s="2">
        <v>0.02767133281423404</v>
      </c>
      <c r="AT228" s="2">
        <f t="shared" si="22"/>
        <v>0.04288614453</v>
      </c>
    </row>
    <row r="229" ht="15.75" customHeight="1">
      <c r="A229" s="2">
        <v>2019.0</v>
      </c>
      <c r="D229" s="2">
        <v>251.712</v>
      </c>
      <c r="E229" s="2">
        <v>1.0155123513819913</v>
      </c>
      <c r="F229" s="2">
        <f t="shared" si="2"/>
        <v>-0.005192724821</v>
      </c>
      <c r="G229" s="2">
        <v>-0.029243741608885987</v>
      </c>
      <c r="H229" s="2">
        <v>-0.04407242603201189</v>
      </c>
      <c r="I229" s="2">
        <v>0.003408891426514238</v>
      </c>
      <c r="J229" s="2">
        <v>-0.011918574834669071</v>
      </c>
      <c r="K229" s="2">
        <f t="shared" si="3"/>
        <v>0.4516219498</v>
      </c>
      <c r="L229" s="2">
        <f t="shared" si="4"/>
        <v>0.260260785</v>
      </c>
      <c r="M229" s="2">
        <f t="shared" si="19"/>
        <v>0.06457987825</v>
      </c>
      <c r="N229" s="2">
        <f t="shared" si="1"/>
        <v>25.87555998</v>
      </c>
      <c r="O229" s="2">
        <v>582339.4915497875</v>
      </c>
      <c r="P229" s="2">
        <v>9361.190722154142</v>
      </c>
      <c r="Q229" s="2">
        <v>0.12206197848743676</v>
      </c>
      <c r="R229" s="2">
        <f t="shared" si="5"/>
        <v>0.1288765417</v>
      </c>
      <c r="S229" s="2">
        <f t="shared" si="6"/>
        <v>0.1292613617</v>
      </c>
      <c r="T229" s="2">
        <f t="shared" si="7"/>
        <v>-0.05995358176</v>
      </c>
      <c r="U229" s="2">
        <f t="shared" si="8"/>
        <v>0.335162679</v>
      </c>
      <c r="V229" s="2">
        <v>0.05890807535336485</v>
      </c>
      <c r="W229" s="2">
        <f t="shared" si="9"/>
        <v>0.08120435844</v>
      </c>
      <c r="X229" s="2">
        <f t="shared" si="10"/>
        <v>0.0902850014</v>
      </c>
      <c r="Y229" s="2">
        <f t="shared" si="11"/>
        <v>-0.07251776613</v>
      </c>
      <c r="Z229" s="2">
        <f t="shared" si="12"/>
        <v>0.2042202057</v>
      </c>
      <c r="AA229" s="2">
        <f t="shared" si="13"/>
        <v>0.06315390313</v>
      </c>
      <c r="AB229" s="5">
        <f t="shared" si="14"/>
        <v>0.01773034375</v>
      </c>
      <c r="AC229" s="2">
        <f t="shared" si="15"/>
        <v>0.01776210772</v>
      </c>
      <c r="AD229" s="2">
        <f t="shared" si="16"/>
        <v>0.008458051869</v>
      </c>
      <c r="AE229" s="2">
        <f t="shared" si="17"/>
        <v>-0.0008934831307</v>
      </c>
      <c r="AF229" s="2">
        <f t="shared" si="18"/>
        <v>0.02925216712</v>
      </c>
      <c r="AG229" s="2">
        <v>0.01773034375319706</v>
      </c>
      <c r="AH229" s="2">
        <v>0.017762107717389508</v>
      </c>
      <c r="AI229" s="2">
        <v>0.008458051869459356</v>
      </c>
      <c r="AJ229" s="2">
        <v>-8.934831306964819E-4</v>
      </c>
      <c r="AK229" s="2">
        <v>0.029252167121508466</v>
      </c>
      <c r="AL229" s="2">
        <v>0.07080290080619407</v>
      </c>
      <c r="AM229" s="2">
        <v>0.05325489436701355</v>
      </c>
      <c r="AN229" s="2">
        <f t="shared" si="20"/>
        <v>0.01754800644</v>
      </c>
      <c r="AO229" s="2">
        <v>0.054421208263923326</v>
      </c>
      <c r="AP229" s="2">
        <v>0.03899951896041392</v>
      </c>
      <c r="AQ229" s="2">
        <f t="shared" si="21"/>
        <v>0.0154216893</v>
      </c>
      <c r="AR229" s="2">
        <v>0.0701599385207976</v>
      </c>
      <c r="AS229" s="2">
        <v>0.028453320524215824</v>
      </c>
      <c r="AT229" s="2">
        <f t="shared" si="22"/>
        <v>0.041706618</v>
      </c>
    </row>
    <row r="230" ht="15.75" customHeight="1">
      <c r="A230" s="2">
        <v>2020.0</v>
      </c>
      <c r="D230" s="2">
        <v>257.971</v>
      </c>
      <c r="E230" s="2">
        <v>1.0248657195525046</v>
      </c>
      <c r="F230" s="2">
        <f t="shared" si="2"/>
        <v>0.009353368171</v>
      </c>
      <c r="G230" s="2">
        <v>0.20314710473443753</v>
      </c>
      <c r="H230" s="2">
        <v>0.17395584785466078</v>
      </c>
      <c r="I230" s="2">
        <v>0.23662630929759287</v>
      </c>
      <c r="J230" s="2">
        <v>0.20662276599274976</v>
      </c>
      <c r="K230" s="2">
        <f t="shared" si="3"/>
        <v>0.4529140234</v>
      </c>
      <c r="L230" s="2">
        <f t="shared" si="4"/>
        <v>0.2210360334</v>
      </c>
      <c r="M230" s="2">
        <f t="shared" si="19"/>
        <v>0.1670643226</v>
      </c>
      <c r="N230" s="2">
        <f t="shared" si="1"/>
        <v>26.5189744</v>
      </c>
      <c r="O230" s="2">
        <v>683640.8515415828</v>
      </c>
      <c r="P230" s="2">
        <v>11295.425842151299</v>
      </c>
      <c r="Q230" s="2">
        <v>0.10771644772629367</v>
      </c>
      <c r="R230" s="2">
        <f t="shared" si="5"/>
        <v>0.1127558586</v>
      </c>
      <c r="S230" s="2">
        <f t="shared" si="6"/>
        <v>0.1091664914</v>
      </c>
      <c r="T230" s="2">
        <f t="shared" si="7"/>
        <v>-0.05995358176</v>
      </c>
      <c r="U230" s="2">
        <f t="shared" si="8"/>
        <v>0.2258820326</v>
      </c>
      <c r="V230" s="2">
        <v>0.06686339692344992</v>
      </c>
      <c r="W230" s="2">
        <f t="shared" si="9"/>
        <v>0.08996643195</v>
      </c>
      <c r="X230" s="2">
        <f t="shared" si="10"/>
        <v>0.1000805473</v>
      </c>
      <c r="Y230" s="2">
        <f t="shared" si="11"/>
        <v>-0.07251776613</v>
      </c>
      <c r="Z230" s="2">
        <f t="shared" si="12"/>
        <v>0.206622766</v>
      </c>
      <c r="AA230" s="2">
        <f t="shared" si="13"/>
        <v>0.0408530508</v>
      </c>
      <c r="AB230" s="5">
        <f t="shared" si="14"/>
        <v>0.01759227884</v>
      </c>
      <c r="AC230" s="2">
        <f t="shared" si="15"/>
        <v>0.01762297103</v>
      </c>
      <c r="AD230" s="2">
        <f t="shared" si="16"/>
        <v>0.008312980616</v>
      </c>
      <c r="AE230" s="2">
        <f t="shared" si="17"/>
        <v>-0.0008934831307</v>
      </c>
      <c r="AF230" s="2">
        <f t="shared" si="18"/>
        <v>0.02925216712</v>
      </c>
      <c r="AG230" s="2">
        <v>0.017592278840653484</v>
      </c>
      <c r="AH230" s="2">
        <v>0.017622971029682244</v>
      </c>
      <c r="AI230" s="2">
        <v>0.008312980615632974</v>
      </c>
      <c r="AJ230" s="2">
        <v>-8.934831306964819E-4</v>
      </c>
      <c r="AK230" s="2">
        <v>0.029252167121508466</v>
      </c>
      <c r="AL230" s="2">
        <v>0.0742912833709877</v>
      </c>
      <c r="AM230" s="2">
        <v>0.05773762825387615</v>
      </c>
      <c r="AN230" s="2">
        <f t="shared" si="20"/>
        <v>0.01655365512</v>
      </c>
      <c r="AO230" s="2">
        <v>0.06298348430170284</v>
      </c>
      <c r="AP230" s="2">
        <v>0.04614421725565053</v>
      </c>
      <c r="AQ230" s="2">
        <f t="shared" si="21"/>
        <v>0.01683926705</v>
      </c>
      <c r="AR230" s="2">
        <v>0.07168844549982689</v>
      </c>
      <c r="AS230" s="2">
        <v>0.03226607429247477</v>
      </c>
      <c r="AT230" s="2">
        <f t="shared" si="22"/>
        <v>0.03942237121</v>
      </c>
    </row>
    <row r="231" ht="15.75" customHeight="1">
      <c r="A231" s="2">
        <v>2021.0</v>
      </c>
      <c r="D231" s="2">
        <v>261.582</v>
      </c>
      <c r="E231" s="2">
        <v>1.0139976974156009</v>
      </c>
      <c r="F231" s="2">
        <f t="shared" si="2"/>
        <v>-0.01086802214</v>
      </c>
      <c r="G231" s="2">
        <v>0.20696277508645222</v>
      </c>
      <c r="H231" s="2">
        <v>0.1903012976880183</v>
      </c>
      <c r="I231" s="2">
        <v>0.06031928087170346</v>
      </c>
      <c r="J231" s="2">
        <v>0.045682138701264696</v>
      </c>
      <c r="K231" s="2">
        <f t="shared" si="3"/>
        <v>0.4524081624</v>
      </c>
      <c r="L231" s="2">
        <f t="shared" si="4"/>
        <v>0.2010637939</v>
      </c>
      <c r="M231" s="2">
        <f t="shared" si="19"/>
        <v>0.1985333767</v>
      </c>
      <c r="N231" s="2">
        <f t="shared" si="1"/>
        <v>26.89017898</v>
      </c>
      <c r="O231" s="2">
        <v>813738.5927424879</v>
      </c>
      <c r="P231" s="2">
        <v>11811.425052162303</v>
      </c>
      <c r="Q231" s="2">
        <v>0.10445856389252098</v>
      </c>
      <c r="R231" s="2">
        <f t="shared" si="5"/>
        <v>0.1091977851</v>
      </c>
      <c r="S231" s="2">
        <f t="shared" si="6"/>
        <v>0.1055909669</v>
      </c>
      <c r="T231" s="2">
        <f t="shared" si="7"/>
        <v>-0.05995358176</v>
      </c>
      <c r="U231" s="2">
        <f t="shared" si="8"/>
        <v>0.2150063173</v>
      </c>
      <c r="V231" s="2">
        <v>0.06400129731833894</v>
      </c>
      <c r="W231" s="2">
        <f t="shared" si="9"/>
        <v>0.08683017648</v>
      </c>
      <c r="X231" s="2">
        <f t="shared" si="10"/>
        <v>0.1003863563</v>
      </c>
      <c r="Y231" s="2">
        <f t="shared" si="11"/>
        <v>-0.07251776613</v>
      </c>
      <c r="Z231" s="2">
        <f t="shared" si="12"/>
        <v>0.206622766</v>
      </c>
      <c r="AA231" s="2">
        <f t="shared" si="13"/>
        <v>0.04045726657</v>
      </c>
      <c r="AB231" s="5">
        <f t="shared" si="14"/>
        <v>0.01735967172</v>
      </c>
      <c r="AC231" s="2">
        <f t="shared" si="15"/>
        <v>0.01739089391</v>
      </c>
      <c r="AD231" s="2">
        <f t="shared" si="16"/>
        <v>0.008385523933</v>
      </c>
      <c r="AE231" s="2">
        <f t="shared" si="17"/>
        <v>-0.0008934831307</v>
      </c>
      <c r="AF231" s="2">
        <f t="shared" si="18"/>
        <v>0.02925216712</v>
      </c>
      <c r="AG231" s="2">
        <v>0.01735967172720178</v>
      </c>
      <c r="AH231" s="2">
        <v>0.01739089391379367</v>
      </c>
      <c r="AI231" s="2">
        <v>0.008385523933059087</v>
      </c>
      <c r="AJ231" s="2">
        <v>-8.934831306964819E-4</v>
      </c>
      <c r="AK231" s="2">
        <v>0.029252167121508466</v>
      </c>
      <c r="AL231" s="2">
        <v>0.08044482808441882</v>
      </c>
      <c r="AM231" s="2">
        <v>0.05773218683330616</v>
      </c>
      <c r="AN231" s="2">
        <f t="shared" si="20"/>
        <v>0.02271264125</v>
      </c>
      <c r="AO231" s="2">
        <v>0.06507399514222141</v>
      </c>
      <c r="AP231" s="2">
        <v>0.04410906572776223</v>
      </c>
      <c r="AQ231" s="2">
        <f t="shared" si="21"/>
        <v>0.02096492941</v>
      </c>
      <c r="AR231" s="2">
        <v>0.07504156050475286</v>
      </c>
      <c r="AS231" s="2">
        <v>0.03209573340713964</v>
      </c>
      <c r="AT231" s="2">
        <f t="shared" si="22"/>
        <v>0.0429458271</v>
      </c>
    </row>
    <row r="232" ht="15.75" customHeight="1">
      <c r="A232" s="2">
        <v>2022.0</v>
      </c>
      <c r="D232" s="2">
        <v>281.148</v>
      </c>
      <c r="E232" s="2">
        <v>1.0747987246828912</v>
      </c>
      <c r="F232" s="2">
        <f t="shared" si="2"/>
        <v>0.06080102727</v>
      </c>
      <c r="G232" s="2">
        <v>0.18450548544115408</v>
      </c>
      <c r="H232" s="2">
        <v>0.10207191192065368</v>
      </c>
      <c r="I232" s="2">
        <v>-0.03966768825260247</v>
      </c>
      <c r="J232" s="2">
        <v>-0.10650032448565272</v>
      </c>
      <c r="K232" s="2">
        <f t="shared" si="3"/>
        <v>0.44885151</v>
      </c>
      <c r="L232" s="2">
        <f t="shared" si="4"/>
        <v>0.4622118134</v>
      </c>
      <c r="M232" s="2">
        <f t="shared" si="19"/>
        <v>0.1941661406</v>
      </c>
      <c r="N232" s="2">
        <f t="shared" si="1"/>
        <v>28.90153007</v>
      </c>
      <c r="O232" s="2">
        <v>896798.4467073358</v>
      </c>
      <c r="P232" s="2">
        <v>10553.50445146905</v>
      </c>
      <c r="Q232" s="2">
        <v>0.11590119434846485</v>
      </c>
      <c r="R232" s="2">
        <f t="shared" si="5"/>
        <v>0.1199911521</v>
      </c>
      <c r="S232" s="2">
        <f t="shared" si="6"/>
        <v>0.09774807896</v>
      </c>
      <c r="T232" s="2">
        <f t="shared" si="7"/>
        <v>-0.05995358176</v>
      </c>
      <c r="U232" s="2">
        <f t="shared" si="8"/>
        <v>0.2150063173</v>
      </c>
      <c r="V232" s="2">
        <v>0.03378445434319853</v>
      </c>
      <c r="W232" s="2">
        <f t="shared" si="9"/>
        <v>0.06019356934</v>
      </c>
      <c r="X232" s="2">
        <f t="shared" si="10"/>
        <v>0.1038274876</v>
      </c>
      <c r="Y232" s="2">
        <f t="shared" si="11"/>
        <v>-0.1065003245</v>
      </c>
      <c r="Z232" s="2">
        <f t="shared" si="12"/>
        <v>0.206622766</v>
      </c>
      <c r="AA232" s="2">
        <f t="shared" si="13"/>
        <v>0.08211674001</v>
      </c>
      <c r="AB232" s="5">
        <f t="shared" si="14"/>
        <v>0.02177448448</v>
      </c>
      <c r="AC232" s="2">
        <f t="shared" si="15"/>
        <v>0.02194554967</v>
      </c>
      <c r="AD232" s="2">
        <f t="shared" si="16"/>
        <v>0.01994540728</v>
      </c>
      <c r="AE232" s="2">
        <f t="shared" si="17"/>
        <v>-0.0008934831307</v>
      </c>
      <c r="AF232" s="2">
        <f t="shared" si="18"/>
        <v>0.07479872468</v>
      </c>
      <c r="AG232" s="2">
        <v>0.021774484481749054</v>
      </c>
      <c r="AH232" s="2">
        <v>0.021945549669931896</v>
      </c>
      <c r="AI232" s="2">
        <v>0.019945407284282582</v>
      </c>
      <c r="AJ232" s="2">
        <v>-8.934831306964819E-4</v>
      </c>
      <c r="AK232" s="2">
        <v>0.07479872468289117</v>
      </c>
      <c r="AL232" s="2">
        <v>0.07620099931548151</v>
      </c>
      <c r="AM232" s="2">
        <v>0.04944419528511379</v>
      </c>
      <c r="AN232" s="2">
        <f t="shared" si="20"/>
        <v>0.02675680403</v>
      </c>
      <c r="AO232" s="2">
        <v>0.06511518513946565</v>
      </c>
      <c r="AP232" s="2">
        <v>0.041170815167807795</v>
      </c>
      <c r="AQ232" s="2">
        <f t="shared" si="21"/>
        <v>0.02394436997</v>
      </c>
      <c r="AR232" s="2">
        <v>0.07387382728920526</v>
      </c>
      <c r="AS232" s="2">
        <v>0.028167301661538507</v>
      </c>
      <c r="AT232" s="2">
        <f t="shared" si="22"/>
        <v>0.04570652563</v>
      </c>
    </row>
    <row r="233" ht="15.75" customHeight="1">
      <c r="A233" s="2">
        <v>2023.0</v>
      </c>
      <c r="D233" s="2">
        <v>299.17</v>
      </c>
      <c r="E233" s="2">
        <v>1.0641014696885627</v>
      </c>
      <c r="F233" s="2">
        <f t="shared" si="2"/>
        <v>-0.01069725499</v>
      </c>
      <c r="G233" s="2">
        <v>-0.08386141598114194</v>
      </c>
      <c r="H233" s="2">
        <v>-0.13904960183262394</v>
      </c>
      <c r="I233" s="2">
        <v>-0.1555607947179024</v>
      </c>
      <c r="J233" s="2">
        <v>-0.2064298101860108</v>
      </c>
      <c r="K233" s="2">
        <f t="shared" si="3"/>
        <v>0.4550984989</v>
      </c>
      <c r="L233" s="2">
        <f t="shared" si="4"/>
        <v>0.6610274624</v>
      </c>
      <c r="M233" s="2">
        <f t="shared" si="19"/>
        <v>0.4123659972</v>
      </c>
      <c r="N233" s="2">
        <f t="shared" si="1"/>
        <v>30.75416063</v>
      </c>
      <c r="O233" s="2">
        <v>772098.9797685652</v>
      </c>
      <c r="P233" s="2">
        <v>8374.946530755074</v>
      </c>
      <c r="Q233" s="2">
        <v>0.0850480543147734</v>
      </c>
      <c r="R233" s="2">
        <f t="shared" si="5"/>
        <v>0.09212792656</v>
      </c>
      <c r="S233" s="2">
        <f t="shared" si="6"/>
        <v>0.1269062972</v>
      </c>
      <c r="T233" s="2">
        <f t="shared" si="7"/>
        <v>-0.1390496018</v>
      </c>
      <c r="U233" s="2">
        <f t="shared" si="8"/>
        <v>0.2150063173</v>
      </c>
      <c r="V233" s="2">
        <v>0.0066719949189227665</v>
      </c>
      <c r="W233" s="2">
        <f t="shared" si="9"/>
        <v>0.03947104248</v>
      </c>
      <c r="X233" s="2">
        <f t="shared" si="10"/>
        <v>0.1295685192</v>
      </c>
      <c r="Y233" s="2">
        <f t="shared" si="11"/>
        <v>-0.2064298102</v>
      </c>
      <c r="Z233" s="2">
        <f t="shared" si="12"/>
        <v>0.206622766</v>
      </c>
      <c r="AA233" s="2">
        <f t="shared" si="13"/>
        <v>0.0783760594</v>
      </c>
      <c r="AB233" s="3">
        <f t="shared" si="14"/>
        <v>0.02651708512</v>
      </c>
      <c r="AC233" s="4">
        <f t="shared" si="15"/>
        <v>0.02676083197</v>
      </c>
      <c r="AD233" s="4">
        <f t="shared" si="16"/>
        <v>0.02378062413</v>
      </c>
      <c r="AE233" s="4">
        <f t="shared" si="17"/>
        <v>-0.0008934831307</v>
      </c>
      <c r="AF233" s="4">
        <f t="shared" si="18"/>
        <v>0.07479872468</v>
      </c>
      <c r="AG233" s="4">
        <v>0.02651708511809182</v>
      </c>
      <c r="AH233" s="4">
        <v>0.02676083197066559</v>
      </c>
      <c r="AI233" s="4">
        <v>0.023780624130737796</v>
      </c>
      <c r="AJ233" s="4">
        <v>-8.934831306964819E-4</v>
      </c>
      <c r="AK233" s="4">
        <v>0.07479872468289117</v>
      </c>
      <c r="AL233" s="2">
        <v>0.06840231818662028</v>
      </c>
      <c r="AM233" s="2">
        <v>0.037926460875903796</v>
      </c>
      <c r="AN233" s="2">
        <f t="shared" si="20"/>
        <v>0.03047585731</v>
      </c>
      <c r="AO233" s="2">
        <v>0.06048228248612367</v>
      </c>
      <c r="AP233" s="2">
        <v>0.03583432545256872</v>
      </c>
      <c r="AQ233" s="2">
        <f t="shared" si="21"/>
        <v>0.02464795703</v>
      </c>
      <c r="AR233" s="2">
        <v>0.06945246231765091</v>
      </c>
      <c r="AS233" s="2">
        <v>0.02492843883560141</v>
      </c>
      <c r="AT233" s="2">
        <f t="shared" si="22"/>
        <v>0.04452402348</v>
      </c>
    </row>
    <row r="234" ht="15.75" customHeight="1">
      <c r="Q234" s="2">
        <f>COUNTIF(Q13:Q233,"&lt;0")</f>
        <v>16</v>
      </c>
      <c r="V234" s="2">
        <f>COUNTIF(V13:V233,"&lt;0")</f>
        <v>42</v>
      </c>
      <c r="AL234" s="2">
        <f t="shared" ref="AL234:AM234" si="23">COUNTIF(AL33:AL233,"&lt;0")</f>
        <v>0</v>
      </c>
      <c r="AM234" s="2">
        <f t="shared" si="23"/>
        <v>21</v>
      </c>
      <c r="AO234" s="2">
        <f t="shared" ref="AO234:AP234" si="24">COUNTIF(AO53:AO233,"&lt;0")</f>
        <v>0</v>
      </c>
      <c r="AP234" s="2">
        <f t="shared" si="24"/>
        <v>7</v>
      </c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4:H233">
    <cfRule type="cellIs" dxfId="0" priority="1" operator="greaterThan">
      <formula>0.43</formula>
    </cfRule>
  </conditionalFormatting>
  <conditionalFormatting sqref="H4:H233">
    <cfRule type="cellIs" dxfId="1" priority="2" operator="lessThan">
      <formula>-0.26</formula>
    </cfRule>
  </conditionalFormatting>
  <conditionalFormatting sqref="J2:J1000">
    <cfRule type="cellIs" dxfId="0" priority="3" operator="greaterThan">
      <formula>0.24</formula>
    </cfRule>
  </conditionalFormatting>
  <conditionalFormatting sqref="J2:J1000">
    <cfRule type="cellIs" dxfId="1" priority="4" operator="lessThan">
      <formula>-0.15</formula>
    </cfRule>
  </conditionalFormatting>
  <conditionalFormatting sqref="Q13:Q233">
    <cfRule type="cellIs" dxfId="0" priority="5" operator="greaterThan">
      <formula>$V13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0.29"/>
    <col customWidth="1" min="2" max="2" width="9.14"/>
    <col customWidth="1" min="3" max="3" width="5.86"/>
    <col customWidth="1" min="4" max="4" width="8.86"/>
    <col customWidth="1" min="5" max="15" width="8.71"/>
    <col customWidth="1" min="16" max="16" width="12.0"/>
    <col customWidth="1" min="17" max="18" width="14.0"/>
    <col customWidth="1" min="19" max="27" width="12.0"/>
    <col customWidth="1" min="28" max="34" width="8.71"/>
    <col customWidth="1" hidden="1" min="35" max="35" width="23.29"/>
    <col customWidth="1" hidden="1" min="36" max="36" width="16.14"/>
    <col customWidth="1" hidden="1" min="37" max="40" width="19.0"/>
    <col customWidth="1" hidden="1" min="41" max="41" width="18.0"/>
    <col customWidth="1" hidden="1" min="42" max="42" width="17.86"/>
    <col customWidth="1" hidden="1" min="43" max="43" width="18.14"/>
    <col customWidth="1" hidden="1" min="44" max="44" width="17.71"/>
    <col customWidth="1" hidden="1" min="45" max="45" width="13.14"/>
    <col customWidth="1" hidden="1" min="46" max="48" width="13.86"/>
    <col customWidth="1" hidden="1" min="49" max="49" width="14.43"/>
    <col customWidth="1" hidden="1" min="50" max="50" width="13.86"/>
    <col customWidth="1" hidden="1" min="51" max="51" width="14.14"/>
  </cols>
  <sheetData>
    <row r="1">
      <c r="A1" s="2" t="s">
        <v>41</v>
      </c>
      <c r="B1" s="6" t="s">
        <v>42</v>
      </c>
      <c r="C1" s="7" t="s">
        <v>43</v>
      </c>
      <c r="D1" s="7"/>
      <c r="E1" s="2" t="s">
        <v>44</v>
      </c>
      <c r="F1" s="2" t="s">
        <v>43</v>
      </c>
      <c r="H1" s="2" t="s">
        <v>45</v>
      </c>
      <c r="I1" s="2" t="s">
        <v>43</v>
      </c>
      <c r="K1" s="2" t="s">
        <v>46</v>
      </c>
      <c r="L1" s="2" t="s">
        <v>43</v>
      </c>
      <c r="N1" s="2" t="s">
        <v>47</v>
      </c>
      <c r="O1" s="2" t="s">
        <v>43</v>
      </c>
      <c r="P1" s="8" t="s">
        <v>48</v>
      </c>
      <c r="Q1" s="8" t="s">
        <v>49</v>
      </c>
      <c r="R1" s="8" t="s">
        <v>50</v>
      </c>
      <c r="S1" s="9" t="s">
        <v>51</v>
      </c>
      <c r="T1" s="9" t="s">
        <v>52</v>
      </c>
      <c r="U1" s="9" t="s">
        <v>53</v>
      </c>
      <c r="V1" s="9" t="s">
        <v>54</v>
      </c>
      <c r="W1" s="9" t="s">
        <v>55</v>
      </c>
      <c r="X1" s="9" t="s">
        <v>56</v>
      </c>
      <c r="Y1" s="9" t="s">
        <v>57</v>
      </c>
      <c r="Z1" s="9" t="s">
        <v>58</v>
      </c>
      <c r="AA1" s="9" t="s">
        <v>59</v>
      </c>
      <c r="AI1" s="2" t="s">
        <v>60</v>
      </c>
      <c r="AJ1" s="8" t="s">
        <v>61</v>
      </c>
      <c r="AK1" s="8" t="s">
        <v>62</v>
      </c>
      <c r="AL1" s="8" t="s">
        <v>63</v>
      </c>
      <c r="AM1" s="8" t="s">
        <v>64</v>
      </c>
      <c r="AN1" s="8" t="s">
        <v>65</v>
      </c>
      <c r="AO1" s="8" t="s">
        <v>66</v>
      </c>
      <c r="AP1" s="8" t="s">
        <v>67</v>
      </c>
      <c r="AQ1" s="8" t="s">
        <v>68</v>
      </c>
      <c r="AR1" s="8" t="s">
        <v>69</v>
      </c>
      <c r="AS1" s="8" t="s">
        <v>70</v>
      </c>
      <c r="AT1" s="8" t="s">
        <v>71</v>
      </c>
      <c r="AU1" s="8" t="s">
        <v>72</v>
      </c>
      <c r="AV1" s="8" t="s">
        <v>73</v>
      </c>
      <c r="AW1" s="8" t="s">
        <v>74</v>
      </c>
      <c r="AX1" s="8" t="s">
        <v>75</v>
      </c>
      <c r="AY1" s="8" t="s">
        <v>76</v>
      </c>
    </row>
    <row r="2">
      <c r="A2" s="2" t="s">
        <v>77</v>
      </c>
      <c r="B2" s="6">
        <v>0.07109981881595553</v>
      </c>
      <c r="C2" s="7">
        <v>0.11485815891441603</v>
      </c>
      <c r="D2" s="10"/>
      <c r="E2" s="11">
        <v>0.047676049939700635</v>
      </c>
      <c r="F2" s="7">
        <v>0.12774041611231865</v>
      </c>
      <c r="G2" s="12"/>
      <c r="H2" s="11">
        <f>RATE(10,,'The_60-40_and'!E3,-'The_60-40_and'!E13)</f>
        <v>0.06197901063</v>
      </c>
      <c r="I2" s="7">
        <f>_xlfn.STDEV.S('The_60-40_and'!D4:D13)</f>
        <v>0.1176850202</v>
      </c>
      <c r="J2" s="12"/>
      <c r="K2" s="11">
        <f>RATE(10,,'The_60-40_and'!L3,-'The_60-40_and'!L13)</f>
        <v>0.054923013</v>
      </c>
      <c r="L2" s="7">
        <f>_xlfn.STDEV.S('The_60-40_and'!K4:K13)</f>
        <v>0.1219074202</v>
      </c>
      <c r="M2" s="12"/>
      <c r="N2" s="11">
        <v>0.01247805556428977</v>
      </c>
      <c r="O2" s="7">
        <v>0.06617629558415973</v>
      </c>
      <c r="P2" s="6">
        <f t="shared" ref="P2:P24" si="1">B2-E2</f>
        <v>0.02342376888</v>
      </c>
      <c r="Q2" s="13">
        <f t="shared" ref="Q2:Q24" si="2">0.6*C2 + 0.4*F2-I2</f>
        <v>0.002326041544</v>
      </c>
      <c r="R2" s="13">
        <f t="shared" ref="R2:R24" si="3">0.3*C2 + 0.7*F2-L2</f>
        <v>0.001968318713</v>
      </c>
      <c r="S2" s="14">
        <f>CORREL(McQuarrie_plus_data!H4:H13,McQuarrie_plus_data!J4:J13)</f>
        <v>0.9214930553</v>
      </c>
      <c r="T2" s="14">
        <f t="shared" ref="T2:T24" si="4">B2/C2</f>
        <v>0.6190227972</v>
      </c>
      <c r="U2" s="14"/>
      <c r="V2" s="14">
        <f t="shared" ref="V2:V24" si="5">E2/F2</f>
        <v>0.3732260422</v>
      </c>
      <c r="W2" s="14"/>
      <c r="X2" s="14">
        <f t="shared" ref="X2:X24" si="6">H2/I2</f>
        <v>0.5266516546</v>
      </c>
      <c r="Y2" s="14"/>
      <c r="Z2" s="14">
        <f t="shared" ref="Z2:Z24" si="7">K2/L2</f>
        <v>0.4505305164</v>
      </c>
      <c r="AA2" s="14"/>
      <c r="AI2" s="2" t="s">
        <v>78</v>
      </c>
      <c r="AJ2" s="11">
        <f>AVERAGEIF(P2:P24,"&gt;0")</f>
        <v>0.04050735088</v>
      </c>
      <c r="AK2" s="11">
        <f>AVERAGEIF(McQuarrie_plus_data!AA13:AA233,"&gt;0")</f>
        <v>0.04327919016</v>
      </c>
      <c r="AL2" s="11">
        <f>AVERAGEIF(McQuarrie_plus_data!AA13:AA110,"&gt;0")</f>
        <v>0.01957520753</v>
      </c>
      <c r="AM2" s="11">
        <f>AVERAGEIF(McQuarrie_plus_data!AA111:AA233,"&gt;0")</f>
        <v>0.05262402947</v>
      </c>
      <c r="AN2" s="11">
        <f>AVERAGEIF(McQuarrie_plus_data!AA153:AA192,"&gt;0")</f>
        <v>0.0838559118</v>
      </c>
      <c r="AO2" s="11">
        <f>AVERAGEIF(McQuarrie_plus_data!AN33:AN233,"&gt;0")</f>
        <v>0.03439630259</v>
      </c>
      <c r="AP2" s="11">
        <f>AVERAGEIF(McQuarrie_plus_data!AN33:AN110,"&gt;0")</f>
        <v>0.0115693212</v>
      </c>
      <c r="AQ2" s="11">
        <f>AVERAGEIF(McQuarrie_plus_data!AN111:AN233,"&gt;0")</f>
        <v>0.03760339915</v>
      </c>
      <c r="AR2" s="11">
        <f>AVERAGEIF(McQuarrie_plus_data!AN153:AN192,"&gt;0")</f>
        <v>0.06504663531</v>
      </c>
      <c r="AS2" s="11">
        <f>AVERAGEIF(McQuarrie_plus_data!AQ53:AQ233,"&gt;0")</f>
        <v>0.03530571851</v>
      </c>
      <c r="AT2" s="11">
        <f>AVERAGEIF(McQuarrie_plus_data!AQ53:AQ110,"&gt;0")</f>
        <v>0.001549500287</v>
      </c>
      <c r="AU2" s="11">
        <f>AVERAGEIF(McQuarrie_plus_data!AQ111:AQ233,"&gt;0")</f>
        <v>0.03585460011</v>
      </c>
      <c r="AV2" s="11">
        <f>AVERAGEIF(McQuarrie_plus_data!AT103:AT233,"&gt;0")</f>
        <v>0.02877757225</v>
      </c>
      <c r="AW2" s="15" t="s">
        <v>79</v>
      </c>
      <c r="AX2" s="2">
        <f>AVERAGEIF(McQuarrie_plus_data!AT111:AT233,"&gt;0")</f>
        <v>0.02877757225</v>
      </c>
      <c r="AY2" s="2">
        <f>AVERAGEIF(McQuarrie_plus_data!AT153:AT233,"&gt;0")</f>
        <v>0.03598901201</v>
      </c>
    </row>
    <row r="3">
      <c r="A3" s="2" t="s">
        <v>80</v>
      </c>
      <c r="B3" s="6">
        <v>0.018649199053284233</v>
      </c>
      <c r="C3" s="7">
        <v>0.06020870156721679</v>
      </c>
      <c r="D3" s="10"/>
      <c r="E3" s="11">
        <v>0.016930156023153436</v>
      </c>
      <c r="F3" s="7">
        <v>0.058385094658562266</v>
      </c>
      <c r="G3" s="12"/>
      <c r="H3" s="11">
        <f>RATE(10,,'The_60-40_and'!E13,-'The_60-40_and'!E23)</f>
        <v>0.01817127938</v>
      </c>
      <c r="I3" s="7">
        <f>_xlfn.STDEV.S('The_60-40_and'!D14:D23)</f>
        <v>0.05552091599</v>
      </c>
      <c r="J3" s="12"/>
      <c r="K3" s="11">
        <f>RATE(10,,'The_60-40_and'!L13,-'The_60-40_and'!L23)</f>
        <v>0.01762924531</v>
      </c>
      <c r="L3" s="7">
        <f>_xlfn.STDEV.S('The_60-40_and'!K14:K23)</f>
        <v>0.05544991076</v>
      </c>
      <c r="M3" s="12"/>
      <c r="N3" s="11">
        <v>0.028799713682920412</v>
      </c>
      <c r="O3" s="7">
        <v>0.03321232037125967</v>
      </c>
      <c r="P3" s="6">
        <f t="shared" si="1"/>
        <v>0.00171904303</v>
      </c>
      <c r="Q3" s="13">
        <f t="shared" si="2"/>
        <v>0.003958342809</v>
      </c>
      <c r="R3" s="13">
        <f t="shared" si="3"/>
        <v>0.003482265968</v>
      </c>
      <c r="S3" s="14">
        <f>CORREL(McQuarrie_plus_data!H14:H23,McQuarrie_plus_data!J14:J23)</f>
        <v>0.7302202076</v>
      </c>
      <c r="T3" s="14">
        <f t="shared" si="4"/>
        <v>0.3097425882</v>
      </c>
      <c r="U3" s="14"/>
      <c r="V3" s="14">
        <f t="shared" si="5"/>
        <v>0.2899739415</v>
      </c>
      <c r="W3" s="14"/>
      <c r="X3" s="14">
        <f t="shared" si="6"/>
        <v>0.3272870962</v>
      </c>
      <c r="Y3" s="14"/>
      <c r="Z3" s="14">
        <f t="shared" si="7"/>
        <v>0.3179309952</v>
      </c>
      <c r="AA3" s="14"/>
      <c r="AI3" s="2" t="s">
        <v>81</v>
      </c>
      <c r="AJ3" s="11">
        <f>AVERAGEIF(P2:P24,"&lt; 0")</f>
        <v>-0.01692885007</v>
      </c>
      <c r="AK3" s="11">
        <f>AVERAGEIF(McQuarrie_plus_data!AA13:AA233,"&lt;0")</f>
        <v>-0.02655969198</v>
      </c>
      <c r="AL3" s="11">
        <f>AVERAGEIF(McQuarrie_plus_data!AA13:AA110,"&lt;0")</f>
        <v>-0.02541228226</v>
      </c>
      <c r="AM3" s="11">
        <f>AVERAGEIF(McQuarrie_plus_data!AA111:AA233,"&lt;0")</f>
        <v>-0.03000192115</v>
      </c>
      <c r="AN3" s="11">
        <f>AVERAGEIF(McQuarrie_plus_data!AA153:AA192,"&lt;0")</f>
        <v>-0.01456656576</v>
      </c>
      <c r="AO3" s="11">
        <f>AVERAGEIF(McQuarrie_plus_data!AN33:AN233,"&lt;0")</f>
        <v>-0.01207655063</v>
      </c>
      <c r="AP3" s="11">
        <f>AVERAGEIF(McQuarrie_plus_data!AN33:AN110,"&lt;0")</f>
        <v>-0.01244005909</v>
      </c>
      <c r="AQ3" s="11">
        <f>AVERAGEIF(McQuarrie_plus_data!AN111:AN233,"&lt;0")</f>
        <v>-0.0009895427095</v>
      </c>
      <c r="AR3" s="15" t="s">
        <v>79</v>
      </c>
      <c r="AS3" s="11">
        <f>AVERAGEIF(McQuarrie_plus_data!AQ53:AQ233,"&lt;0")</f>
        <v>-0.01037272372</v>
      </c>
      <c r="AT3" s="11">
        <f>AVERAGEIF(McQuarrie_plus_data!AQ53:AQ110,"&lt;0")</f>
        <v>-0.01037272372</v>
      </c>
      <c r="AU3" s="15" t="s">
        <v>79</v>
      </c>
      <c r="AV3" s="16">
        <f>AVERAGEIF(McQuarrie_plus_data!AT103:AT233,"&lt;0")</f>
        <v>-0.003865750211</v>
      </c>
      <c r="AW3" s="16">
        <f>AVERAGEIF(McQuarrie_plus_data!AT103:AT110,"&lt;0")</f>
        <v>-0.00676184572</v>
      </c>
      <c r="AX3" s="2">
        <f>AVERAGEIF(McQuarrie_plus_data!AT111:AT233,"&lt;0")</f>
        <v>-0.002578596651</v>
      </c>
      <c r="AY3" s="15" t="s">
        <v>79</v>
      </c>
    </row>
    <row r="4">
      <c r="A4" s="2" t="s">
        <v>82</v>
      </c>
      <c r="B4" s="6">
        <v>0.06111843110418164</v>
      </c>
      <c r="C4" s="7">
        <v>0.1438643034437415</v>
      </c>
      <c r="D4" s="10"/>
      <c r="E4" s="11">
        <v>0.09334820458102475</v>
      </c>
      <c r="F4" s="7">
        <v>0.12374286491368468</v>
      </c>
      <c r="G4" s="12"/>
      <c r="H4" s="11">
        <f>RATE(10,,'The_60-40_and'!E23,-'The_60-40_and'!E33)</f>
        <v>0.07483097877</v>
      </c>
      <c r="I4" s="7">
        <f>_xlfn.STDEV.S('The_60-40_and'!D24:D33)</f>
        <v>0.1294898323</v>
      </c>
      <c r="J4" s="12"/>
      <c r="K4" s="11">
        <f>RATE(10,,'The_60-40_and'!L23,-'The_60-40_and'!L33)</f>
        <v>0.08439313259</v>
      </c>
      <c r="L4" s="7">
        <f>_xlfn.STDEV.S('The_60-40_and'!K24:K33)</f>
        <v>0.12399257</v>
      </c>
      <c r="M4" s="12"/>
      <c r="N4" s="11">
        <v>-0.027267517825090126</v>
      </c>
      <c r="O4" s="7">
        <v>0.06681853747388922</v>
      </c>
      <c r="P4" s="6">
        <f t="shared" si="1"/>
        <v>-0.03222977348</v>
      </c>
      <c r="Q4" s="13">
        <f t="shared" si="2"/>
        <v>0.006325895693</v>
      </c>
      <c r="R4" s="13">
        <f t="shared" si="3"/>
        <v>0.005786726518</v>
      </c>
      <c r="S4" s="14">
        <f>CORREL(McQuarrie_plus_data!H24:H33,McQuarrie_plus_data!J24:J33)</f>
        <v>0.8035943724</v>
      </c>
      <c r="T4" s="14">
        <f t="shared" si="4"/>
        <v>0.4248338861</v>
      </c>
      <c r="U4" s="14"/>
      <c r="V4" s="14">
        <f t="shared" si="5"/>
        <v>0.754372421</v>
      </c>
      <c r="W4" s="14"/>
      <c r="X4" s="14">
        <f t="shared" si="6"/>
        <v>0.5778907689</v>
      </c>
      <c r="Y4" s="14"/>
      <c r="Z4" s="14">
        <f t="shared" si="7"/>
        <v>0.6806305621</v>
      </c>
      <c r="AA4" s="14"/>
      <c r="AI4" s="2" t="s">
        <v>83</v>
      </c>
      <c r="AJ4" s="17">
        <f>COUNTIF(P2:P24,"&gt;0")</f>
        <v>15</v>
      </c>
      <c r="AK4" s="2">
        <f>COUNTIF(McQuarrie_plus_data!AA13:AA233,"&gt;0")</f>
        <v>145</v>
      </c>
      <c r="AL4" s="2">
        <f>COUNTIF(McQuarrie_plus_data!AA13:AA110,"&gt;0")</f>
        <v>41</v>
      </c>
      <c r="AM4" s="2">
        <f>COUNTIF(McQuarrie_plus_data!AA111:AA233,"&gt;0")</f>
        <v>104</v>
      </c>
      <c r="AN4" s="2">
        <f>COUNTIF(McQuarrie_plus_data!AA153:AA192,"&gt;0")</f>
        <v>37</v>
      </c>
      <c r="AO4" s="2">
        <f>COUNTIF(McQuarrie_plus_data!AN33:AN233,"&gt;0")</f>
        <v>138</v>
      </c>
      <c r="AP4" s="2">
        <f>COUNTIF(McQuarrie_plus_data!AN33:AN110,"&gt;0")</f>
        <v>17</v>
      </c>
      <c r="AQ4" s="2">
        <f>COUNTIF(McQuarrie_plus_data!AN111:AN233,"&gt;0")</f>
        <v>121</v>
      </c>
      <c r="AR4" s="2">
        <f>COUNTIF(McQuarrie_plus_data!AN153:AN192,"&gt;0")</f>
        <v>40</v>
      </c>
      <c r="AS4" s="2">
        <f>COUNTIF(McQuarrie_plus_data!AQ53:AQ233,"&gt;0")</f>
        <v>125</v>
      </c>
      <c r="AT4" s="2">
        <f>COUNTIF(McQuarrie_plus_data!AQ53:AQ110,"&gt;0")</f>
        <v>2</v>
      </c>
      <c r="AU4" s="2">
        <f>COUNTIF(McQuarrie_plus_data!AQ111:AQ233,"&gt;0")</f>
        <v>123</v>
      </c>
      <c r="AV4" s="2">
        <f>COUNTIF(McQuarrie_plus_data!AT103:AT233,"&gt;0")</f>
        <v>105</v>
      </c>
      <c r="AW4" s="2">
        <f>COUNTIF(McQuarrie_plus_data!AT103:AT110,"&gt;0")</f>
        <v>0</v>
      </c>
      <c r="AX4" s="2">
        <f>COUNTIF(McQuarrie_plus_data!AT111:AT233,"&gt;0")</f>
        <v>105</v>
      </c>
      <c r="AY4" s="2">
        <f>COUNTIF(McQuarrie_plus_data!AT153:AT233,"&gt;0")</f>
        <v>81</v>
      </c>
    </row>
    <row r="5">
      <c r="A5" s="2" t="s">
        <v>84</v>
      </c>
      <c r="B5" s="6">
        <v>0.08941571292065921</v>
      </c>
      <c r="C5" s="7">
        <v>0.0625188200317224</v>
      </c>
      <c r="D5" s="10"/>
      <c r="E5" s="11">
        <v>0.08495022896430178</v>
      </c>
      <c r="F5" s="7">
        <v>0.04650862140344357</v>
      </c>
      <c r="G5" s="12"/>
      <c r="H5" s="11">
        <f>RATE(10,,'The_60-40_and'!E33,-'The_60-40_and'!E43)</f>
        <v>0.08777358334</v>
      </c>
      <c r="I5" s="7">
        <f>_xlfn.STDEV.S('The_60-40_and'!D34:D43)</f>
        <v>0.05335212231</v>
      </c>
      <c r="J5" s="12"/>
      <c r="K5" s="11">
        <f>RATE(10,,'The_60-40_and'!L33,-'The_60-40_and'!L43)</f>
        <v>0.08641638998</v>
      </c>
      <c r="L5" s="7">
        <f>_xlfn.STDEV.S('The_60-40_and'!K34:K43)</f>
        <v>0.04866492931</v>
      </c>
      <c r="M5" s="12"/>
      <c r="N5" s="11">
        <v>-0.026522002014558833</v>
      </c>
      <c r="O5" s="7">
        <v>0.028980873160088568</v>
      </c>
      <c r="P5" s="6">
        <f t="shared" si="1"/>
        <v>0.004465483956</v>
      </c>
      <c r="Q5" s="13">
        <f t="shared" si="2"/>
        <v>0.002762618272</v>
      </c>
      <c r="R5" s="13">
        <f t="shared" si="3"/>
        <v>0.002646751679</v>
      </c>
      <c r="S5" s="14">
        <f>CORREL(McQuarrie_plus_data!H34:H43,McQuarrie_plus_data!J34:J43)</f>
        <v>0.7833203748</v>
      </c>
      <c r="T5" s="14">
        <f t="shared" si="4"/>
        <v>1.430220738</v>
      </c>
      <c r="U5" s="14"/>
      <c r="V5" s="14">
        <f t="shared" si="5"/>
        <v>1.82654799</v>
      </c>
      <c r="W5" s="14"/>
      <c r="X5" s="14">
        <f t="shared" si="6"/>
        <v>1.645175104</v>
      </c>
      <c r="Y5" s="14"/>
      <c r="Z5" s="14">
        <f t="shared" si="7"/>
        <v>1.775742639</v>
      </c>
      <c r="AA5" s="14"/>
      <c r="AI5" s="2" t="s">
        <v>85</v>
      </c>
      <c r="AJ5" s="17">
        <f>COUNTIF(P2:P24,"&lt;0")</f>
        <v>8</v>
      </c>
      <c r="AK5" s="2">
        <f>COUNTIF(McQuarrie_plus_data!AA13:AA233,"&lt;0")</f>
        <v>76</v>
      </c>
      <c r="AL5" s="2">
        <f>COUNTIF(McQuarrie_plus_data!AA13:AA110,"&lt;0")</f>
        <v>57</v>
      </c>
      <c r="AM5" s="2">
        <f>COUNTIF(McQuarrie_plus_data!AA111:AA233,"&lt;0")</f>
        <v>19</v>
      </c>
      <c r="AN5" s="2">
        <f>COUNTIF(McQuarrie_plus_data!AA153:AA192,"&lt;0")</f>
        <v>3</v>
      </c>
      <c r="AO5" s="2">
        <f>COUNTIF(McQuarrie_plus_data!AN33:AN233,"&lt;0")</f>
        <v>63</v>
      </c>
      <c r="AP5" s="2">
        <f>COUNTIF(McQuarrie_plus_data!AN33:AN110,"&lt;0")</f>
        <v>61</v>
      </c>
      <c r="AQ5" s="2">
        <f>COUNTIF(McQuarrie_plus_data!AN111:AN233,"&lt;0")</f>
        <v>2</v>
      </c>
      <c r="AR5" s="2">
        <f>COUNTIF(McQuarrie_plus_data!AN153:AN192,"&lt;0")</f>
        <v>0</v>
      </c>
      <c r="AS5" s="2">
        <f>COUNTIF(McQuarrie_plus_data!AQ53:AQ233,"&lt;0")</f>
        <v>56</v>
      </c>
      <c r="AT5" s="2">
        <f>COUNTIF(McQuarrie_plus_data!AQ53:AQ110,"&lt;0")</f>
        <v>56</v>
      </c>
      <c r="AU5" s="2">
        <f>COUNTIF(McQuarrie_plus_data!AQ111:AQ233,"&lt;0")</f>
        <v>0</v>
      </c>
      <c r="AV5" s="2">
        <f>COUNTIF(McQuarrie_plus_data!AT103:AT233,"&lt;0")</f>
        <v>26</v>
      </c>
      <c r="AW5" s="2">
        <f>COUNTIF(McQuarrie_plus_data!AT103:AT110,"&lt;0")</f>
        <v>8</v>
      </c>
      <c r="AX5" s="2">
        <f>COUNTIF(McQuarrie_plus_data!AT111:AT233,"&lt;0")</f>
        <v>18</v>
      </c>
      <c r="AY5" s="2">
        <f>COUNTIF(McQuarrie_plus_data!AT153:AT233,"&lt;0")</f>
        <v>0</v>
      </c>
    </row>
    <row r="6">
      <c r="A6" s="2" t="s">
        <v>86</v>
      </c>
      <c r="B6" s="6">
        <v>-0.024366067319954287</v>
      </c>
      <c r="C6" s="7">
        <v>0.11126941052273179</v>
      </c>
      <c r="D6" s="10"/>
      <c r="E6" s="11">
        <v>-0.004997117721885416</v>
      </c>
      <c r="F6" s="7">
        <v>0.08443173993451505</v>
      </c>
      <c r="G6" s="12"/>
      <c r="H6" s="11">
        <f>RATE(10,,'The_60-40_and'!E43,-'The_60-40_and'!E53)</f>
        <v>-0.01607842611</v>
      </c>
      <c r="I6" s="7">
        <f>_xlfn.STDEV.S('The_60-40_and'!D44:D53)</f>
        <v>0.09554809939</v>
      </c>
      <c r="J6" s="12"/>
      <c r="K6" s="11">
        <f>RATE(10,,'The_60-40_and'!L43,-'The_60-40_and'!L53)</f>
        <v>-0.01033810964</v>
      </c>
      <c r="L6" s="7">
        <f>_xlfn.STDEV.S('The_60-40_and'!K44:K53)</f>
        <v>0.08773603904</v>
      </c>
      <c r="M6" s="12"/>
      <c r="N6" s="11">
        <v>-0.00866339235547452</v>
      </c>
      <c r="O6" s="7">
        <v>0.03803354656109902</v>
      </c>
      <c r="P6" s="6">
        <f t="shared" si="1"/>
        <v>-0.0193689496</v>
      </c>
      <c r="Q6" s="13">
        <f t="shared" si="2"/>
        <v>0.004986242898</v>
      </c>
      <c r="R6" s="13">
        <f t="shared" si="3"/>
        <v>0.004747002073</v>
      </c>
      <c r="S6" s="14">
        <f>CORREL(McQuarrie_plus_data!J44:J53,McQuarrie_plus_data!H44:H53)</f>
        <v>0.7831849759</v>
      </c>
      <c r="T6" s="14">
        <f t="shared" si="4"/>
        <v>-0.2189826225</v>
      </c>
      <c r="U6" s="14"/>
      <c r="V6" s="14">
        <f t="shared" si="5"/>
        <v>-0.05918529839</v>
      </c>
      <c r="W6" s="14"/>
      <c r="X6" s="14">
        <f t="shared" si="6"/>
        <v>-0.1682757294</v>
      </c>
      <c r="Y6" s="14"/>
      <c r="Z6" s="14">
        <f t="shared" si="7"/>
        <v>-0.1178319623</v>
      </c>
      <c r="AA6" s="14"/>
      <c r="AI6" s="2" t="s">
        <v>87</v>
      </c>
      <c r="AJ6" s="7" t="str">
        <f>AB25/COUNT(P2:P24)</f>
        <v>#VALUE!</v>
      </c>
      <c r="AK6" s="7">
        <f t="shared" ref="AK6:AY6" si="8">AK4/(AK4+AK5)</f>
        <v>0.6561085973</v>
      </c>
      <c r="AL6" s="7">
        <f t="shared" si="8"/>
        <v>0.4183673469</v>
      </c>
      <c r="AM6" s="7">
        <f t="shared" si="8"/>
        <v>0.8455284553</v>
      </c>
      <c r="AN6" s="7">
        <f t="shared" si="8"/>
        <v>0.925</v>
      </c>
      <c r="AO6" s="7">
        <f t="shared" si="8"/>
        <v>0.6865671642</v>
      </c>
      <c r="AP6" s="7">
        <f t="shared" si="8"/>
        <v>0.2179487179</v>
      </c>
      <c r="AQ6" s="7">
        <f t="shared" si="8"/>
        <v>0.9837398374</v>
      </c>
      <c r="AR6" s="7">
        <f t="shared" si="8"/>
        <v>1</v>
      </c>
      <c r="AS6" s="7">
        <f t="shared" si="8"/>
        <v>0.6906077348</v>
      </c>
      <c r="AT6" s="7">
        <f t="shared" si="8"/>
        <v>0.03448275862</v>
      </c>
      <c r="AU6" s="7">
        <f t="shared" si="8"/>
        <v>1</v>
      </c>
      <c r="AV6" s="7">
        <f t="shared" si="8"/>
        <v>0.8015267176</v>
      </c>
      <c r="AW6" s="7">
        <f t="shared" si="8"/>
        <v>0</v>
      </c>
      <c r="AX6" s="7">
        <f t="shared" si="8"/>
        <v>0.8536585366</v>
      </c>
      <c r="AY6" s="7">
        <f t="shared" si="8"/>
        <v>1</v>
      </c>
    </row>
    <row r="7">
      <c r="A7" s="2" t="s">
        <v>88</v>
      </c>
      <c r="B7" s="6">
        <v>0.09948888129051023</v>
      </c>
      <c r="C7" s="7">
        <v>0.1425031776972825</v>
      </c>
      <c r="D7" s="10"/>
      <c r="E7" s="11">
        <v>0.12545269165854303</v>
      </c>
      <c r="F7" s="7">
        <v>0.1692046153915335</v>
      </c>
      <c r="G7" s="12"/>
      <c r="H7" s="11">
        <f>RATE(10,,'The_60-40_and'!E53,-'The_60-40_and'!E63)</f>
        <v>0.1108760947</v>
      </c>
      <c r="I7" s="7">
        <f>_xlfn.STDEV.S('The_60-40_and'!D54:D63)</f>
        <v>0.1448529517</v>
      </c>
      <c r="J7" s="12"/>
      <c r="K7" s="11">
        <f>RATE(10,,'The_60-40_and'!L53,-'The_60-40_and'!L63)</f>
        <v>0.1185269798</v>
      </c>
      <c r="L7" s="7">
        <f>_xlfn.STDEV.S('The_60-40_and'!K54:K63)</f>
        <v>0.1543082663</v>
      </c>
      <c r="M7" s="12"/>
      <c r="N7" s="11">
        <v>-5.988240881785537E-4</v>
      </c>
      <c r="O7" s="7">
        <v>0.02517989193290695</v>
      </c>
      <c r="P7" s="6">
        <f t="shared" si="1"/>
        <v>-0.02596381037</v>
      </c>
      <c r="Q7" s="13">
        <f t="shared" si="2"/>
        <v>0.008330801076</v>
      </c>
      <c r="R7" s="13">
        <f t="shared" si="3"/>
        <v>0.00688591779</v>
      </c>
      <c r="S7" s="14">
        <f>CORREL(McQuarrie_plus_data!H54:H63,McQuarrie_plus_data!J54:J63)</f>
        <v>0.7854746962</v>
      </c>
      <c r="T7" s="14">
        <f t="shared" si="4"/>
        <v>0.6981520195</v>
      </c>
      <c r="U7" s="14"/>
      <c r="V7" s="14">
        <f t="shared" si="5"/>
        <v>0.7414259438</v>
      </c>
      <c r="W7" s="14"/>
      <c r="X7" s="14">
        <f t="shared" si="6"/>
        <v>0.7654389737</v>
      </c>
      <c r="Y7" s="14"/>
      <c r="Z7" s="14">
        <f t="shared" si="7"/>
        <v>0.7681181483</v>
      </c>
      <c r="AA7" s="14"/>
    </row>
    <row r="8">
      <c r="A8" s="2" t="s">
        <v>89</v>
      </c>
      <c r="B8" s="6">
        <v>0.02192461334839078</v>
      </c>
      <c r="C8" s="7">
        <v>0.17886503097247614</v>
      </c>
      <c r="D8" s="10"/>
      <c r="E8" s="11">
        <v>0.025892923165708886</v>
      </c>
      <c r="F8" s="7">
        <v>0.06237505775967681</v>
      </c>
      <c r="G8" s="12"/>
      <c r="H8" s="11">
        <f>RATE(10,,'The_60-40_and'!E63,-'The_60-40_and'!E73)</f>
        <v>0.02624848861</v>
      </c>
      <c r="I8" s="7">
        <f>_xlfn.STDEV.S('The_60-40_and'!D64:D73)</f>
        <v>0.1156634669</v>
      </c>
      <c r="J8" s="12"/>
      <c r="K8" s="11">
        <f>RATE(10,,'The_60-40_and'!L63,-'The_60-40_and'!L73)</f>
        <v>0.02717720232</v>
      </c>
      <c r="L8" s="7">
        <f>_xlfn.STDEV.S('The_60-40_and'!K64:K73)</f>
        <v>0.07661039274</v>
      </c>
      <c r="M8" s="12"/>
      <c r="N8" s="11">
        <v>0.038802230921620974</v>
      </c>
      <c r="O8" s="7">
        <v>0.0667730930714729</v>
      </c>
      <c r="P8" s="6">
        <f t="shared" si="1"/>
        <v>-0.003968309817</v>
      </c>
      <c r="Q8" s="13">
        <f t="shared" si="2"/>
        <v>0.01660557479</v>
      </c>
      <c r="R8" s="13">
        <f t="shared" si="3"/>
        <v>0.02071165698</v>
      </c>
      <c r="S8" s="14">
        <f>CORREL(McQuarrie_plus_data!H64:H73,McQuarrie_plus_data!J64:J73)</f>
        <v>0.2312064213</v>
      </c>
      <c r="T8" s="14">
        <f t="shared" si="4"/>
        <v>0.1225762981</v>
      </c>
      <c r="U8" s="14"/>
      <c r="V8" s="14">
        <f t="shared" si="5"/>
        <v>0.4151166203</v>
      </c>
      <c r="W8" s="14"/>
      <c r="X8" s="14">
        <f t="shared" si="6"/>
        <v>0.2269384562</v>
      </c>
      <c r="Y8" s="14"/>
      <c r="Z8" s="14">
        <f t="shared" si="7"/>
        <v>0.3547456337</v>
      </c>
      <c r="AA8" s="14"/>
    </row>
    <row r="9">
      <c r="A9" s="2" t="s">
        <v>90</v>
      </c>
      <c r="B9" s="6">
        <v>0.10088371974477081</v>
      </c>
      <c r="C9" s="7">
        <v>0.10036683453647631</v>
      </c>
      <c r="D9" s="10"/>
      <c r="E9" s="11">
        <v>0.06275607459129853</v>
      </c>
      <c r="F9" s="7">
        <v>0.09701191640365568</v>
      </c>
      <c r="G9" s="12"/>
      <c r="H9" s="11">
        <f>RATE(10,,'The_60-40_and'!E73,-'The_60-40_and'!E83)</f>
        <v>0.08630739382</v>
      </c>
      <c r="I9" s="7">
        <f>_xlfn.STDEV.S('The_60-40_and'!C74:C83)</f>
        <v>0.0970119164</v>
      </c>
      <c r="J9" s="12"/>
      <c r="K9" s="11">
        <f>RATE(10,,'The_60-40_and'!L73,-'The_60-40_and'!L83)</f>
        <v>0.07479439861</v>
      </c>
      <c r="L9" s="7">
        <f>_xlfn.STDEV.S('The_60-40_and'!K74:K83)</f>
        <v>0.09060660313</v>
      </c>
      <c r="M9" s="12"/>
      <c r="N9" s="11">
        <v>0.0067269754009821</v>
      </c>
      <c r="O9" s="7">
        <v>0.10070483889306885</v>
      </c>
      <c r="P9" s="6">
        <f t="shared" si="1"/>
        <v>0.03812764515</v>
      </c>
      <c r="Q9" s="13">
        <f t="shared" si="2"/>
        <v>0.00201295088</v>
      </c>
      <c r="R9" s="13">
        <f t="shared" si="3"/>
        <v>0.007411788714</v>
      </c>
      <c r="S9" s="14">
        <f>CORREL(McQuarrie_plus_data!H74:H83,McQuarrie_plus_data!J74:J83)</f>
        <v>0.6581326148</v>
      </c>
      <c r="T9" s="14">
        <f t="shared" si="4"/>
        <v>1.00514996</v>
      </c>
      <c r="U9" s="14"/>
      <c r="V9" s="14">
        <f t="shared" si="5"/>
        <v>0.646890371</v>
      </c>
      <c r="W9" s="14"/>
      <c r="X9" s="14">
        <f t="shared" si="6"/>
        <v>0.8896576525</v>
      </c>
      <c r="Y9" s="14"/>
      <c r="Z9" s="14">
        <f t="shared" si="7"/>
        <v>0.8254850753</v>
      </c>
      <c r="AA9" s="14"/>
    </row>
    <row r="10">
      <c r="A10" s="2" t="s">
        <v>91</v>
      </c>
      <c r="B10" s="6">
        <v>0.09001417747555027</v>
      </c>
      <c r="C10" s="11">
        <v>0.15353396028861416</v>
      </c>
      <c r="D10" s="18"/>
      <c r="E10" s="11">
        <v>0.09501185559733812</v>
      </c>
      <c r="F10" s="7">
        <v>0.030421307036886325</v>
      </c>
      <c r="G10" s="12"/>
      <c r="H10" s="11">
        <f>RATE(10,,'The_60-40_and'!E83,-'The_60-40_and'!E93)</f>
        <v>0.09408966444</v>
      </c>
      <c r="I10" s="7">
        <f>_xlfn.STDEV.S('The_60-40_and'!D84:D93)</f>
        <v>0.09346787263</v>
      </c>
      <c r="J10" s="12"/>
      <c r="K10" s="11">
        <f>RATE(10,,'The_60-40_and'!L83,-'The_60-40_and'!L93)</f>
        <v>0.09537794791</v>
      </c>
      <c r="L10" s="7">
        <f>_xlfn.STDEV.S('The_60-40_and'!K84:K93)</f>
        <v>0.05161656778</v>
      </c>
      <c r="M10" s="12"/>
      <c r="N10" s="11">
        <v>-0.017632152903038628</v>
      </c>
      <c r="O10" s="7">
        <v>0.01994600910951484</v>
      </c>
      <c r="P10" s="6">
        <f t="shared" si="1"/>
        <v>-0.004997678122</v>
      </c>
      <c r="Q10" s="13">
        <f t="shared" si="2"/>
        <v>0.01082102635</v>
      </c>
      <c r="R10" s="13">
        <f t="shared" si="3"/>
        <v>0.01573853524</v>
      </c>
      <c r="S10" s="14">
        <f>CORREL(McQuarrie_plus_data!H84:H93,McQuarrie_plus_data!J84:J93)</f>
        <v>0.04549928232</v>
      </c>
      <c r="T10" s="14">
        <f t="shared" si="4"/>
        <v>0.5862818708</v>
      </c>
      <c r="U10" s="14"/>
      <c r="V10" s="14">
        <f t="shared" si="5"/>
        <v>3.123200968</v>
      </c>
      <c r="W10" s="14"/>
      <c r="X10" s="14">
        <f t="shared" si="6"/>
        <v>1.006652466</v>
      </c>
      <c r="Y10" s="14"/>
      <c r="Z10" s="14">
        <f t="shared" si="7"/>
        <v>1.847816545</v>
      </c>
      <c r="AA10" s="14"/>
    </row>
    <row r="11">
      <c r="A11" s="2" t="s">
        <v>92</v>
      </c>
      <c r="B11" s="6">
        <v>0.04565201707969228</v>
      </c>
      <c r="C11" s="7">
        <v>0.12699670708369842</v>
      </c>
      <c r="D11" s="10"/>
      <c r="E11" s="11">
        <v>0.06188271626861645</v>
      </c>
      <c r="F11" s="7">
        <v>0.02271243162272014</v>
      </c>
      <c r="G11" s="12"/>
      <c r="H11" s="11">
        <f>RATE(10,,'The_60-40_and'!E93,-'The_60-40_and'!E103)</f>
        <v>0.05358672931</v>
      </c>
      <c r="I11" s="7">
        <f>_xlfn.STDEV.S('The_60-40_and'!D94:D103)</f>
        <v>0.07996754342</v>
      </c>
      <c r="J11" s="12"/>
      <c r="K11" s="11">
        <f>RATE(10,,'The_60-40_and'!L93,-'The_60-40_and'!L103)</f>
        <v>0.05827209011</v>
      </c>
      <c r="L11" s="7">
        <f>_xlfn.STDEV.S('The_60-40_and'!K94:K103)</f>
        <v>0.04633755799</v>
      </c>
      <c r="M11" s="12"/>
      <c r="N11" s="11">
        <v>-0.01114398728444205</v>
      </c>
      <c r="O11" s="7">
        <v>0.009991791059100847</v>
      </c>
      <c r="P11" s="6">
        <f t="shared" si="1"/>
        <v>-0.01623069919</v>
      </c>
      <c r="Q11" s="13">
        <f t="shared" si="2"/>
        <v>0.005315453482</v>
      </c>
      <c r="R11" s="13">
        <f t="shared" si="3"/>
        <v>0.007660156271</v>
      </c>
      <c r="S11" s="14">
        <f>CORREL(McQuarrie_plus_data!H94:H103,McQuarrie_plus_data!J94:J103)</f>
        <v>0.3655668323</v>
      </c>
      <c r="T11" s="14">
        <f t="shared" si="4"/>
        <v>0.359474022</v>
      </c>
      <c r="U11" s="14"/>
      <c r="V11" s="14">
        <f t="shared" si="5"/>
        <v>2.724618715</v>
      </c>
      <c r="W11" s="14"/>
      <c r="X11" s="14">
        <f t="shared" si="6"/>
        <v>0.6701059832</v>
      </c>
      <c r="Y11" s="14"/>
      <c r="Z11" s="14">
        <f t="shared" si="7"/>
        <v>1.257556346</v>
      </c>
      <c r="AA11" s="14"/>
    </row>
    <row r="12">
      <c r="A12" s="2" t="s">
        <v>93</v>
      </c>
      <c r="B12" s="6">
        <v>0.08840241520159503</v>
      </c>
      <c r="C12" s="7">
        <v>0.12920958748752676</v>
      </c>
      <c r="D12" s="10"/>
      <c r="E12" s="11">
        <v>0.06424844974598833</v>
      </c>
      <c r="F12" s="7">
        <v>0.03818860628807876</v>
      </c>
      <c r="G12" s="12"/>
      <c r="H12" s="11">
        <f>RATE(10,,'The_60-40_and'!E103,-'The_60-40_and'!E113)</f>
        <v>0.08036351176</v>
      </c>
      <c r="I12" s="7">
        <f>_xlfn.STDEV.S('The_60-40_and'!D104:D113)</f>
        <v>0.08360530469</v>
      </c>
      <c r="J12" s="12"/>
      <c r="K12" s="11">
        <f>RATE(10,,'The_60-40_and'!L103,-'The_60-40_and'!L113)</f>
        <v>0.07288731002</v>
      </c>
      <c r="L12" s="7">
        <f>_xlfn.STDEV.S('The_60-40_and'!K104:K113)</f>
        <v>0.05357372528</v>
      </c>
      <c r="M12" s="12"/>
      <c r="N12" s="11">
        <v>-0.0038871344961041204</v>
      </c>
      <c r="O12" s="7">
        <v>0.017105866063658583</v>
      </c>
      <c r="P12" s="6">
        <f t="shared" si="1"/>
        <v>0.02415396546</v>
      </c>
      <c r="Q12" s="13">
        <f t="shared" si="2"/>
        <v>0.00919589032</v>
      </c>
      <c r="R12" s="13">
        <f t="shared" si="3"/>
        <v>0.01192117536</v>
      </c>
      <c r="S12" s="14">
        <f>CORREL(McQuarrie_plus_data!G104:G113,McQuarrie_plus_data!I104:I113)</f>
        <v>0.6039299088</v>
      </c>
      <c r="T12" s="14">
        <f t="shared" si="4"/>
        <v>0.6841784493</v>
      </c>
      <c r="U12" s="14"/>
      <c r="V12" s="14">
        <f t="shared" si="5"/>
        <v>1.68239839</v>
      </c>
      <c r="W12" s="14"/>
      <c r="X12" s="14">
        <f t="shared" si="6"/>
        <v>0.961225033</v>
      </c>
      <c r="Y12" s="14"/>
      <c r="Z12" s="14">
        <f t="shared" si="7"/>
        <v>1.360504793</v>
      </c>
      <c r="AA12" s="14"/>
    </row>
    <row r="13">
      <c r="A13" s="2" t="s">
        <v>94</v>
      </c>
      <c r="B13" s="6">
        <v>0.04510533308648876</v>
      </c>
      <c r="C13" s="7">
        <v>0.21162202477592057</v>
      </c>
      <c r="D13" s="10"/>
      <c r="E13" s="11">
        <v>0.02619210287028994</v>
      </c>
      <c r="F13" s="7">
        <v>0.060499695518865616</v>
      </c>
      <c r="G13" s="12"/>
      <c r="H13" s="11">
        <f>RATE(10,,'The_60-40_and'!E113,-'The_60-40_and'!E123)</f>
        <v>0.0401708366</v>
      </c>
      <c r="I13" s="7">
        <f>_xlfn.STDEV.S('The_60-40_and'!D114:D123)</f>
        <v>0.1492717007</v>
      </c>
      <c r="J13" s="12"/>
      <c r="K13" s="11">
        <f>RATE(10,,'The_60-40_and'!L113,-'The_60-40_and'!L123)</f>
        <v>0.03415195918</v>
      </c>
      <c r="L13" s="7">
        <f>_xlfn.STDEV.S('The_60-40_and'!K114:K123)</f>
        <v>0.103447991</v>
      </c>
      <c r="M13" s="12"/>
      <c r="N13" s="11">
        <v>0.011961177788994817</v>
      </c>
      <c r="O13" s="7">
        <v>0.013614378384442497</v>
      </c>
      <c r="P13" s="6">
        <f t="shared" si="1"/>
        <v>0.01891323022</v>
      </c>
      <c r="Q13" s="13">
        <f t="shared" si="2"/>
        <v>0.001901392376</v>
      </c>
      <c r="R13" s="13">
        <f t="shared" si="3"/>
        <v>0.00238840327</v>
      </c>
      <c r="S13" s="14">
        <f>CORREL(McQuarrie_plus_data!H114:H123,McQuarrie_plus_data!J114:J123)</f>
        <v>0.9070432055</v>
      </c>
      <c r="T13" s="14">
        <f t="shared" si="4"/>
        <v>0.2131410147</v>
      </c>
      <c r="U13" s="14"/>
      <c r="V13" s="14">
        <f t="shared" si="5"/>
        <v>0.432929499</v>
      </c>
      <c r="W13" s="14"/>
      <c r="X13" s="14">
        <f t="shared" si="6"/>
        <v>0.2691122055</v>
      </c>
      <c r="Y13" s="14"/>
      <c r="Z13" s="14">
        <f t="shared" si="7"/>
        <v>0.3301365144</v>
      </c>
      <c r="AA13" s="14"/>
    </row>
    <row r="14">
      <c r="A14" s="2" t="s">
        <v>95</v>
      </c>
      <c r="B14" s="6">
        <v>0.004461810004948411</v>
      </c>
      <c r="C14" s="7">
        <v>0.1936082894178478</v>
      </c>
      <c r="D14" s="10"/>
      <c r="E14" s="11">
        <v>-0.015485691610212281</v>
      </c>
      <c r="F14" s="7">
        <v>0.15141229311373408</v>
      </c>
      <c r="G14" s="12"/>
      <c r="H14" s="11">
        <f>RATE(10,,'The_60-40_and'!E123,-'The_60-40_and'!E133)</f>
        <v>-0.001425914377</v>
      </c>
      <c r="I14" s="7">
        <f>_xlfn.STDEV.S('The_60-40_and'!D124:D133)</f>
        <v>0.163249523</v>
      </c>
      <c r="J14" s="12"/>
      <c r="K14" s="11">
        <f>RATE(10,,'The_60-40_and'!L123,-'The_60-40_and'!L133)</f>
        <v>-0.007655988764</v>
      </c>
      <c r="L14" s="7">
        <f>_xlfn.STDEV.S('The_60-40_and'!K124:K133)</f>
        <v>0.1513577108</v>
      </c>
      <c r="M14" s="12"/>
      <c r="N14" s="11">
        <v>0.05537868966683197</v>
      </c>
      <c r="O14" s="7">
        <v>0.10170122001785363</v>
      </c>
      <c r="P14" s="6">
        <f t="shared" si="1"/>
        <v>0.01994750162</v>
      </c>
      <c r="Q14" s="13">
        <f t="shared" si="2"/>
        <v>0.01348036785</v>
      </c>
      <c r="R14" s="13">
        <f t="shared" si="3"/>
        <v>0.01271338121</v>
      </c>
      <c r="S14" s="14">
        <f>CORREL(McQuarrie_plus_data!H124:H133,McQuarrie_plus_data!J124:J133)</f>
        <v>0.6742922877</v>
      </c>
      <c r="T14" s="14">
        <f t="shared" si="4"/>
        <v>0.02304555253</v>
      </c>
      <c r="U14" s="14"/>
      <c r="V14" s="14">
        <f t="shared" si="5"/>
        <v>-0.1022749956</v>
      </c>
      <c r="W14" s="14"/>
      <c r="X14" s="14">
        <f t="shared" si="6"/>
        <v>-0.008734569944</v>
      </c>
      <c r="Y14" s="14"/>
      <c r="Z14" s="14">
        <f t="shared" si="7"/>
        <v>-0.05058208613</v>
      </c>
      <c r="AA14" s="14"/>
    </row>
    <row r="15">
      <c r="A15" s="2" t="s">
        <v>96</v>
      </c>
      <c r="B15" s="6">
        <v>0.033356064131394685</v>
      </c>
      <c r="C15" s="7">
        <v>0.2780631985904389</v>
      </c>
      <c r="D15" s="10"/>
      <c r="E15" s="11">
        <v>0.06248488089735712</v>
      </c>
      <c r="F15" s="7">
        <v>0.07881352082971535</v>
      </c>
      <c r="G15" s="12"/>
      <c r="H15" s="11">
        <f>RATE(10,,'The_60-40_and'!E133,-'The_60-40_and'!E143)</f>
        <v>0.05324768023</v>
      </c>
      <c r="I15" s="7">
        <f>_xlfn.STDEV.S('The_60-40_and'!D134:D143)</f>
        <v>0.1772471039</v>
      </c>
      <c r="J15" s="12"/>
      <c r="K15" s="11">
        <f>RATE(10,,'The_60-40_and'!L133,-'The_60-40_and'!L143)</f>
        <v>0.06080809573</v>
      </c>
      <c r="L15" s="7">
        <f>_xlfn.STDEV.S('The_60-40_and'!K134:K143)</f>
        <v>0.1107551882</v>
      </c>
      <c r="M15" s="12"/>
      <c r="N15" s="11">
        <v>-0.026069328960388473</v>
      </c>
      <c r="O15" s="7">
        <v>0.04860031154557014</v>
      </c>
      <c r="P15" s="6">
        <f t="shared" si="1"/>
        <v>-0.02912881677</v>
      </c>
      <c r="Q15" s="13">
        <f t="shared" si="2"/>
        <v>0.02111622354</v>
      </c>
      <c r="R15" s="13">
        <f t="shared" si="3"/>
        <v>0.02783323599</v>
      </c>
      <c r="S15" s="14">
        <f>CORREL(McQuarrie_plus_data!H134:H143,McQuarrie_plus_data!J134:J143)</f>
        <v>0.2460050882</v>
      </c>
      <c r="T15" s="14">
        <f t="shared" si="4"/>
        <v>0.1199585717</v>
      </c>
      <c r="U15" s="14"/>
      <c r="V15" s="14">
        <f t="shared" si="5"/>
        <v>0.7928193061</v>
      </c>
      <c r="W15" s="14"/>
      <c r="X15" s="14">
        <f t="shared" si="6"/>
        <v>0.300414952</v>
      </c>
      <c r="Y15" s="14"/>
      <c r="Z15" s="14">
        <f t="shared" si="7"/>
        <v>0.549031578</v>
      </c>
      <c r="AA15" s="14"/>
    </row>
    <row r="16">
      <c r="A16" s="2" t="s">
        <v>97</v>
      </c>
      <c r="B16" s="6">
        <v>0.07737261990178301</v>
      </c>
      <c r="C16" s="7">
        <v>0.338632613558816</v>
      </c>
      <c r="D16" s="10"/>
      <c r="E16" s="11">
        <v>0.034717060177360454</v>
      </c>
      <c r="F16" s="7">
        <v>0.07481304057675034</v>
      </c>
      <c r="G16" s="12"/>
      <c r="H16" s="11">
        <f>RATE(10,,'The_60-40_and'!E143,-'The_60-40_and'!E153)</f>
        <v>0.06843805725</v>
      </c>
      <c r="I16" s="7">
        <f>_xlfn.STDEV.S('The_60-40_and'!D144:D153)</f>
        <v>0.2216091398</v>
      </c>
      <c r="J16" s="12"/>
      <c r="K16" s="11">
        <f>RATE(10,,'The_60-40_and'!L143,-'The_60-40_and'!L153)</f>
        <v>0.05468414265</v>
      </c>
      <c r="L16" s="7">
        <f>_xlfn.STDEV.S('The_60-40_and'!K144:K153)</f>
        <v>0.1383095108</v>
      </c>
      <c r="M16" s="12"/>
      <c r="N16" s="11">
        <v>0.027376670071343104</v>
      </c>
      <c r="O16" s="7">
        <v>0.038764315259031006</v>
      </c>
      <c r="P16" s="6">
        <f t="shared" si="1"/>
        <v>0.04265555972</v>
      </c>
      <c r="Q16" s="13">
        <f t="shared" si="2"/>
        <v>0.01149564458</v>
      </c>
      <c r="R16" s="13">
        <f t="shared" si="3"/>
        <v>0.01564940167</v>
      </c>
      <c r="S16" s="14">
        <f>CORREL(McQuarrie_plus_data!H144:H153,McQuarrie_plus_data!J144:J153)</f>
        <v>0.5701427505</v>
      </c>
      <c r="T16" s="14">
        <f t="shared" si="4"/>
        <v>0.2284854347</v>
      </c>
      <c r="U16" s="14"/>
      <c r="V16" s="14">
        <f t="shared" si="5"/>
        <v>0.4640509183</v>
      </c>
      <c r="W16" s="14"/>
      <c r="X16" s="14">
        <f t="shared" si="6"/>
        <v>0.3088232612</v>
      </c>
      <c r="Y16" s="14"/>
      <c r="Z16" s="14">
        <f t="shared" si="7"/>
        <v>0.3953751433</v>
      </c>
      <c r="AA16" s="14"/>
    </row>
    <row r="17">
      <c r="A17" s="2" t="s">
        <v>98</v>
      </c>
      <c r="B17" s="6">
        <v>0.1046824196431872</v>
      </c>
      <c r="C17" s="7">
        <v>0.18915338043853788</v>
      </c>
      <c r="D17" s="10"/>
      <c r="E17" s="11">
        <v>-0.016551970998294738</v>
      </c>
      <c r="F17" s="7">
        <v>0.0862685196411306</v>
      </c>
      <c r="G17" s="12"/>
      <c r="H17" s="11">
        <f>RATE(10,,'The_60-40_and'!E153,-'The_60-40_and'!E163)</f>
        <v>0.05788013683</v>
      </c>
      <c r="I17" s="7">
        <f>_xlfn.STDEV.S('The_60-40_and'!D154:D163)</f>
        <v>0.1413687484</v>
      </c>
      <c r="J17" s="12"/>
      <c r="K17" s="11">
        <f>RATE(10,,'The_60-40_and'!L153,-'The_60-40_and'!L163)</f>
        <v>0.02134615667</v>
      </c>
      <c r="L17" s="7">
        <f>_xlfn.STDEV.S('The_60-40_and'!K154:K163)</f>
        <v>0.1097337572</v>
      </c>
      <c r="M17" s="12"/>
      <c r="N17" s="11">
        <v>0.04640424594933972</v>
      </c>
      <c r="O17" s="7">
        <v>0.05905317727618305</v>
      </c>
      <c r="P17" s="6">
        <f t="shared" si="1"/>
        <v>0.1212343906</v>
      </c>
      <c r="Q17" s="13">
        <f t="shared" si="2"/>
        <v>0.006630687718</v>
      </c>
      <c r="R17" s="13">
        <f t="shared" si="3"/>
        <v>0.007400220698</v>
      </c>
      <c r="S17" s="14">
        <f>CORREL(McQuarrie_plus_data!H154:H163,McQuarrie_plus_data!J154:J163)</f>
        <v>0.755036339</v>
      </c>
      <c r="T17" s="14">
        <f t="shared" si="4"/>
        <v>0.5534261106</v>
      </c>
      <c r="U17" s="14"/>
      <c r="V17" s="14">
        <f t="shared" si="5"/>
        <v>-0.1918657126</v>
      </c>
      <c r="W17" s="14"/>
      <c r="X17" s="14">
        <f t="shared" si="6"/>
        <v>0.4094266766</v>
      </c>
      <c r="Y17" s="14"/>
      <c r="Z17" s="14">
        <f t="shared" si="7"/>
        <v>0.1945268003</v>
      </c>
      <c r="AA17" s="14"/>
    </row>
    <row r="18">
      <c r="A18" s="2" t="s">
        <v>99</v>
      </c>
      <c r="B18" s="6">
        <v>0.12313457692459877</v>
      </c>
      <c r="C18" s="7">
        <v>0.16780992148584864</v>
      </c>
      <c r="D18" s="10"/>
      <c r="E18" s="11">
        <v>0.006625788693851786</v>
      </c>
      <c r="F18" s="7">
        <v>0.0547101819987449</v>
      </c>
      <c r="G18" s="12"/>
      <c r="H18" s="11">
        <f>RATE(10,,'The_60-40_and'!E163,-'The_60-40_and'!E173)</f>
        <v>0.079348406</v>
      </c>
      <c r="I18" s="7">
        <f>_xlfn.STDEV.S('The_60-40_and'!D164:D173)</f>
        <v>0.1008110864</v>
      </c>
      <c r="J18" s="12"/>
      <c r="K18" s="11">
        <f>RATE(10,,'The_60-40_and'!L163,-'The_60-40_and'!L173)</f>
        <v>0.04415948868</v>
      </c>
      <c r="L18" s="7">
        <f>_xlfn.STDEV.S('The_60-40_and'!K164:K173)</f>
        <v>0.06003414826</v>
      </c>
      <c r="M18" s="12"/>
      <c r="N18" s="11">
        <v>0.013442690591480806</v>
      </c>
      <c r="O18" s="7">
        <v>0.01243408631547097</v>
      </c>
      <c r="P18" s="6">
        <f t="shared" si="1"/>
        <v>0.1165087882</v>
      </c>
      <c r="Q18" s="13">
        <f t="shared" si="2"/>
        <v>0.02175893931</v>
      </c>
      <c r="R18" s="13">
        <f t="shared" si="3"/>
        <v>0.02860595559</v>
      </c>
      <c r="S18" s="14">
        <f>CORREL(McQuarrie_plus_data!H164:H173,McQuarrie_plus_data!J164:J173)</f>
        <v>-0.1029533355</v>
      </c>
      <c r="T18" s="14">
        <f t="shared" si="4"/>
        <v>0.7337741168</v>
      </c>
      <c r="U18" s="14"/>
      <c r="V18" s="14">
        <f t="shared" si="5"/>
        <v>0.121107049</v>
      </c>
      <c r="W18" s="14"/>
      <c r="X18" s="14">
        <f t="shared" si="6"/>
        <v>0.787099999</v>
      </c>
      <c r="Y18" s="14"/>
      <c r="Z18" s="14">
        <f t="shared" si="7"/>
        <v>0.7355728359</v>
      </c>
      <c r="AA18" s="14"/>
    </row>
    <row r="19">
      <c r="A19" s="2" t="s">
        <v>100</v>
      </c>
      <c r="B19" s="6">
        <v>0.05636157331758771</v>
      </c>
      <c r="C19" s="7">
        <v>0.11543071664578759</v>
      </c>
      <c r="D19" s="10"/>
      <c r="E19" s="11">
        <v>-0.014355939061148914</v>
      </c>
      <c r="F19" s="7">
        <v>0.08212821133324626</v>
      </c>
      <c r="G19" s="12"/>
      <c r="H19" s="11">
        <f>RATE(10,,'The_60-40_and'!E173,-'The_60-40_and'!E183)</f>
        <v>0.02927225746</v>
      </c>
      <c r="I19" s="7">
        <f>_xlfn.STDEV.S('The_60-40_and'!D174:D183)</f>
        <v>0.08965594917</v>
      </c>
      <c r="J19" s="12"/>
      <c r="K19" s="11">
        <f>RATE(10,,'The_60-40_and'!L173,-'The_60-40_and'!L183)</f>
        <v>0.007923492938</v>
      </c>
      <c r="L19" s="7">
        <f>_xlfn.STDEV.S('The_60-40_and'!K174:K183)</f>
        <v>0.07997639855</v>
      </c>
      <c r="M19" s="12"/>
      <c r="N19" s="11">
        <v>0.03431685414347511</v>
      </c>
      <c r="O19" s="7">
        <v>0.016189828032514644</v>
      </c>
      <c r="P19" s="6">
        <f t="shared" si="1"/>
        <v>0.07071751238</v>
      </c>
      <c r="Q19" s="13">
        <f t="shared" si="2"/>
        <v>0.01245376536</v>
      </c>
      <c r="R19" s="13">
        <f t="shared" si="3"/>
        <v>0.01214256438</v>
      </c>
      <c r="S19" s="14">
        <f>CORREL(McQuarrie_plus_data!H174:H183,McQuarrie_plus_data!J174:J183)</f>
        <v>0.4751725608</v>
      </c>
      <c r="T19" s="14">
        <f t="shared" si="4"/>
        <v>0.4882718825</v>
      </c>
      <c r="U19" s="14"/>
      <c r="V19" s="14">
        <f t="shared" si="5"/>
        <v>-0.1747991199</v>
      </c>
      <c r="W19" s="14"/>
      <c r="X19" s="14">
        <f t="shared" si="6"/>
        <v>0.3264954276</v>
      </c>
      <c r="Y19" s="14"/>
      <c r="Z19" s="14">
        <f t="shared" si="7"/>
        <v>0.09907289003</v>
      </c>
      <c r="AA19" s="14"/>
    </row>
    <row r="20">
      <c r="A20" s="2" t="s">
        <v>101</v>
      </c>
      <c r="B20" s="6">
        <v>-0.004032961967376903</v>
      </c>
      <c r="C20" s="7">
        <v>0.18467339502740296</v>
      </c>
      <c r="D20" s="10"/>
      <c r="E20" s="11">
        <v>-0.025690055056871816</v>
      </c>
      <c r="F20" s="7">
        <v>0.16003652494723952</v>
      </c>
      <c r="G20" s="12"/>
      <c r="H20" s="11">
        <f>RATE(10,,'The_60-40_and'!E183,-'The_60-40_and'!E193)</f>
        <v>-0.008848415291</v>
      </c>
      <c r="I20" s="7">
        <f>_xlfn.STDEV.S('The_60-40_and'!D184:D193)</f>
        <v>0.1505376785</v>
      </c>
      <c r="J20" s="12"/>
      <c r="K20" s="11">
        <f>RATE(10,,'The_60-40_and'!L183,-'The_60-40_and'!L193)</f>
        <v>-0.01575762686</v>
      </c>
      <c r="L20" s="7">
        <f>_xlfn.STDEV.S('The_60-40_and'!K184:K193)</f>
        <v>0.1453255851</v>
      </c>
      <c r="M20" s="12"/>
      <c r="N20" s="11">
        <v>0.08665810993605987</v>
      </c>
      <c r="O20" s="7">
        <v>0.03194739608857005</v>
      </c>
      <c r="P20" s="6">
        <f t="shared" si="1"/>
        <v>0.02165709309</v>
      </c>
      <c r="Q20" s="13">
        <f t="shared" si="2"/>
        <v>0.02428096854</v>
      </c>
      <c r="R20" s="13">
        <f t="shared" si="3"/>
        <v>0.02210200089</v>
      </c>
      <c r="S20" s="14">
        <f>CORREL(McQuarrie_plus_data!H184:H193,McQuarrie_plus_data!J184:J193)</f>
        <v>0.4431213375</v>
      </c>
      <c r="T20" s="14">
        <f t="shared" si="4"/>
        <v>-0.02183834854</v>
      </c>
      <c r="U20" s="14"/>
      <c r="V20" s="14">
        <f t="shared" si="5"/>
        <v>-0.160526199</v>
      </c>
      <c r="W20" s="14"/>
      <c r="X20" s="14">
        <f t="shared" si="6"/>
        <v>-0.05877874152</v>
      </c>
      <c r="Y20" s="14"/>
      <c r="Z20" s="14">
        <f t="shared" si="7"/>
        <v>-0.1084298188</v>
      </c>
      <c r="AA20" s="14"/>
    </row>
    <row r="21" ht="15.75" customHeight="1">
      <c r="A21" s="2" t="s">
        <v>102</v>
      </c>
      <c r="B21" s="6">
        <v>0.10425062871433385</v>
      </c>
      <c r="C21" s="7">
        <v>0.10851806427302788</v>
      </c>
      <c r="D21" s="10"/>
      <c r="E21" s="11">
        <v>0.09459788675257486</v>
      </c>
      <c r="F21" s="7">
        <v>0.0751694326057169</v>
      </c>
      <c r="G21" s="12"/>
      <c r="H21" s="11">
        <f>RATE(10,,'The_60-40_and'!E193,-'The_60-40_and'!E203)</f>
        <v>0.1008963985</v>
      </c>
      <c r="I21" s="7">
        <f>_xlfn.STDEV.S('The_60-40_and'!D194:D203)</f>
        <v>0.09000424036</v>
      </c>
      <c r="J21" s="12"/>
      <c r="K21" s="11">
        <f>RATE(10,,'The_60-40_and'!L193,-'The_60-40_and'!L203)</f>
        <v>0.09793990706</v>
      </c>
      <c r="L21" s="7">
        <f>_xlfn.STDEV.S('The_60-40_and'!K194:K203)</f>
        <v>0.08010109126</v>
      </c>
      <c r="M21" s="12"/>
      <c r="N21" s="11">
        <v>0.038432010342892856</v>
      </c>
      <c r="O21" s="7">
        <v>0.012303631275450448</v>
      </c>
      <c r="P21" s="6">
        <f t="shared" si="1"/>
        <v>0.009652741962</v>
      </c>
      <c r="Q21" s="13">
        <f t="shared" si="2"/>
        <v>0.005174371246</v>
      </c>
      <c r="R21" s="13">
        <f t="shared" si="3"/>
        <v>0.005072930851</v>
      </c>
      <c r="S21" s="14">
        <f>CORREL(McQuarrie_plus_data!G194:G203,McQuarrie_plus_data!J194:J203)</f>
        <v>0.7307377887</v>
      </c>
      <c r="T21" s="14">
        <f t="shared" si="4"/>
        <v>0.9606753439</v>
      </c>
      <c r="U21" s="14"/>
      <c r="V21" s="14">
        <f t="shared" si="5"/>
        <v>1.258462163</v>
      </c>
      <c r="W21" s="14"/>
      <c r="X21" s="14">
        <f t="shared" si="6"/>
        <v>1.121018278</v>
      </c>
      <c r="Y21" s="14"/>
      <c r="Z21" s="14">
        <f t="shared" si="7"/>
        <v>1.22270378</v>
      </c>
      <c r="AA21" s="14"/>
    </row>
    <row r="22" ht="15.75" customHeight="1">
      <c r="A22" s="2" t="s">
        <v>103</v>
      </c>
      <c r="B22" s="6">
        <v>0.0555349200251828</v>
      </c>
      <c r="C22" s="7">
        <v>0.19097852900209575</v>
      </c>
      <c r="D22" s="10"/>
      <c r="E22" s="11">
        <v>0.05907768327197632</v>
      </c>
      <c r="F22" s="7">
        <v>0.10151072249626998</v>
      </c>
      <c r="G22" s="12"/>
      <c r="H22" s="11">
        <f>RATE(10,,'The_60-40_and'!E203,-'The_60-40_and'!E213)</f>
        <v>0.06183823926</v>
      </c>
      <c r="I22" s="7">
        <f>_xlfn.STDEV.S('The_60-40_and'!D204:D213)</f>
        <v>0.125988726</v>
      </c>
      <c r="J22" s="12"/>
      <c r="K22" s="11">
        <f>RATE(10,,'The_60-40_and'!L203,-'The_60-40_and'!L213)</f>
        <v>0.06218348444</v>
      </c>
      <c r="L22" s="7">
        <f>_xlfn.STDEV.S('The_60-40_and'!K204:K213)</f>
        <v>0.09638041242</v>
      </c>
      <c r="M22" s="12"/>
      <c r="N22" s="11">
        <v>0.02452731153237508</v>
      </c>
      <c r="O22" s="7">
        <v>0.007745813526151472</v>
      </c>
      <c r="P22" s="6">
        <f t="shared" si="1"/>
        <v>-0.003542763247</v>
      </c>
      <c r="Q22" s="13">
        <f t="shared" si="2"/>
        <v>0.02920268039</v>
      </c>
      <c r="R22" s="13">
        <f t="shared" si="3"/>
        <v>0.03197065203</v>
      </c>
      <c r="S22" s="14">
        <f>CORREL(McQuarrie_plus_data!H204:H213,McQuarrie_plus_data!J204:J213)</f>
        <v>0.1175915743</v>
      </c>
      <c r="T22" s="14">
        <f t="shared" si="4"/>
        <v>0.2907914325</v>
      </c>
      <c r="U22" s="14"/>
      <c r="V22" s="14">
        <f t="shared" si="5"/>
        <v>0.5819846595</v>
      </c>
      <c r="W22" s="14"/>
      <c r="X22" s="14">
        <f t="shared" si="6"/>
        <v>0.4908235937</v>
      </c>
      <c r="Y22" s="14"/>
      <c r="Z22" s="14">
        <f t="shared" si="7"/>
        <v>0.6451879887</v>
      </c>
      <c r="AA22" s="14"/>
    </row>
    <row r="23" ht="15.75" customHeight="1">
      <c r="A23" s="2" t="s">
        <v>104</v>
      </c>
      <c r="B23" s="6">
        <v>0.06483639617318278</v>
      </c>
      <c r="C23" s="7">
        <v>0.2170071185494715</v>
      </c>
      <c r="D23" s="10"/>
      <c r="E23" s="11">
        <v>0.04877891671510743</v>
      </c>
      <c r="F23" s="7">
        <v>0.06661541427400434</v>
      </c>
      <c r="G23" s="12"/>
      <c r="H23" s="11">
        <f>RATE(10,,'The_60-40_and'!E213,-'The_60-40_and'!E223)</f>
        <v>0.06373311609</v>
      </c>
      <c r="I23" s="7">
        <f>_xlfn.STDEV.S('The_60-40_and'!D214:D223)</f>
        <v>0.1415671519</v>
      </c>
      <c r="J23" s="12"/>
      <c r="K23" s="11">
        <f>RATE(10,,'The_60-40_and'!L213,-'The_60-40_and'!L223)</f>
        <v>0.05804798564</v>
      </c>
      <c r="L23" s="7">
        <f>_xlfn.STDEV.S('The_60-40_and'!K214:K223)</f>
        <v>0.09216043486</v>
      </c>
      <c r="M23" s="12"/>
      <c r="N23" s="11">
        <v>0.023976829010131474</v>
      </c>
      <c r="O23" s="7">
        <v>0.012421100668674323</v>
      </c>
      <c r="P23" s="6">
        <f t="shared" si="1"/>
        <v>0.01605747946</v>
      </c>
      <c r="Q23" s="13">
        <f t="shared" si="2"/>
        <v>0.0152832849</v>
      </c>
      <c r="R23" s="13">
        <f t="shared" si="3"/>
        <v>0.01957249069</v>
      </c>
      <c r="S23" s="14">
        <f>CORREL(McQuarrie_plus_data!H214:H223,McQuarrie_plus_data!J214:J223)</f>
        <v>0.3427188537</v>
      </c>
      <c r="T23" s="14">
        <f t="shared" si="4"/>
        <v>0.2987754347</v>
      </c>
      <c r="U23" s="14"/>
      <c r="V23" s="14">
        <f t="shared" si="5"/>
        <v>0.7322466917</v>
      </c>
      <c r="W23" s="14"/>
      <c r="X23" s="14">
        <f t="shared" si="6"/>
        <v>0.4501970635</v>
      </c>
      <c r="Y23" s="14"/>
      <c r="Z23" s="14">
        <f t="shared" si="7"/>
        <v>0.6298579833</v>
      </c>
      <c r="AA23" s="14"/>
    </row>
    <row r="24" ht="15.75" customHeight="1">
      <c r="A24" s="2" t="s">
        <v>105</v>
      </c>
      <c r="B24" s="6">
        <v>0.0850480543147734</v>
      </c>
      <c r="C24" s="7">
        <v>0.12690629716456636</v>
      </c>
      <c r="D24" s="10"/>
      <c r="E24" s="11">
        <v>0.0066719949189227665</v>
      </c>
      <c r="F24" s="7">
        <v>0.12956851915285855</v>
      </c>
      <c r="G24" s="12"/>
      <c r="H24" s="11">
        <f>RATE(10,,'The_60-40_and'!E223,-'The_60-40_and'!E233)</f>
        <v>0.05484973493</v>
      </c>
      <c r="I24" s="7">
        <f>_xlfn.STDEV.S('The_60-40_and'!D224:D233)</f>
        <v>0.1162804965</v>
      </c>
      <c r="J24" s="12"/>
      <c r="K24" s="11">
        <f>RATE(10,,'The_60-40_and'!L223,-'The_60-40_and'!L233)</f>
        <v>0.03121199072</v>
      </c>
      <c r="L24" s="7">
        <f>_xlfn.STDEV.S('The_60-40_and'!K224:K233)</f>
        <v>0.1186723985</v>
      </c>
      <c r="M24" s="12"/>
      <c r="N24" s="11">
        <v>0.02651708511809182</v>
      </c>
      <c r="O24" s="7">
        <v>0.023780624130737796</v>
      </c>
      <c r="P24" s="6">
        <f t="shared" si="1"/>
        <v>0.0783760594</v>
      </c>
      <c r="Q24" s="13">
        <f t="shared" si="2"/>
        <v>0.01169068949</v>
      </c>
      <c r="R24" s="13">
        <f t="shared" si="3"/>
        <v>0.01009745403</v>
      </c>
      <c r="S24" s="14">
        <f>CORREL(McQuarrie_plus_data!H224:H233,McQuarrie_plus_data!J224:J233)</f>
        <v>0.6382123111</v>
      </c>
      <c r="T24" s="14">
        <f t="shared" si="4"/>
        <v>0.6701641779</v>
      </c>
      <c r="U24" s="14"/>
      <c r="V24" s="14">
        <f t="shared" si="5"/>
        <v>0.05149395056</v>
      </c>
      <c r="W24" s="14"/>
      <c r="X24" s="14">
        <f t="shared" si="6"/>
        <v>0.4717019328</v>
      </c>
      <c r="Y24" s="14"/>
      <c r="Z24" s="14">
        <f t="shared" si="7"/>
        <v>0.2630096898</v>
      </c>
      <c r="AA24" s="14"/>
    </row>
    <row r="25" ht="15.75" customHeight="1">
      <c r="B25" s="6"/>
      <c r="C25" s="7"/>
      <c r="D25" s="19" t="s">
        <v>106</v>
      </c>
      <c r="E25" s="11"/>
      <c r="F25" s="7"/>
      <c r="G25" s="19" t="s">
        <v>106</v>
      </c>
      <c r="H25" s="7"/>
      <c r="I25" s="7"/>
      <c r="J25" s="19" t="s">
        <v>106</v>
      </c>
      <c r="K25" s="7"/>
      <c r="L25" s="7"/>
      <c r="M25" s="19" t="s">
        <v>106</v>
      </c>
      <c r="N25" s="11"/>
      <c r="O25" s="7"/>
      <c r="P25" s="20"/>
      <c r="Q25" s="20"/>
      <c r="R25" s="6"/>
      <c r="S25" s="14"/>
      <c r="T25" s="14"/>
      <c r="U25" s="14"/>
      <c r="V25" s="14"/>
      <c r="W25" s="14"/>
      <c r="X25" s="14"/>
      <c r="Y25" s="14"/>
      <c r="Z25" s="14"/>
      <c r="AA25" s="14"/>
      <c r="AB25" s="2" t="s">
        <v>107</v>
      </c>
    </row>
    <row r="26" ht="15.75" customHeight="1">
      <c r="A26" s="2" t="s">
        <v>108</v>
      </c>
      <c r="B26" s="6">
        <v>0.06071467696680236</v>
      </c>
      <c r="C26" s="7">
        <v>0.1666832982526907</v>
      </c>
      <c r="D26" s="7">
        <f>0.09868</f>
        <v>0.09868</v>
      </c>
      <c r="E26" s="11">
        <v>0.040055329232270606</v>
      </c>
      <c r="F26" s="7">
        <v>0.09921934673653827</v>
      </c>
      <c r="G26" s="11">
        <v>0.058727</v>
      </c>
      <c r="H26" s="11">
        <f>RATE(230,,'The_60-40_and'!E3,-'The_60-40_and'!E233)</f>
        <v>0.05499944564</v>
      </c>
      <c r="I26" s="7">
        <f>_xlfn.STDEV.S('The_60-40_and'!D4:D233)</f>
        <v>0.123247065</v>
      </c>
      <c r="J26" s="11">
        <v>0.072397</v>
      </c>
      <c r="K26" s="11">
        <f>RATE(230,,'The_60-40_and'!L3,-'The_60-40_and'!L233)</f>
        <v>0.04848379807</v>
      </c>
      <c r="L26" s="7">
        <f>_xlfn.STDEV.S('The_60-40_and'!K4:K233)</f>
        <v>0.1023983852</v>
      </c>
      <c r="M26" s="11">
        <v>0.061415</v>
      </c>
      <c r="N26" s="11">
        <v>0.015007256907187641</v>
      </c>
      <c r="O26" s="7">
        <v>0.05201762784385261</v>
      </c>
      <c r="P26" s="6">
        <f t="shared" ref="P26:P36" si="9">B26-E26</f>
        <v>0.02065934773</v>
      </c>
      <c r="Q26" s="6">
        <f t="shared" ref="Q26:Q36" si="10">0.6*C26 + 0.4*F26-I26</f>
        <v>0.01645065265</v>
      </c>
      <c r="R26" s="6">
        <f t="shared" ref="R26:R36" si="11">0.3*C26 + 0.7*F26-L26</f>
        <v>0.01706014701</v>
      </c>
      <c r="S26" s="14">
        <f>CORREL(McQuarrie_plus_data!H4:H233,McQuarrie_plus_data!J4:J233)</f>
        <v>0.4550984989</v>
      </c>
      <c r="T26" s="14">
        <f t="shared" ref="T26:T36" si="12">B26/C26</f>
        <v>0.3642517133</v>
      </c>
      <c r="U26" s="14">
        <f t="shared" ref="U26:U29" si="13">B26/D26</f>
        <v>0.6152683114</v>
      </c>
      <c r="V26" s="14">
        <f t="shared" ref="V26:V36" si="14">E26/F26</f>
        <v>0.4037048272</v>
      </c>
      <c r="W26" s="14">
        <f t="shared" ref="W26:W29" si="15">E26/G26</f>
        <v>0.6820598572</v>
      </c>
      <c r="X26" s="14">
        <f t="shared" ref="X26:X36" si="16">H26/I26</f>
        <v>0.4462535935</v>
      </c>
      <c r="Y26" s="14">
        <f t="shared" ref="Y26:Y29" si="17">H26/J26</f>
        <v>0.7596923304</v>
      </c>
      <c r="Z26" s="14">
        <f t="shared" ref="Z26:Z36" si="18">K26/L26</f>
        <v>0.4734820572</v>
      </c>
      <c r="AA26" s="14">
        <f t="shared" ref="AA26:AA29" si="19">K26/M26</f>
        <v>0.7894455438</v>
      </c>
    </row>
    <row r="27" ht="15.75" customHeight="1">
      <c r="A27" s="2" t="s">
        <v>109</v>
      </c>
      <c r="B27" s="6">
        <v>0.05828242811819223</v>
      </c>
      <c r="C27" s="7">
        <v>0.1334270052793802</v>
      </c>
      <c r="D27" s="7">
        <v>0.06287</v>
      </c>
      <c r="E27" s="11">
        <v>0.05765751908386747</v>
      </c>
      <c r="F27" s="7">
        <v>0.0918529794685795</v>
      </c>
      <c r="G27" s="11">
        <v>0.057069</v>
      </c>
      <c r="H27" s="11">
        <f>RATE(120,,'The_60-40_and'!E3,-'The_60-40_and'!E123)</f>
        <v>0.05926279372</v>
      </c>
      <c r="I27" s="7">
        <f>_xlfn.STDEV.S('The_60-40_and'!D4:D123)</f>
        <v>0.1062757334</v>
      </c>
      <c r="J27" s="11">
        <v>0.052461</v>
      </c>
      <c r="K27" s="11">
        <f>RATE(120,,'The_60-40_and'!L3,-'The_60-40_and'!L123)</f>
        <v>0.05892802243</v>
      </c>
      <c r="L27" s="7">
        <f>_xlfn.STDEV.S('The_60-40_and'!K4:K123)</f>
        <v>0.09396825114</v>
      </c>
      <c r="M27" s="11">
        <v>0.054888</v>
      </c>
      <c r="N27" s="11">
        <v>6.163274894464802E-5</v>
      </c>
      <c r="O27" s="7">
        <v>0.05053323010400798</v>
      </c>
      <c r="P27" s="13">
        <f t="shared" si="9"/>
        <v>0.0006249090343</v>
      </c>
      <c r="Q27" s="6">
        <f t="shared" si="10"/>
        <v>0.01052166156</v>
      </c>
      <c r="R27" s="6">
        <f t="shared" si="11"/>
        <v>0.01035693607</v>
      </c>
      <c r="S27" s="14">
        <f>CORREL(McQuarrie_plus_data!H4:H123,McQuarrie_plus_data!J4:J123)</f>
        <v>0.601017946</v>
      </c>
      <c r="T27" s="14">
        <f t="shared" si="12"/>
        <v>0.4368113336</v>
      </c>
      <c r="U27" s="14">
        <f t="shared" si="13"/>
        <v>0.9270308274</v>
      </c>
      <c r="V27" s="14">
        <f t="shared" si="14"/>
        <v>0.6277152839</v>
      </c>
      <c r="W27" s="14">
        <f t="shared" si="15"/>
        <v>1.010312413</v>
      </c>
      <c r="X27" s="14">
        <f t="shared" si="16"/>
        <v>0.5576324136</v>
      </c>
      <c r="Y27" s="14">
        <f t="shared" si="17"/>
        <v>1.12965429</v>
      </c>
      <c r="Z27" s="14">
        <f t="shared" si="18"/>
        <v>0.627105663</v>
      </c>
      <c r="AA27" s="14">
        <f t="shared" si="19"/>
        <v>1.07360484</v>
      </c>
      <c r="AB27" s="2" t="s">
        <v>110</v>
      </c>
    </row>
    <row r="28" ht="15.75" customHeight="1">
      <c r="A28" s="2" t="s">
        <v>111</v>
      </c>
      <c r="B28" s="6">
        <v>0.06337441520222906</v>
      </c>
      <c r="C28" s="7">
        <v>0.1969913785956967</v>
      </c>
      <c r="D28" s="7">
        <v>0.111605</v>
      </c>
      <c r="E28" s="11">
        <v>0.025955697791506027</v>
      </c>
      <c r="F28" s="7">
        <v>0.10404694509414071</v>
      </c>
      <c r="G28" s="11">
        <v>0.060319</v>
      </c>
      <c r="H28" s="11">
        <f>RATE(110,,'The_60-40_and'!E123,-'The_60-40_and'!E233)</f>
        <v>0.05036808811</v>
      </c>
      <c r="I28" s="7">
        <f>_xlfn.STDEV.S('The_60-40_and'!D124:D233)</f>
        <v>0.139895032</v>
      </c>
      <c r="J28" s="11">
        <v>0.080922</v>
      </c>
      <c r="K28" s="11">
        <f>RATE(110,,'The_60-40_and'!L123,-'The_60-40_and'!L233)</f>
        <v>0.03720754785</v>
      </c>
      <c r="L28" s="7">
        <f>_xlfn.STDEV.S('The_60-40_and'!K124:K233)</f>
        <v>0.110372325</v>
      </c>
      <c r="M28" s="11">
        <v>0.065768</v>
      </c>
      <c r="N28" s="11">
        <v>0.031566427923888155</v>
      </c>
      <c r="O28" s="7">
        <v>0.048751431883450096</v>
      </c>
      <c r="P28" s="6">
        <f t="shared" si="9"/>
        <v>0.03741871741</v>
      </c>
      <c r="Q28" s="6">
        <f t="shared" si="10"/>
        <v>0.01991857316</v>
      </c>
      <c r="R28" s="6">
        <f t="shared" si="11"/>
        <v>0.02155795011</v>
      </c>
      <c r="S28" s="14">
        <f>CORREL(McQuarrie_plus_data!H124:H233,McQuarrie_plus_data!J124:J233)</f>
        <v>0.3932082132</v>
      </c>
      <c r="T28" s="14">
        <f t="shared" si="12"/>
        <v>0.3217116183</v>
      </c>
      <c r="U28" s="14">
        <f t="shared" si="13"/>
        <v>0.5678456628</v>
      </c>
      <c r="V28" s="14">
        <f t="shared" si="14"/>
        <v>0.2494614116</v>
      </c>
      <c r="W28" s="14">
        <f t="shared" si="15"/>
        <v>0.4303071634</v>
      </c>
      <c r="X28" s="14">
        <f t="shared" si="16"/>
        <v>0.360042007</v>
      </c>
      <c r="Y28" s="14">
        <f t="shared" si="17"/>
        <v>0.622427623</v>
      </c>
      <c r="Z28" s="14">
        <f t="shared" si="18"/>
        <v>0.3371093962</v>
      </c>
      <c r="AA28" s="14">
        <f t="shared" si="19"/>
        <v>0.5657393847</v>
      </c>
    </row>
    <row r="29" ht="15.75" customHeight="1">
      <c r="A29" s="2" t="s">
        <v>112</v>
      </c>
      <c r="B29" s="6">
        <v>0.053550463589011325</v>
      </c>
      <c r="C29" s="7">
        <v>0.16902476121005658</v>
      </c>
      <c r="D29" s="7">
        <v>0.09755</v>
      </c>
      <c r="E29" s="11">
        <v>0.05191670014640316</v>
      </c>
      <c r="F29" s="7">
        <v>0.09571520647142163</v>
      </c>
      <c r="G29" s="11">
        <v>0.061481</v>
      </c>
      <c r="H29" s="11">
        <f>RATE(149,,'The_60-40_and'!E3,-'The_60-40_and'!E152)</f>
        <v>0.05512792509</v>
      </c>
      <c r="I29" s="7">
        <f>_xlfn.STDEV.S('The_60-40_and'!D4:D152)</f>
        <v>0.1258109938</v>
      </c>
      <c r="J29" s="11">
        <v>0.072298</v>
      </c>
      <c r="K29" s="11">
        <f>RATE(149,,'The_60-40_and'!L3,-'The_60-40_and'!L152)</f>
        <v>0.0543607356</v>
      </c>
      <c r="L29" s="7">
        <f>_xlfn.STDEV.S('The_60-40_and'!K4:K152)</f>
        <v>0.1030933433</v>
      </c>
      <c r="M29" s="11">
        <v>0.064669</v>
      </c>
      <c r="N29" s="11">
        <v>0.0032177432317428358</v>
      </c>
      <c r="O29" s="7">
        <v>0.05650974918965813</v>
      </c>
      <c r="P29" s="13">
        <f t="shared" si="9"/>
        <v>0.001633763443</v>
      </c>
      <c r="Q29" s="6">
        <f t="shared" si="10"/>
        <v>0.01388994552</v>
      </c>
      <c r="R29" s="6">
        <f t="shared" si="11"/>
        <v>0.01461472963</v>
      </c>
      <c r="S29" s="14">
        <f>CORREL(McQuarrie_plus_data!H4:H152,McQuarrie_plus_data!J4:J152)</f>
        <v>0.525089165</v>
      </c>
      <c r="T29" s="14">
        <f t="shared" si="12"/>
        <v>0.3168202292</v>
      </c>
      <c r="U29" s="14">
        <f t="shared" si="13"/>
        <v>0.5489540091</v>
      </c>
      <c r="V29" s="14">
        <f t="shared" si="14"/>
        <v>0.5424080672</v>
      </c>
      <c r="W29" s="14">
        <f t="shared" si="15"/>
        <v>0.8444348684</v>
      </c>
      <c r="X29" s="14">
        <f t="shared" si="16"/>
        <v>0.4381805073</v>
      </c>
      <c r="Y29" s="14">
        <f t="shared" si="17"/>
        <v>0.7625096833</v>
      </c>
      <c r="Z29" s="14">
        <f t="shared" si="18"/>
        <v>0.5272962723</v>
      </c>
      <c r="AA29" s="14">
        <f t="shared" si="19"/>
        <v>0.8405996011</v>
      </c>
      <c r="AB29" s="2" t="s">
        <v>110</v>
      </c>
    </row>
    <row r="30" ht="15.75" customHeight="1">
      <c r="A30" s="2" t="s">
        <v>113</v>
      </c>
      <c r="B30" s="6">
        <v>0.03419378861890685</v>
      </c>
      <c r="C30" s="7">
        <v>0.2744900104030041</v>
      </c>
      <c r="D30" s="12"/>
      <c r="E30" s="11">
        <v>0.028490953211979263</v>
      </c>
      <c r="F30" s="7">
        <v>0.10931893596720745</v>
      </c>
      <c r="G30" s="21"/>
      <c r="H30" s="11">
        <f>RATE(29,,'The_60-40_and'!E123,-'The_60-40_and'!E152)</f>
        <v>0.0381890026</v>
      </c>
      <c r="I30" s="7">
        <f>_xlfn.STDEV.S('The_60-40_and'!D124:D152)</f>
        <v>0.1886360886</v>
      </c>
      <c r="J30" s="21"/>
      <c r="K30" s="11">
        <f>RATE(29,,'The_60-40_and'!L123,-'The_60-40_and'!L152)</f>
        <v>0.03567008235</v>
      </c>
      <c r="L30" s="7">
        <f>_xlfn.STDEV.S('The_60-40_and'!K124:K152)</f>
        <v>0.135520387</v>
      </c>
      <c r="M30" s="21"/>
      <c r="N30" s="11">
        <v>0.016383742118976505</v>
      </c>
      <c r="O30" s="7">
        <v>0.07591194270458612</v>
      </c>
      <c r="P30" s="6">
        <f t="shared" si="9"/>
        <v>0.005702835407</v>
      </c>
      <c r="Q30" s="6">
        <f t="shared" si="10"/>
        <v>0.01978549199</v>
      </c>
      <c r="R30" s="6">
        <f t="shared" si="11"/>
        <v>0.02334987126</v>
      </c>
      <c r="S30" s="14">
        <f>CORREL(McQuarrie_plus_data!H124:H152,McQuarrie_plus_data!J124:J152)</f>
        <v>0.4545722048</v>
      </c>
      <c r="T30" s="14">
        <f t="shared" si="12"/>
        <v>0.1245720694</v>
      </c>
      <c r="U30" s="14"/>
      <c r="V30" s="14">
        <f t="shared" si="14"/>
        <v>0.2606223063</v>
      </c>
      <c r="W30" s="14"/>
      <c r="X30" s="14">
        <f t="shared" si="16"/>
        <v>0.2024480198</v>
      </c>
      <c r="Y30" s="14"/>
      <c r="Z30" s="14">
        <f t="shared" si="18"/>
        <v>0.2632082385</v>
      </c>
      <c r="AA30" s="14"/>
    </row>
    <row r="31" ht="15.75" customHeight="1">
      <c r="A31" s="2" t="s">
        <v>114</v>
      </c>
      <c r="B31" s="6">
        <v>-0.025273869477828125</v>
      </c>
      <c r="C31" s="7">
        <v>0.34265195948714744</v>
      </c>
      <c r="D31" s="12"/>
      <c r="E31" s="11">
        <v>0.048788542424431675</v>
      </c>
      <c r="F31" s="7">
        <v>0.08885245287440514</v>
      </c>
      <c r="G31" s="21"/>
      <c r="H31" s="11">
        <f>RATE(13,,'The_60-40_and'!E139,-'The_60-40_and'!E152)</f>
        <v>0.01358838432</v>
      </c>
      <c r="I31" s="7">
        <f>_xlfn.STDEV.S('The_60-40_and'!D140:D152)</f>
        <v>0.2242190652</v>
      </c>
      <c r="J31" s="21"/>
      <c r="K31" s="11">
        <f>RATE(13,,'The_60-40_and'!L139,-'The_60-40_and'!L153)</f>
        <v>0.03701454785</v>
      </c>
      <c r="L31" s="7">
        <f>_xlfn.STDEV.S('The_60-40_and'!K140:K152)</f>
        <v>0.142603467</v>
      </c>
      <c r="M31" s="21"/>
      <c r="N31" s="11">
        <v>-0.006549057071609565</v>
      </c>
      <c r="O31" s="7">
        <v>0.05762099612828227</v>
      </c>
      <c r="P31" s="6">
        <f t="shared" si="9"/>
        <v>-0.0740624119</v>
      </c>
      <c r="Q31" s="6">
        <f t="shared" si="10"/>
        <v>0.01691309162</v>
      </c>
      <c r="R31" s="6">
        <f t="shared" si="11"/>
        <v>0.0223888379</v>
      </c>
      <c r="S31" s="14">
        <f>CORREL(McQuarrie_plus_data!H140:H152,McQuarrie_plus_data!J140:J152)</f>
        <v>0.461432699</v>
      </c>
      <c r="T31" s="14">
        <f t="shared" si="12"/>
        <v>-0.07375959418</v>
      </c>
      <c r="U31" s="14"/>
      <c r="V31" s="14">
        <f t="shared" si="14"/>
        <v>0.5490961796</v>
      </c>
      <c r="W31" s="14"/>
      <c r="X31" s="14">
        <f t="shared" si="16"/>
        <v>0.06060316196</v>
      </c>
      <c r="Y31" s="14"/>
      <c r="Z31" s="14">
        <f t="shared" si="18"/>
        <v>0.2595627487</v>
      </c>
      <c r="AA31" s="14"/>
    </row>
    <row r="32" ht="15.75" customHeight="1">
      <c r="A32" s="2" t="s">
        <v>115</v>
      </c>
      <c r="B32" s="6">
        <v>0.07402076556614315</v>
      </c>
      <c r="C32" s="7">
        <v>0.16250843332195253</v>
      </c>
      <c r="D32" s="7">
        <v>0.09957</v>
      </c>
      <c r="E32" s="11">
        <v>0.018584464666100853</v>
      </c>
      <c r="F32" s="7">
        <v>0.10265106013211306</v>
      </c>
      <c r="G32" s="11">
        <v>0.056839</v>
      </c>
      <c r="H32" s="11">
        <f>RATE(81,,'The_60-40_and'!E152,-'The_60-40_and'!E233)</f>
        <v>0.05476314777</v>
      </c>
      <c r="I32" s="7">
        <f>_xlfn.STDEV.S('The_60-40_and'!D153:D233)</f>
        <v>0.119154675</v>
      </c>
      <c r="J32" s="11">
        <v>0.070741</v>
      </c>
      <c r="K32" s="11">
        <f>RATE(81,,'The_60-40_and'!L152,-'The_60-40_and'!L233)</f>
        <v>0.03775855314</v>
      </c>
      <c r="L32" s="7">
        <f>_xlfn.STDEV.S('The_60-40_and'!K153:K233)</f>
        <v>0.1008420453</v>
      </c>
      <c r="M32" s="11">
        <v>0.057124</v>
      </c>
      <c r="N32" s="11">
        <v>0.03705716451397634</v>
      </c>
      <c r="O32" s="7">
        <v>0.0336095984517375</v>
      </c>
      <c r="P32" s="6">
        <f t="shared" si="9"/>
        <v>0.0554363009</v>
      </c>
      <c r="Q32" s="6">
        <f t="shared" si="10"/>
        <v>0.01941080901</v>
      </c>
      <c r="R32" s="6">
        <f t="shared" si="11"/>
        <v>0.01976622674</v>
      </c>
      <c r="S32" s="14">
        <f>CORREL(McQuarrie_plus_data!H153:H233,McQuarrie_plus_data!J153:J233)</f>
        <v>0.3752425447</v>
      </c>
      <c r="T32" s="14">
        <f t="shared" si="12"/>
        <v>0.4554887648</v>
      </c>
      <c r="U32" s="14">
        <f>B32/D32</f>
        <v>0.7434042941</v>
      </c>
      <c r="V32" s="14">
        <f t="shared" si="14"/>
        <v>0.1810450339</v>
      </c>
      <c r="W32" s="14">
        <f>E32/G32</f>
        <v>0.3269667775</v>
      </c>
      <c r="X32" s="14">
        <f t="shared" si="16"/>
        <v>0.4595971392</v>
      </c>
      <c r="Y32" s="14">
        <f>H32/J32</f>
        <v>0.774135901</v>
      </c>
      <c r="Z32" s="14">
        <f t="shared" si="18"/>
        <v>0.3744326388</v>
      </c>
      <c r="AA32" s="14">
        <f>K32/M32</f>
        <v>0.6609928077</v>
      </c>
    </row>
    <row r="33" ht="15.75" customHeight="1">
      <c r="A33" s="2" t="s">
        <v>116</v>
      </c>
      <c r="B33" s="6">
        <v>0.06690855476577387</v>
      </c>
      <c r="C33" s="7">
        <v>0.1661073596479097</v>
      </c>
      <c r="D33" s="12"/>
      <c r="E33" s="11">
        <v>-0.021045299583573766</v>
      </c>
      <c r="F33" s="7">
        <v>0.07757556158566417</v>
      </c>
      <c r="G33" s="21"/>
      <c r="H33" s="11">
        <f>RATE(40,,'The_60-40_and'!E152,-'The_60-40_and'!E192)</f>
        <v>0.03420575924</v>
      </c>
      <c r="I33" s="7">
        <f>_xlfn.STDEV.S('The_60-40_and'!D153:D192)</f>
        <v>0.1160450525</v>
      </c>
      <c r="J33" s="21"/>
      <c r="K33" s="11">
        <f>RATE(40,,'The_60-40_and'!L152,-'The_60-40_and'!L192)</f>
        <v>0.007565386568</v>
      </c>
      <c r="L33" s="7">
        <f>_xlfn.STDEV.S('The_60-40_and'!K153:K192)</f>
        <v>0.08764310467</v>
      </c>
      <c r="M33" s="21"/>
      <c r="N33" s="11">
        <v>0.04584012725149539</v>
      </c>
      <c r="O33" s="7">
        <v>0.04354573098312514</v>
      </c>
      <c r="P33" s="6">
        <f t="shared" si="9"/>
        <v>0.08795385435</v>
      </c>
      <c r="Q33" s="6">
        <f t="shared" si="10"/>
        <v>0.01464958789</v>
      </c>
      <c r="R33" s="6">
        <f t="shared" si="11"/>
        <v>0.01649199634</v>
      </c>
      <c r="S33" s="14">
        <f>CORREL(McQuarrie_plus_data!H153:H192,McQuarrie_plus_data!J153:J192)</f>
        <v>0.4156011037</v>
      </c>
      <c r="T33" s="14">
        <f t="shared" si="12"/>
        <v>0.4028030721</v>
      </c>
      <c r="U33" s="14"/>
      <c r="V33" s="14">
        <f t="shared" si="14"/>
        <v>-0.2712877503</v>
      </c>
      <c r="W33" s="14"/>
      <c r="X33" s="14">
        <f t="shared" si="16"/>
        <v>0.2947627537</v>
      </c>
      <c r="Y33" s="14"/>
      <c r="Z33" s="14">
        <f t="shared" si="18"/>
        <v>0.08632038535</v>
      </c>
      <c r="AA33" s="14"/>
    </row>
    <row r="34" ht="15.75" customHeight="1">
      <c r="A34" s="2" t="s">
        <v>117</v>
      </c>
      <c r="B34" s="6">
        <v>0.09694033202745893</v>
      </c>
      <c r="C34" s="7">
        <v>0.14962981138460926</v>
      </c>
      <c r="D34" s="12"/>
      <c r="E34" s="11">
        <v>0.07932012091150704</v>
      </c>
      <c r="F34" s="7">
        <v>0.10275554990005523</v>
      </c>
      <c r="G34" s="21"/>
      <c r="H34" s="11">
        <f>RATE(25,,'The_60-40_and'!E192,-'The_60-40_and'!E217)</f>
        <v>0.09261304202</v>
      </c>
      <c r="I34" s="7">
        <f>_xlfn.STDEV.S('The_60-40_and'!D193:D217)</f>
        <v>0.1098193817</v>
      </c>
      <c r="J34" s="21"/>
      <c r="K34" s="11">
        <f>RATE(25,,'The_60-40_and'!L192,-'The_60-40_and'!L217)</f>
        <v>0.0869497887</v>
      </c>
      <c r="L34" s="7">
        <f>_xlfn.STDEV.S('The_60-40_and'!K192:K217)</f>
        <v>0.1006788759</v>
      </c>
      <c r="M34" s="21"/>
      <c r="N34" s="11">
        <v>0.031025308068115553</v>
      </c>
      <c r="O34" s="7">
        <v>0.011619121905233253</v>
      </c>
      <c r="P34" s="6">
        <f t="shared" si="9"/>
        <v>0.01762021112</v>
      </c>
      <c r="Q34" s="6">
        <f t="shared" si="10"/>
        <v>0.02106072512</v>
      </c>
      <c r="R34" s="6">
        <f t="shared" si="11"/>
        <v>0.01613895249</v>
      </c>
      <c r="S34" s="14">
        <f>CORREL(McQuarrie_plus_data!H193:H217,McQuarrie_plus_data!J193:J217)</f>
        <v>0.3131153146</v>
      </c>
      <c r="T34" s="14">
        <f t="shared" si="12"/>
        <v>0.6478677687</v>
      </c>
      <c r="U34" s="14"/>
      <c r="V34" s="14">
        <f t="shared" si="14"/>
        <v>0.7719302849</v>
      </c>
      <c r="W34" s="14"/>
      <c r="X34" s="14">
        <f t="shared" si="16"/>
        <v>0.8433214667</v>
      </c>
      <c r="Y34" s="14"/>
      <c r="Z34" s="14">
        <f t="shared" si="18"/>
        <v>0.8636348783</v>
      </c>
      <c r="AA34" s="14"/>
    </row>
    <row r="35" ht="15.75" customHeight="1">
      <c r="A35" s="2" t="s">
        <v>118</v>
      </c>
      <c r="B35" s="6">
        <v>0.056568710352452825</v>
      </c>
      <c r="C35" s="7">
        <v>0.1796209746115432</v>
      </c>
      <c r="D35" s="12"/>
      <c r="E35" s="11">
        <v>0.027498659286882367</v>
      </c>
      <c r="F35" s="7">
        <v>0.11354638806245118</v>
      </c>
      <c r="G35" s="21"/>
      <c r="H35" s="11">
        <f>RATE(16,,'The_60-40_and'!E217,-'The_60-40_and'!E233)</f>
        <v>0.04857819773</v>
      </c>
      <c r="I35" s="7">
        <f>_xlfn.STDEV.S('The_60-40_and'!D218:D233)</f>
        <v>0.1343065273</v>
      </c>
      <c r="J35" s="21"/>
      <c r="K35" s="11">
        <f>RATE(16,,'The_60-40_and'!L217,-'The_60-40_and'!L233)</f>
        <v>0.03926717976</v>
      </c>
      <c r="L35" s="7">
        <f>_xlfn.STDEV.S('The_60-40_and'!K218:K233)</f>
        <v>0.1141779549</v>
      </c>
      <c r="M35" s="21"/>
      <c r="N35" s="11">
        <v>0.02471849592801251</v>
      </c>
      <c r="O35" s="7">
        <v>0.020370881996622212</v>
      </c>
      <c r="P35" s="6">
        <f t="shared" si="9"/>
        <v>0.02907005107</v>
      </c>
      <c r="Q35" s="6">
        <f t="shared" si="10"/>
        <v>0.01888461269</v>
      </c>
      <c r="R35" s="6">
        <f t="shared" si="11"/>
        <v>0.01919080914</v>
      </c>
      <c r="S35" s="14">
        <f>CORREL(McQuarrie_plus_data!H218:H233,McQuarrie_plus_data!J218:J233)</f>
        <v>0.4454115791</v>
      </c>
      <c r="T35" s="14">
        <f t="shared" si="12"/>
        <v>0.314933768</v>
      </c>
      <c r="U35" s="14"/>
      <c r="V35" s="14">
        <f t="shared" si="14"/>
        <v>0.2421799562</v>
      </c>
      <c r="W35" s="14"/>
      <c r="X35" s="14">
        <f t="shared" si="16"/>
        <v>0.3616964768</v>
      </c>
      <c r="Y35" s="14"/>
      <c r="Z35" s="14">
        <f t="shared" si="18"/>
        <v>0.3439120958</v>
      </c>
      <c r="AA35" s="14"/>
    </row>
    <row r="36" ht="15.75" customHeight="1">
      <c r="A36" s="2" t="s">
        <v>119</v>
      </c>
      <c r="B36" s="6">
        <v>0.08100519619957074</v>
      </c>
      <c r="C36" s="7">
        <v>0.1606755247097167</v>
      </c>
      <c r="D36" s="7">
        <v>0.10688</v>
      </c>
      <c r="E36" s="11">
        <v>0.05879321041548321</v>
      </c>
      <c r="F36" s="7">
        <v>0.10857788396325595</v>
      </c>
      <c r="G36" s="11">
        <v>0.058519</v>
      </c>
      <c r="H36" s="11">
        <f>RATE(41,,'The_60-40_and'!E192,-'The_60-40_and'!E233)</f>
        <v>0.07521287374</v>
      </c>
      <c r="I36" s="7">
        <f>_xlfn.STDEV.S('The_60-40_and'!D193:D233)</f>
        <v>0.1200137782</v>
      </c>
      <c r="J36" s="11">
        <v>0.065081</v>
      </c>
      <c r="K36" s="11">
        <f>RATE(41,,'The_60-40_and'!L192,-'The_60-40_and'!L233)</f>
        <v>0.06808703981</v>
      </c>
      <c r="L36" s="7">
        <f>_xlfn.STDEV.S('The_60-40_and'!K193:K233)</f>
        <v>0.104500517</v>
      </c>
      <c r="M36" s="11">
        <v>0.052491</v>
      </c>
      <c r="N36" s="11">
        <v>0.028559507959742714</v>
      </c>
      <c r="O36" s="7">
        <v>0.015682487017364053</v>
      </c>
      <c r="P36" s="6">
        <f t="shared" si="9"/>
        <v>0.02221198578</v>
      </c>
      <c r="Q36" s="6">
        <f t="shared" si="10"/>
        <v>0.01982269016</v>
      </c>
      <c r="R36" s="6">
        <f t="shared" si="11"/>
        <v>0.01970665918</v>
      </c>
      <c r="S36" s="14">
        <f>CORREL(McQuarrie_plus_data!H193:H233,McQuarrie_plus_data!J193:J233)</f>
        <v>0.3848891489</v>
      </c>
      <c r="T36" s="14">
        <f t="shared" si="12"/>
        <v>0.5041539235</v>
      </c>
      <c r="U36" s="14">
        <f>B36/D36</f>
        <v>0.7579078986</v>
      </c>
      <c r="V36" s="14">
        <f t="shared" si="14"/>
        <v>0.5414842164</v>
      </c>
      <c r="W36" s="14">
        <f>E36/G36</f>
        <v>1.004685836</v>
      </c>
      <c r="X36" s="14">
        <f t="shared" si="16"/>
        <v>0.6267019907</v>
      </c>
      <c r="Y36" s="14">
        <f>H36/J36</f>
        <v>1.155680978</v>
      </c>
      <c r="Z36" s="14">
        <f t="shared" si="18"/>
        <v>0.6515473967</v>
      </c>
      <c r="AA36" s="14">
        <f>K36/M36</f>
        <v>1.297118359</v>
      </c>
    </row>
    <row r="37" ht="15.75" customHeight="1">
      <c r="A37" s="2" t="s">
        <v>120</v>
      </c>
      <c r="B37" s="6"/>
      <c r="C37" s="7"/>
      <c r="D37" s="7"/>
      <c r="S37" s="22"/>
      <c r="T37" s="22"/>
      <c r="U37" s="22"/>
      <c r="V37" s="22"/>
      <c r="W37" s="22"/>
      <c r="X37" s="22"/>
      <c r="Y37" s="22"/>
      <c r="Z37" s="22"/>
      <c r="AA37" s="22"/>
    </row>
    <row r="38" ht="15.75" customHeight="1">
      <c r="A38" s="2" t="s">
        <v>121</v>
      </c>
      <c r="B38" s="6"/>
      <c r="C38" s="7"/>
      <c r="D38" s="7"/>
      <c r="S38" s="22"/>
      <c r="T38" s="22"/>
      <c r="U38" s="22"/>
      <c r="V38" s="22"/>
      <c r="W38" s="22"/>
      <c r="X38" s="22"/>
      <c r="Y38" s="22"/>
      <c r="Z38" s="22"/>
      <c r="AA38" s="22"/>
    </row>
    <row r="39" ht="15.75" customHeight="1">
      <c r="B39" s="6"/>
      <c r="C39" s="7"/>
      <c r="D39" s="7"/>
      <c r="S39" s="22"/>
      <c r="T39" s="22"/>
      <c r="U39" s="22"/>
      <c r="V39" s="22"/>
      <c r="W39" s="22"/>
      <c r="X39" s="22"/>
      <c r="Y39" s="22"/>
      <c r="Z39" s="22"/>
      <c r="AA39" s="22"/>
    </row>
    <row r="40" ht="15.75" customHeight="1">
      <c r="B40" s="6"/>
      <c r="C40" s="7"/>
      <c r="D40" s="7"/>
      <c r="S40" s="22"/>
      <c r="T40" s="22"/>
      <c r="U40" s="22"/>
      <c r="V40" s="22"/>
      <c r="W40" s="22"/>
      <c r="X40" s="22"/>
      <c r="Y40" s="22"/>
      <c r="Z40" s="22"/>
      <c r="AA40" s="22"/>
    </row>
    <row r="41" ht="15.75" customHeight="1">
      <c r="B41" s="6"/>
      <c r="C41" s="7"/>
      <c r="D41" s="7"/>
      <c r="S41" s="22"/>
      <c r="T41" s="22"/>
      <c r="U41" s="22"/>
      <c r="V41" s="22"/>
      <c r="W41" s="22"/>
      <c r="X41" s="22"/>
      <c r="Y41" s="22"/>
      <c r="Z41" s="22"/>
      <c r="AA41" s="22"/>
    </row>
    <row r="42" ht="15.75" customHeight="1">
      <c r="B42" s="6"/>
      <c r="C42" s="7"/>
      <c r="D42" s="7"/>
      <c r="S42" s="22"/>
      <c r="T42" s="22"/>
      <c r="U42" s="22"/>
      <c r="V42" s="22"/>
      <c r="W42" s="22"/>
      <c r="X42" s="22"/>
      <c r="Y42" s="22"/>
      <c r="Z42" s="22"/>
      <c r="AA42" s="22"/>
    </row>
    <row r="43" ht="15.75" customHeight="1">
      <c r="B43" s="6"/>
      <c r="C43" s="7"/>
      <c r="D43" s="7"/>
      <c r="S43" s="22"/>
      <c r="T43" s="22"/>
      <c r="U43" s="22"/>
      <c r="V43" s="22"/>
      <c r="W43" s="22"/>
      <c r="X43" s="22"/>
      <c r="Y43" s="22"/>
      <c r="Z43" s="22"/>
      <c r="AA43" s="22"/>
    </row>
    <row r="44" ht="15.75" customHeight="1">
      <c r="B44" s="6"/>
      <c r="C44" s="7"/>
      <c r="D44" s="7"/>
      <c r="S44" s="22"/>
      <c r="T44" s="22"/>
      <c r="U44" s="22"/>
      <c r="V44" s="22"/>
      <c r="W44" s="22"/>
      <c r="X44" s="22"/>
      <c r="Y44" s="22"/>
      <c r="Z44" s="22"/>
      <c r="AA44" s="22"/>
    </row>
    <row r="45" ht="15.75" customHeight="1">
      <c r="B45" s="6"/>
      <c r="C45" s="7"/>
      <c r="D45" s="7"/>
      <c r="S45" s="22"/>
      <c r="T45" s="22"/>
      <c r="U45" s="22"/>
      <c r="V45" s="22"/>
      <c r="W45" s="22"/>
      <c r="X45" s="22"/>
      <c r="Y45" s="22"/>
      <c r="Z45" s="22"/>
      <c r="AA45" s="22"/>
    </row>
    <row r="46" ht="15.75" customHeight="1">
      <c r="B46" s="6"/>
      <c r="C46" s="7"/>
      <c r="D46" s="7"/>
      <c r="S46" s="22"/>
      <c r="T46" s="22"/>
      <c r="U46" s="22"/>
      <c r="V46" s="22"/>
      <c r="W46" s="22"/>
      <c r="X46" s="22"/>
      <c r="Y46" s="22"/>
      <c r="Z46" s="22"/>
      <c r="AA46" s="22"/>
    </row>
    <row r="47" ht="15.75" customHeight="1">
      <c r="B47" s="6"/>
      <c r="C47" s="7"/>
      <c r="D47" s="7"/>
      <c r="S47" s="22"/>
      <c r="T47" s="22"/>
      <c r="U47" s="22"/>
      <c r="V47" s="22"/>
      <c r="W47" s="22"/>
      <c r="X47" s="22"/>
      <c r="Y47" s="22"/>
      <c r="Z47" s="22"/>
      <c r="AA47" s="22"/>
    </row>
    <row r="48" ht="15.75" customHeight="1">
      <c r="B48" s="6"/>
      <c r="C48" s="7"/>
      <c r="D48" s="7"/>
      <c r="S48" s="22"/>
      <c r="T48" s="22"/>
      <c r="U48" s="22"/>
      <c r="V48" s="22"/>
      <c r="W48" s="22"/>
      <c r="X48" s="22"/>
      <c r="Y48" s="22"/>
      <c r="Z48" s="22"/>
      <c r="AA48" s="22"/>
    </row>
    <row r="49" ht="15.75" customHeight="1">
      <c r="B49" s="6"/>
      <c r="C49" s="7"/>
      <c r="D49" s="7"/>
      <c r="S49" s="22"/>
      <c r="T49" s="22"/>
      <c r="U49" s="22"/>
      <c r="V49" s="22"/>
      <c r="W49" s="22"/>
      <c r="X49" s="22"/>
      <c r="Y49" s="22"/>
      <c r="Z49" s="22"/>
      <c r="AA49" s="22"/>
    </row>
    <row r="50" ht="15.75" customHeight="1">
      <c r="B50" s="6"/>
      <c r="C50" s="7"/>
      <c r="D50" s="7"/>
      <c r="S50" s="22"/>
      <c r="T50" s="22"/>
      <c r="U50" s="22"/>
      <c r="V50" s="22"/>
      <c r="W50" s="22"/>
      <c r="X50" s="22"/>
      <c r="Y50" s="22"/>
      <c r="Z50" s="22"/>
      <c r="AA50" s="22"/>
    </row>
    <row r="51" ht="15.75" customHeight="1">
      <c r="B51" s="6"/>
      <c r="C51" s="7"/>
      <c r="D51" s="7"/>
      <c r="S51" s="22"/>
      <c r="T51" s="22"/>
      <c r="U51" s="22"/>
      <c r="V51" s="22"/>
      <c r="W51" s="22"/>
      <c r="X51" s="22"/>
      <c r="Y51" s="22"/>
      <c r="Z51" s="22"/>
      <c r="AA51" s="22"/>
    </row>
    <row r="52" ht="15.75" customHeight="1">
      <c r="B52" s="6"/>
      <c r="C52" s="7"/>
      <c r="D52" s="7"/>
      <c r="S52" s="22"/>
      <c r="T52" s="22"/>
      <c r="U52" s="22"/>
      <c r="V52" s="22"/>
      <c r="W52" s="22"/>
      <c r="X52" s="22"/>
      <c r="Y52" s="22"/>
      <c r="Z52" s="22"/>
      <c r="AA52" s="22"/>
    </row>
    <row r="53" ht="15.75" customHeight="1">
      <c r="B53" s="6"/>
      <c r="C53" s="7"/>
      <c r="D53" s="7"/>
      <c r="S53" s="22"/>
      <c r="T53" s="22"/>
      <c r="U53" s="22"/>
      <c r="V53" s="22"/>
      <c r="W53" s="22"/>
      <c r="X53" s="22"/>
      <c r="Y53" s="22"/>
      <c r="Z53" s="22"/>
      <c r="AA53" s="22"/>
    </row>
    <row r="54" ht="15.75" customHeight="1">
      <c r="B54" s="6"/>
      <c r="C54" s="7"/>
      <c r="D54" s="7"/>
      <c r="S54" s="22"/>
      <c r="T54" s="22"/>
      <c r="U54" s="22"/>
      <c r="V54" s="22"/>
      <c r="W54" s="22"/>
      <c r="X54" s="22"/>
      <c r="Y54" s="22"/>
      <c r="Z54" s="22"/>
      <c r="AA54" s="22"/>
    </row>
    <row r="55" ht="15.75" customHeight="1">
      <c r="B55" s="6"/>
      <c r="C55" s="7"/>
      <c r="D55" s="7"/>
      <c r="S55" s="22"/>
      <c r="T55" s="22"/>
      <c r="U55" s="22"/>
      <c r="V55" s="22"/>
      <c r="W55" s="22"/>
      <c r="X55" s="22"/>
      <c r="Y55" s="22"/>
      <c r="Z55" s="22"/>
      <c r="AA55" s="22"/>
    </row>
    <row r="56" ht="15.75" customHeight="1">
      <c r="B56" s="6"/>
      <c r="C56" s="7"/>
      <c r="D56" s="7"/>
      <c r="S56" s="22"/>
      <c r="T56" s="22"/>
      <c r="U56" s="22"/>
      <c r="V56" s="22"/>
      <c r="W56" s="22"/>
      <c r="X56" s="22"/>
      <c r="Y56" s="22"/>
      <c r="Z56" s="22"/>
      <c r="AA56" s="22"/>
    </row>
    <row r="57" ht="15.75" customHeight="1">
      <c r="B57" s="6"/>
      <c r="C57" s="7"/>
      <c r="D57" s="7"/>
      <c r="S57" s="22"/>
      <c r="T57" s="22"/>
      <c r="U57" s="22"/>
      <c r="V57" s="22"/>
      <c r="W57" s="22"/>
      <c r="X57" s="22"/>
      <c r="Y57" s="22"/>
      <c r="Z57" s="22"/>
      <c r="AA57" s="22"/>
    </row>
    <row r="58" ht="15.75" customHeight="1">
      <c r="B58" s="6"/>
      <c r="C58" s="7"/>
      <c r="D58" s="7"/>
      <c r="S58" s="22"/>
      <c r="T58" s="22"/>
      <c r="U58" s="22"/>
      <c r="V58" s="22"/>
      <c r="W58" s="22"/>
      <c r="X58" s="22"/>
      <c r="Y58" s="22"/>
      <c r="Z58" s="22"/>
      <c r="AA58" s="22"/>
    </row>
    <row r="59" ht="15.75" customHeight="1">
      <c r="B59" s="6"/>
      <c r="C59" s="7"/>
      <c r="D59" s="7"/>
      <c r="S59" s="22"/>
      <c r="T59" s="22"/>
      <c r="U59" s="22"/>
      <c r="V59" s="22"/>
      <c r="W59" s="22"/>
      <c r="X59" s="22"/>
      <c r="Y59" s="22"/>
      <c r="Z59" s="22"/>
      <c r="AA59" s="22"/>
    </row>
    <row r="60" ht="15.75" customHeight="1">
      <c r="B60" s="6"/>
      <c r="C60" s="7"/>
      <c r="D60" s="7"/>
      <c r="S60" s="22"/>
      <c r="T60" s="22"/>
      <c r="U60" s="22"/>
      <c r="V60" s="22"/>
      <c r="W60" s="22"/>
      <c r="X60" s="22"/>
      <c r="Y60" s="22"/>
      <c r="Z60" s="22"/>
      <c r="AA60" s="22"/>
    </row>
    <row r="61" ht="15.75" customHeight="1">
      <c r="B61" s="6"/>
      <c r="C61" s="7"/>
      <c r="D61" s="7"/>
      <c r="S61" s="22"/>
      <c r="T61" s="22"/>
      <c r="U61" s="22"/>
      <c r="V61" s="22"/>
      <c r="W61" s="22"/>
      <c r="X61" s="22"/>
      <c r="Y61" s="22"/>
      <c r="Z61" s="22"/>
      <c r="AA61" s="22"/>
    </row>
    <row r="62" ht="15.75" customHeight="1">
      <c r="B62" s="6"/>
      <c r="C62" s="7"/>
      <c r="D62" s="7"/>
      <c r="S62" s="22"/>
      <c r="T62" s="22"/>
      <c r="U62" s="22"/>
      <c r="V62" s="22"/>
      <c r="W62" s="22"/>
      <c r="X62" s="22"/>
      <c r="Y62" s="22"/>
      <c r="Z62" s="22"/>
      <c r="AA62" s="22"/>
    </row>
    <row r="63" ht="15.75" customHeight="1">
      <c r="B63" s="6"/>
      <c r="C63" s="7"/>
      <c r="D63" s="7"/>
      <c r="S63" s="22"/>
      <c r="T63" s="22"/>
      <c r="U63" s="22"/>
      <c r="V63" s="22"/>
      <c r="W63" s="22"/>
      <c r="X63" s="22"/>
      <c r="Y63" s="22"/>
      <c r="Z63" s="22"/>
      <c r="AA63" s="22"/>
    </row>
    <row r="64" ht="15.75" customHeight="1">
      <c r="B64" s="6"/>
      <c r="C64" s="7"/>
      <c r="D64" s="7"/>
      <c r="S64" s="22"/>
      <c r="T64" s="22"/>
      <c r="U64" s="22"/>
      <c r="V64" s="22"/>
      <c r="W64" s="22"/>
      <c r="X64" s="22"/>
      <c r="Y64" s="22"/>
      <c r="Z64" s="22"/>
      <c r="AA64" s="22"/>
    </row>
    <row r="65" ht="15.75" customHeight="1">
      <c r="B65" s="6"/>
      <c r="C65" s="7"/>
      <c r="D65" s="7"/>
      <c r="S65" s="22"/>
      <c r="T65" s="22"/>
      <c r="U65" s="22"/>
      <c r="V65" s="22"/>
      <c r="W65" s="22"/>
      <c r="X65" s="22"/>
      <c r="Y65" s="22"/>
      <c r="Z65" s="22"/>
      <c r="AA65" s="22"/>
    </row>
    <row r="66" ht="15.75" customHeight="1">
      <c r="B66" s="6"/>
      <c r="C66" s="7"/>
      <c r="D66" s="7"/>
      <c r="S66" s="22"/>
      <c r="T66" s="22"/>
      <c r="U66" s="22"/>
      <c r="V66" s="22"/>
      <c r="W66" s="22"/>
      <c r="X66" s="22"/>
      <c r="Y66" s="22"/>
      <c r="Z66" s="22"/>
      <c r="AA66" s="22"/>
    </row>
    <row r="67" ht="15.75" customHeight="1">
      <c r="B67" s="6"/>
      <c r="C67" s="7"/>
      <c r="D67" s="7"/>
      <c r="S67" s="22"/>
      <c r="T67" s="22"/>
      <c r="U67" s="22"/>
      <c r="V67" s="22"/>
      <c r="W67" s="22"/>
      <c r="X67" s="22"/>
      <c r="Y67" s="22"/>
      <c r="Z67" s="22"/>
      <c r="AA67" s="22"/>
    </row>
    <row r="68" ht="15.75" customHeight="1">
      <c r="B68" s="6"/>
      <c r="C68" s="7"/>
      <c r="D68" s="7"/>
      <c r="S68" s="22"/>
      <c r="T68" s="22"/>
      <c r="U68" s="22"/>
      <c r="V68" s="22"/>
      <c r="W68" s="22"/>
      <c r="X68" s="22"/>
      <c r="Y68" s="22"/>
      <c r="Z68" s="22"/>
      <c r="AA68" s="22"/>
    </row>
    <row r="69" ht="15.75" customHeight="1">
      <c r="B69" s="6"/>
      <c r="C69" s="7"/>
      <c r="D69" s="7"/>
      <c r="S69" s="22"/>
      <c r="T69" s="22"/>
      <c r="U69" s="22"/>
      <c r="V69" s="22"/>
      <c r="W69" s="22"/>
      <c r="X69" s="22"/>
      <c r="Y69" s="22"/>
      <c r="Z69" s="22"/>
      <c r="AA69" s="22"/>
    </row>
    <row r="70" ht="15.75" customHeight="1">
      <c r="B70" s="6"/>
      <c r="C70" s="7"/>
      <c r="D70" s="7"/>
      <c r="S70" s="22"/>
      <c r="T70" s="22"/>
      <c r="U70" s="22"/>
      <c r="V70" s="22"/>
      <c r="W70" s="22"/>
      <c r="X70" s="22"/>
      <c r="Y70" s="22"/>
      <c r="Z70" s="22"/>
      <c r="AA70" s="22"/>
    </row>
    <row r="71" ht="15.75" customHeight="1">
      <c r="B71" s="6"/>
      <c r="C71" s="7"/>
      <c r="D71" s="7"/>
      <c r="S71" s="22"/>
      <c r="T71" s="22"/>
      <c r="U71" s="22"/>
      <c r="V71" s="22"/>
      <c r="W71" s="22"/>
      <c r="X71" s="22"/>
      <c r="Y71" s="22"/>
      <c r="Z71" s="22"/>
      <c r="AA71" s="22"/>
    </row>
    <row r="72" ht="15.75" customHeight="1">
      <c r="B72" s="6"/>
      <c r="C72" s="7"/>
      <c r="D72" s="7"/>
      <c r="S72" s="22"/>
      <c r="T72" s="22"/>
      <c r="U72" s="22"/>
      <c r="V72" s="22"/>
      <c r="W72" s="22"/>
      <c r="X72" s="22"/>
      <c r="Y72" s="22"/>
      <c r="Z72" s="22"/>
      <c r="AA72" s="22"/>
    </row>
    <row r="73" ht="15.75" customHeight="1">
      <c r="B73" s="6"/>
      <c r="C73" s="7"/>
      <c r="D73" s="7"/>
      <c r="S73" s="22"/>
      <c r="T73" s="22"/>
      <c r="U73" s="22"/>
      <c r="V73" s="22"/>
      <c r="W73" s="22"/>
      <c r="X73" s="22"/>
      <c r="Y73" s="22"/>
      <c r="Z73" s="22"/>
      <c r="AA73" s="22"/>
    </row>
    <row r="74" ht="15.75" customHeight="1">
      <c r="B74" s="6"/>
      <c r="C74" s="7"/>
      <c r="D74" s="7"/>
      <c r="S74" s="22"/>
      <c r="T74" s="22"/>
      <c r="U74" s="22"/>
      <c r="V74" s="22"/>
      <c r="W74" s="22"/>
      <c r="X74" s="22"/>
      <c r="Y74" s="22"/>
      <c r="Z74" s="22"/>
      <c r="AA74" s="22"/>
    </row>
    <row r="75" ht="15.75" customHeight="1">
      <c r="B75" s="6"/>
      <c r="C75" s="7"/>
      <c r="D75" s="7"/>
      <c r="S75" s="22"/>
      <c r="T75" s="22"/>
      <c r="U75" s="22"/>
      <c r="V75" s="22"/>
      <c r="W75" s="22"/>
      <c r="X75" s="22"/>
      <c r="Y75" s="22"/>
      <c r="Z75" s="22"/>
      <c r="AA75" s="22"/>
    </row>
    <row r="76" ht="15.75" customHeight="1">
      <c r="B76" s="6"/>
      <c r="C76" s="7"/>
      <c r="D76" s="7"/>
      <c r="S76" s="22"/>
      <c r="T76" s="22"/>
      <c r="U76" s="22"/>
      <c r="V76" s="22"/>
      <c r="W76" s="22"/>
      <c r="X76" s="22"/>
      <c r="Y76" s="22"/>
      <c r="Z76" s="22"/>
      <c r="AA76" s="22"/>
    </row>
    <row r="77" ht="15.75" customHeight="1">
      <c r="B77" s="6"/>
      <c r="C77" s="7"/>
      <c r="D77" s="7"/>
      <c r="S77" s="22"/>
      <c r="T77" s="22"/>
      <c r="U77" s="22"/>
      <c r="V77" s="22"/>
      <c r="W77" s="22"/>
      <c r="X77" s="22"/>
      <c r="Y77" s="22"/>
      <c r="Z77" s="22"/>
      <c r="AA77" s="22"/>
    </row>
    <row r="78" ht="15.75" customHeight="1">
      <c r="B78" s="6"/>
      <c r="C78" s="7"/>
      <c r="D78" s="7"/>
      <c r="S78" s="22"/>
      <c r="T78" s="22"/>
      <c r="U78" s="22"/>
      <c r="V78" s="22"/>
      <c r="W78" s="22"/>
      <c r="X78" s="22"/>
      <c r="Y78" s="22"/>
      <c r="Z78" s="22"/>
      <c r="AA78" s="22"/>
    </row>
    <row r="79" ht="15.75" customHeight="1">
      <c r="B79" s="6"/>
      <c r="C79" s="7"/>
      <c r="D79" s="7"/>
      <c r="S79" s="22"/>
      <c r="T79" s="22"/>
      <c r="U79" s="22"/>
      <c r="V79" s="22"/>
      <c r="W79" s="22"/>
      <c r="X79" s="22"/>
      <c r="Y79" s="22"/>
      <c r="Z79" s="22"/>
      <c r="AA79" s="22"/>
    </row>
    <row r="80" ht="15.75" customHeight="1">
      <c r="B80" s="6"/>
      <c r="C80" s="7"/>
      <c r="D80" s="7"/>
      <c r="S80" s="22"/>
      <c r="T80" s="22"/>
      <c r="U80" s="22"/>
      <c r="V80" s="22"/>
      <c r="W80" s="22"/>
      <c r="X80" s="22"/>
      <c r="Y80" s="22"/>
      <c r="Z80" s="22"/>
      <c r="AA80" s="22"/>
    </row>
    <row r="81" ht="15.75" customHeight="1">
      <c r="B81" s="6"/>
      <c r="C81" s="7"/>
      <c r="D81" s="7"/>
      <c r="S81" s="22"/>
      <c r="T81" s="22"/>
      <c r="U81" s="22"/>
      <c r="V81" s="22"/>
      <c r="W81" s="22"/>
      <c r="X81" s="22"/>
      <c r="Y81" s="22"/>
      <c r="Z81" s="22"/>
      <c r="AA81" s="22"/>
    </row>
    <row r="82" ht="15.75" customHeight="1">
      <c r="B82" s="6"/>
      <c r="C82" s="7"/>
      <c r="D82" s="7"/>
      <c r="S82" s="22"/>
      <c r="T82" s="22"/>
      <c r="U82" s="22"/>
      <c r="V82" s="22"/>
      <c r="W82" s="22"/>
      <c r="X82" s="22"/>
      <c r="Y82" s="22"/>
      <c r="Z82" s="22"/>
      <c r="AA82" s="22"/>
    </row>
    <row r="83" ht="15.75" customHeight="1">
      <c r="B83" s="6"/>
      <c r="C83" s="7"/>
      <c r="D83" s="7"/>
      <c r="S83" s="22"/>
      <c r="T83" s="22"/>
      <c r="U83" s="22"/>
      <c r="V83" s="22"/>
      <c r="W83" s="22"/>
      <c r="X83" s="22"/>
      <c r="Y83" s="22"/>
      <c r="Z83" s="22"/>
      <c r="AA83" s="22"/>
    </row>
    <row r="84" ht="15.75" customHeight="1">
      <c r="B84" s="6"/>
      <c r="C84" s="7"/>
      <c r="D84" s="7"/>
      <c r="S84" s="22"/>
      <c r="T84" s="22"/>
      <c r="U84" s="22"/>
      <c r="V84" s="22"/>
      <c r="W84" s="22"/>
      <c r="X84" s="22"/>
      <c r="Y84" s="22"/>
      <c r="Z84" s="22"/>
      <c r="AA84" s="22"/>
    </row>
    <row r="85" ht="15.75" customHeight="1">
      <c r="B85" s="6"/>
      <c r="C85" s="7"/>
      <c r="D85" s="7"/>
      <c r="S85" s="22"/>
      <c r="T85" s="22"/>
      <c r="U85" s="22"/>
      <c r="V85" s="22"/>
      <c r="W85" s="22"/>
      <c r="X85" s="22"/>
      <c r="Y85" s="22"/>
      <c r="Z85" s="22"/>
      <c r="AA85" s="22"/>
    </row>
    <row r="86" ht="15.75" customHeight="1">
      <c r="B86" s="6"/>
      <c r="C86" s="7"/>
      <c r="D86" s="7"/>
      <c r="S86" s="22"/>
      <c r="T86" s="22"/>
      <c r="U86" s="22"/>
      <c r="V86" s="22"/>
      <c r="W86" s="22"/>
      <c r="X86" s="22"/>
      <c r="Y86" s="22"/>
      <c r="Z86" s="22"/>
      <c r="AA86" s="22"/>
    </row>
    <row r="87" ht="15.75" customHeight="1">
      <c r="B87" s="6"/>
      <c r="C87" s="7"/>
      <c r="D87" s="7"/>
      <c r="S87" s="22"/>
      <c r="T87" s="22"/>
      <c r="U87" s="22"/>
      <c r="V87" s="22"/>
      <c r="W87" s="22"/>
      <c r="X87" s="22"/>
      <c r="Y87" s="22"/>
      <c r="Z87" s="22"/>
      <c r="AA87" s="22"/>
    </row>
    <row r="88" ht="15.75" customHeight="1">
      <c r="B88" s="6"/>
      <c r="C88" s="7"/>
      <c r="D88" s="7"/>
      <c r="S88" s="22"/>
      <c r="T88" s="22"/>
      <c r="U88" s="22"/>
      <c r="V88" s="22"/>
      <c r="W88" s="22"/>
      <c r="X88" s="22"/>
      <c r="Y88" s="22"/>
      <c r="Z88" s="22"/>
      <c r="AA88" s="22"/>
    </row>
    <row r="89" ht="15.75" customHeight="1">
      <c r="B89" s="6"/>
      <c r="C89" s="7"/>
      <c r="D89" s="7"/>
      <c r="S89" s="22"/>
      <c r="T89" s="22"/>
      <c r="U89" s="22"/>
      <c r="V89" s="22"/>
      <c r="W89" s="22"/>
      <c r="X89" s="22"/>
      <c r="Y89" s="22"/>
      <c r="Z89" s="22"/>
      <c r="AA89" s="22"/>
    </row>
    <row r="90" ht="15.75" customHeight="1">
      <c r="B90" s="6"/>
      <c r="C90" s="7"/>
      <c r="D90" s="7"/>
      <c r="S90" s="22"/>
      <c r="T90" s="22"/>
      <c r="U90" s="22"/>
      <c r="V90" s="22"/>
      <c r="W90" s="22"/>
      <c r="X90" s="22"/>
      <c r="Y90" s="22"/>
      <c r="Z90" s="22"/>
      <c r="AA90" s="22"/>
    </row>
    <row r="91" ht="15.75" customHeight="1">
      <c r="B91" s="6"/>
      <c r="C91" s="7"/>
      <c r="D91" s="7"/>
      <c r="S91" s="22"/>
      <c r="T91" s="22"/>
      <c r="U91" s="22"/>
      <c r="V91" s="22"/>
      <c r="W91" s="22"/>
      <c r="X91" s="22"/>
      <c r="Y91" s="22"/>
      <c r="Z91" s="22"/>
      <c r="AA91" s="22"/>
    </row>
    <row r="92" ht="15.75" customHeight="1">
      <c r="B92" s="6"/>
      <c r="C92" s="7"/>
      <c r="D92" s="7"/>
      <c r="S92" s="22"/>
      <c r="T92" s="22"/>
      <c r="U92" s="22"/>
      <c r="V92" s="22"/>
      <c r="W92" s="22"/>
      <c r="X92" s="22"/>
      <c r="Y92" s="22"/>
      <c r="Z92" s="22"/>
      <c r="AA92" s="22"/>
    </row>
    <row r="93" ht="15.75" customHeight="1">
      <c r="B93" s="6"/>
      <c r="C93" s="7"/>
      <c r="D93" s="7"/>
      <c r="S93" s="22"/>
      <c r="T93" s="22"/>
      <c r="U93" s="22"/>
      <c r="V93" s="22"/>
      <c r="W93" s="22"/>
      <c r="X93" s="22"/>
      <c r="Y93" s="22"/>
      <c r="Z93" s="22"/>
      <c r="AA93" s="22"/>
    </row>
    <row r="94" ht="15.75" customHeight="1">
      <c r="B94" s="6"/>
      <c r="C94" s="7"/>
      <c r="D94" s="7"/>
      <c r="S94" s="22"/>
      <c r="T94" s="22"/>
      <c r="U94" s="22"/>
      <c r="V94" s="22"/>
      <c r="W94" s="22"/>
      <c r="X94" s="22"/>
      <c r="Y94" s="22"/>
      <c r="Z94" s="22"/>
      <c r="AA94" s="22"/>
    </row>
    <row r="95" ht="15.75" customHeight="1">
      <c r="B95" s="6"/>
      <c r="C95" s="7"/>
      <c r="D95" s="7"/>
      <c r="S95" s="22"/>
      <c r="T95" s="22"/>
      <c r="U95" s="22"/>
      <c r="V95" s="22"/>
      <c r="W95" s="22"/>
      <c r="X95" s="22"/>
      <c r="Y95" s="22"/>
      <c r="Z95" s="22"/>
      <c r="AA95" s="22"/>
    </row>
    <row r="96" ht="15.75" customHeight="1">
      <c r="B96" s="6"/>
      <c r="C96" s="7"/>
      <c r="D96" s="7"/>
      <c r="S96" s="22"/>
      <c r="T96" s="22"/>
      <c r="U96" s="22"/>
      <c r="V96" s="22"/>
      <c r="W96" s="22"/>
      <c r="X96" s="22"/>
      <c r="Y96" s="22"/>
      <c r="Z96" s="22"/>
      <c r="AA96" s="22"/>
    </row>
    <row r="97" ht="15.75" customHeight="1">
      <c r="B97" s="6"/>
      <c r="C97" s="7"/>
      <c r="D97" s="7"/>
      <c r="S97" s="22"/>
      <c r="T97" s="22"/>
      <c r="U97" s="22"/>
      <c r="V97" s="22"/>
      <c r="W97" s="22"/>
      <c r="X97" s="22"/>
      <c r="Y97" s="22"/>
      <c r="Z97" s="22"/>
      <c r="AA97" s="22"/>
    </row>
    <row r="98" ht="15.75" customHeight="1">
      <c r="B98" s="6"/>
      <c r="C98" s="7"/>
      <c r="D98" s="7"/>
      <c r="S98" s="22"/>
      <c r="T98" s="22"/>
      <c r="U98" s="22"/>
      <c r="V98" s="22"/>
      <c r="W98" s="22"/>
      <c r="X98" s="22"/>
      <c r="Y98" s="22"/>
      <c r="Z98" s="22"/>
      <c r="AA98" s="22"/>
    </row>
    <row r="99" ht="15.75" customHeight="1">
      <c r="B99" s="6"/>
      <c r="C99" s="7"/>
      <c r="D99" s="7"/>
      <c r="S99" s="22"/>
      <c r="T99" s="22"/>
      <c r="U99" s="22"/>
      <c r="V99" s="22"/>
      <c r="W99" s="22"/>
      <c r="X99" s="22"/>
      <c r="Y99" s="22"/>
      <c r="Z99" s="22"/>
      <c r="AA99" s="22"/>
    </row>
    <row r="100" ht="15.75" customHeight="1">
      <c r="B100" s="6"/>
      <c r="C100" s="7"/>
      <c r="D100" s="7"/>
      <c r="S100" s="22"/>
      <c r="T100" s="22"/>
      <c r="U100" s="22"/>
      <c r="V100" s="22"/>
      <c r="W100" s="22"/>
      <c r="X100" s="22"/>
      <c r="Y100" s="22"/>
      <c r="Z100" s="22"/>
      <c r="AA100" s="22"/>
    </row>
    <row r="101" ht="15.75" customHeight="1">
      <c r="B101" s="6"/>
      <c r="C101" s="7"/>
      <c r="D101" s="7"/>
      <c r="S101" s="22"/>
      <c r="T101" s="22"/>
      <c r="U101" s="22"/>
      <c r="V101" s="22"/>
      <c r="W101" s="22"/>
      <c r="X101" s="22"/>
      <c r="Y101" s="22"/>
      <c r="Z101" s="22"/>
      <c r="AA101" s="22"/>
    </row>
    <row r="102" ht="15.75" customHeight="1">
      <c r="B102" s="6"/>
      <c r="C102" s="7"/>
      <c r="D102" s="7"/>
      <c r="S102" s="22"/>
      <c r="T102" s="22"/>
      <c r="U102" s="22"/>
      <c r="V102" s="22"/>
      <c r="W102" s="22"/>
      <c r="X102" s="22"/>
      <c r="Y102" s="22"/>
      <c r="Z102" s="22"/>
      <c r="AA102" s="22"/>
    </row>
    <row r="103" ht="15.75" customHeight="1">
      <c r="B103" s="6"/>
      <c r="C103" s="7"/>
      <c r="D103" s="7"/>
      <c r="S103" s="22"/>
      <c r="T103" s="22"/>
      <c r="U103" s="22"/>
      <c r="V103" s="22"/>
      <c r="W103" s="22"/>
      <c r="X103" s="22"/>
      <c r="Y103" s="22"/>
      <c r="Z103" s="22"/>
      <c r="AA103" s="22"/>
    </row>
    <row r="104" ht="15.75" customHeight="1">
      <c r="B104" s="6"/>
      <c r="C104" s="7"/>
      <c r="D104" s="7"/>
      <c r="S104" s="22"/>
      <c r="T104" s="22"/>
      <c r="U104" s="22"/>
      <c r="V104" s="22"/>
      <c r="W104" s="22"/>
      <c r="X104" s="22"/>
      <c r="Y104" s="22"/>
      <c r="Z104" s="22"/>
      <c r="AA104" s="22"/>
    </row>
    <row r="105" ht="15.75" customHeight="1">
      <c r="B105" s="6"/>
      <c r="C105" s="7"/>
      <c r="D105" s="7"/>
      <c r="S105" s="22"/>
      <c r="T105" s="22"/>
      <c r="U105" s="22"/>
      <c r="V105" s="22"/>
      <c r="W105" s="22"/>
      <c r="X105" s="22"/>
      <c r="Y105" s="22"/>
      <c r="Z105" s="22"/>
      <c r="AA105" s="22"/>
    </row>
    <row r="106" ht="15.75" customHeight="1">
      <c r="B106" s="6"/>
      <c r="C106" s="7"/>
      <c r="D106" s="7"/>
      <c r="S106" s="22"/>
      <c r="T106" s="22"/>
      <c r="U106" s="22"/>
      <c r="V106" s="22"/>
      <c r="W106" s="22"/>
      <c r="X106" s="22"/>
      <c r="Y106" s="22"/>
      <c r="Z106" s="22"/>
      <c r="AA106" s="22"/>
    </row>
    <row r="107" ht="15.75" customHeight="1">
      <c r="B107" s="6"/>
      <c r="C107" s="7"/>
      <c r="D107" s="7"/>
      <c r="S107" s="22"/>
      <c r="T107" s="22"/>
      <c r="U107" s="22"/>
      <c r="V107" s="22"/>
      <c r="W107" s="22"/>
      <c r="X107" s="22"/>
      <c r="Y107" s="22"/>
      <c r="Z107" s="22"/>
      <c r="AA107" s="22"/>
    </row>
    <row r="108" ht="15.75" customHeight="1">
      <c r="B108" s="6"/>
      <c r="C108" s="7"/>
      <c r="D108" s="7"/>
      <c r="S108" s="22"/>
      <c r="T108" s="22"/>
      <c r="U108" s="22"/>
      <c r="V108" s="22"/>
      <c r="W108" s="22"/>
      <c r="X108" s="22"/>
      <c r="Y108" s="22"/>
      <c r="Z108" s="22"/>
      <c r="AA108" s="22"/>
    </row>
    <row r="109" ht="15.75" customHeight="1">
      <c r="B109" s="6"/>
      <c r="C109" s="7"/>
      <c r="D109" s="7"/>
      <c r="S109" s="22"/>
      <c r="T109" s="22"/>
      <c r="U109" s="22"/>
      <c r="V109" s="22"/>
      <c r="W109" s="22"/>
      <c r="X109" s="22"/>
      <c r="Y109" s="22"/>
      <c r="Z109" s="22"/>
      <c r="AA109" s="22"/>
    </row>
    <row r="110" ht="15.75" customHeight="1">
      <c r="B110" s="6"/>
      <c r="C110" s="7"/>
      <c r="D110" s="7"/>
      <c r="S110" s="22"/>
      <c r="T110" s="22"/>
      <c r="U110" s="22"/>
      <c r="V110" s="22"/>
      <c r="W110" s="22"/>
      <c r="X110" s="22"/>
      <c r="Y110" s="22"/>
      <c r="Z110" s="22"/>
      <c r="AA110" s="22"/>
    </row>
    <row r="111" ht="15.75" customHeight="1">
      <c r="B111" s="6"/>
      <c r="C111" s="7"/>
      <c r="D111" s="7"/>
      <c r="S111" s="22"/>
      <c r="T111" s="22"/>
      <c r="U111" s="22"/>
      <c r="V111" s="22"/>
      <c r="W111" s="22"/>
      <c r="X111" s="22"/>
      <c r="Y111" s="22"/>
      <c r="Z111" s="22"/>
      <c r="AA111" s="22"/>
    </row>
    <row r="112" ht="15.75" customHeight="1">
      <c r="B112" s="6"/>
      <c r="C112" s="7"/>
      <c r="D112" s="7"/>
      <c r="S112" s="22"/>
      <c r="T112" s="22"/>
      <c r="U112" s="22"/>
      <c r="V112" s="22"/>
      <c r="W112" s="22"/>
      <c r="X112" s="22"/>
      <c r="Y112" s="22"/>
      <c r="Z112" s="22"/>
      <c r="AA112" s="22"/>
    </row>
    <row r="113" ht="15.75" customHeight="1">
      <c r="B113" s="6"/>
      <c r="C113" s="7"/>
      <c r="D113" s="7"/>
      <c r="S113" s="22"/>
      <c r="T113" s="22"/>
      <c r="U113" s="22"/>
      <c r="V113" s="22"/>
      <c r="W113" s="22"/>
      <c r="X113" s="22"/>
      <c r="Y113" s="22"/>
      <c r="Z113" s="22"/>
      <c r="AA113" s="22"/>
    </row>
    <row r="114" ht="15.75" customHeight="1">
      <c r="B114" s="6"/>
      <c r="C114" s="7"/>
      <c r="D114" s="7"/>
      <c r="S114" s="22"/>
      <c r="T114" s="22"/>
      <c r="U114" s="22"/>
      <c r="V114" s="22"/>
      <c r="W114" s="22"/>
      <c r="X114" s="22"/>
      <c r="Y114" s="22"/>
      <c r="Z114" s="22"/>
      <c r="AA114" s="22"/>
    </row>
    <row r="115" ht="15.75" customHeight="1">
      <c r="B115" s="6"/>
      <c r="C115" s="7"/>
      <c r="D115" s="7"/>
      <c r="S115" s="22"/>
      <c r="T115" s="22"/>
      <c r="U115" s="22"/>
      <c r="V115" s="22"/>
      <c r="W115" s="22"/>
      <c r="X115" s="22"/>
      <c r="Y115" s="22"/>
      <c r="Z115" s="22"/>
      <c r="AA115" s="22"/>
    </row>
    <row r="116" ht="15.75" customHeight="1">
      <c r="B116" s="6"/>
      <c r="C116" s="7"/>
      <c r="D116" s="7"/>
      <c r="S116" s="22"/>
      <c r="T116" s="22"/>
      <c r="U116" s="22"/>
      <c r="V116" s="22"/>
      <c r="W116" s="22"/>
      <c r="X116" s="22"/>
      <c r="Y116" s="22"/>
      <c r="Z116" s="22"/>
      <c r="AA116" s="22"/>
    </row>
    <row r="117" ht="15.75" customHeight="1">
      <c r="B117" s="6"/>
      <c r="C117" s="7"/>
      <c r="D117" s="7"/>
      <c r="S117" s="22"/>
      <c r="T117" s="22"/>
      <c r="U117" s="22"/>
      <c r="V117" s="22"/>
      <c r="W117" s="22"/>
      <c r="X117" s="22"/>
      <c r="Y117" s="22"/>
      <c r="Z117" s="22"/>
      <c r="AA117" s="22"/>
    </row>
    <row r="118" ht="15.75" customHeight="1">
      <c r="B118" s="6"/>
      <c r="C118" s="7"/>
      <c r="D118" s="7"/>
      <c r="S118" s="22"/>
      <c r="T118" s="22"/>
      <c r="U118" s="22"/>
      <c r="V118" s="22"/>
      <c r="W118" s="22"/>
      <c r="X118" s="22"/>
      <c r="Y118" s="22"/>
      <c r="Z118" s="22"/>
      <c r="AA118" s="22"/>
    </row>
    <row r="119" ht="15.75" customHeight="1">
      <c r="B119" s="6"/>
      <c r="C119" s="7"/>
      <c r="D119" s="7"/>
      <c r="S119" s="22"/>
      <c r="T119" s="22"/>
      <c r="U119" s="22"/>
      <c r="V119" s="22"/>
      <c r="W119" s="22"/>
      <c r="X119" s="22"/>
      <c r="Y119" s="22"/>
      <c r="Z119" s="22"/>
      <c r="AA119" s="22"/>
    </row>
    <row r="120" ht="15.75" customHeight="1">
      <c r="B120" s="6"/>
      <c r="C120" s="7"/>
      <c r="D120" s="7"/>
      <c r="S120" s="22"/>
      <c r="T120" s="22"/>
      <c r="U120" s="22"/>
      <c r="V120" s="22"/>
      <c r="W120" s="22"/>
      <c r="X120" s="22"/>
      <c r="Y120" s="22"/>
      <c r="Z120" s="22"/>
      <c r="AA120" s="22"/>
    </row>
    <row r="121" ht="15.75" customHeight="1">
      <c r="B121" s="6"/>
      <c r="C121" s="7"/>
      <c r="D121" s="7"/>
      <c r="S121" s="22"/>
      <c r="T121" s="22"/>
      <c r="U121" s="22"/>
      <c r="V121" s="22"/>
      <c r="W121" s="22"/>
      <c r="X121" s="22"/>
      <c r="Y121" s="22"/>
      <c r="Z121" s="22"/>
      <c r="AA121" s="22"/>
    </row>
    <row r="122" ht="15.75" customHeight="1">
      <c r="B122" s="6"/>
      <c r="C122" s="7"/>
      <c r="D122" s="7"/>
      <c r="S122" s="22"/>
      <c r="T122" s="22"/>
      <c r="U122" s="22"/>
      <c r="V122" s="22"/>
      <c r="W122" s="22"/>
      <c r="X122" s="22"/>
      <c r="Y122" s="22"/>
      <c r="Z122" s="22"/>
      <c r="AA122" s="22"/>
    </row>
    <row r="123" ht="15.75" customHeight="1">
      <c r="B123" s="6"/>
      <c r="C123" s="7"/>
      <c r="D123" s="7"/>
      <c r="S123" s="22"/>
      <c r="T123" s="22"/>
      <c r="U123" s="22"/>
      <c r="V123" s="22"/>
      <c r="W123" s="22"/>
      <c r="X123" s="22"/>
      <c r="Y123" s="22"/>
      <c r="Z123" s="22"/>
      <c r="AA123" s="22"/>
    </row>
    <row r="124" ht="15.75" customHeight="1">
      <c r="B124" s="6"/>
      <c r="C124" s="7"/>
      <c r="D124" s="7"/>
      <c r="S124" s="22"/>
      <c r="T124" s="22"/>
      <c r="U124" s="22"/>
      <c r="V124" s="22"/>
      <c r="W124" s="22"/>
      <c r="X124" s="22"/>
      <c r="Y124" s="22"/>
      <c r="Z124" s="22"/>
      <c r="AA124" s="22"/>
    </row>
    <row r="125" ht="15.75" customHeight="1">
      <c r="B125" s="6"/>
      <c r="C125" s="7"/>
      <c r="D125" s="7"/>
      <c r="S125" s="22"/>
      <c r="T125" s="22"/>
      <c r="U125" s="22"/>
      <c r="V125" s="22"/>
      <c r="W125" s="22"/>
      <c r="X125" s="22"/>
      <c r="Y125" s="22"/>
      <c r="Z125" s="22"/>
      <c r="AA125" s="22"/>
    </row>
    <row r="126" ht="15.75" customHeight="1">
      <c r="B126" s="6"/>
      <c r="C126" s="7"/>
      <c r="D126" s="7"/>
      <c r="S126" s="22"/>
      <c r="T126" s="22"/>
      <c r="U126" s="22"/>
      <c r="V126" s="22"/>
      <c r="W126" s="22"/>
      <c r="X126" s="22"/>
      <c r="Y126" s="22"/>
      <c r="Z126" s="22"/>
      <c r="AA126" s="22"/>
    </row>
    <row r="127" ht="15.75" customHeight="1">
      <c r="B127" s="6"/>
      <c r="C127" s="7"/>
      <c r="D127" s="7"/>
      <c r="S127" s="22"/>
      <c r="T127" s="22"/>
      <c r="U127" s="22"/>
      <c r="V127" s="22"/>
      <c r="W127" s="22"/>
      <c r="X127" s="22"/>
      <c r="Y127" s="22"/>
      <c r="Z127" s="22"/>
      <c r="AA127" s="22"/>
    </row>
    <row r="128" ht="15.75" customHeight="1">
      <c r="B128" s="6"/>
      <c r="C128" s="7"/>
      <c r="D128" s="7"/>
      <c r="S128" s="22"/>
      <c r="T128" s="22"/>
      <c r="U128" s="22"/>
      <c r="V128" s="22"/>
      <c r="W128" s="22"/>
      <c r="X128" s="22"/>
      <c r="Y128" s="22"/>
      <c r="Z128" s="22"/>
      <c r="AA128" s="22"/>
    </row>
    <row r="129" ht="15.75" customHeight="1">
      <c r="B129" s="6"/>
      <c r="C129" s="7"/>
      <c r="D129" s="7"/>
      <c r="S129" s="22"/>
      <c r="T129" s="22"/>
      <c r="U129" s="22"/>
      <c r="V129" s="22"/>
      <c r="W129" s="22"/>
      <c r="X129" s="22"/>
      <c r="Y129" s="22"/>
      <c r="Z129" s="22"/>
      <c r="AA129" s="22"/>
    </row>
    <row r="130" ht="15.75" customHeight="1">
      <c r="B130" s="6"/>
      <c r="C130" s="7"/>
      <c r="D130" s="7"/>
      <c r="S130" s="22"/>
      <c r="T130" s="22"/>
      <c r="U130" s="22"/>
      <c r="V130" s="22"/>
      <c r="W130" s="22"/>
      <c r="X130" s="22"/>
      <c r="Y130" s="22"/>
      <c r="Z130" s="22"/>
      <c r="AA130" s="22"/>
    </row>
    <row r="131" ht="15.75" customHeight="1">
      <c r="B131" s="6"/>
      <c r="C131" s="7"/>
      <c r="D131" s="7"/>
      <c r="S131" s="22"/>
      <c r="T131" s="22"/>
      <c r="U131" s="22"/>
      <c r="V131" s="22"/>
      <c r="W131" s="22"/>
      <c r="X131" s="22"/>
      <c r="Y131" s="22"/>
      <c r="Z131" s="22"/>
      <c r="AA131" s="22"/>
    </row>
    <row r="132" ht="15.75" customHeight="1">
      <c r="B132" s="6"/>
      <c r="C132" s="7"/>
      <c r="D132" s="7"/>
      <c r="S132" s="22"/>
      <c r="T132" s="22"/>
      <c r="U132" s="22"/>
      <c r="V132" s="22"/>
      <c r="W132" s="22"/>
      <c r="X132" s="22"/>
      <c r="Y132" s="22"/>
      <c r="Z132" s="22"/>
      <c r="AA132" s="22"/>
    </row>
    <row r="133" ht="15.75" customHeight="1">
      <c r="B133" s="6"/>
      <c r="C133" s="7"/>
      <c r="D133" s="7"/>
      <c r="S133" s="22"/>
      <c r="T133" s="22"/>
      <c r="U133" s="22"/>
      <c r="V133" s="22"/>
      <c r="W133" s="22"/>
      <c r="X133" s="22"/>
      <c r="Y133" s="22"/>
      <c r="Z133" s="22"/>
      <c r="AA133" s="22"/>
    </row>
    <row r="134" ht="15.75" customHeight="1">
      <c r="B134" s="6"/>
      <c r="C134" s="7"/>
      <c r="D134" s="7"/>
      <c r="S134" s="22"/>
      <c r="T134" s="22"/>
      <c r="U134" s="22"/>
      <c r="V134" s="22"/>
      <c r="W134" s="22"/>
      <c r="X134" s="22"/>
      <c r="Y134" s="22"/>
      <c r="Z134" s="22"/>
      <c r="AA134" s="22"/>
    </row>
    <row r="135" ht="15.75" customHeight="1">
      <c r="B135" s="6"/>
      <c r="C135" s="7"/>
      <c r="D135" s="7"/>
      <c r="S135" s="22"/>
      <c r="T135" s="22"/>
      <c r="U135" s="22"/>
      <c r="V135" s="22"/>
      <c r="W135" s="22"/>
      <c r="X135" s="22"/>
      <c r="Y135" s="22"/>
      <c r="Z135" s="22"/>
      <c r="AA135" s="22"/>
    </row>
    <row r="136" ht="15.75" customHeight="1">
      <c r="B136" s="6"/>
      <c r="C136" s="7"/>
      <c r="D136" s="7"/>
      <c r="S136" s="22"/>
      <c r="T136" s="22"/>
      <c r="U136" s="22"/>
      <c r="V136" s="22"/>
      <c r="W136" s="22"/>
      <c r="X136" s="22"/>
      <c r="Y136" s="22"/>
      <c r="Z136" s="22"/>
      <c r="AA136" s="22"/>
    </row>
    <row r="137" ht="15.75" customHeight="1">
      <c r="B137" s="6"/>
      <c r="C137" s="7"/>
      <c r="D137" s="7"/>
      <c r="S137" s="22"/>
      <c r="T137" s="22"/>
      <c r="U137" s="22"/>
      <c r="V137" s="22"/>
      <c r="W137" s="22"/>
      <c r="X137" s="22"/>
      <c r="Y137" s="22"/>
      <c r="Z137" s="22"/>
      <c r="AA137" s="22"/>
    </row>
    <row r="138" ht="15.75" customHeight="1">
      <c r="B138" s="6"/>
      <c r="C138" s="7"/>
      <c r="D138" s="7"/>
      <c r="S138" s="22"/>
      <c r="T138" s="22"/>
      <c r="U138" s="22"/>
      <c r="V138" s="22"/>
      <c r="W138" s="22"/>
      <c r="X138" s="22"/>
      <c r="Y138" s="22"/>
      <c r="Z138" s="22"/>
      <c r="AA138" s="22"/>
    </row>
    <row r="139" ht="15.75" customHeight="1">
      <c r="B139" s="6"/>
      <c r="C139" s="7"/>
      <c r="D139" s="7"/>
      <c r="S139" s="22"/>
      <c r="T139" s="22"/>
      <c r="U139" s="22"/>
      <c r="V139" s="22"/>
      <c r="W139" s="22"/>
      <c r="X139" s="22"/>
      <c r="Y139" s="22"/>
      <c r="Z139" s="22"/>
      <c r="AA139" s="22"/>
    </row>
    <row r="140" ht="15.75" customHeight="1">
      <c r="B140" s="6"/>
      <c r="C140" s="7"/>
      <c r="D140" s="7"/>
      <c r="S140" s="22"/>
      <c r="T140" s="22"/>
      <c r="U140" s="22"/>
      <c r="V140" s="22"/>
      <c r="W140" s="22"/>
      <c r="X140" s="22"/>
      <c r="Y140" s="22"/>
      <c r="Z140" s="22"/>
      <c r="AA140" s="22"/>
    </row>
    <row r="141" ht="15.75" customHeight="1">
      <c r="B141" s="6"/>
      <c r="C141" s="7"/>
      <c r="D141" s="7"/>
      <c r="S141" s="22"/>
      <c r="T141" s="22"/>
      <c r="U141" s="22"/>
      <c r="V141" s="22"/>
      <c r="W141" s="22"/>
      <c r="X141" s="22"/>
      <c r="Y141" s="22"/>
      <c r="Z141" s="22"/>
      <c r="AA141" s="22"/>
    </row>
    <row r="142" ht="15.75" customHeight="1">
      <c r="B142" s="6"/>
      <c r="C142" s="7"/>
      <c r="D142" s="7"/>
      <c r="S142" s="22"/>
      <c r="T142" s="22"/>
      <c r="U142" s="22"/>
      <c r="V142" s="22"/>
      <c r="W142" s="22"/>
      <c r="X142" s="22"/>
      <c r="Y142" s="22"/>
      <c r="Z142" s="22"/>
      <c r="AA142" s="22"/>
    </row>
    <row r="143" ht="15.75" customHeight="1">
      <c r="B143" s="6"/>
      <c r="C143" s="7"/>
      <c r="D143" s="7"/>
      <c r="S143" s="22"/>
      <c r="T143" s="22"/>
      <c r="U143" s="22"/>
      <c r="V143" s="22"/>
      <c r="W143" s="22"/>
      <c r="X143" s="22"/>
      <c r="Y143" s="22"/>
      <c r="Z143" s="22"/>
      <c r="AA143" s="22"/>
    </row>
    <row r="144" ht="15.75" customHeight="1">
      <c r="B144" s="6"/>
      <c r="C144" s="7"/>
      <c r="D144" s="7"/>
      <c r="S144" s="22"/>
      <c r="T144" s="22"/>
      <c r="U144" s="22"/>
      <c r="V144" s="22"/>
      <c r="W144" s="22"/>
      <c r="X144" s="22"/>
      <c r="Y144" s="22"/>
      <c r="Z144" s="22"/>
      <c r="AA144" s="22"/>
    </row>
    <row r="145" ht="15.75" customHeight="1">
      <c r="B145" s="6"/>
      <c r="C145" s="7"/>
      <c r="D145" s="7"/>
      <c r="S145" s="22"/>
      <c r="T145" s="22"/>
      <c r="U145" s="22"/>
      <c r="V145" s="22"/>
      <c r="W145" s="22"/>
      <c r="X145" s="22"/>
      <c r="Y145" s="22"/>
      <c r="Z145" s="22"/>
      <c r="AA145" s="22"/>
    </row>
    <row r="146" ht="15.75" customHeight="1">
      <c r="B146" s="6"/>
      <c r="C146" s="7"/>
      <c r="D146" s="7"/>
      <c r="S146" s="22"/>
      <c r="T146" s="22"/>
      <c r="U146" s="22"/>
      <c r="V146" s="22"/>
      <c r="W146" s="22"/>
      <c r="X146" s="22"/>
      <c r="Y146" s="22"/>
      <c r="Z146" s="22"/>
      <c r="AA146" s="22"/>
    </row>
    <row r="147" ht="15.75" customHeight="1">
      <c r="B147" s="6"/>
      <c r="C147" s="7"/>
      <c r="D147" s="7"/>
      <c r="S147" s="22"/>
      <c r="T147" s="22"/>
      <c r="U147" s="22"/>
      <c r="V147" s="22"/>
      <c r="W147" s="22"/>
      <c r="X147" s="22"/>
      <c r="Y147" s="22"/>
      <c r="Z147" s="22"/>
      <c r="AA147" s="22"/>
    </row>
    <row r="148" ht="15.75" customHeight="1">
      <c r="B148" s="6"/>
      <c r="C148" s="7"/>
      <c r="D148" s="7"/>
      <c r="S148" s="22"/>
      <c r="T148" s="22"/>
      <c r="U148" s="22"/>
      <c r="V148" s="22"/>
      <c r="W148" s="22"/>
      <c r="X148" s="22"/>
      <c r="Y148" s="22"/>
      <c r="Z148" s="22"/>
      <c r="AA148" s="22"/>
    </row>
    <row r="149" ht="15.75" customHeight="1">
      <c r="B149" s="6"/>
      <c r="C149" s="7"/>
      <c r="D149" s="7"/>
      <c r="S149" s="22"/>
      <c r="T149" s="22"/>
      <c r="U149" s="22"/>
      <c r="V149" s="22"/>
      <c r="W149" s="22"/>
      <c r="X149" s="22"/>
      <c r="Y149" s="22"/>
      <c r="Z149" s="22"/>
      <c r="AA149" s="22"/>
    </row>
    <row r="150" ht="15.75" customHeight="1">
      <c r="B150" s="6"/>
      <c r="C150" s="7"/>
      <c r="D150" s="7"/>
      <c r="S150" s="22"/>
      <c r="T150" s="22"/>
      <c r="U150" s="22"/>
      <c r="V150" s="22"/>
      <c r="W150" s="22"/>
      <c r="X150" s="22"/>
      <c r="Y150" s="22"/>
      <c r="Z150" s="22"/>
      <c r="AA150" s="22"/>
    </row>
    <row r="151" ht="15.75" customHeight="1">
      <c r="B151" s="6"/>
      <c r="C151" s="7"/>
      <c r="D151" s="7"/>
      <c r="S151" s="22"/>
      <c r="T151" s="22"/>
      <c r="U151" s="22"/>
      <c r="V151" s="22"/>
      <c r="W151" s="22"/>
      <c r="X151" s="22"/>
      <c r="Y151" s="22"/>
      <c r="Z151" s="22"/>
      <c r="AA151" s="22"/>
    </row>
    <row r="152" ht="15.75" customHeight="1">
      <c r="B152" s="6"/>
      <c r="C152" s="7"/>
      <c r="D152" s="7"/>
      <c r="S152" s="22"/>
      <c r="T152" s="22"/>
      <c r="U152" s="22"/>
      <c r="V152" s="22"/>
      <c r="W152" s="22"/>
      <c r="X152" s="22"/>
      <c r="Y152" s="22"/>
      <c r="Z152" s="22"/>
      <c r="AA152" s="22"/>
    </row>
    <row r="153" ht="15.75" customHeight="1">
      <c r="B153" s="6"/>
      <c r="C153" s="7"/>
      <c r="D153" s="7"/>
      <c r="S153" s="22"/>
      <c r="T153" s="22"/>
      <c r="U153" s="22"/>
      <c r="V153" s="22"/>
      <c r="W153" s="22"/>
      <c r="X153" s="22"/>
      <c r="Y153" s="22"/>
      <c r="Z153" s="22"/>
      <c r="AA153" s="22"/>
    </row>
    <row r="154" ht="15.75" customHeight="1">
      <c r="B154" s="6"/>
      <c r="C154" s="7"/>
      <c r="D154" s="7"/>
      <c r="S154" s="22"/>
      <c r="T154" s="22"/>
      <c r="U154" s="22"/>
      <c r="V154" s="22"/>
      <c r="W154" s="22"/>
      <c r="X154" s="22"/>
      <c r="Y154" s="22"/>
      <c r="Z154" s="22"/>
      <c r="AA154" s="22"/>
    </row>
    <row r="155" ht="15.75" customHeight="1">
      <c r="B155" s="6"/>
      <c r="C155" s="7"/>
      <c r="D155" s="7"/>
      <c r="S155" s="22"/>
      <c r="T155" s="22"/>
      <c r="U155" s="22"/>
      <c r="V155" s="22"/>
      <c r="W155" s="22"/>
      <c r="X155" s="22"/>
      <c r="Y155" s="22"/>
      <c r="Z155" s="22"/>
      <c r="AA155" s="22"/>
    </row>
    <row r="156" ht="15.75" customHeight="1">
      <c r="B156" s="6"/>
      <c r="C156" s="7"/>
      <c r="D156" s="7"/>
      <c r="S156" s="22"/>
      <c r="T156" s="22"/>
      <c r="U156" s="22"/>
      <c r="V156" s="22"/>
      <c r="W156" s="22"/>
      <c r="X156" s="22"/>
      <c r="Y156" s="22"/>
      <c r="Z156" s="22"/>
      <c r="AA156" s="22"/>
    </row>
    <row r="157" ht="15.75" customHeight="1">
      <c r="B157" s="6"/>
      <c r="C157" s="7"/>
      <c r="D157" s="7"/>
      <c r="S157" s="22"/>
      <c r="T157" s="22"/>
      <c r="U157" s="22"/>
      <c r="V157" s="22"/>
      <c r="W157" s="22"/>
      <c r="X157" s="22"/>
      <c r="Y157" s="22"/>
      <c r="Z157" s="22"/>
      <c r="AA157" s="22"/>
    </row>
    <row r="158" ht="15.75" customHeight="1">
      <c r="B158" s="6"/>
      <c r="C158" s="7"/>
      <c r="D158" s="7"/>
      <c r="S158" s="22"/>
      <c r="T158" s="22"/>
      <c r="U158" s="22"/>
      <c r="V158" s="22"/>
      <c r="W158" s="22"/>
      <c r="X158" s="22"/>
      <c r="Y158" s="22"/>
      <c r="Z158" s="22"/>
      <c r="AA158" s="22"/>
    </row>
    <row r="159" ht="15.75" customHeight="1">
      <c r="B159" s="6"/>
      <c r="C159" s="7"/>
      <c r="D159" s="7"/>
      <c r="S159" s="22"/>
      <c r="T159" s="22"/>
      <c r="U159" s="22"/>
      <c r="V159" s="22"/>
      <c r="W159" s="22"/>
      <c r="X159" s="22"/>
      <c r="Y159" s="22"/>
      <c r="Z159" s="22"/>
      <c r="AA159" s="22"/>
    </row>
    <row r="160" ht="15.75" customHeight="1">
      <c r="B160" s="6"/>
      <c r="C160" s="7"/>
      <c r="D160" s="7"/>
      <c r="S160" s="22"/>
      <c r="T160" s="22"/>
      <c r="U160" s="22"/>
      <c r="V160" s="22"/>
      <c r="W160" s="22"/>
      <c r="X160" s="22"/>
      <c r="Y160" s="22"/>
      <c r="Z160" s="22"/>
      <c r="AA160" s="22"/>
    </row>
    <row r="161" ht="15.75" customHeight="1">
      <c r="B161" s="6"/>
      <c r="C161" s="7"/>
      <c r="D161" s="7"/>
      <c r="S161" s="22"/>
      <c r="T161" s="22"/>
      <c r="U161" s="22"/>
      <c r="V161" s="22"/>
      <c r="W161" s="22"/>
      <c r="X161" s="22"/>
      <c r="Y161" s="22"/>
      <c r="Z161" s="22"/>
      <c r="AA161" s="22"/>
    </row>
    <row r="162" ht="15.75" customHeight="1">
      <c r="B162" s="6"/>
      <c r="C162" s="7"/>
      <c r="D162" s="7"/>
      <c r="S162" s="22"/>
      <c r="T162" s="22"/>
      <c r="U162" s="22"/>
      <c r="V162" s="22"/>
      <c r="W162" s="22"/>
      <c r="X162" s="22"/>
      <c r="Y162" s="22"/>
      <c r="Z162" s="22"/>
      <c r="AA162" s="22"/>
    </row>
    <row r="163" ht="15.75" customHeight="1">
      <c r="B163" s="6"/>
      <c r="C163" s="7"/>
      <c r="D163" s="7"/>
      <c r="S163" s="22"/>
      <c r="T163" s="22"/>
      <c r="U163" s="22"/>
      <c r="V163" s="22"/>
      <c r="W163" s="22"/>
      <c r="X163" s="22"/>
      <c r="Y163" s="22"/>
      <c r="Z163" s="22"/>
      <c r="AA163" s="22"/>
    </row>
    <row r="164" ht="15.75" customHeight="1">
      <c r="B164" s="6"/>
      <c r="C164" s="7"/>
      <c r="D164" s="7"/>
      <c r="S164" s="22"/>
      <c r="T164" s="22"/>
      <c r="U164" s="22"/>
      <c r="V164" s="22"/>
      <c r="W164" s="22"/>
      <c r="X164" s="22"/>
      <c r="Y164" s="22"/>
      <c r="Z164" s="22"/>
      <c r="AA164" s="22"/>
    </row>
    <row r="165" ht="15.75" customHeight="1">
      <c r="B165" s="6"/>
      <c r="C165" s="7"/>
      <c r="D165" s="7"/>
      <c r="S165" s="22"/>
      <c r="T165" s="22"/>
      <c r="U165" s="22"/>
      <c r="V165" s="22"/>
      <c r="W165" s="22"/>
      <c r="X165" s="22"/>
      <c r="Y165" s="22"/>
      <c r="Z165" s="22"/>
      <c r="AA165" s="22"/>
    </row>
    <row r="166" ht="15.75" customHeight="1">
      <c r="B166" s="6"/>
      <c r="C166" s="7"/>
      <c r="D166" s="7"/>
      <c r="S166" s="22"/>
      <c r="T166" s="22"/>
      <c r="U166" s="22"/>
      <c r="V166" s="22"/>
      <c r="W166" s="22"/>
      <c r="X166" s="22"/>
      <c r="Y166" s="22"/>
      <c r="Z166" s="22"/>
      <c r="AA166" s="22"/>
    </row>
    <row r="167" ht="15.75" customHeight="1">
      <c r="B167" s="6"/>
      <c r="C167" s="7"/>
      <c r="D167" s="7"/>
      <c r="S167" s="22"/>
      <c r="T167" s="22"/>
      <c r="U167" s="22"/>
      <c r="V167" s="22"/>
      <c r="W167" s="22"/>
      <c r="X167" s="22"/>
      <c r="Y167" s="22"/>
      <c r="Z167" s="22"/>
      <c r="AA167" s="22"/>
    </row>
    <row r="168" ht="15.75" customHeight="1">
      <c r="B168" s="6"/>
      <c r="C168" s="7"/>
      <c r="D168" s="7"/>
      <c r="S168" s="22"/>
      <c r="T168" s="22"/>
      <c r="U168" s="22"/>
      <c r="V168" s="22"/>
      <c r="W168" s="22"/>
      <c r="X168" s="22"/>
      <c r="Y168" s="22"/>
      <c r="Z168" s="22"/>
      <c r="AA168" s="22"/>
    </row>
    <row r="169" ht="15.75" customHeight="1">
      <c r="B169" s="6"/>
      <c r="C169" s="7"/>
      <c r="D169" s="7"/>
      <c r="S169" s="22"/>
      <c r="T169" s="22"/>
      <c r="U169" s="22"/>
      <c r="V169" s="22"/>
      <c r="W169" s="22"/>
      <c r="X169" s="22"/>
      <c r="Y169" s="22"/>
      <c r="Z169" s="22"/>
      <c r="AA169" s="22"/>
    </row>
    <row r="170" ht="15.75" customHeight="1">
      <c r="B170" s="6"/>
      <c r="C170" s="7"/>
      <c r="D170" s="7"/>
      <c r="S170" s="22"/>
      <c r="T170" s="22"/>
      <c r="U170" s="22"/>
      <c r="V170" s="22"/>
      <c r="W170" s="22"/>
      <c r="X170" s="22"/>
      <c r="Y170" s="22"/>
      <c r="Z170" s="22"/>
      <c r="AA170" s="22"/>
    </row>
    <row r="171" ht="15.75" customHeight="1">
      <c r="B171" s="6"/>
      <c r="C171" s="7"/>
      <c r="D171" s="7"/>
      <c r="S171" s="22"/>
      <c r="T171" s="22"/>
      <c r="U171" s="22"/>
      <c r="V171" s="22"/>
      <c r="W171" s="22"/>
      <c r="X171" s="22"/>
      <c r="Y171" s="22"/>
      <c r="Z171" s="22"/>
      <c r="AA171" s="22"/>
    </row>
    <row r="172" ht="15.75" customHeight="1">
      <c r="B172" s="6"/>
      <c r="C172" s="7"/>
      <c r="D172" s="7"/>
      <c r="S172" s="22"/>
      <c r="T172" s="22"/>
      <c r="U172" s="22"/>
      <c r="V172" s="22"/>
      <c r="W172" s="22"/>
      <c r="X172" s="22"/>
      <c r="Y172" s="22"/>
      <c r="Z172" s="22"/>
      <c r="AA172" s="22"/>
    </row>
    <row r="173" ht="15.75" customHeight="1">
      <c r="B173" s="6"/>
      <c r="C173" s="7"/>
      <c r="D173" s="7"/>
      <c r="S173" s="22"/>
      <c r="T173" s="22"/>
      <c r="U173" s="22"/>
      <c r="V173" s="22"/>
      <c r="W173" s="22"/>
      <c r="X173" s="22"/>
      <c r="Y173" s="22"/>
      <c r="Z173" s="22"/>
      <c r="AA173" s="22"/>
    </row>
    <row r="174" ht="15.75" customHeight="1">
      <c r="B174" s="6"/>
      <c r="C174" s="7"/>
      <c r="D174" s="7"/>
      <c r="S174" s="22"/>
      <c r="T174" s="22"/>
      <c r="U174" s="22"/>
      <c r="V174" s="22"/>
      <c r="W174" s="22"/>
      <c r="X174" s="22"/>
      <c r="Y174" s="22"/>
      <c r="Z174" s="22"/>
      <c r="AA174" s="22"/>
    </row>
    <row r="175" ht="15.75" customHeight="1">
      <c r="B175" s="6"/>
      <c r="C175" s="7"/>
      <c r="D175" s="7"/>
      <c r="S175" s="22"/>
      <c r="T175" s="22"/>
      <c r="U175" s="22"/>
      <c r="V175" s="22"/>
      <c r="W175" s="22"/>
      <c r="X175" s="22"/>
      <c r="Y175" s="22"/>
      <c r="Z175" s="22"/>
      <c r="AA175" s="22"/>
    </row>
    <row r="176" ht="15.75" customHeight="1">
      <c r="B176" s="6"/>
      <c r="C176" s="7"/>
      <c r="D176" s="7"/>
      <c r="S176" s="22"/>
      <c r="T176" s="22"/>
      <c r="U176" s="22"/>
      <c r="V176" s="22"/>
      <c r="W176" s="22"/>
      <c r="X176" s="22"/>
      <c r="Y176" s="22"/>
      <c r="Z176" s="22"/>
      <c r="AA176" s="22"/>
    </row>
    <row r="177" ht="15.75" customHeight="1">
      <c r="B177" s="6"/>
      <c r="C177" s="7"/>
      <c r="D177" s="7"/>
      <c r="S177" s="22"/>
      <c r="T177" s="22"/>
      <c r="U177" s="22"/>
      <c r="V177" s="22"/>
      <c r="W177" s="22"/>
      <c r="X177" s="22"/>
      <c r="Y177" s="22"/>
      <c r="Z177" s="22"/>
      <c r="AA177" s="22"/>
    </row>
    <row r="178" ht="15.75" customHeight="1">
      <c r="B178" s="6"/>
      <c r="C178" s="7"/>
      <c r="D178" s="7"/>
      <c r="S178" s="22"/>
      <c r="T178" s="22"/>
      <c r="U178" s="22"/>
      <c r="V178" s="22"/>
      <c r="W178" s="22"/>
      <c r="X178" s="22"/>
      <c r="Y178" s="22"/>
      <c r="Z178" s="22"/>
      <c r="AA178" s="22"/>
    </row>
    <row r="179" ht="15.75" customHeight="1">
      <c r="B179" s="6"/>
      <c r="C179" s="7"/>
      <c r="D179" s="7"/>
      <c r="S179" s="22"/>
      <c r="T179" s="22"/>
      <c r="U179" s="22"/>
      <c r="V179" s="22"/>
      <c r="W179" s="22"/>
      <c r="X179" s="22"/>
      <c r="Y179" s="22"/>
      <c r="Z179" s="22"/>
      <c r="AA179" s="22"/>
    </row>
    <row r="180" ht="15.75" customHeight="1">
      <c r="B180" s="6"/>
      <c r="C180" s="7"/>
      <c r="D180" s="7"/>
      <c r="S180" s="22"/>
      <c r="T180" s="22"/>
      <c r="U180" s="22"/>
      <c r="V180" s="22"/>
      <c r="W180" s="22"/>
      <c r="X180" s="22"/>
      <c r="Y180" s="22"/>
      <c r="Z180" s="22"/>
      <c r="AA180" s="22"/>
    </row>
    <row r="181" ht="15.75" customHeight="1">
      <c r="B181" s="6"/>
      <c r="C181" s="7"/>
      <c r="D181" s="7"/>
      <c r="S181" s="22"/>
      <c r="T181" s="22"/>
      <c r="U181" s="22"/>
      <c r="V181" s="22"/>
      <c r="W181" s="22"/>
      <c r="X181" s="22"/>
      <c r="Y181" s="22"/>
      <c r="Z181" s="22"/>
      <c r="AA181" s="22"/>
    </row>
    <row r="182" ht="15.75" customHeight="1">
      <c r="B182" s="6"/>
      <c r="C182" s="7"/>
      <c r="D182" s="7"/>
      <c r="S182" s="22"/>
      <c r="T182" s="22"/>
      <c r="U182" s="22"/>
      <c r="V182" s="22"/>
      <c r="W182" s="22"/>
      <c r="X182" s="22"/>
      <c r="Y182" s="22"/>
      <c r="Z182" s="22"/>
      <c r="AA182" s="22"/>
    </row>
    <row r="183" ht="15.75" customHeight="1">
      <c r="B183" s="6"/>
      <c r="C183" s="7"/>
      <c r="D183" s="7"/>
      <c r="S183" s="22"/>
      <c r="T183" s="22"/>
      <c r="U183" s="22"/>
      <c r="V183" s="22"/>
      <c r="W183" s="22"/>
      <c r="X183" s="22"/>
      <c r="Y183" s="22"/>
      <c r="Z183" s="22"/>
      <c r="AA183" s="22"/>
    </row>
    <row r="184" ht="15.75" customHeight="1">
      <c r="B184" s="6"/>
      <c r="C184" s="7"/>
      <c r="D184" s="7"/>
      <c r="S184" s="22"/>
      <c r="T184" s="22"/>
      <c r="U184" s="22"/>
      <c r="V184" s="22"/>
      <c r="W184" s="22"/>
      <c r="X184" s="22"/>
      <c r="Y184" s="22"/>
      <c r="Z184" s="22"/>
      <c r="AA184" s="22"/>
    </row>
    <row r="185" ht="15.75" customHeight="1">
      <c r="B185" s="6"/>
      <c r="C185" s="7"/>
      <c r="D185" s="7"/>
      <c r="S185" s="22"/>
      <c r="T185" s="22"/>
      <c r="U185" s="22"/>
      <c r="V185" s="22"/>
      <c r="W185" s="22"/>
      <c r="X185" s="22"/>
      <c r="Y185" s="22"/>
      <c r="Z185" s="22"/>
      <c r="AA185" s="22"/>
    </row>
    <row r="186" ht="15.75" customHeight="1">
      <c r="B186" s="6"/>
      <c r="C186" s="7"/>
      <c r="D186" s="7"/>
      <c r="S186" s="22"/>
      <c r="T186" s="22"/>
      <c r="U186" s="22"/>
      <c r="V186" s="22"/>
      <c r="W186" s="22"/>
      <c r="X186" s="22"/>
      <c r="Y186" s="22"/>
      <c r="Z186" s="22"/>
      <c r="AA186" s="22"/>
    </row>
    <row r="187" ht="15.75" customHeight="1">
      <c r="B187" s="6"/>
      <c r="C187" s="7"/>
      <c r="D187" s="7"/>
      <c r="S187" s="22"/>
      <c r="T187" s="22"/>
      <c r="U187" s="22"/>
      <c r="V187" s="22"/>
      <c r="W187" s="22"/>
      <c r="X187" s="22"/>
      <c r="Y187" s="22"/>
      <c r="Z187" s="22"/>
      <c r="AA187" s="22"/>
    </row>
    <row r="188" ht="15.75" customHeight="1">
      <c r="B188" s="6"/>
      <c r="C188" s="7"/>
      <c r="D188" s="7"/>
      <c r="S188" s="22"/>
      <c r="T188" s="22"/>
      <c r="U188" s="22"/>
      <c r="V188" s="22"/>
      <c r="W188" s="22"/>
      <c r="X188" s="22"/>
      <c r="Y188" s="22"/>
      <c r="Z188" s="22"/>
      <c r="AA188" s="22"/>
    </row>
    <row r="189" ht="15.75" customHeight="1">
      <c r="B189" s="6"/>
      <c r="C189" s="7"/>
      <c r="D189" s="7"/>
      <c r="S189" s="22"/>
      <c r="T189" s="22"/>
      <c r="U189" s="22"/>
      <c r="V189" s="22"/>
      <c r="W189" s="22"/>
      <c r="X189" s="22"/>
      <c r="Y189" s="22"/>
      <c r="Z189" s="22"/>
      <c r="AA189" s="22"/>
    </row>
    <row r="190" ht="15.75" customHeight="1">
      <c r="B190" s="6"/>
      <c r="C190" s="7"/>
      <c r="D190" s="7"/>
      <c r="S190" s="22"/>
      <c r="T190" s="22"/>
      <c r="U190" s="22"/>
      <c r="V190" s="22"/>
      <c r="W190" s="22"/>
      <c r="X190" s="22"/>
      <c r="Y190" s="22"/>
      <c r="Z190" s="22"/>
      <c r="AA190" s="22"/>
    </row>
    <row r="191" ht="15.75" customHeight="1">
      <c r="B191" s="6"/>
      <c r="C191" s="7"/>
      <c r="D191" s="7"/>
      <c r="S191" s="22"/>
      <c r="T191" s="22"/>
      <c r="U191" s="22"/>
      <c r="V191" s="22"/>
      <c r="W191" s="22"/>
      <c r="X191" s="22"/>
      <c r="Y191" s="22"/>
      <c r="Z191" s="22"/>
      <c r="AA191" s="22"/>
    </row>
    <row r="192" ht="15.75" customHeight="1">
      <c r="B192" s="6"/>
      <c r="C192" s="7"/>
      <c r="D192" s="7"/>
      <c r="S192" s="22"/>
      <c r="T192" s="22"/>
      <c r="U192" s="22"/>
      <c r="V192" s="22"/>
      <c r="W192" s="22"/>
      <c r="X192" s="22"/>
      <c r="Y192" s="22"/>
      <c r="Z192" s="22"/>
      <c r="AA192" s="22"/>
    </row>
    <row r="193" ht="15.75" customHeight="1">
      <c r="B193" s="6"/>
      <c r="C193" s="7"/>
      <c r="D193" s="7"/>
      <c r="S193" s="22"/>
      <c r="T193" s="22"/>
      <c r="U193" s="22"/>
      <c r="V193" s="22"/>
      <c r="W193" s="22"/>
      <c r="X193" s="22"/>
      <c r="Y193" s="22"/>
      <c r="Z193" s="22"/>
      <c r="AA193" s="22"/>
    </row>
    <row r="194" ht="15.75" customHeight="1">
      <c r="B194" s="6"/>
      <c r="C194" s="7"/>
      <c r="D194" s="7"/>
      <c r="S194" s="22"/>
      <c r="T194" s="22"/>
      <c r="U194" s="22"/>
      <c r="V194" s="22"/>
      <c r="W194" s="22"/>
      <c r="X194" s="22"/>
      <c r="Y194" s="22"/>
      <c r="Z194" s="22"/>
      <c r="AA194" s="22"/>
    </row>
    <row r="195" ht="15.75" customHeight="1">
      <c r="B195" s="6"/>
      <c r="C195" s="7"/>
      <c r="D195" s="7"/>
      <c r="S195" s="22"/>
      <c r="T195" s="22"/>
      <c r="U195" s="22"/>
      <c r="V195" s="22"/>
      <c r="W195" s="22"/>
      <c r="X195" s="22"/>
      <c r="Y195" s="22"/>
      <c r="Z195" s="22"/>
      <c r="AA195" s="22"/>
    </row>
    <row r="196" ht="15.75" customHeight="1">
      <c r="B196" s="6"/>
      <c r="C196" s="7"/>
      <c r="D196" s="7"/>
      <c r="S196" s="22"/>
      <c r="T196" s="22"/>
      <c r="U196" s="22"/>
      <c r="V196" s="22"/>
      <c r="W196" s="22"/>
      <c r="X196" s="22"/>
      <c r="Y196" s="22"/>
      <c r="Z196" s="22"/>
      <c r="AA196" s="22"/>
    </row>
    <row r="197" ht="15.75" customHeight="1">
      <c r="B197" s="6"/>
      <c r="C197" s="7"/>
      <c r="D197" s="7"/>
      <c r="S197" s="22"/>
      <c r="T197" s="22"/>
      <c r="U197" s="22"/>
      <c r="V197" s="22"/>
      <c r="W197" s="22"/>
      <c r="X197" s="22"/>
      <c r="Y197" s="22"/>
      <c r="Z197" s="22"/>
      <c r="AA197" s="22"/>
    </row>
    <row r="198" ht="15.75" customHeight="1">
      <c r="B198" s="6"/>
      <c r="C198" s="7"/>
      <c r="D198" s="7"/>
      <c r="S198" s="22"/>
      <c r="T198" s="22"/>
      <c r="U198" s="22"/>
      <c r="V198" s="22"/>
      <c r="W198" s="22"/>
      <c r="X198" s="22"/>
      <c r="Y198" s="22"/>
      <c r="Z198" s="22"/>
      <c r="AA198" s="22"/>
    </row>
    <row r="199" ht="15.75" customHeight="1">
      <c r="B199" s="6"/>
      <c r="C199" s="7"/>
      <c r="D199" s="7"/>
      <c r="S199" s="22"/>
      <c r="T199" s="22"/>
      <c r="U199" s="22"/>
      <c r="V199" s="22"/>
      <c r="W199" s="22"/>
      <c r="X199" s="22"/>
      <c r="Y199" s="22"/>
      <c r="Z199" s="22"/>
      <c r="AA199" s="22"/>
    </row>
    <row r="200" ht="15.75" customHeight="1">
      <c r="B200" s="6"/>
      <c r="C200" s="7"/>
      <c r="D200" s="7"/>
      <c r="S200" s="22"/>
      <c r="T200" s="22"/>
      <c r="U200" s="22"/>
      <c r="V200" s="22"/>
      <c r="W200" s="22"/>
      <c r="X200" s="22"/>
      <c r="Y200" s="22"/>
      <c r="Z200" s="22"/>
      <c r="AA200" s="22"/>
    </row>
    <row r="201" ht="15.75" customHeight="1">
      <c r="B201" s="6"/>
      <c r="C201" s="7"/>
      <c r="D201" s="7"/>
      <c r="S201" s="22"/>
      <c r="T201" s="22"/>
      <c r="U201" s="22"/>
      <c r="V201" s="22"/>
      <c r="W201" s="22"/>
      <c r="X201" s="22"/>
      <c r="Y201" s="22"/>
      <c r="Z201" s="22"/>
      <c r="AA201" s="22"/>
    </row>
    <row r="202" ht="15.75" customHeight="1">
      <c r="B202" s="6"/>
      <c r="C202" s="7"/>
      <c r="D202" s="7"/>
      <c r="S202" s="22"/>
      <c r="T202" s="22"/>
      <c r="U202" s="22"/>
      <c r="V202" s="22"/>
      <c r="W202" s="22"/>
      <c r="X202" s="22"/>
      <c r="Y202" s="22"/>
      <c r="Z202" s="22"/>
      <c r="AA202" s="22"/>
    </row>
    <row r="203" ht="15.75" customHeight="1">
      <c r="B203" s="6"/>
      <c r="C203" s="7"/>
      <c r="D203" s="7"/>
      <c r="S203" s="22"/>
      <c r="T203" s="22"/>
      <c r="U203" s="22"/>
      <c r="V203" s="22"/>
      <c r="W203" s="22"/>
      <c r="X203" s="22"/>
      <c r="Y203" s="22"/>
      <c r="Z203" s="22"/>
      <c r="AA203" s="22"/>
    </row>
    <row r="204" ht="15.75" customHeight="1">
      <c r="B204" s="6"/>
      <c r="C204" s="7"/>
      <c r="D204" s="7"/>
      <c r="S204" s="22"/>
      <c r="T204" s="22"/>
      <c r="U204" s="22"/>
      <c r="V204" s="22"/>
      <c r="W204" s="22"/>
      <c r="X204" s="22"/>
      <c r="Y204" s="22"/>
      <c r="Z204" s="22"/>
      <c r="AA204" s="22"/>
    </row>
    <row r="205" ht="15.75" customHeight="1">
      <c r="B205" s="6"/>
      <c r="C205" s="7"/>
      <c r="D205" s="7"/>
      <c r="S205" s="22"/>
      <c r="T205" s="22"/>
      <c r="U205" s="22"/>
      <c r="V205" s="22"/>
      <c r="W205" s="22"/>
      <c r="X205" s="22"/>
      <c r="Y205" s="22"/>
      <c r="Z205" s="22"/>
      <c r="AA205" s="22"/>
    </row>
    <row r="206" ht="15.75" customHeight="1">
      <c r="B206" s="6"/>
      <c r="C206" s="7"/>
      <c r="D206" s="7"/>
      <c r="S206" s="22"/>
      <c r="T206" s="22"/>
      <c r="U206" s="22"/>
      <c r="V206" s="22"/>
      <c r="W206" s="22"/>
      <c r="X206" s="22"/>
      <c r="Y206" s="22"/>
      <c r="Z206" s="22"/>
      <c r="AA206" s="22"/>
    </row>
    <row r="207" ht="15.75" customHeight="1">
      <c r="B207" s="6"/>
      <c r="C207" s="7"/>
      <c r="D207" s="7"/>
      <c r="S207" s="22"/>
      <c r="T207" s="22"/>
      <c r="U207" s="22"/>
      <c r="V207" s="22"/>
      <c r="W207" s="22"/>
      <c r="X207" s="22"/>
      <c r="Y207" s="22"/>
      <c r="Z207" s="22"/>
      <c r="AA207" s="22"/>
    </row>
    <row r="208" ht="15.75" customHeight="1">
      <c r="B208" s="6"/>
      <c r="C208" s="7"/>
      <c r="D208" s="7"/>
      <c r="S208" s="22"/>
      <c r="T208" s="22"/>
      <c r="U208" s="22"/>
      <c r="V208" s="22"/>
      <c r="W208" s="22"/>
      <c r="X208" s="22"/>
      <c r="Y208" s="22"/>
      <c r="Z208" s="22"/>
      <c r="AA208" s="22"/>
    </row>
    <row r="209" ht="15.75" customHeight="1">
      <c r="B209" s="6"/>
      <c r="C209" s="7"/>
      <c r="D209" s="7"/>
      <c r="S209" s="22"/>
      <c r="T209" s="22"/>
      <c r="U209" s="22"/>
      <c r="V209" s="22"/>
      <c r="W209" s="22"/>
      <c r="X209" s="22"/>
      <c r="Y209" s="22"/>
      <c r="Z209" s="22"/>
      <c r="AA209" s="22"/>
    </row>
    <row r="210" ht="15.75" customHeight="1">
      <c r="B210" s="6"/>
      <c r="C210" s="7"/>
      <c r="D210" s="7"/>
      <c r="S210" s="22"/>
      <c r="T210" s="22"/>
      <c r="U210" s="22"/>
      <c r="V210" s="22"/>
      <c r="W210" s="22"/>
      <c r="X210" s="22"/>
      <c r="Y210" s="22"/>
      <c r="Z210" s="22"/>
      <c r="AA210" s="22"/>
    </row>
    <row r="211" ht="15.75" customHeight="1">
      <c r="B211" s="6"/>
      <c r="C211" s="7"/>
      <c r="D211" s="7"/>
      <c r="S211" s="22"/>
      <c r="T211" s="22"/>
      <c r="U211" s="22"/>
      <c r="V211" s="22"/>
      <c r="W211" s="22"/>
      <c r="X211" s="22"/>
      <c r="Y211" s="22"/>
      <c r="Z211" s="22"/>
      <c r="AA211" s="22"/>
    </row>
    <row r="212" ht="15.75" customHeight="1">
      <c r="B212" s="6"/>
      <c r="C212" s="7"/>
      <c r="D212" s="7"/>
      <c r="S212" s="22"/>
      <c r="T212" s="22"/>
      <c r="U212" s="22"/>
      <c r="V212" s="22"/>
      <c r="W212" s="22"/>
      <c r="X212" s="22"/>
      <c r="Y212" s="22"/>
      <c r="Z212" s="22"/>
      <c r="AA212" s="22"/>
    </row>
    <row r="213" ht="15.75" customHeight="1">
      <c r="B213" s="6"/>
      <c r="C213" s="7"/>
      <c r="D213" s="7"/>
      <c r="S213" s="22"/>
      <c r="T213" s="22"/>
      <c r="U213" s="22"/>
      <c r="V213" s="22"/>
      <c r="W213" s="22"/>
      <c r="X213" s="22"/>
      <c r="Y213" s="22"/>
      <c r="Z213" s="22"/>
      <c r="AA213" s="22"/>
    </row>
    <row r="214" ht="15.75" customHeight="1">
      <c r="B214" s="6"/>
      <c r="C214" s="7"/>
      <c r="D214" s="7"/>
      <c r="S214" s="22"/>
      <c r="T214" s="22"/>
      <c r="U214" s="22"/>
      <c r="V214" s="22"/>
      <c r="W214" s="22"/>
      <c r="X214" s="22"/>
      <c r="Y214" s="22"/>
      <c r="Z214" s="22"/>
      <c r="AA214" s="22"/>
    </row>
    <row r="215" ht="15.75" customHeight="1">
      <c r="B215" s="6"/>
      <c r="C215" s="7"/>
      <c r="D215" s="7"/>
      <c r="S215" s="22"/>
      <c r="T215" s="22"/>
      <c r="U215" s="22"/>
      <c r="V215" s="22"/>
      <c r="W215" s="22"/>
      <c r="X215" s="22"/>
      <c r="Y215" s="22"/>
      <c r="Z215" s="22"/>
      <c r="AA215" s="22"/>
    </row>
    <row r="216" ht="15.75" customHeight="1">
      <c r="B216" s="6"/>
      <c r="C216" s="7"/>
      <c r="D216" s="7"/>
      <c r="S216" s="22"/>
      <c r="T216" s="22"/>
      <c r="U216" s="22"/>
      <c r="V216" s="22"/>
      <c r="W216" s="22"/>
      <c r="X216" s="22"/>
      <c r="Y216" s="22"/>
      <c r="Z216" s="22"/>
      <c r="AA216" s="22"/>
    </row>
    <row r="217" ht="15.75" customHeight="1">
      <c r="B217" s="6"/>
      <c r="C217" s="7"/>
      <c r="D217" s="7"/>
      <c r="S217" s="22"/>
      <c r="T217" s="22"/>
      <c r="U217" s="22"/>
      <c r="V217" s="22"/>
      <c r="W217" s="22"/>
      <c r="X217" s="22"/>
      <c r="Y217" s="22"/>
      <c r="Z217" s="22"/>
      <c r="AA217" s="22"/>
    </row>
    <row r="218" ht="15.75" customHeight="1">
      <c r="B218" s="6"/>
      <c r="C218" s="7"/>
      <c r="D218" s="7"/>
      <c r="S218" s="22"/>
      <c r="T218" s="22"/>
      <c r="U218" s="22"/>
      <c r="V218" s="22"/>
      <c r="W218" s="22"/>
      <c r="X218" s="22"/>
      <c r="Y218" s="22"/>
      <c r="Z218" s="22"/>
      <c r="AA218" s="22"/>
    </row>
    <row r="219" ht="15.75" customHeight="1">
      <c r="B219" s="6"/>
      <c r="C219" s="7"/>
      <c r="D219" s="7"/>
      <c r="S219" s="22"/>
      <c r="T219" s="22"/>
      <c r="U219" s="22"/>
      <c r="V219" s="22"/>
      <c r="W219" s="22"/>
      <c r="X219" s="22"/>
      <c r="Y219" s="22"/>
      <c r="Z219" s="22"/>
      <c r="AA219" s="22"/>
    </row>
    <row r="220" ht="15.75" customHeight="1">
      <c r="B220" s="6"/>
      <c r="C220" s="7"/>
      <c r="D220" s="7"/>
      <c r="S220" s="22"/>
      <c r="T220" s="22"/>
      <c r="U220" s="22"/>
      <c r="V220" s="22"/>
      <c r="W220" s="22"/>
      <c r="X220" s="22"/>
      <c r="Y220" s="22"/>
      <c r="Z220" s="22"/>
      <c r="AA220" s="22"/>
    </row>
    <row r="221" ht="15.75" customHeight="1">
      <c r="B221" s="6"/>
      <c r="C221" s="7"/>
      <c r="D221" s="7"/>
      <c r="S221" s="22"/>
      <c r="T221" s="22"/>
      <c r="U221" s="22"/>
      <c r="V221" s="22"/>
      <c r="W221" s="22"/>
      <c r="X221" s="22"/>
      <c r="Y221" s="22"/>
      <c r="Z221" s="22"/>
      <c r="AA221" s="22"/>
    </row>
    <row r="222" ht="15.75" customHeight="1">
      <c r="B222" s="6"/>
      <c r="C222" s="7"/>
      <c r="D222" s="7"/>
      <c r="S222" s="22"/>
      <c r="T222" s="22"/>
      <c r="U222" s="22"/>
      <c r="V222" s="22"/>
      <c r="W222" s="22"/>
      <c r="X222" s="22"/>
      <c r="Y222" s="22"/>
      <c r="Z222" s="22"/>
      <c r="AA222" s="22"/>
    </row>
    <row r="223" ht="15.75" customHeight="1">
      <c r="B223" s="6"/>
      <c r="C223" s="7"/>
      <c r="D223" s="7"/>
      <c r="S223" s="22"/>
      <c r="T223" s="22"/>
      <c r="U223" s="22"/>
      <c r="V223" s="22"/>
      <c r="W223" s="22"/>
      <c r="X223" s="22"/>
      <c r="Y223" s="22"/>
      <c r="Z223" s="22"/>
      <c r="AA223" s="22"/>
    </row>
    <row r="224" ht="15.75" customHeight="1">
      <c r="B224" s="6"/>
      <c r="C224" s="7"/>
      <c r="D224" s="7"/>
      <c r="S224" s="22"/>
      <c r="T224" s="22"/>
      <c r="U224" s="22"/>
      <c r="V224" s="22"/>
      <c r="W224" s="22"/>
      <c r="X224" s="22"/>
      <c r="Y224" s="22"/>
      <c r="Z224" s="22"/>
      <c r="AA224" s="22"/>
    </row>
    <row r="225" ht="15.75" customHeight="1">
      <c r="B225" s="6"/>
      <c r="C225" s="7"/>
      <c r="D225" s="7"/>
      <c r="S225" s="22"/>
      <c r="T225" s="22"/>
      <c r="U225" s="22"/>
      <c r="V225" s="22"/>
      <c r="W225" s="22"/>
      <c r="X225" s="22"/>
      <c r="Y225" s="22"/>
      <c r="Z225" s="22"/>
      <c r="AA225" s="22"/>
    </row>
    <row r="226" ht="15.75" customHeight="1">
      <c r="B226" s="6"/>
      <c r="C226" s="7"/>
      <c r="D226" s="7"/>
      <c r="S226" s="22"/>
      <c r="T226" s="22"/>
      <c r="U226" s="22"/>
      <c r="V226" s="22"/>
      <c r="W226" s="22"/>
      <c r="X226" s="22"/>
      <c r="Y226" s="22"/>
      <c r="Z226" s="22"/>
      <c r="AA226" s="22"/>
    </row>
    <row r="227" ht="15.75" customHeight="1">
      <c r="B227" s="6"/>
      <c r="C227" s="7"/>
      <c r="D227" s="7"/>
      <c r="S227" s="22"/>
      <c r="T227" s="22"/>
      <c r="U227" s="22"/>
      <c r="V227" s="22"/>
      <c r="W227" s="22"/>
      <c r="X227" s="22"/>
      <c r="Y227" s="22"/>
      <c r="Z227" s="22"/>
      <c r="AA227" s="22"/>
    </row>
    <row r="228" ht="15.75" customHeight="1">
      <c r="B228" s="6"/>
      <c r="C228" s="7"/>
      <c r="D228" s="7"/>
      <c r="S228" s="22"/>
      <c r="T228" s="22"/>
      <c r="U228" s="22"/>
      <c r="V228" s="22"/>
      <c r="W228" s="22"/>
      <c r="X228" s="22"/>
      <c r="Y228" s="22"/>
      <c r="Z228" s="22"/>
      <c r="AA228" s="22"/>
    </row>
    <row r="229" ht="15.75" customHeight="1">
      <c r="B229" s="6"/>
      <c r="C229" s="7"/>
      <c r="D229" s="7"/>
      <c r="S229" s="22"/>
      <c r="T229" s="22"/>
      <c r="U229" s="22"/>
      <c r="V229" s="22"/>
      <c r="W229" s="22"/>
      <c r="X229" s="22"/>
      <c r="Y229" s="22"/>
      <c r="Z229" s="22"/>
      <c r="AA229" s="22"/>
    </row>
    <row r="230" ht="15.75" customHeight="1">
      <c r="B230" s="6"/>
      <c r="C230" s="7"/>
      <c r="D230" s="7"/>
      <c r="S230" s="22"/>
      <c r="T230" s="22"/>
      <c r="U230" s="22"/>
      <c r="V230" s="22"/>
      <c r="W230" s="22"/>
      <c r="X230" s="22"/>
      <c r="Y230" s="22"/>
      <c r="Z230" s="22"/>
      <c r="AA230" s="22"/>
    </row>
    <row r="231" ht="15.75" customHeight="1">
      <c r="B231" s="6"/>
      <c r="C231" s="7"/>
      <c r="D231" s="7"/>
      <c r="S231" s="22"/>
      <c r="T231" s="22"/>
      <c r="U231" s="22"/>
      <c r="V231" s="22"/>
      <c r="W231" s="22"/>
      <c r="X231" s="22"/>
      <c r="Y231" s="22"/>
      <c r="Z231" s="22"/>
      <c r="AA231" s="22"/>
    </row>
    <row r="232" ht="15.75" customHeight="1">
      <c r="B232" s="6"/>
      <c r="C232" s="7"/>
      <c r="D232" s="7"/>
      <c r="S232" s="22"/>
      <c r="T232" s="22"/>
      <c r="U232" s="22"/>
      <c r="V232" s="22"/>
      <c r="W232" s="22"/>
      <c r="X232" s="22"/>
      <c r="Y232" s="22"/>
      <c r="Z232" s="22"/>
      <c r="AA232" s="22"/>
    </row>
    <row r="233" ht="15.75" customHeight="1">
      <c r="B233" s="6"/>
      <c r="C233" s="7"/>
      <c r="D233" s="7"/>
      <c r="S233" s="22"/>
      <c r="T233" s="22"/>
      <c r="U233" s="22"/>
      <c r="V233" s="22"/>
      <c r="W233" s="22"/>
      <c r="X233" s="22"/>
      <c r="Y233" s="22"/>
      <c r="Z233" s="22"/>
      <c r="AA233" s="22"/>
    </row>
    <row r="234" ht="15.75" customHeight="1">
      <c r="B234" s="6"/>
      <c r="C234" s="7"/>
      <c r="D234" s="7"/>
      <c r="S234" s="22"/>
      <c r="T234" s="22"/>
      <c r="U234" s="22"/>
      <c r="V234" s="22"/>
      <c r="W234" s="22"/>
      <c r="X234" s="22"/>
      <c r="Y234" s="22"/>
      <c r="Z234" s="22"/>
      <c r="AA234" s="22"/>
    </row>
    <row r="235" ht="15.75" customHeight="1">
      <c r="B235" s="6"/>
      <c r="C235" s="7"/>
      <c r="D235" s="7"/>
      <c r="S235" s="22"/>
      <c r="T235" s="22"/>
      <c r="U235" s="22"/>
      <c r="V235" s="22"/>
      <c r="W235" s="22"/>
      <c r="X235" s="22"/>
      <c r="Y235" s="22"/>
      <c r="Z235" s="22"/>
      <c r="AA235" s="22"/>
    </row>
    <row r="236" ht="15.75" customHeight="1">
      <c r="B236" s="6"/>
      <c r="C236" s="7"/>
      <c r="D236" s="7"/>
      <c r="S236" s="22"/>
      <c r="T236" s="22"/>
      <c r="U236" s="22"/>
      <c r="V236" s="22"/>
      <c r="W236" s="22"/>
      <c r="X236" s="22"/>
      <c r="Y236" s="22"/>
      <c r="Z236" s="22"/>
      <c r="AA236" s="22"/>
    </row>
    <row r="237" ht="15.75" customHeight="1">
      <c r="B237" s="6"/>
      <c r="C237" s="7"/>
      <c r="D237" s="7"/>
      <c r="S237" s="22"/>
      <c r="T237" s="22"/>
      <c r="U237" s="22"/>
      <c r="V237" s="22"/>
      <c r="W237" s="22"/>
      <c r="X237" s="22"/>
      <c r="Y237" s="22"/>
      <c r="Z237" s="22"/>
      <c r="AA237" s="22"/>
    </row>
    <row r="238" ht="15.75" customHeight="1">
      <c r="B238" s="6"/>
      <c r="C238" s="7"/>
      <c r="D238" s="7"/>
      <c r="S238" s="22"/>
      <c r="T238" s="22"/>
      <c r="U238" s="22"/>
      <c r="V238" s="22"/>
      <c r="W238" s="22"/>
      <c r="X238" s="22"/>
      <c r="Y238" s="22"/>
      <c r="Z238" s="22"/>
      <c r="AA238" s="22"/>
    </row>
    <row r="239" ht="15.75" customHeight="1">
      <c r="B239" s="6"/>
      <c r="C239" s="7"/>
      <c r="D239" s="7"/>
      <c r="S239" s="22"/>
      <c r="T239" s="22"/>
      <c r="U239" s="22"/>
      <c r="V239" s="22"/>
      <c r="W239" s="22"/>
      <c r="X239" s="22"/>
      <c r="Y239" s="22"/>
      <c r="Z239" s="22"/>
      <c r="AA239" s="22"/>
    </row>
    <row r="240" ht="15.75" customHeight="1">
      <c r="B240" s="6"/>
      <c r="C240" s="7"/>
      <c r="D240" s="7"/>
      <c r="S240" s="22"/>
      <c r="T240" s="22"/>
      <c r="U240" s="22"/>
      <c r="V240" s="22"/>
      <c r="W240" s="22"/>
      <c r="X240" s="22"/>
      <c r="Y240" s="22"/>
      <c r="Z240" s="22"/>
      <c r="AA240" s="22"/>
    </row>
    <row r="241" ht="15.75" customHeight="1">
      <c r="B241" s="6"/>
      <c r="C241" s="7"/>
      <c r="D241" s="7"/>
      <c r="S241" s="22"/>
      <c r="T241" s="22"/>
      <c r="U241" s="22"/>
      <c r="V241" s="22"/>
      <c r="W241" s="22"/>
      <c r="X241" s="22"/>
      <c r="Y241" s="22"/>
      <c r="Z241" s="22"/>
      <c r="AA241" s="22"/>
    </row>
    <row r="242" ht="15.75" customHeight="1">
      <c r="B242" s="6"/>
      <c r="C242" s="7"/>
      <c r="D242" s="7"/>
      <c r="S242" s="22"/>
      <c r="T242" s="22"/>
      <c r="U242" s="22"/>
      <c r="V242" s="22"/>
      <c r="W242" s="22"/>
      <c r="X242" s="22"/>
      <c r="Y242" s="22"/>
      <c r="Z242" s="22"/>
      <c r="AA242" s="22"/>
    </row>
    <row r="243" ht="15.75" customHeight="1">
      <c r="B243" s="6"/>
      <c r="C243" s="7"/>
      <c r="D243" s="7"/>
      <c r="S243" s="22"/>
      <c r="T243" s="22"/>
      <c r="U243" s="22"/>
      <c r="V243" s="22"/>
      <c r="W243" s="22"/>
      <c r="X243" s="22"/>
      <c r="Y243" s="22"/>
      <c r="Z243" s="22"/>
      <c r="AA243" s="22"/>
    </row>
    <row r="244" ht="15.75" customHeight="1">
      <c r="B244" s="6"/>
      <c r="C244" s="7"/>
      <c r="D244" s="7"/>
      <c r="S244" s="22"/>
      <c r="T244" s="22"/>
      <c r="U244" s="22"/>
      <c r="V244" s="22"/>
      <c r="W244" s="22"/>
      <c r="X244" s="22"/>
      <c r="Y244" s="22"/>
      <c r="Z244" s="22"/>
      <c r="AA244" s="22"/>
    </row>
    <row r="245" ht="15.75" customHeight="1">
      <c r="B245" s="6"/>
      <c r="C245" s="7"/>
      <c r="D245" s="7"/>
      <c r="S245" s="22"/>
      <c r="T245" s="22"/>
      <c r="U245" s="22"/>
      <c r="V245" s="22"/>
      <c r="W245" s="22"/>
      <c r="X245" s="22"/>
      <c r="Y245" s="22"/>
      <c r="Z245" s="22"/>
      <c r="AA245" s="22"/>
    </row>
    <row r="246" ht="15.75" customHeight="1">
      <c r="B246" s="6"/>
      <c r="C246" s="7"/>
      <c r="D246" s="7"/>
      <c r="S246" s="22"/>
      <c r="T246" s="22"/>
      <c r="U246" s="22"/>
      <c r="V246" s="22"/>
      <c r="W246" s="22"/>
      <c r="X246" s="22"/>
      <c r="Y246" s="22"/>
      <c r="Z246" s="22"/>
      <c r="AA246" s="22"/>
    </row>
    <row r="247" ht="15.75" customHeight="1">
      <c r="B247" s="6"/>
      <c r="C247" s="7"/>
      <c r="D247" s="7"/>
      <c r="S247" s="22"/>
      <c r="T247" s="22"/>
      <c r="U247" s="22"/>
      <c r="V247" s="22"/>
      <c r="W247" s="22"/>
      <c r="X247" s="22"/>
      <c r="Y247" s="22"/>
      <c r="Z247" s="22"/>
      <c r="AA247" s="22"/>
    </row>
    <row r="248" ht="15.75" customHeight="1">
      <c r="B248" s="6"/>
      <c r="C248" s="7"/>
      <c r="D248" s="7"/>
      <c r="S248" s="22"/>
      <c r="T248" s="22"/>
      <c r="U248" s="22"/>
      <c r="V248" s="22"/>
      <c r="W248" s="22"/>
      <c r="X248" s="22"/>
      <c r="Y248" s="22"/>
      <c r="Z248" s="22"/>
      <c r="AA248" s="22"/>
    </row>
    <row r="249" ht="15.75" customHeight="1">
      <c r="B249" s="6"/>
      <c r="C249" s="7"/>
      <c r="D249" s="7"/>
      <c r="S249" s="22"/>
      <c r="T249" s="22"/>
      <c r="U249" s="22"/>
      <c r="V249" s="22"/>
      <c r="W249" s="22"/>
      <c r="X249" s="22"/>
      <c r="Y249" s="22"/>
      <c r="Z249" s="22"/>
      <c r="AA249" s="22"/>
    </row>
    <row r="250" ht="15.75" customHeight="1">
      <c r="B250" s="6"/>
      <c r="C250" s="7"/>
      <c r="D250" s="7"/>
      <c r="S250" s="22"/>
      <c r="T250" s="22"/>
      <c r="U250" s="22"/>
      <c r="V250" s="22"/>
      <c r="W250" s="22"/>
      <c r="X250" s="22"/>
      <c r="Y250" s="22"/>
      <c r="Z250" s="22"/>
      <c r="AA250" s="22"/>
    </row>
    <row r="251" ht="15.75" customHeight="1">
      <c r="B251" s="6"/>
      <c r="C251" s="7"/>
      <c r="D251" s="7"/>
      <c r="S251" s="22"/>
      <c r="T251" s="22"/>
      <c r="U251" s="22"/>
      <c r="V251" s="22"/>
      <c r="W251" s="22"/>
      <c r="X251" s="22"/>
      <c r="Y251" s="22"/>
      <c r="Z251" s="22"/>
      <c r="AA251" s="22"/>
    </row>
    <row r="252" ht="15.75" customHeight="1">
      <c r="B252" s="6"/>
      <c r="C252" s="7"/>
      <c r="D252" s="7"/>
      <c r="S252" s="22"/>
      <c r="T252" s="22"/>
      <c r="U252" s="22"/>
      <c r="V252" s="22"/>
      <c r="W252" s="22"/>
      <c r="X252" s="22"/>
      <c r="Y252" s="22"/>
      <c r="Z252" s="22"/>
      <c r="AA252" s="22"/>
    </row>
    <row r="253" ht="15.75" customHeight="1">
      <c r="B253" s="6"/>
      <c r="C253" s="7"/>
      <c r="D253" s="7"/>
      <c r="S253" s="22"/>
      <c r="T253" s="22"/>
      <c r="U253" s="22"/>
      <c r="V253" s="22"/>
      <c r="W253" s="22"/>
      <c r="X253" s="22"/>
      <c r="Y253" s="22"/>
      <c r="Z253" s="22"/>
      <c r="AA253" s="22"/>
    </row>
    <row r="254" ht="15.75" customHeight="1">
      <c r="B254" s="6"/>
      <c r="C254" s="7"/>
      <c r="D254" s="7"/>
      <c r="S254" s="22"/>
      <c r="T254" s="22"/>
      <c r="U254" s="22"/>
      <c r="V254" s="22"/>
      <c r="W254" s="22"/>
      <c r="X254" s="22"/>
      <c r="Y254" s="22"/>
      <c r="Z254" s="22"/>
      <c r="AA254" s="22"/>
    </row>
    <row r="255" ht="15.75" customHeight="1">
      <c r="B255" s="6"/>
      <c r="C255" s="7"/>
      <c r="D255" s="7"/>
      <c r="S255" s="22"/>
      <c r="T255" s="22"/>
      <c r="U255" s="22"/>
      <c r="V255" s="22"/>
      <c r="W255" s="22"/>
      <c r="X255" s="22"/>
      <c r="Y255" s="22"/>
      <c r="Z255" s="22"/>
      <c r="AA255" s="22"/>
    </row>
    <row r="256" ht="15.75" customHeight="1">
      <c r="B256" s="6"/>
      <c r="C256" s="7"/>
      <c r="D256" s="7"/>
      <c r="S256" s="22"/>
      <c r="T256" s="22"/>
      <c r="U256" s="22"/>
      <c r="V256" s="22"/>
      <c r="W256" s="22"/>
      <c r="X256" s="22"/>
      <c r="Y256" s="22"/>
      <c r="Z256" s="22"/>
      <c r="AA256" s="22"/>
    </row>
    <row r="257" ht="15.75" customHeight="1">
      <c r="B257" s="6"/>
      <c r="C257" s="7"/>
      <c r="D257" s="7"/>
      <c r="S257" s="22"/>
      <c r="T257" s="22"/>
      <c r="U257" s="22"/>
      <c r="V257" s="22"/>
      <c r="W257" s="22"/>
      <c r="X257" s="22"/>
      <c r="Y257" s="22"/>
      <c r="Z257" s="22"/>
      <c r="AA257" s="22"/>
    </row>
    <row r="258" ht="15.75" customHeight="1">
      <c r="B258" s="6"/>
      <c r="C258" s="7"/>
      <c r="D258" s="7"/>
      <c r="S258" s="22"/>
      <c r="T258" s="22"/>
      <c r="U258" s="22"/>
      <c r="V258" s="22"/>
      <c r="W258" s="22"/>
      <c r="X258" s="22"/>
      <c r="Y258" s="22"/>
      <c r="Z258" s="22"/>
      <c r="AA258" s="22"/>
    </row>
    <row r="259" ht="15.75" customHeight="1">
      <c r="B259" s="6"/>
      <c r="C259" s="7"/>
      <c r="D259" s="7"/>
      <c r="S259" s="22"/>
      <c r="T259" s="22"/>
      <c r="U259" s="22"/>
      <c r="V259" s="22"/>
      <c r="W259" s="22"/>
      <c r="X259" s="22"/>
      <c r="Y259" s="22"/>
      <c r="Z259" s="22"/>
      <c r="AA259" s="22"/>
    </row>
    <row r="260" ht="15.75" customHeight="1">
      <c r="B260" s="6"/>
      <c r="C260" s="7"/>
      <c r="D260" s="7"/>
      <c r="S260" s="22"/>
      <c r="T260" s="22"/>
      <c r="U260" s="22"/>
      <c r="V260" s="22"/>
      <c r="W260" s="22"/>
      <c r="X260" s="22"/>
      <c r="Y260" s="22"/>
      <c r="Z260" s="22"/>
      <c r="AA260" s="22"/>
    </row>
    <row r="261" ht="15.75" customHeight="1">
      <c r="B261" s="6"/>
      <c r="C261" s="7"/>
      <c r="D261" s="7"/>
      <c r="S261" s="22"/>
      <c r="T261" s="22"/>
      <c r="U261" s="22"/>
      <c r="V261" s="22"/>
      <c r="W261" s="22"/>
      <c r="X261" s="22"/>
      <c r="Y261" s="22"/>
      <c r="Z261" s="22"/>
      <c r="AA261" s="22"/>
    </row>
    <row r="262" ht="15.75" customHeight="1">
      <c r="B262" s="6"/>
      <c r="C262" s="7"/>
      <c r="D262" s="7"/>
      <c r="S262" s="22"/>
      <c r="T262" s="22"/>
      <c r="U262" s="22"/>
      <c r="V262" s="22"/>
      <c r="W262" s="22"/>
      <c r="X262" s="22"/>
      <c r="Y262" s="22"/>
      <c r="Z262" s="22"/>
      <c r="AA262" s="22"/>
    </row>
    <row r="263" ht="15.75" customHeight="1">
      <c r="B263" s="6"/>
      <c r="C263" s="7"/>
      <c r="D263" s="7"/>
      <c r="S263" s="22"/>
      <c r="T263" s="22"/>
      <c r="U263" s="22"/>
      <c r="V263" s="22"/>
      <c r="W263" s="22"/>
      <c r="X263" s="22"/>
      <c r="Y263" s="22"/>
      <c r="Z263" s="22"/>
      <c r="AA263" s="22"/>
    </row>
    <row r="264" ht="15.75" customHeight="1">
      <c r="B264" s="6"/>
      <c r="C264" s="7"/>
      <c r="D264" s="7"/>
      <c r="S264" s="22"/>
      <c r="T264" s="22"/>
      <c r="U264" s="22"/>
      <c r="V264" s="22"/>
      <c r="W264" s="22"/>
      <c r="X264" s="22"/>
      <c r="Y264" s="22"/>
      <c r="Z264" s="22"/>
      <c r="AA264" s="22"/>
    </row>
    <row r="265" ht="15.75" customHeight="1">
      <c r="B265" s="6"/>
      <c r="C265" s="7"/>
      <c r="D265" s="7"/>
      <c r="S265" s="22"/>
      <c r="T265" s="22"/>
      <c r="U265" s="22"/>
      <c r="V265" s="22"/>
      <c r="W265" s="22"/>
      <c r="X265" s="22"/>
      <c r="Y265" s="22"/>
      <c r="Z265" s="22"/>
      <c r="AA265" s="22"/>
    </row>
    <row r="266" ht="15.75" customHeight="1">
      <c r="B266" s="6"/>
      <c r="C266" s="7"/>
      <c r="D266" s="7"/>
      <c r="S266" s="22"/>
      <c r="T266" s="22"/>
      <c r="U266" s="22"/>
      <c r="V266" s="22"/>
      <c r="W266" s="22"/>
      <c r="X266" s="22"/>
      <c r="Y266" s="22"/>
      <c r="Z266" s="22"/>
      <c r="AA266" s="22"/>
    </row>
    <row r="267" ht="15.75" customHeight="1">
      <c r="B267" s="6"/>
      <c r="C267" s="7"/>
      <c r="D267" s="7"/>
      <c r="S267" s="22"/>
      <c r="T267" s="22"/>
      <c r="U267" s="22"/>
      <c r="V267" s="22"/>
      <c r="W267" s="22"/>
      <c r="X267" s="22"/>
      <c r="Y267" s="22"/>
      <c r="Z267" s="22"/>
      <c r="AA267" s="22"/>
    </row>
    <row r="268" ht="15.75" customHeight="1">
      <c r="B268" s="6"/>
      <c r="C268" s="7"/>
      <c r="D268" s="7"/>
      <c r="S268" s="22"/>
      <c r="T268" s="22"/>
      <c r="U268" s="22"/>
      <c r="V268" s="22"/>
      <c r="W268" s="22"/>
      <c r="X268" s="22"/>
      <c r="Y268" s="22"/>
      <c r="Z268" s="22"/>
      <c r="AA268" s="22"/>
    </row>
    <row r="269" ht="15.75" customHeight="1">
      <c r="B269" s="6"/>
      <c r="C269" s="7"/>
      <c r="D269" s="7"/>
      <c r="S269" s="22"/>
      <c r="T269" s="22"/>
      <c r="U269" s="22"/>
      <c r="V269" s="22"/>
      <c r="W269" s="22"/>
      <c r="X269" s="22"/>
      <c r="Y269" s="22"/>
      <c r="Z269" s="22"/>
      <c r="AA269" s="22"/>
    </row>
    <row r="270" ht="15.75" customHeight="1">
      <c r="B270" s="6"/>
      <c r="C270" s="7"/>
      <c r="D270" s="7"/>
      <c r="S270" s="22"/>
      <c r="T270" s="22"/>
      <c r="U270" s="22"/>
      <c r="V270" s="22"/>
      <c r="W270" s="22"/>
      <c r="X270" s="22"/>
      <c r="Y270" s="22"/>
      <c r="Z270" s="22"/>
      <c r="AA270" s="22"/>
    </row>
    <row r="271" ht="15.75" customHeight="1">
      <c r="B271" s="6"/>
      <c r="C271" s="7"/>
      <c r="D271" s="7"/>
      <c r="S271" s="22"/>
      <c r="T271" s="22"/>
      <c r="U271" s="22"/>
      <c r="V271" s="22"/>
      <c r="W271" s="22"/>
      <c r="X271" s="22"/>
      <c r="Y271" s="22"/>
      <c r="Z271" s="22"/>
      <c r="AA271" s="22"/>
    </row>
    <row r="272" ht="15.75" customHeight="1">
      <c r="B272" s="6"/>
      <c r="C272" s="7"/>
      <c r="D272" s="7"/>
      <c r="S272" s="22"/>
      <c r="T272" s="22"/>
      <c r="U272" s="22"/>
      <c r="V272" s="22"/>
      <c r="W272" s="22"/>
      <c r="X272" s="22"/>
      <c r="Y272" s="22"/>
      <c r="Z272" s="22"/>
      <c r="AA272" s="22"/>
    </row>
    <row r="273" ht="15.75" customHeight="1">
      <c r="B273" s="6"/>
      <c r="C273" s="7"/>
      <c r="D273" s="7"/>
      <c r="S273" s="22"/>
      <c r="T273" s="22"/>
      <c r="U273" s="22"/>
      <c r="V273" s="22"/>
      <c r="W273" s="22"/>
      <c r="X273" s="22"/>
      <c r="Y273" s="22"/>
      <c r="Z273" s="22"/>
      <c r="AA273" s="22"/>
    </row>
    <row r="274" ht="15.75" customHeight="1">
      <c r="B274" s="6"/>
      <c r="C274" s="7"/>
      <c r="D274" s="7"/>
      <c r="S274" s="22"/>
      <c r="T274" s="22"/>
      <c r="U274" s="22"/>
      <c r="V274" s="22"/>
      <c r="W274" s="22"/>
      <c r="X274" s="22"/>
      <c r="Y274" s="22"/>
      <c r="Z274" s="22"/>
      <c r="AA274" s="22"/>
    </row>
    <row r="275" ht="15.75" customHeight="1">
      <c r="B275" s="6"/>
      <c r="C275" s="7"/>
      <c r="D275" s="7"/>
      <c r="S275" s="22"/>
      <c r="T275" s="22"/>
      <c r="U275" s="22"/>
      <c r="V275" s="22"/>
      <c r="W275" s="22"/>
      <c r="X275" s="22"/>
      <c r="Y275" s="22"/>
      <c r="Z275" s="22"/>
      <c r="AA275" s="22"/>
    </row>
    <row r="276" ht="15.75" customHeight="1">
      <c r="B276" s="6"/>
      <c r="C276" s="7"/>
      <c r="D276" s="7"/>
      <c r="S276" s="22"/>
      <c r="T276" s="22"/>
      <c r="U276" s="22"/>
      <c r="V276" s="22"/>
      <c r="W276" s="22"/>
      <c r="X276" s="22"/>
      <c r="Y276" s="22"/>
      <c r="Z276" s="22"/>
      <c r="AA276" s="22"/>
    </row>
    <row r="277" ht="15.75" customHeight="1">
      <c r="B277" s="6"/>
      <c r="C277" s="7"/>
      <c r="D277" s="7"/>
      <c r="S277" s="22"/>
      <c r="T277" s="22"/>
      <c r="U277" s="22"/>
      <c r="V277" s="22"/>
      <c r="W277" s="22"/>
      <c r="X277" s="22"/>
      <c r="Y277" s="22"/>
      <c r="Z277" s="22"/>
      <c r="AA277" s="22"/>
    </row>
    <row r="278" ht="15.75" customHeight="1">
      <c r="B278" s="6"/>
      <c r="C278" s="7"/>
      <c r="D278" s="7"/>
      <c r="S278" s="22"/>
      <c r="T278" s="22"/>
      <c r="U278" s="22"/>
      <c r="V278" s="22"/>
      <c r="W278" s="22"/>
      <c r="X278" s="22"/>
      <c r="Y278" s="22"/>
      <c r="Z278" s="22"/>
      <c r="AA278" s="22"/>
    </row>
    <row r="279" ht="15.75" customHeight="1">
      <c r="B279" s="6"/>
      <c r="C279" s="7"/>
      <c r="D279" s="7"/>
      <c r="S279" s="22"/>
      <c r="T279" s="22"/>
      <c r="U279" s="22"/>
      <c r="V279" s="22"/>
      <c r="W279" s="22"/>
      <c r="X279" s="22"/>
      <c r="Y279" s="22"/>
      <c r="Z279" s="22"/>
      <c r="AA279" s="22"/>
    </row>
    <row r="280" ht="15.75" customHeight="1">
      <c r="B280" s="6"/>
      <c r="C280" s="7"/>
      <c r="D280" s="7"/>
      <c r="S280" s="22"/>
      <c r="T280" s="22"/>
      <c r="U280" s="22"/>
      <c r="V280" s="22"/>
      <c r="W280" s="22"/>
      <c r="X280" s="22"/>
      <c r="Y280" s="22"/>
      <c r="Z280" s="22"/>
      <c r="AA280" s="22"/>
    </row>
    <row r="281" ht="15.75" customHeight="1">
      <c r="B281" s="6"/>
      <c r="C281" s="7"/>
      <c r="D281" s="7"/>
      <c r="S281" s="22"/>
      <c r="T281" s="22"/>
      <c r="U281" s="22"/>
      <c r="V281" s="22"/>
      <c r="W281" s="22"/>
      <c r="X281" s="22"/>
      <c r="Y281" s="22"/>
      <c r="Z281" s="22"/>
      <c r="AA281" s="22"/>
    </row>
    <row r="282" ht="15.75" customHeight="1">
      <c r="B282" s="6"/>
      <c r="C282" s="7"/>
      <c r="D282" s="7"/>
      <c r="S282" s="22"/>
      <c r="T282" s="22"/>
      <c r="U282" s="22"/>
      <c r="V282" s="22"/>
      <c r="W282" s="22"/>
      <c r="X282" s="22"/>
      <c r="Y282" s="22"/>
      <c r="Z282" s="22"/>
      <c r="AA282" s="22"/>
    </row>
    <row r="283" ht="15.75" customHeight="1">
      <c r="B283" s="6"/>
      <c r="C283" s="7"/>
      <c r="D283" s="7"/>
      <c r="S283" s="22"/>
      <c r="T283" s="22"/>
      <c r="U283" s="22"/>
      <c r="V283" s="22"/>
      <c r="W283" s="22"/>
      <c r="X283" s="22"/>
      <c r="Y283" s="22"/>
      <c r="Z283" s="22"/>
      <c r="AA283" s="22"/>
    </row>
    <row r="284" ht="15.75" customHeight="1">
      <c r="B284" s="6"/>
      <c r="C284" s="7"/>
      <c r="D284" s="7"/>
      <c r="S284" s="22"/>
      <c r="T284" s="22"/>
      <c r="U284" s="22"/>
      <c r="V284" s="22"/>
      <c r="W284" s="22"/>
      <c r="X284" s="22"/>
      <c r="Y284" s="22"/>
      <c r="Z284" s="22"/>
      <c r="AA284" s="22"/>
    </row>
    <row r="285" ht="15.75" customHeight="1">
      <c r="B285" s="6"/>
      <c r="C285" s="7"/>
      <c r="D285" s="7"/>
      <c r="S285" s="22"/>
      <c r="T285" s="22"/>
      <c r="U285" s="22"/>
      <c r="V285" s="22"/>
      <c r="W285" s="22"/>
      <c r="X285" s="22"/>
      <c r="Y285" s="22"/>
      <c r="Z285" s="22"/>
      <c r="AA285" s="22"/>
    </row>
    <row r="286" ht="15.75" customHeight="1">
      <c r="B286" s="6"/>
      <c r="C286" s="7"/>
      <c r="D286" s="7"/>
      <c r="S286" s="22"/>
      <c r="T286" s="22"/>
      <c r="U286" s="22"/>
      <c r="V286" s="22"/>
      <c r="W286" s="22"/>
      <c r="X286" s="22"/>
      <c r="Y286" s="22"/>
      <c r="Z286" s="22"/>
      <c r="AA286" s="22"/>
    </row>
    <row r="287" ht="15.75" customHeight="1">
      <c r="B287" s="6"/>
      <c r="C287" s="7"/>
      <c r="D287" s="7"/>
      <c r="S287" s="22"/>
      <c r="T287" s="22"/>
      <c r="U287" s="22"/>
      <c r="V287" s="22"/>
      <c r="W287" s="22"/>
      <c r="X287" s="22"/>
      <c r="Y287" s="22"/>
      <c r="Z287" s="22"/>
      <c r="AA287" s="22"/>
    </row>
    <row r="288" ht="15.75" customHeight="1">
      <c r="B288" s="6"/>
      <c r="C288" s="7"/>
      <c r="D288" s="7"/>
      <c r="S288" s="22"/>
      <c r="T288" s="22"/>
      <c r="U288" s="22"/>
      <c r="V288" s="22"/>
      <c r="W288" s="22"/>
      <c r="X288" s="22"/>
      <c r="Y288" s="22"/>
      <c r="Z288" s="22"/>
      <c r="AA288" s="22"/>
    </row>
    <row r="289" ht="15.75" customHeight="1">
      <c r="B289" s="6"/>
      <c r="C289" s="7"/>
      <c r="D289" s="7"/>
      <c r="S289" s="22"/>
      <c r="T289" s="22"/>
      <c r="U289" s="22"/>
      <c r="V289" s="22"/>
      <c r="W289" s="22"/>
      <c r="X289" s="22"/>
      <c r="Y289" s="22"/>
      <c r="Z289" s="22"/>
      <c r="AA289" s="22"/>
    </row>
    <row r="290" ht="15.75" customHeight="1">
      <c r="B290" s="6"/>
      <c r="C290" s="7"/>
      <c r="D290" s="7"/>
      <c r="S290" s="22"/>
      <c r="T290" s="22"/>
      <c r="U290" s="22"/>
      <c r="V290" s="22"/>
      <c r="W290" s="22"/>
      <c r="X290" s="22"/>
      <c r="Y290" s="22"/>
      <c r="Z290" s="22"/>
      <c r="AA290" s="22"/>
    </row>
    <row r="291" ht="15.75" customHeight="1">
      <c r="B291" s="6"/>
      <c r="C291" s="7"/>
      <c r="D291" s="7"/>
      <c r="S291" s="22"/>
      <c r="T291" s="22"/>
      <c r="U291" s="22"/>
      <c r="V291" s="22"/>
      <c r="W291" s="22"/>
      <c r="X291" s="22"/>
      <c r="Y291" s="22"/>
      <c r="Z291" s="22"/>
      <c r="AA291" s="22"/>
    </row>
    <row r="292" ht="15.75" customHeight="1">
      <c r="B292" s="6"/>
      <c r="C292" s="7"/>
      <c r="D292" s="7"/>
      <c r="S292" s="22"/>
      <c r="T292" s="22"/>
      <c r="U292" s="22"/>
      <c r="V292" s="22"/>
      <c r="W292" s="22"/>
      <c r="X292" s="22"/>
      <c r="Y292" s="22"/>
      <c r="Z292" s="22"/>
      <c r="AA292" s="22"/>
    </row>
    <row r="293" ht="15.75" customHeight="1">
      <c r="B293" s="6"/>
      <c r="C293" s="7"/>
      <c r="D293" s="7"/>
      <c r="S293" s="22"/>
      <c r="T293" s="22"/>
      <c r="U293" s="22"/>
      <c r="V293" s="22"/>
      <c r="W293" s="22"/>
      <c r="X293" s="22"/>
      <c r="Y293" s="22"/>
      <c r="Z293" s="22"/>
      <c r="AA293" s="22"/>
    </row>
    <row r="294" ht="15.75" customHeight="1">
      <c r="B294" s="6"/>
      <c r="C294" s="7"/>
      <c r="D294" s="7"/>
      <c r="S294" s="22"/>
      <c r="T294" s="22"/>
      <c r="U294" s="22"/>
      <c r="V294" s="22"/>
      <c r="W294" s="22"/>
      <c r="X294" s="22"/>
      <c r="Y294" s="22"/>
      <c r="Z294" s="22"/>
      <c r="AA294" s="22"/>
    </row>
    <row r="295" ht="15.75" customHeight="1">
      <c r="B295" s="6"/>
      <c r="C295" s="7"/>
      <c r="D295" s="7"/>
      <c r="S295" s="22"/>
      <c r="T295" s="22"/>
      <c r="U295" s="22"/>
      <c r="V295" s="22"/>
      <c r="W295" s="22"/>
      <c r="X295" s="22"/>
      <c r="Y295" s="22"/>
      <c r="Z295" s="22"/>
      <c r="AA295" s="22"/>
    </row>
    <row r="296" ht="15.75" customHeight="1">
      <c r="B296" s="6"/>
      <c r="C296" s="7"/>
      <c r="D296" s="7"/>
      <c r="S296" s="22"/>
      <c r="T296" s="22"/>
      <c r="U296" s="22"/>
      <c r="V296" s="22"/>
      <c r="W296" s="22"/>
      <c r="X296" s="22"/>
      <c r="Y296" s="22"/>
      <c r="Z296" s="22"/>
      <c r="AA296" s="22"/>
    </row>
    <row r="297" ht="15.75" customHeight="1">
      <c r="B297" s="6"/>
      <c r="C297" s="7"/>
      <c r="D297" s="7"/>
      <c r="S297" s="22"/>
      <c r="T297" s="22"/>
      <c r="U297" s="22"/>
      <c r="V297" s="22"/>
      <c r="W297" s="22"/>
      <c r="X297" s="22"/>
      <c r="Y297" s="22"/>
      <c r="Z297" s="22"/>
      <c r="AA297" s="22"/>
    </row>
    <row r="298" ht="15.75" customHeight="1">
      <c r="B298" s="6"/>
      <c r="C298" s="7"/>
      <c r="D298" s="7"/>
      <c r="S298" s="22"/>
      <c r="T298" s="22"/>
      <c r="U298" s="22"/>
      <c r="V298" s="22"/>
      <c r="W298" s="22"/>
      <c r="X298" s="22"/>
      <c r="Y298" s="22"/>
      <c r="Z298" s="22"/>
      <c r="AA298" s="22"/>
    </row>
    <row r="299" ht="15.75" customHeight="1">
      <c r="B299" s="6"/>
      <c r="C299" s="7"/>
      <c r="D299" s="7"/>
      <c r="S299" s="22"/>
      <c r="T299" s="22"/>
      <c r="U299" s="22"/>
      <c r="V299" s="22"/>
      <c r="W299" s="22"/>
      <c r="X299" s="22"/>
      <c r="Y299" s="22"/>
      <c r="Z299" s="22"/>
      <c r="AA299" s="22"/>
    </row>
    <row r="300" ht="15.75" customHeight="1">
      <c r="B300" s="6"/>
      <c r="C300" s="7"/>
      <c r="D300" s="7"/>
      <c r="S300" s="22"/>
      <c r="T300" s="22"/>
      <c r="U300" s="22"/>
      <c r="V300" s="22"/>
      <c r="W300" s="22"/>
      <c r="X300" s="22"/>
      <c r="Y300" s="22"/>
      <c r="Z300" s="22"/>
      <c r="AA300" s="22"/>
    </row>
    <row r="301" ht="15.75" customHeight="1">
      <c r="B301" s="6"/>
      <c r="C301" s="7"/>
      <c r="D301" s="7"/>
      <c r="S301" s="22"/>
      <c r="T301" s="22"/>
      <c r="U301" s="22"/>
      <c r="V301" s="22"/>
      <c r="W301" s="22"/>
      <c r="X301" s="22"/>
      <c r="Y301" s="22"/>
      <c r="Z301" s="22"/>
      <c r="AA301" s="22"/>
    </row>
    <row r="302" ht="15.75" customHeight="1">
      <c r="B302" s="6"/>
      <c r="C302" s="7"/>
      <c r="D302" s="7"/>
      <c r="S302" s="22"/>
      <c r="T302" s="22"/>
      <c r="U302" s="22"/>
      <c r="V302" s="22"/>
      <c r="W302" s="22"/>
      <c r="X302" s="22"/>
      <c r="Y302" s="22"/>
      <c r="Z302" s="22"/>
      <c r="AA302" s="22"/>
    </row>
    <row r="303" ht="15.75" customHeight="1">
      <c r="B303" s="6"/>
      <c r="C303" s="7"/>
      <c r="D303" s="7"/>
      <c r="S303" s="22"/>
      <c r="T303" s="22"/>
      <c r="U303" s="22"/>
      <c r="V303" s="22"/>
      <c r="W303" s="22"/>
      <c r="X303" s="22"/>
      <c r="Y303" s="22"/>
      <c r="Z303" s="22"/>
      <c r="AA303" s="22"/>
    </row>
    <row r="304" ht="15.75" customHeight="1">
      <c r="B304" s="6"/>
      <c r="C304" s="7"/>
      <c r="D304" s="7"/>
      <c r="S304" s="22"/>
      <c r="T304" s="22"/>
      <c r="U304" s="22"/>
      <c r="V304" s="22"/>
      <c r="W304" s="22"/>
      <c r="X304" s="22"/>
      <c r="Y304" s="22"/>
      <c r="Z304" s="22"/>
      <c r="AA304" s="22"/>
    </row>
    <row r="305" ht="15.75" customHeight="1">
      <c r="B305" s="6"/>
      <c r="C305" s="7"/>
      <c r="D305" s="7"/>
      <c r="S305" s="22"/>
      <c r="T305" s="22"/>
      <c r="U305" s="22"/>
      <c r="V305" s="22"/>
      <c r="W305" s="22"/>
      <c r="X305" s="22"/>
      <c r="Y305" s="22"/>
      <c r="Z305" s="22"/>
      <c r="AA305" s="22"/>
    </row>
    <row r="306" ht="15.75" customHeight="1">
      <c r="B306" s="6"/>
      <c r="C306" s="7"/>
      <c r="D306" s="7"/>
      <c r="S306" s="22"/>
      <c r="T306" s="22"/>
      <c r="U306" s="22"/>
      <c r="V306" s="22"/>
      <c r="W306" s="22"/>
      <c r="X306" s="22"/>
      <c r="Y306" s="22"/>
      <c r="Z306" s="22"/>
      <c r="AA306" s="22"/>
    </row>
    <row r="307" ht="15.75" customHeight="1">
      <c r="B307" s="6"/>
      <c r="C307" s="7"/>
      <c r="D307" s="7"/>
      <c r="S307" s="22"/>
      <c r="T307" s="22"/>
      <c r="U307" s="22"/>
      <c r="V307" s="22"/>
      <c r="W307" s="22"/>
      <c r="X307" s="22"/>
      <c r="Y307" s="22"/>
      <c r="Z307" s="22"/>
      <c r="AA307" s="22"/>
    </row>
    <row r="308" ht="15.75" customHeight="1">
      <c r="B308" s="6"/>
      <c r="C308" s="7"/>
      <c r="D308" s="7"/>
      <c r="S308" s="22"/>
      <c r="T308" s="22"/>
      <c r="U308" s="22"/>
      <c r="V308" s="22"/>
      <c r="W308" s="22"/>
      <c r="X308" s="22"/>
      <c r="Y308" s="22"/>
      <c r="Z308" s="22"/>
      <c r="AA308" s="22"/>
    </row>
    <row r="309" ht="15.75" customHeight="1">
      <c r="B309" s="6"/>
      <c r="C309" s="7"/>
      <c r="D309" s="7"/>
      <c r="S309" s="22"/>
      <c r="T309" s="22"/>
      <c r="U309" s="22"/>
      <c r="V309" s="22"/>
      <c r="W309" s="22"/>
      <c r="X309" s="22"/>
      <c r="Y309" s="22"/>
      <c r="Z309" s="22"/>
      <c r="AA309" s="22"/>
    </row>
    <row r="310" ht="15.75" customHeight="1">
      <c r="B310" s="6"/>
      <c r="C310" s="7"/>
      <c r="D310" s="7"/>
      <c r="S310" s="22"/>
      <c r="T310" s="22"/>
      <c r="U310" s="22"/>
      <c r="V310" s="22"/>
      <c r="W310" s="22"/>
      <c r="X310" s="22"/>
      <c r="Y310" s="22"/>
      <c r="Z310" s="22"/>
      <c r="AA310" s="22"/>
    </row>
    <row r="311" ht="15.75" customHeight="1">
      <c r="B311" s="6"/>
      <c r="C311" s="7"/>
      <c r="D311" s="7"/>
      <c r="S311" s="22"/>
      <c r="T311" s="22"/>
      <c r="U311" s="22"/>
      <c r="V311" s="22"/>
      <c r="W311" s="22"/>
      <c r="X311" s="22"/>
      <c r="Y311" s="22"/>
      <c r="Z311" s="22"/>
      <c r="AA311" s="22"/>
    </row>
    <row r="312" ht="15.75" customHeight="1">
      <c r="B312" s="6"/>
      <c r="C312" s="7"/>
      <c r="D312" s="7"/>
      <c r="S312" s="22"/>
      <c r="T312" s="22"/>
      <c r="U312" s="22"/>
      <c r="V312" s="22"/>
      <c r="W312" s="22"/>
      <c r="X312" s="22"/>
      <c r="Y312" s="22"/>
      <c r="Z312" s="22"/>
      <c r="AA312" s="22"/>
    </row>
    <row r="313" ht="15.75" customHeight="1">
      <c r="B313" s="6"/>
      <c r="C313" s="7"/>
      <c r="D313" s="7"/>
      <c r="S313" s="22"/>
      <c r="T313" s="22"/>
      <c r="U313" s="22"/>
      <c r="V313" s="22"/>
      <c r="W313" s="22"/>
      <c r="X313" s="22"/>
      <c r="Y313" s="22"/>
      <c r="Z313" s="22"/>
      <c r="AA313" s="22"/>
    </row>
    <row r="314" ht="15.75" customHeight="1">
      <c r="B314" s="6"/>
      <c r="C314" s="7"/>
      <c r="D314" s="7"/>
      <c r="S314" s="22"/>
      <c r="T314" s="22"/>
      <c r="U314" s="22"/>
      <c r="V314" s="22"/>
      <c r="W314" s="22"/>
      <c r="X314" s="22"/>
      <c r="Y314" s="22"/>
      <c r="Z314" s="22"/>
      <c r="AA314" s="22"/>
    </row>
    <row r="315" ht="15.75" customHeight="1">
      <c r="B315" s="6"/>
      <c r="C315" s="7"/>
      <c r="D315" s="7"/>
      <c r="S315" s="22"/>
      <c r="T315" s="22"/>
      <c r="U315" s="22"/>
      <c r="V315" s="22"/>
      <c r="W315" s="22"/>
      <c r="X315" s="22"/>
      <c r="Y315" s="22"/>
      <c r="Z315" s="22"/>
      <c r="AA315" s="22"/>
    </row>
    <row r="316" ht="15.75" customHeight="1">
      <c r="B316" s="6"/>
      <c r="C316" s="7"/>
      <c r="D316" s="7"/>
      <c r="S316" s="22"/>
      <c r="T316" s="22"/>
      <c r="U316" s="22"/>
      <c r="V316" s="22"/>
      <c r="W316" s="22"/>
      <c r="X316" s="22"/>
      <c r="Y316" s="22"/>
      <c r="Z316" s="22"/>
      <c r="AA316" s="22"/>
    </row>
    <row r="317" ht="15.75" customHeight="1">
      <c r="B317" s="6"/>
      <c r="C317" s="7"/>
      <c r="D317" s="7"/>
      <c r="S317" s="22"/>
      <c r="T317" s="22"/>
      <c r="U317" s="22"/>
      <c r="V317" s="22"/>
      <c r="W317" s="22"/>
      <c r="X317" s="22"/>
      <c r="Y317" s="22"/>
      <c r="Z317" s="22"/>
      <c r="AA317" s="22"/>
    </row>
    <row r="318" ht="15.75" customHeight="1">
      <c r="B318" s="6"/>
      <c r="C318" s="7"/>
      <c r="D318" s="7"/>
      <c r="S318" s="22"/>
      <c r="T318" s="22"/>
      <c r="U318" s="22"/>
      <c r="V318" s="22"/>
      <c r="W318" s="22"/>
      <c r="X318" s="22"/>
      <c r="Y318" s="22"/>
      <c r="Z318" s="22"/>
      <c r="AA318" s="22"/>
    </row>
    <row r="319" ht="15.75" customHeight="1">
      <c r="B319" s="6"/>
      <c r="C319" s="7"/>
      <c r="D319" s="7"/>
      <c r="S319" s="22"/>
      <c r="T319" s="22"/>
      <c r="U319" s="22"/>
      <c r="V319" s="22"/>
      <c r="W319" s="22"/>
      <c r="X319" s="22"/>
      <c r="Y319" s="22"/>
      <c r="Z319" s="22"/>
      <c r="AA319" s="22"/>
    </row>
    <row r="320" ht="15.75" customHeight="1">
      <c r="B320" s="6"/>
      <c r="C320" s="7"/>
      <c r="D320" s="7"/>
      <c r="S320" s="22"/>
      <c r="T320" s="22"/>
      <c r="U320" s="22"/>
      <c r="V320" s="22"/>
      <c r="W320" s="22"/>
      <c r="X320" s="22"/>
      <c r="Y320" s="22"/>
      <c r="Z320" s="22"/>
      <c r="AA320" s="22"/>
    </row>
    <row r="321" ht="15.75" customHeight="1">
      <c r="B321" s="6"/>
      <c r="C321" s="7"/>
      <c r="D321" s="7"/>
      <c r="S321" s="22"/>
      <c r="T321" s="22"/>
      <c r="U321" s="22"/>
      <c r="V321" s="22"/>
      <c r="W321" s="22"/>
      <c r="X321" s="22"/>
      <c r="Y321" s="22"/>
      <c r="Z321" s="22"/>
      <c r="AA321" s="22"/>
    </row>
    <row r="322" ht="15.75" customHeight="1">
      <c r="B322" s="6"/>
      <c r="C322" s="7"/>
      <c r="D322" s="7"/>
      <c r="S322" s="22"/>
      <c r="T322" s="22"/>
      <c r="U322" s="22"/>
      <c r="V322" s="22"/>
      <c r="W322" s="22"/>
      <c r="X322" s="22"/>
      <c r="Y322" s="22"/>
      <c r="Z322" s="22"/>
      <c r="AA322" s="22"/>
    </row>
    <row r="323" ht="15.75" customHeight="1">
      <c r="B323" s="6"/>
      <c r="C323" s="7"/>
      <c r="D323" s="7"/>
      <c r="S323" s="22"/>
      <c r="T323" s="22"/>
      <c r="U323" s="22"/>
      <c r="V323" s="22"/>
      <c r="W323" s="22"/>
      <c r="X323" s="22"/>
      <c r="Y323" s="22"/>
      <c r="Z323" s="22"/>
      <c r="AA323" s="22"/>
    </row>
    <row r="324" ht="15.75" customHeight="1">
      <c r="B324" s="6"/>
      <c r="C324" s="7"/>
      <c r="D324" s="7"/>
      <c r="S324" s="22"/>
      <c r="T324" s="22"/>
      <c r="U324" s="22"/>
      <c r="V324" s="22"/>
      <c r="W324" s="22"/>
      <c r="X324" s="22"/>
      <c r="Y324" s="22"/>
      <c r="Z324" s="22"/>
      <c r="AA324" s="22"/>
    </row>
    <row r="325" ht="15.75" customHeight="1">
      <c r="B325" s="6"/>
      <c r="C325" s="7"/>
      <c r="D325" s="7"/>
      <c r="S325" s="22"/>
      <c r="T325" s="22"/>
      <c r="U325" s="22"/>
      <c r="V325" s="22"/>
      <c r="W325" s="22"/>
      <c r="X325" s="22"/>
      <c r="Y325" s="22"/>
      <c r="Z325" s="22"/>
      <c r="AA325" s="22"/>
    </row>
    <row r="326" ht="15.75" customHeight="1">
      <c r="B326" s="6"/>
      <c r="C326" s="7"/>
      <c r="D326" s="7"/>
      <c r="S326" s="22"/>
      <c r="T326" s="22"/>
      <c r="U326" s="22"/>
      <c r="V326" s="22"/>
      <c r="W326" s="22"/>
      <c r="X326" s="22"/>
      <c r="Y326" s="22"/>
      <c r="Z326" s="22"/>
      <c r="AA326" s="22"/>
    </row>
    <row r="327" ht="15.75" customHeight="1">
      <c r="B327" s="6"/>
      <c r="C327" s="7"/>
      <c r="D327" s="7"/>
      <c r="S327" s="22"/>
      <c r="T327" s="22"/>
      <c r="U327" s="22"/>
      <c r="V327" s="22"/>
      <c r="W327" s="22"/>
      <c r="X327" s="22"/>
      <c r="Y327" s="22"/>
      <c r="Z327" s="22"/>
      <c r="AA327" s="22"/>
    </row>
    <row r="328" ht="15.75" customHeight="1">
      <c r="B328" s="6"/>
      <c r="C328" s="7"/>
      <c r="D328" s="7"/>
      <c r="S328" s="22"/>
      <c r="T328" s="22"/>
      <c r="U328" s="22"/>
      <c r="V328" s="22"/>
      <c r="W328" s="22"/>
      <c r="X328" s="22"/>
      <c r="Y328" s="22"/>
      <c r="Z328" s="22"/>
      <c r="AA328" s="22"/>
    </row>
    <row r="329" ht="15.75" customHeight="1">
      <c r="B329" s="6"/>
      <c r="C329" s="7"/>
      <c r="D329" s="7"/>
      <c r="S329" s="22"/>
      <c r="T329" s="22"/>
      <c r="U329" s="22"/>
      <c r="V329" s="22"/>
      <c r="W329" s="22"/>
      <c r="X329" s="22"/>
      <c r="Y329" s="22"/>
      <c r="Z329" s="22"/>
      <c r="AA329" s="22"/>
    </row>
    <row r="330" ht="15.75" customHeight="1">
      <c r="B330" s="6"/>
      <c r="C330" s="7"/>
      <c r="D330" s="7"/>
      <c r="S330" s="22"/>
      <c r="T330" s="22"/>
      <c r="U330" s="22"/>
      <c r="V330" s="22"/>
      <c r="W330" s="22"/>
      <c r="X330" s="22"/>
      <c r="Y330" s="22"/>
      <c r="Z330" s="22"/>
      <c r="AA330" s="22"/>
    </row>
    <row r="331" ht="15.75" customHeight="1">
      <c r="B331" s="6"/>
      <c r="C331" s="7"/>
      <c r="D331" s="7"/>
      <c r="S331" s="22"/>
      <c r="T331" s="22"/>
      <c r="U331" s="22"/>
      <c r="V331" s="22"/>
      <c r="W331" s="22"/>
      <c r="X331" s="22"/>
      <c r="Y331" s="22"/>
      <c r="Z331" s="22"/>
      <c r="AA331" s="22"/>
    </row>
    <row r="332" ht="15.75" customHeight="1">
      <c r="B332" s="6"/>
      <c r="C332" s="7"/>
      <c r="D332" s="7"/>
      <c r="S332" s="22"/>
      <c r="T332" s="22"/>
      <c r="U332" s="22"/>
      <c r="V332" s="22"/>
      <c r="W332" s="22"/>
      <c r="X332" s="22"/>
      <c r="Y332" s="22"/>
      <c r="Z332" s="22"/>
      <c r="AA332" s="22"/>
    </row>
    <row r="333" ht="15.75" customHeight="1">
      <c r="B333" s="6"/>
      <c r="C333" s="7"/>
      <c r="D333" s="7"/>
      <c r="S333" s="22"/>
      <c r="T333" s="22"/>
      <c r="U333" s="22"/>
      <c r="V333" s="22"/>
      <c r="W333" s="22"/>
      <c r="X333" s="22"/>
      <c r="Y333" s="22"/>
      <c r="Z333" s="22"/>
      <c r="AA333" s="22"/>
    </row>
    <row r="334" ht="15.75" customHeight="1">
      <c r="B334" s="6"/>
      <c r="C334" s="7"/>
      <c r="D334" s="7"/>
      <c r="S334" s="22"/>
      <c r="T334" s="22"/>
      <c r="U334" s="22"/>
      <c r="V334" s="22"/>
      <c r="W334" s="22"/>
      <c r="X334" s="22"/>
      <c r="Y334" s="22"/>
      <c r="Z334" s="22"/>
      <c r="AA334" s="22"/>
    </row>
    <row r="335" ht="15.75" customHeight="1">
      <c r="B335" s="6"/>
      <c r="C335" s="7"/>
      <c r="D335" s="7"/>
      <c r="S335" s="22"/>
      <c r="T335" s="22"/>
      <c r="U335" s="22"/>
      <c r="V335" s="22"/>
      <c r="W335" s="22"/>
      <c r="X335" s="22"/>
      <c r="Y335" s="22"/>
      <c r="Z335" s="22"/>
      <c r="AA335" s="22"/>
    </row>
    <row r="336" ht="15.75" customHeight="1">
      <c r="B336" s="6"/>
      <c r="C336" s="7"/>
      <c r="D336" s="7"/>
      <c r="S336" s="22"/>
      <c r="T336" s="22"/>
      <c r="U336" s="22"/>
      <c r="V336" s="22"/>
      <c r="W336" s="22"/>
      <c r="X336" s="22"/>
      <c r="Y336" s="22"/>
      <c r="Z336" s="22"/>
      <c r="AA336" s="22"/>
    </row>
    <row r="337" ht="15.75" customHeight="1">
      <c r="B337" s="6"/>
      <c r="C337" s="7"/>
      <c r="D337" s="7"/>
      <c r="S337" s="22"/>
      <c r="T337" s="22"/>
      <c r="U337" s="22"/>
      <c r="V337" s="22"/>
      <c r="W337" s="22"/>
      <c r="X337" s="22"/>
      <c r="Y337" s="22"/>
      <c r="Z337" s="22"/>
      <c r="AA337" s="22"/>
    </row>
    <row r="338" ht="15.75" customHeight="1">
      <c r="B338" s="6"/>
      <c r="C338" s="7"/>
      <c r="D338" s="7"/>
      <c r="S338" s="22"/>
      <c r="T338" s="22"/>
      <c r="U338" s="22"/>
      <c r="V338" s="22"/>
      <c r="W338" s="22"/>
      <c r="X338" s="22"/>
      <c r="Y338" s="22"/>
      <c r="Z338" s="22"/>
      <c r="AA338" s="22"/>
    </row>
    <row r="339" ht="15.75" customHeight="1">
      <c r="B339" s="6"/>
      <c r="C339" s="7"/>
      <c r="D339" s="7"/>
      <c r="S339" s="22"/>
      <c r="T339" s="22"/>
      <c r="U339" s="22"/>
      <c r="V339" s="22"/>
      <c r="W339" s="22"/>
      <c r="X339" s="22"/>
      <c r="Y339" s="22"/>
      <c r="Z339" s="22"/>
      <c r="AA339" s="22"/>
    </row>
    <row r="340" ht="15.75" customHeight="1">
      <c r="B340" s="6"/>
      <c r="C340" s="7"/>
      <c r="D340" s="7"/>
      <c r="S340" s="22"/>
      <c r="T340" s="22"/>
      <c r="U340" s="22"/>
      <c r="V340" s="22"/>
      <c r="W340" s="22"/>
      <c r="X340" s="22"/>
      <c r="Y340" s="22"/>
      <c r="Z340" s="22"/>
      <c r="AA340" s="22"/>
    </row>
    <row r="341" ht="15.75" customHeight="1">
      <c r="B341" s="6"/>
      <c r="C341" s="7"/>
      <c r="D341" s="7"/>
      <c r="S341" s="22"/>
      <c r="T341" s="22"/>
      <c r="U341" s="22"/>
      <c r="V341" s="22"/>
      <c r="W341" s="22"/>
      <c r="X341" s="22"/>
      <c r="Y341" s="22"/>
      <c r="Z341" s="22"/>
      <c r="AA341" s="22"/>
    </row>
    <row r="342" ht="15.75" customHeight="1">
      <c r="B342" s="6"/>
      <c r="C342" s="7"/>
      <c r="D342" s="7"/>
      <c r="S342" s="22"/>
      <c r="T342" s="22"/>
      <c r="U342" s="22"/>
      <c r="V342" s="22"/>
      <c r="W342" s="22"/>
      <c r="X342" s="22"/>
      <c r="Y342" s="22"/>
      <c r="Z342" s="22"/>
      <c r="AA342" s="22"/>
    </row>
    <row r="343" ht="15.75" customHeight="1">
      <c r="B343" s="6"/>
      <c r="C343" s="7"/>
      <c r="D343" s="7"/>
      <c r="S343" s="22"/>
      <c r="T343" s="22"/>
      <c r="U343" s="22"/>
      <c r="V343" s="22"/>
      <c r="W343" s="22"/>
      <c r="X343" s="22"/>
      <c r="Y343" s="22"/>
      <c r="Z343" s="22"/>
      <c r="AA343" s="22"/>
    </row>
    <row r="344" ht="15.75" customHeight="1">
      <c r="B344" s="6"/>
      <c r="C344" s="7"/>
      <c r="D344" s="7"/>
      <c r="S344" s="22"/>
      <c r="T344" s="22"/>
      <c r="U344" s="22"/>
      <c r="V344" s="22"/>
      <c r="W344" s="22"/>
      <c r="X344" s="22"/>
      <c r="Y344" s="22"/>
      <c r="Z344" s="22"/>
      <c r="AA344" s="22"/>
    </row>
    <row r="345" ht="15.75" customHeight="1">
      <c r="B345" s="6"/>
      <c r="C345" s="7"/>
      <c r="D345" s="7"/>
      <c r="S345" s="22"/>
      <c r="T345" s="22"/>
      <c r="U345" s="22"/>
      <c r="V345" s="22"/>
      <c r="W345" s="22"/>
      <c r="X345" s="22"/>
      <c r="Y345" s="22"/>
      <c r="Z345" s="22"/>
      <c r="AA345" s="22"/>
    </row>
    <row r="346" ht="15.75" customHeight="1">
      <c r="B346" s="6"/>
      <c r="C346" s="7"/>
      <c r="D346" s="7"/>
      <c r="S346" s="22"/>
      <c r="T346" s="22"/>
      <c r="U346" s="22"/>
      <c r="V346" s="22"/>
      <c r="W346" s="22"/>
      <c r="X346" s="22"/>
      <c r="Y346" s="22"/>
      <c r="Z346" s="22"/>
      <c r="AA346" s="22"/>
    </row>
    <row r="347" ht="15.75" customHeight="1">
      <c r="B347" s="6"/>
      <c r="C347" s="7"/>
      <c r="D347" s="7"/>
      <c r="S347" s="22"/>
      <c r="T347" s="22"/>
      <c r="U347" s="22"/>
      <c r="V347" s="22"/>
      <c r="W347" s="22"/>
      <c r="X347" s="22"/>
      <c r="Y347" s="22"/>
      <c r="Z347" s="22"/>
      <c r="AA347" s="22"/>
    </row>
    <row r="348" ht="15.75" customHeight="1">
      <c r="B348" s="6"/>
      <c r="C348" s="7"/>
      <c r="D348" s="7"/>
      <c r="S348" s="22"/>
      <c r="T348" s="22"/>
      <c r="U348" s="22"/>
      <c r="V348" s="22"/>
      <c r="W348" s="22"/>
      <c r="X348" s="22"/>
      <c r="Y348" s="22"/>
      <c r="Z348" s="22"/>
      <c r="AA348" s="22"/>
    </row>
    <row r="349" ht="15.75" customHeight="1">
      <c r="B349" s="6"/>
      <c r="C349" s="7"/>
      <c r="D349" s="7"/>
      <c r="S349" s="22"/>
      <c r="T349" s="22"/>
      <c r="U349" s="22"/>
      <c r="V349" s="22"/>
      <c r="W349" s="22"/>
      <c r="X349" s="22"/>
      <c r="Y349" s="22"/>
      <c r="Z349" s="22"/>
      <c r="AA349" s="22"/>
    </row>
    <row r="350" ht="15.75" customHeight="1">
      <c r="B350" s="6"/>
      <c r="C350" s="7"/>
      <c r="D350" s="7"/>
      <c r="S350" s="22"/>
      <c r="T350" s="22"/>
      <c r="U350" s="22"/>
      <c r="V350" s="22"/>
      <c r="W350" s="22"/>
      <c r="X350" s="22"/>
      <c r="Y350" s="22"/>
      <c r="Z350" s="22"/>
      <c r="AA350" s="22"/>
    </row>
    <row r="351" ht="15.75" customHeight="1">
      <c r="B351" s="6"/>
      <c r="C351" s="7"/>
      <c r="D351" s="7"/>
      <c r="S351" s="22"/>
      <c r="T351" s="22"/>
      <c r="U351" s="22"/>
      <c r="V351" s="22"/>
      <c r="W351" s="22"/>
      <c r="X351" s="22"/>
      <c r="Y351" s="22"/>
      <c r="Z351" s="22"/>
      <c r="AA351" s="22"/>
    </row>
    <row r="352" ht="15.75" customHeight="1">
      <c r="B352" s="6"/>
      <c r="C352" s="7"/>
      <c r="D352" s="7"/>
      <c r="S352" s="22"/>
      <c r="T352" s="22"/>
      <c r="U352" s="22"/>
      <c r="V352" s="22"/>
      <c r="W352" s="22"/>
      <c r="X352" s="22"/>
      <c r="Y352" s="22"/>
      <c r="Z352" s="22"/>
      <c r="AA352" s="22"/>
    </row>
    <row r="353" ht="15.75" customHeight="1">
      <c r="B353" s="6"/>
      <c r="C353" s="7"/>
      <c r="D353" s="7"/>
      <c r="S353" s="22"/>
      <c r="T353" s="22"/>
      <c r="U353" s="22"/>
      <c r="V353" s="22"/>
      <c r="W353" s="22"/>
      <c r="X353" s="22"/>
      <c r="Y353" s="22"/>
      <c r="Z353" s="22"/>
      <c r="AA353" s="22"/>
    </row>
    <row r="354" ht="15.75" customHeight="1">
      <c r="B354" s="6"/>
      <c r="C354" s="7"/>
      <c r="D354" s="7"/>
      <c r="S354" s="22"/>
      <c r="T354" s="22"/>
      <c r="U354" s="22"/>
      <c r="V354" s="22"/>
      <c r="W354" s="22"/>
      <c r="X354" s="22"/>
      <c r="Y354" s="22"/>
      <c r="Z354" s="22"/>
      <c r="AA354" s="22"/>
    </row>
    <row r="355" ht="15.75" customHeight="1">
      <c r="B355" s="6"/>
      <c r="C355" s="7"/>
      <c r="D355" s="7"/>
      <c r="S355" s="22"/>
      <c r="T355" s="22"/>
      <c r="U355" s="22"/>
      <c r="V355" s="22"/>
      <c r="W355" s="22"/>
      <c r="X355" s="22"/>
      <c r="Y355" s="22"/>
      <c r="Z355" s="22"/>
      <c r="AA355" s="22"/>
    </row>
    <row r="356" ht="15.75" customHeight="1">
      <c r="B356" s="6"/>
      <c r="C356" s="7"/>
      <c r="D356" s="7"/>
      <c r="S356" s="22"/>
      <c r="T356" s="22"/>
      <c r="U356" s="22"/>
      <c r="V356" s="22"/>
      <c r="W356" s="22"/>
      <c r="X356" s="22"/>
      <c r="Y356" s="22"/>
      <c r="Z356" s="22"/>
      <c r="AA356" s="22"/>
    </row>
    <row r="357" ht="15.75" customHeight="1">
      <c r="B357" s="6"/>
      <c r="C357" s="7"/>
      <c r="D357" s="7"/>
      <c r="S357" s="22"/>
      <c r="T357" s="22"/>
      <c r="U357" s="22"/>
      <c r="V357" s="22"/>
      <c r="W357" s="22"/>
      <c r="X357" s="22"/>
      <c r="Y357" s="22"/>
      <c r="Z357" s="22"/>
      <c r="AA357" s="22"/>
    </row>
    <row r="358" ht="15.75" customHeight="1">
      <c r="B358" s="6"/>
      <c r="C358" s="7"/>
      <c r="D358" s="7"/>
      <c r="S358" s="22"/>
      <c r="T358" s="22"/>
      <c r="U358" s="22"/>
      <c r="V358" s="22"/>
      <c r="W358" s="22"/>
      <c r="X358" s="22"/>
      <c r="Y358" s="22"/>
      <c r="Z358" s="22"/>
      <c r="AA358" s="22"/>
    </row>
    <row r="359" ht="15.75" customHeight="1">
      <c r="B359" s="6"/>
      <c r="C359" s="7"/>
      <c r="D359" s="7"/>
      <c r="S359" s="22"/>
      <c r="T359" s="22"/>
      <c r="U359" s="22"/>
      <c r="V359" s="22"/>
      <c r="W359" s="22"/>
      <c r="X359" s="22"/>
      <c r="Y359" s="22"/>
      <c r="Z359" s="22"/>
      <c r="AA359" s="22"/>
    </row>
    <row r="360" ht="15.75" customHeight="1">
      <c r="B360" s="6"/>
      <c r="C360" s="7"/>
      <c r="D360" s="7"/>
      <c r="S360" s="22"/>
      <c r="T360" s="22"/>
      <c r="U360" s="22"/>
      <c r="V360" s="22"/>
      <c r="W360" s="22"/>
      <c r="X360" s="22"/>
      <c r="Y360" s="22"/>
      <c r="Z360" s="22"/>
      <c r="AA360" s="22"/>
    </row>
    <row r="361" ht="15.75" customHeight="1">
      <c r="B361" s="6"/>
      <c r="C361" s="7"/>
      <c r="D361" s="7"/>
      <c r="S361" s="22"/>
      <c r="T361" s="22"/>
      <c r="U361" s="22"/>
      <c r="V361" s="22"/>
      <c r="W361" s="22"/>
      <c r="X361" s="22"/>
      <c r="Y361" s="22"/>
      <c r="Z361" s="22"/>
      <c r="AA361" s="22"/>
    </row>
    <row r="362" ht="15.75" customHeight="1">
      <c r="B362" s="6"/>
      <c r="C362" s="7"/>
      <c r="D362" s="7"/>
      <c r="S362" s="22"/>
      <c r="T362" s="22"/>
      <c r="U362" s="22"/>
      <c r="V362" s="22"/>
      <c r="W362" s="22"/>
      <c r="X362" s="22"/>
      <c r="Y362" s="22"/>
      <c r="Z362" s="22"/>
      <c r="AA362" s="22"/>
    </row>
    <row r="363" ht="15.75" customHeight="1">
      <c r="B363" s="6"/>
      <c r="C363" s="7"/>
      <c r="D363" s="7"/>
      <c r="S363" s="22"/>
      <c r="T363" s="22"/>
      <c r="U363" s="22"/>
      <c r="V363" s="22"/>
      <c r="W363" s="22"/>
      <c r="X363" s="22"/>
      <c r="Y363" s="22"/>
      <c r="Z363" s="22"/>
      <c r="AA363" s="22"/>
    </row>
    <row r="364" ht="15.75" customHeight="1">
      <c r="B364" s="6"/>
      <c r="C364" s="7"/>
      <c r="D364" s="7"/>
      <c r="S364" s="22"/>
      <c r="T364" s="22"/>
      <c r="U364" s="22"/>
      <c r="V364" s="22"/>
      <c r="W364" s="22"/>
      <c r="X364" s="22"/>
      <c r="Y364" s="22"/>
      <c r="Z364" s="22"/>
      <c r="AA364" s="22"/>
    </row>
    <row r="365" ht="15.75" customHeight="1">
      <c r="B365" s="6"/>
      <c r="C365" s="7"/>
      <c r="D365" s="7"/>
      <c r="S365" s="22"/>
      <c r="T365" s="22"/>
      <c r="U365" s="22"/>
      <c r="V365" s="22"/>
      <c r="W365" s="22"/>
      <c r="X365" s="22"/>
      <c r="Y365" s="22"/>
      <c r="Z365" s="22"/>
      <c r="AA365" s="22"/>
    </row>
    <row r="366" ht="15.75" customHeight="1">
      <c r="B366" s="6"/>
      <c r="C366" s="7"/>
      <c r="D366" s="7"/>
      <c r="S366" s="22"/>
      <c r="T366" s="22"/>
      <c r="U366" s="22"/>
      <c r="V366" s="22"/>
      <c r="W366" s="22"/>
      <c r="X366" s="22"/>
      <c r="Y366" s="22"/>
      <c r="Z366" s="22"/>
      <c r="AA366" s="22"/>
    </row>
    <row r="367" ht="15.75" customHeight="1">
      <c r="B367" s="6"/>
      <c r="C367" s="7"/>
      <c r="D367" s="7"/>
      <c r="S367" s="22"/>
      <c r="T367" s="22"/>
      <c r="U367" s="22"/>
      <c r="V367" s="22"/>
      <c r="W367" s="22"/>
      <c r="X367" s="22"/>
      <c r="Y367" s="22"/>
      <c r="Z367" s="22"/>
      <c r="AA367" s="22"/>
    </row>
    <row r="368" ht="15.75" customHeight="1">
      <c r="B368" s="6"/>
      <c r="C368" s="7"/>
      <c r="D368" s="7"/>
      <c r="S368" s="22"/>
      <c r="T368" s="22"/>
      <c r="U368" s="22"/>
      <c r="V368" s="22"/>
      <c r="W368" s="22"/>
      <c r="X368" s="22"/>
      <c r="Y368" s="22"/>
      <c r="Z368" s="22"/>
      <c r="AA368" s="22"/>
    </row>
    <row r="369" ht="15.75" customHeight="1">
      <c r="B369" s="6"/>
      <c r="C369" s="7"/>
      <c r="D369" s="7"/>
      <c r="S369" s="22"/>
      <c r="T369" s="22"/>
      <c r="U369" s="22"/>
      <c r="V369" s="22"/>
      <c r="W369" s="22"/>
      <c r="X369" s="22"/>
      <c r="Y369" s="22"/>
      <c r="Z369" s="22"/>
      <c r="AA369" s="22"/>
    </row>
    <row r="370" ht="15.75" customHeight="1">
      <c r="B370" s="6"/>
      <c r="C370" s="7"/>
      <c r="D370" s="7"/>
      <c r="S370" s="22"/>
      <c r="T370" s="22"/>
      <c r="U370" s="22"/>
      <c r="V370" s="22"/>
      <c r="W370" s="22"/>
      <c r="X370" s="22"/>
      <c r="Y370" s="22"/>
      <c r="Z370" s="22"/>
      <c r="AA370" s="22"/>
    </row>
    <row r="371" ht="15.75" customHeight="1">
      <c r="B371" s="6"/>
      <c r="C371" s="7"/>
      <c r="D371" s="7"/>
      <c r="S371" s="22"/>
      <c r="T371" s="22"/>
      <c r="U371" s="22"/>
      <c r="V371" s="22"/>
      <c r="W371" s="22"/>
      <c r="X371" s="22"/>
      <c r="Y371" s="22"/>
      <c r="Z371" s="22"/>
      <c r="AA371" s="22"/>
    </row>
    <row r="372" ht="15.75" customHeight="1">
      <c r="B372" s="6"/>
      <c r="C372" s="7"/>
      <c r="D372" s="7"/>
      <c r="S372" s="22"/>
      <c r="T372" s="22"/>
      <c r="U372" s="22"/>
      <c r="V372" s="22"/>
      <c r="W372" s="22"/>
      <c r="X372" s="22"/>
      <c r="Y372" s="22"/>
      <c r="Z372" s="22"/>
      <c r="AA372" s="22"/>
    </row>
    <row r="373" ht="15.75" customHeight="1">
      <c r="B373" s="6"/>
      <c r="C373" s="7"/>
      <c r="D373" s="7"/>
      <c r="S373" s="22"/>
      <c r="T373" s="22"/>
      <c r="U373" s="22"/>
      <c r="V373" s="22"/>
      <c r="W373" s="22"/>
      <c r="X373" s="22"/>
      <c r="Y373" s="22"/>
      <c r="Z373" s="22"/>
      <c r="AA373" s="22"/>
    </row>
    <row r="374" ht="15.75" customHeight="1">
      <c r="B374" s="6"/>
      <c r="C374" s="7"/>
      <c r="D374" s="7"/>
      <c r="S374" s="22"/>
      <c r="T374" s="22"/>
      <c r="U374" s="22"/>
      <c r="V374" s="22"/>
      <c r="W374" s="22"/>
      <c r="X374" s="22"/>
      <c r="Y374" s="22"/>
      <c r="Z374" s="22"/>
      <c r="AA374" s="22"/>
    </row>
    <row r="375" ht="15.75" customHeight="1">
      <c r="B375" s="6"/>
      <c r="C375" s="7"/>
      <c r="D375" s="7"/>
      <c r="S375" s="22"/>
      <c r="T375" s="22"/>
      <c r="U375" s="22"/>
      <c r="V375" s="22"/>
      <c r="W375" s="22"/>
      <c r="X375" s="22"/>
      <c r="Y375" s="22"/>
      <c r="Z375" s="22"/>
      <c r="AA375" s="22"/>
    </row>
    <row r="376" ht="15.75" customHeight="1">
      <c r="B376" s="6"/>
      <c r="C376" s="7"/>
      <c r="D376" s="7"/>
      <c r="S376" s="22"/>
      <c r="T376" s="22"/>
      <c r="U376" s="22"/>
      <c r="V376" s="22"/>
      <c r="W376" s="22"/>
      <c r="X376" s="22"/>
      <c r="Y376" s="22"/>
      <c r="Z376" s="22"/>
      <c r="AA376" s="22"/>
    </row>
    <row r="377" ht="15.75" customHeight="1">
      <c r="B377" s="6"/>
      <c r="C377" s="7"/>
      <c r="D377" s="7"/>
      <c r="S377" s="22"/>
      <c r="T377" s="22"/>
      <c r="U377" s="22"/>
      <c r="V377" s="22"/>
      <c r="W377" s="22"/>
      <c r="X377" s="22"/>
      <c r="Y377" s="22"/>
      <c r="Z377" s="22"/>
      <c r="AA377" s="22"/>
    </row>
    <row r="378" ht="15.75" customHeight="1">
      <c r="B378" s="6"/>
      <c r="C378" s="7"/>
      <c r="D378" s="7"/>
      <c r="S378" s="22"/>
      <c r="T378" s="22"/>
      <c r="U378" s="22"/>
      <c r="V378" s="22"/>
      <c r="W378" s="22"/>
      <c r="X378" s="22"/>
      <c r="Y378" s="22"/>
      <c r="Z378" s="22"/>
      <c r="AA378" s="22"/>
    </row>
    <row r="379" ht="15.75" customHeight="1">
      <c r="B379" s="6"/>
      <c r="C379" s="7"/>
      <c r="D379" s="7"/>
      <c r="S379" s="22"/>
      <c r="T379" s="22"/>
      <c r="U379" s="22"/>
      <c r="V379" s="22"/>
      <c r="W379" s="22"/>
      <c r="X379" s="22"/>
      <c r="Y379" s="22"/>
      <c r="Z379" s="22"/>
      <c r="AA379" s="22"/>
    </row>
    <row r="380" ht="15.75" customHeight="1">
      <c r="B380" s="6"/>
      <c r="C380" s="7"/>
      <c r="D380" s="7"/>
      <c r="S380" s="22"/>
      <c r="T380" s="22"/>
      <c r="U380" s="22"/>
      <c r="V380" s="22"/>
      <c r="W380" s="22"/>
      <c r="X380" s="22"/>
      <c r="Y380" s="22"/>
      <c r="Z380" s="22"/>
      <c r="AA380" s="22"/>
    </row>
    <row r="381" ht="15.75" customHeight="1">
      <c r="B381" s="6"/>
      <c r="C381" s="7"/>
      <c r="D381" s="7"/>
      <c r="S381" s="22"/>
      <c r="T381" s="22"/>
      <c r="U381" s="22"/>
      <c r="V381" s="22"/>
      <c r="W381" s="22"/>
      <c r="X381" s="22"/>
      <c r="Y381" s="22"/>
      <c r="Z381" s="22"/>
      <c r="AA381" s="22"/>
    </row>
    <row r="382" ht="15.75" customHeight="1">
      <c r="B382" s="6"/>
      <c r="C382" s="7"/>
      <c r="D382" s="7"/>
      <c r="S382" s="22"/>
      <c r="T382" s="22"/>
      <c r="U382" s="22"/>
      <c r="V382" s="22"/>
      <c r="W382" s="22"/>
      <c r="X382" s="22"/>
      <c r="Y382" s="22"/>
      <c r="Z382" s="22"/>
      <c r="AA382" s="22"/>
    </row>
    <row r="383" ht="15.75" customHeight="1">
      <c r="B383" s="6"/>
      <c r="C383" s="7"/>
      <c r="D383" s="7"/>
      <c r="S383" s="22"/>
      <c r="T383" s="22"/>
      <c r="U383" s="22"/>
      <c r="V383" s="22"/>
      <c r="W383" s="22"/>
      <c r="X383" s="22"/>
      <c r="Y383" s="22"/>
      <c r="Z383" s="22"/>
      <c r="AA383" s="22"/>
    </row>
    <row r="384" ht="15.75" customHeight="1">
      <c r="B384" s="6"/>
      <c r="C384" s="7"/>
      <c r="D384" s="7"/>
      <c r="S384" s="22"/>
      <c r="T384" s="22"/>
      <c r="U384" s="22"/>
      <c r="V384" s="22"/>
      <c r="W384" s="22"/>
      <c r="X384" s="22"/>
      <c r="Y384" s="22"/>
      <c r="Z384" s="22"/>
      <c r="AA384" s="22"/>
    </row>
    <row r="385" ht="15.75" customHeight="1">
      <c r="B385" s="6"/>
      <c r="C385" s="7"/>
      <c r="D385" s="7"/>
      <c r="S385" s="22"/>
      <c r="T385" s="22"/>
      <c r="U385" s="22"/>
      <c r="V385" s="22"/>
      <c r="W385" s="22"/>
      <c r="X385" s="22"/>
      <c r="Y385" s="22"/>
      <c r="Z385" s="22"/>
      <c r="AA385" s="22"/>
    </row>
    <row r="386" ht="15.75" customHeight="1">
      <c r="B386" s="6"/>
      <c r="C386" s="7"/>
      <c r="D386" s="7"/>
      <c r="S386" s="22"/>
      <c r="T386" s="22"/>
      <c r="U386" s="22"/>
      <c r="V386" s="22"/>
      <c r="W386" s="22"/>
      <c r="X386" s="22"/>
      <c r="Y386" s="22"/>
      <c r="Z386" s="22"/>
      <c r="AA386" s="22"/>
    </row>
    <row r="387" ht="15.75" customHeight="1">
      <c r="B387" s="6"/>
      <c r="C387" s="7"/>
      <c r="D387" s="7"/>
      <c r="S387" s="22"/>
      <c r="T387" s="22"/>
      <c r="U387" s="22"/>
      <c r="V387" s="22"/>
      <c r="W387" s="22"/>
      <c r="X387" s="22"/>
      <c r="Y387" s="22"/>
      <c r="Z387" s="22"/>
      <c r="AA387" s="22"/>
    </row>
    <row r="388" ht="15.75" customHeight="1">
      <c r="B388" s="6"/>
      <c r="C388" s="7"/>
      <c r="D388" s="7"/>
      <c r="S388" s="22"/>
      <c r="T388" s="22"/>
      <c r="U388" s="22"/>
      <c r="V388" s="22"/>
      <c r="W388" s="22"/>
      <c r="X388" s="22"/>
      <c r="Y388" s="22"/>
      <c r="Z388" s="22"/>
      <c r="AA388" s="22"/>
    </row>
    <row r="389" ht="15.75" customHeight="1">
      <c r="B389" s="6"/>
      <c r="C389" s="7"/>
      <c r="D389" s="7"/>
      <c r="S389" s="22"/>
      <c r="T389" s="22"/>
      <c r="U389" s="22"/>
      <c r="V389" s="22"/>
      <c r="W389" s="22"/>
      <c r="X389" s="22"/>
      <c r="Y389" s="22"/>
      <c r="Z389" s="22"/>
      <c r="AA389" s="22"/>
    </row>
    <row r="390" ht="15.75" customHeight="1">
      <c r="B390" s="6"/>
      <c r="C390" s="7"/>
      <c r="D390" s="7"/>
      <c r="S390" s="22"/>
      <c r="T390" s="22"/>
      <c r="U390" s="22"/>
      <c r="V390" s="22"/>
      <c r="W390" s="22"/>
      <c r="X390" s="22"/>
      <c r="Y390" s="22"/>
      <c r="Z390" s="22"/>
      <c r="AA390" s="22"/>
    </row>
    <row r="391" ht="15.75" customHeight="1">
      <c r="B391" s="6"/>
      <c r="C391" s="7"/>
      <c r="D391" s="7"/>
      <c r="S391" s="22"/>
      <c r="T391" s="22"/>
      <c r="U391" s="22"/>
      <c r="V391" s="22"/>
      <c r="W391" s="22"/>
      <c r="X391" s="22"/>
      <c r="Y391" s="22"/>
      <c r="Z391" s="22"/>
      <c r="AA391" s="22"/>
    </row>
    <row r="392" ht="15.75" customHeight="1">
      <c r="B392" s="6"/>
      <c r="C392" s="7"/>
      <c r="D392" s="7"/>
      <c r="S392" s="22"/>
      <c r="T392" s="22"/>
      <c r="U392" s="22"/>
      <c r="V392" s="22"/>
      <c r="W392" s="22"/>
      <c r="X392" s="22"/>
      <c r="Y392" s="22"/>
      <c r="Z392" s="22"/>
      <c r="AA392" s="22"/>
    </row>
    <row r="393" ht="15.75" customHeight="1">
      <c r="B393" s="6"/>
      <c r="C393" s="7"/>
      <c r="D393" s="7"/>
      <c r="S393" s="22"/>
      <c r="T393" s="22"/>
      <c r="U393" s="22"/>
      <c r="V393" s="22"/>
      <c r="W393" s="22"/>
      <c r="X393" s="22"/>
      <c r="Y393" s="22"/>
      <c r="Z393" s="22"/>
      <c r="AA393" s="22"/>
    </row>
    <row r="394" ht="15.75" customHeight="1">
      <c r="B394" s="6"/>
      <c r="C394" s="7"/>
      <c r="D394" s="7"/>
      <c r="S394" s="22"/>
      <c r="T394" s="22"/>
      <c r="U394" s="22"/>
      <c r="V394" s="22"/>
      <c r="W394" s="22"/>
      <c r="X394" s="22"/>
      <c r="Y394" s="22"/>
      <c r="Z394" s="22"/>
      <c r="AA394" s="22"/>
    </row>
    <row r="395" ht="15.75" customHeight="1">
      <c r="B395" s="6"/>
      <c r="C395" s="7"/>
      <c r="D395" s="7"/>
      <c r="S395" s="22"/>
      <c r="T395" s="22"/>
      <c r="U395" s="22"/>
      <c r="V395" s="22"/>
      <c r="W395" s="22"/>
      <c r="X395" s="22"/>
      <c r="Y395" s="22"/>
      <c r="Z395" s="22"/>
      <c r="AA395" s="22"/>
    </row>
    <row r="396" ht="15.75" customHeight="1">
      <c r="B396" s="6"/>
      <c r="C396" s="7"/>
      <c r="D396" s="7"/>
      <c r="S396" s="22"/>
      <c r="T396" s="22"/>
      <c r="U396" s="22"/>
      <c r="V396" s="22"/>
      <c r="W396" s="22"/>
      <c r="X396" s="22"/>
      <c r="Y396" s="22"/>
      <c r="Z396" s="22"/>
      <c r="AA396" s="22"/>
    </row>
    <row r="397" ht="15.75" customHeight="1">
      <c r="B397" s="6"/>
      <c r="C397" s="7"/>
      <c r="D397" s="7"/>
      <c r="S397" s="22"/>
      <c r="T397" s="22"/>
      <c r="U397" s="22"/>
      <c r="V397" s="22"/>
      <c r="W397" s="22"/>
      <c r="X397" s="22"/>
      <c r="Y397" s="22"/>
      <c r="Z397" s="22"/>
      <c r="AA397" s="22"/>
    </row>
    <row r="398" ht="15.75" customHeight="1">
      <c r="B398" s="6"/>
      <c r="C398" s="7"/>
      <c r="D398" s="7"/>
      <c r="S398" s="22"/>
      <c r="T398" s="22"/>
      <c r="U398" s="22"/>
      <c r="V398" s="22"/>
      <c r="W398" s="22"/>
      <c r="X398" s="22"/>
      <c r="Y398" s="22"/>
      <c r="Z398" s="22"/>
      <c r="AA398" s="22"/>
    </row>
    <row r="399" ht="15.75" customHeight="1">
      <c r="B399" s="6"/>
      <c r="C399" s="7"/>
      <c r="D399" s="7"/>
      <c r="S399" s="22"/>
      <c r="T399" s="22"/>
      <c r="U399" s="22"/>
      <c r="V399" s="22"/>
      <c r="W399" s="22"/>
      <c r="X399" s="22"/>
      <c r="Y399" s="22"/>
      <c r="Z399" s="22"/>
      <c r="AA399" s="22"/>
    </row>
    <row r="400" ht="15.75" customHeight="1">
      <c r="B400" s="6"/>
      <c r="C400" s="7"/>
      <c r="D400" s="7"/>
      <c r="S400" s="22"/>
      <c r="T400" s="22"/>
      <c r="U400" s="22"/>
      <c r="V400" s="22"/>
      <c r="W400" s="22"/>
      <c r="X400" s="22"/>
      <c r="Y400" s="22"/>
      <c r="Z400" s="22"/>
      <c r="AA400" s="22"/>
    </row>
    <row r="401" ht="15.75" customHeight="1">
      <c r="B401" s="6"/>
      <c r="C401" s="7"/>
      <c r="D401" s="7"/>
      <c r="S401" s="22"/>
      <c r="T401" s="22"/>
      <c r="U401" s="22"/>
      <c r="V401" s="22"/>
      <c r="W401" s="22"/>
      <c r="X401" s="22"/>
      <c r="Y401" s="22"/>
      <c r="Z401" s="22"/>
      <c r="AA401" s="22"/>
    </row>
    <row r="402" ht="15.75" customHeight="1">
      <c r="B402" s="6"/>
      <c r="C402" s="7"/>
      <c r="D402" s="7"/>
      <c r="S402" s="22"/>
      <c r="T402" s="22"/>
      <c r="U402" s="22"/>
      <c r="V402" s="22"/>
      <c r="W402" s="22"/>
      <c r="X402" s="22"/>
      <c r="Y402" s="22"/>
      <c r="Z402" s="22"/>
      <c r="AA402" s="22"/>
    </row>
    <row r="403" ht="15.75" customHeight="1">
      <c r="B403" s="6"/>
      <c r="C403" s="7"/>
      <c r="D403" s="7"/>
      <c r="S403" s="22"/>
      <c r="T403" s="22"/>
      <c r="U403" s="22"/>
      <c r="V403" s="22"/>
      <c r="W403" s="22"/>
      <c r="X403" s="22"/>
      <c r="Y403" s="22"/>
      <c r="Z403" s="22"/>
      <c r="AA403" s="22"/>
    </row>
    <row r="404" ht="15.75" customHeight="1">
      <c r="B404" s="6"/>
      <c r="C404" s="7"/>
      <c r="D404" s="7"/>
      <c r="S404" s="22"/>
      <c r="T404" s="22"/>
      <c r="U404" s="22"/>
      <c r="V404" s="22"/>
      <c r="W404" s="22"/>
      <c r="X404" s="22"/>
      <c r="Y404" s="22"/>
      <c r="Z404" s="22"/>
      <c r="AA404" s="22"/>
    </row>
    <row r="405" ht="15.75" customHeight="1">
      <c r="B405" s="6"/>
      <c r="C405" s="7"/>
      <c r="D405" s="7"/>
      <c r="S405" s="22"/>
      <c r="T405" s="22"/>
      <c r="U405" s="22"/>
      <c r="V405" s="22"/>
      <c r="W405" s="22"/>
      <c r="X405" s="22"/>
      <c r="Y405" s="22"/>
      <c r="Z405" s="22"/>
      <c r="AA405" s="22"/>
    </row>
    <row r="406" ht="15.75" customHeight="1">
      <c r="B406" s="6"/>
      <c r="C406" s="7"/>
      <c r="D406" s="7"/>
      <c r="S406" s="22"/>
      <c r="T406" s="22"/>
      <c r="U406" s="22"/>
      <c r="V406" s="22"/>
      <c r="W406" s="22"/>
      <c r="X406" s="22"/>
      <c r="Y406" s="22"/>
      <c r="Z406" s="22"/>
      <c r="AA406" s="22"/>
    </row>
    <row r="407" ht="15.75" customHeight="1">
      <c r="B407" s="6"/>
      <c r="C407" s="7"/>
      <c r="D407" s="7"/>
      <c r="S407" s="22"/>
      <c r="T407" s="22"/>
      <c r="U407" s="22"/>
      <c r="V407" s="22"/>
      <c r="W407" s="22"/>
      <c r="X407" s="22"/>
      <c r="Y407" s="22"/>
      <c r="Z407" s="22"/>
      <c r="AA407" s="22"/>
    </row>
    <row r="408" ht="15.75" customHeight="1">
      <c r="B408" s="6"/>
      <c r="C408" s="7"/>
      <c r="D408" s="7"/>
      <c r="S408" s="22"/>
      <c r="T408" s="22"/>
      <c r="U408" s="22"/>
      <c r="V408" s="22"/>
      <c r="W408" s="22"/>
      <c r="X408" s="22"/>
      <c r="Y408" s="22"/>
      <c r="Z408" s="22"/>
      <c r="AA408" s="22"/>
    </row>
    <row r="409" ht="15.75" customHeight="1">
      <c r="B409" s="6"/>
      <c r="C409" s="7"/>
      <c r="D409" s="7"/>
      <c r="S409" s="22"/>
      <c r="T409" s="22"/>
      <c r="U409" s="22"/>
      <c r="V409" s="22"/>
      <c r="W409" s="22"/>
      <c r="X409" s="22"/>
      <c r="Y409" s="22"/>
      <c r="Z409" s="22"/>
      <c r="AA409" s="22"/>
    </row>
    <row r="410" ht="15.75" customHeight="1">
      <c r="B410" s="6"/>
      <c r="C410" s="7"/>
      <c r="D410" s="7"/>
      <c r="S410" s="22"/>
      <c r="T410" s="22"/>
      <c r="U410" s="22"/>
      <c r="V410" s="22"/>
      <c r="W410" s="22"/>
      <c r="X410" s="22"/>
      <c r="Y410" s="22"/>
      <c r="Z410" s="22"/>
      <c r="AA410" s="22"/>
    </row>
    <row r="411" ht="15.75" customHeight="1">
      <c r="B411" s="6"/>
      <c r="C411" s="7"/>
      <c r="D411" s="7"/>
      <c r="S411" s="22"/>
      <c r="T411" s="22"/>
      <c r="U411" s="22"/>
      <c r="V411" s="22"/>
      <c r="W411" s="22"/>
      <c r="X411" s="22"/>
      <c r="Y411" s="22"/>
      <c r="Z411" s="22"/>
      <c r="AA411" s="22"/>
    </row>
    <row r="412" ht="15.75" customHeight="1">
      <c r="B412" s="6"/>
      <c r="C412" s="7"/>
      <c r="D412" s="7"/>
      <c r="S412" s="22"/>
      <c r="T412" s="22"/>
      <c r="U412" s="22"/>
      <c r="V412" s="22"/>
      <c r="W412" s="22"/>
      <c r="X412" s="22"/>
      <c r="Y412" s="22"/>
      <c r="Z412" s="22"/>
      <c r="AA412" s="22"/>
    </row>
    <row r="413" ht="15.75" customHeight="1">
      <c r="B413" s="6"/>
      <c r="C413" s="7"/>
      <c r="D413" s="7"/>
      <c r="S413" s="22"/>
      <c r="T413" s="22"/>
      <c r="U413" s="22"/>
      <c r="V413" s="22"/>
      <c r="W413" s="22"/>
      <c r="X413" s="22"/>
      <c r="Y413" s="22"/>
      <c r="Z413" s="22"/>
      <c r="AA413" s="22"/>
    </row>
    <row r="414" ht="15.75" customHeight="1">
      <c r="B414" s="6"/>
      <c r="C414" s="7"/>
      <c r="D414" s="7"/>
      <c r="S414" s="22"/>
      <c r="T414" s="22"/>
      <c r="U414" s="22"/>
      <c r="V414" s="22"/>
      <c r="W414" s="22"/>
      <c r="X414" s="22"/>
      <c r="Y414" s="22"/>
      <c r="Z414" s="22"/>
      <c r="AA414" s="22"/>
    </row>
    <row r="415" ht="15.75" customHeight="1">
      <c r="B415" s="6"/>
      <c r="C415" s="7"/>
      <c r="D415" s="7"/>
      <c r="S415" s="22"/>
      <c r="T415" s="22"/>
      <c r="U415" s="22"/>
      <c r="V415" s="22"/>
      <c r="W415" s="22"/>
      <c r="X415" s="22"/>
      <c r="Y415" s="22"/>
      <c r="Z415" s="22"/>
      <c r="AA415" s="22"/>
    </row>
    <row r="416" ht="15.75" customHeight="1">
      <c r="B416" s="6"/>
      <c r="C416" s="7"/>
      <c r="D416" s="7"/>
      <c r="S416" s="22"/>
      <c r="T416" s="22"/>
      <c r="U416" s="22"/>
      <c r="V416" s="22"/>
      <c r="W416" s="22"/>
      <c r="X416" s="22"/>
      <c r="Y416" s="22"/>
      <c r="Z416" s="22"/>
      <c r="AA416" s="22"/>
    </row>
    <row r="417" ht="15.75" customHeight="1">
      <c r="B417" s="6"/>
      <c r="C417" s="7"/>
      <c r="D417" s="7"/>
      <c r="S417" s="22"/>
      <c r="T417" s="22"/>
      <c r="U417" s="22"/>
      <c r="V417" s="22"/>
      <c r="W417" s="22"/>
      <c r="X417" s="22"/>
      <c r="Y417" s="22"/>
      <c r="Z417" s="22"/>
      <c r="AA417" s="22"/>
    </row>
    <row r="418" ht="15.75" customHeight="1">
      <c r="B418" s="6"/>
      <c r="C418" s="7"/>
      <c r="D418" s="7"/>
      <c r="S418" s="22"/>
      <c r="T418" s="22"/>
      <c r="U418" s="22"/>
      <c r="V418" s="22"/>
      <c r="W418" s="22"/>
      <c r="X418" s="22"/>
      <c r="Y418" s="22"/>
      <c r="Z418" s="22"/>
      <c r="AA418" s="22"/>
    </row>
    <row r="419" ht="15.75" customHeight="1">
      <c r="B419" s="6"/>
      <c r="C419" s="7"/>
      <c r="D419" s="7"/>
      <c r="S419" s="22"/>
      <c r="T419" s="22"/>
      <c r="U419" s="22"/>
      <c r="V419" s="22"/>
      <c r="W419" s="22"/>
      <c r="X419" s="22"/>
      <c r="Y419" s="22"/>
      <c r="Z419" s="22"/>
      <c r="AA419" s="22"/>
    </row>
    <row r="420" ht="15.75" customHeight="1">
      <c r="B420" s="6"/>
      <c r="C420" s="7"/>
      <c r="D420" s="7"/>
      <c r="S420" s="22"/>
      <c r="T420" s="22"/>
      <c r="U420" s="22"/>
      <c r="V420" s="22"/>
      <c r="W420" s="22"/>
      <c r="X420" s="22"/>
      <c r="Y420" s="22"/>
      <c r="Z420" s="22"/>
      <c r="AA420" s="22"/>
    </row>
    <row r="421" ht="15.75" customHeight="1">
      <c r="B421" s="6"/>
      <c r="C421" s="7"/>
      <c r="D421" s="7"/>
      <c r="S421" s="22"/>
      <c r="T421" s="22"/>
      <c r="U421" s="22"/>
      <c r="V421" s="22"/>
      <c r="W421" s="22"/>
      <c r="X421" s="22"/>
      <c r="Y421" s="22"/>
      <c r="Z421" s="22"/>
      <c r="AA421" s="22"/>
    </row>
    <row r="422" ht="15.75" customHeight="1">
      <c r="B422" s="6"/>
      <c r="C422" s="7"/>
      <c r="D422" s="7"/>
      <c r="S422" s="22"/>
      <c r="T422" s="22"/>
      <c r="U422" s="22"/>
      <c r="V422" s="22"/>
      <c r="W422" s="22"/>
      <c r="X422" s="22"/>
      <c r="Y422" s="22"/>
      <c r="Z422" s="22"/>
      <c r="AA422" s="22"/>
    </row>
    <row r="423" ht="15.75" customHeight="1">
      <c r="B423" s="6"/>
      <c r="C423" s="7"/>
      <c r="D423" s="7"/>
      <c r="S423" s="22"/>
      <c r="T423" s="22"/>
      <c r="U423" s="22"/>
      <c r="V423" s="22"/>
      <c r="W423" s="22"/>
      <c r="X423" s="22"/>
      <c r="Y423" s="22"/>
      <c r="Z423" s="22"/>
      <c r="AA423" s="22"/>
    </row>
    <row r="424" ht="15.75" customHeight="1">
      <c r="B424" s="6"/>
      <c r="C424" s="7"/>
      <c r="D424" s="7"/>
      <c r="S424" s="22"/>
      <c r="T424" s="22"/>
      <c r="U424" s="22"/>
      <c r="V424" s="22"/>
      <c r="W424" s="22"/>
      <c r="X424" s="22"/>
      <c r="Y424" s="22"/>
      <c r="Z424" s="22"/>
      <c r="AA424" s="22"/>
    </row>
    <row r="425" ht="15.75" customHeight="1">
      <c r="B425" s="6"/>
      <c r="C425" s="7"/>
      <c r="D425" s="7"/>
      <c r="S425" s="22"/>
      <c r="T425" s="22"/>
      <c r="U425" s="22"/>
      <c r="V425" s="22"/>
      <c r="W425" s="22"/>
      <c r="X425" s="22"/>
      <c r="Y425" s="22"/>
      <c r="Z425" s="22"/>
      <c r="AA425" s="22"/>
    </row>
    <row r="426" ht="15.75" customHeight="1">
      <c r="B426" s="6"/>
      <c r="C426" s="7"/>
      <c r="D426" s="7"/>
      <c r="S426" s="22"/>
      <c r="T426" s="22"/>
      <c r="U426" s="22"/>
      <c r="V426" s="22"/>
      <c r="W426" s="22"/>
      <c r="X426" s="22"/>
      <c r="Y426" s="22"/>
      <c r="Z426" s="22"/>
      <c r="AA426" s="22"/>
    </row>
    <row r="427" ht="15.75" customHeight="1">
      <c r="B427" s="6"/>
      <c r="C427" s="7"/>
      <c r="D427" s="7"/>
      <c r="S427" s="22"/>
      <c r="T427" s="22"/>
      <c r="U427" s="22"/>
      <c r="V427" s="22"/>
      <c r="W427" s="22"/>
      <c r="X427" s="22"/>
      <c r="Y427" s="22"/>
      <c r="Z427" s="22"/>
      <c r="AA427" s="22"/>
    </row>
    <row r="428" ht="15.75" customHeight="1">
      <c r="B428" s="6"/>
      <c r="C428" s="7"/>
      <c r="D428" s="7"/>
      <c r="S428" s="22"/>
      <c r="T428" s="22"/>
      <c r="U428" s="22"/>
      <c r="V428" s="22"/>
      <c r="W428" s="22"/>
      <c r="X428" s="22"/>
      <c r="Y428" s="22"/>
      <c r="Z428" s="22"/>
      <c r="AA428" s="22"/>
    </row>
    <row r="429" ht="15.75" customHeight="1">
      <c r="B429" s="6"/>
      <c r="C429" s="7"/>
      <c r="D429" s="7"/>
      <c r="S429" s="22"/>
      <c r="T429" s="22"/>
      <c r="U429" s="22"/>
      <c r="V429" s="22"/>
      <c r="W429" s="22"/>
      <c r="X429" s="22"/>
      <c r="Y429" s="22"/>
      <c r="Z429" s="22"/>
      <c r="AA429" s="22"/>
    </row>
    <row r="430" ht="15.75" customHeight="1">
      <c r="B430" s="6"/>
      <c r="C430" s="7"/>
      <c r="D430" s="7"/>
      <c r="S430" s="22"/>
      <c r="T430" s="22"/>
      <c r="U430" s="22"/>
      <c r="V430" s="22"/>
      <c r="W430" s="22"/>
      <c r="X430" s="22"/>
      <c r="Y430" s="22"/>
      <c r="Z430" s="22"/>
      <c r="AA430" s="22"/>
    </row>
    <row r="431" ht="15.75" customHeight="1">
      <c r="B431" s="6"/>
      <c r="C431" s="7"/>
      <c r="D431" s="7"/>
      <c r="S431" s="22"/>
      <c r="T431" s="22"/>
      <c r="U431" s="22"/>
      <c r="V431" s="22"/>
      <c r="W431" s="22"/>
      <c r="X431" s="22"/>
      <c r="Y431" s="22"/>
      <c r="Z431" s="22"/>
      <c r="AA431" s="22"/>
    </row>
    <row r="432" ht="15.75" customHeight="1">
      <c r="B432" s="6"/>
      <c r="C432" s="7"/>
      <c r="D432" s="7"/>
      <c r="S432" s="22"/>
      <c r="T432" s="22"/>
      <c r="U432" s="22"/>
      <c r="V432" s="22"/>
      <c r="W432" s="22"/>
      <c r="X432" s="22"/>
      <c r="Y432" s="22"/>
      <c r="Z432" s="22"/>
      <c r="AA432" s="22"/>
    </row>
    <row r="433" ht="15.75" customHeight="1">
      <c r="B433" s="6"/>
      <c r="C433" s="7"/>
      <c r="D433" s="7"/>
      <c r="S433" s="22"/>
      <c r="T433" s="22"/>
      <c r="U433" s="22"/>
      <c r="V433" s="22"/>
      <c r="W433" s="22"/>
      <c r="X433" s="22"/>
      <c r="Y433" s="22"/>
      <c r="Z433" s="22"/>
      <c r="AA433" s="22"/>
    </row>
    <row r="434" ht="15.75" customHeight="1">
      <c r="B434" s="6"/>
      <c r="C434" s="7"/>
      <c r="D434" s="7"/>
      <c r="S434" s="22"/>
      <c r="T434" s="22"/>
      <c r="U434" s="22"/>
      <c r="V434" s="22"/>
      <c r="W434" s="22"/>
      <c r="X434" s="22"/>
      <c r="Y434" s="22"/>
      <c r="Z434" s="22"/>
      <c r="AA434" s="22"/>
    </row>
    <row r="435" ht="15.75" customHeight="1">
      <c r="B435" s="6"/>
      <c r="C435" s="7"/>
      <c r="D435" s="7"/>
      <c r="S435" s="22"/>
      <c r="T435" s="22"/>
      <c r="U435" s="22"/>
      <c r="V435" s="22"/>
      <c r="W435" s="22"/>
      <c r="X435" s="22"/>
      <c r="Y435" s="22"/>
      <c r="Z435" s="22"/>
      <c r="AA435" s="22"/>
    </row>
    <row r="436" ht="15.75" customHeight="1">
      <c r="B436" s="6"/>
      <c r="C436" s="7"/>
      <c r="D436" s="7"/>
      <c r="S436" s="22"/>
      <c r="T436" s="22"/>
      <c r="U436" s="22"/>
      <c r="V436" s="22"/>
      <c r="W436" s="22"/>
      <c r="X436" s="22"/>
      <c r="Y436" s="22"/>
      <c r="Z436" s="22"/>
      <c r="AA436" s="22"/>
    </row>
    <row r="437" ht="15.75" customHeight="1">
      <c r="B437" s="6"/>
      <c r="C437" s="7"/>
      <c r="D437" s="7"/>
      <c r="S437" s="22"/>
      <c r="T437" s="22"/>
      <c r="U437" s="22"/>
      <c r="V437" s="22"/>
      <c r="W437" s="22"/>
      <c r="X437" s="22"/>
      <c r="Y437" s="22"/>
      <c r="Z437" s="22"/>
      <c r="AA437" s="22"/>
    </row>
    <row r="438" ht="15.75" customHeight="1">
      <c r="B438" s="6"/>
      <c r="C438" s="7"/>
      <c r="D438" s="7"/>
      <c r="S438" s="22"/>
      <c r="T438" s="22"/>
      <c r="U438" s="22"/>
      <c r="V438" s="22"/>
      <c r="W438" s="22"/>
      <c r="X438" s="22"/>
      <c r="Y438" s="22"/>
      <c r="Z438" s="22"/>
      <c r="AA438" s="22"/>
    </row>
    <row r="439" ht="15.75" customHeight="1">
      <c r="B439" s="6"/>
      <c r="C439" s="7"/>
      <c r="D439" s="7"/>
      <c r="S439" s="22"/>
      <c r="T439" s="22"/>
      <c r="U439" s="22"/>
      <c r="V439" s="22"/>
      <c r="W439" s="22"/>
      <c r="X439" s="22"/>
      <c r="Y439" s="22"/>
      <c r="Z439" s="22"/>
      <c r="AA439" s="22"/>
    </row>
    <row r="440" ht="15.75" customHeight="1">
      <c r="B440" s="6"/>
      <c r="C440" s="7"/>
      <c r="D440" s="7"/>
      <c r="S440" s="22"/>
      <c r="T440" s="22"/>
      <c r="U440" s="22"/>
      <c r="V440" s="22"/>
      <c r="W440" s="22"/>
      <c r="X440" s="22"/>
      <c r="Y440" s="22"/>
      <c r="Z440" s="22"/>
      <c r="AA440" s="22"/>
    </row>
    <row r="441" ht="15.75" customHeight="1">
      <c r="B441" s="6"/>
      <c r="C441" s="7"/>
      <c r="D441" s="7"/>
      <c r="S441" s="22"/>
      <c r="T441" s="22"/>
      <c r="U441" s="22"/>
      <c r="V441" s="22"/>
      <c r="W441" s="22"/>
      <c r="X441" s="22"/>
      <c r="Y441" s="22"/>
      <c r="Z441" s="22"/>
      <c r="AA441" s="22"/>
    </row>
    <row r="442" ht="15.75" customHeight="1">
      <c r="B442" s="6"/>
      <c r="C442" s="7"/>
      <c r="D442" s="7"/>
      <c r="S442" s="22"/>
      <c r="T442" s="22"/>
      <c r="U442" s="22"/>
      <c r="V442" s="22"/>
      <c r="W442" s="22"/>
      <c r="X442" s="22"/>
      <c r="Y442" s="22"/>
      <c r="Z442" s="22"/>
      <c r="AA442" s="22"/>
    </row>
    <row r="443" ht="15.75" customHeight="1">
      <c r="B443" s="6"/>
      <c r="C443" s="7"/>
      <c r="D443" s="7"/>
      <c r="S443" s="22"/>
      <c r="T443" s="22"/>
      <c r="U443" s="22"/>
      <c r="V443" s="22"/>
      <c r="W443" s="22"/>
      <c r="X443" s="22"/>
      <c r="Y443" s="22"/>
      <c r="Z443" s="22"/>
      <c r="AA443" s="22"/>
    </row>
    <row r="444" ht="15.75" customHeight="1">
      <c r="B444" s="6"/>
      <c r="C444" s="7"/>
      <c r="D444" s="7"/>
      <c r="S444" s="22"/>
      <c r="T444" s="22"/>
      <c r="U444" s="22"/>
      <c r="V444" s="22"/>
      <c r="W444" s="22"/>
      <c r="X444" s="22"/>
      <c r="Y444" s="22"/>
      <c r="Z444" s="22"/>
      <c r="AA444" s="22"/>
    </row>
    <row r="445" ht="15.75" customHeight="1">
      <c r="B445" s="6"/>
      <c r="C445" s="7"/>
      <c r="D445" s="7"/>
      <c r="S445" s="22"/>
      <c r="T445" s="22"/>
      <c r="U445" s="22"/>
      <c r="V445" s="22"/>
      <c r="W445" s="22"/>
      <c r="X445" s="22"/>
      <c r="Y445" s="22"/>
      <c r="Z445" s="22"/>
      <c r="AA445" s="22"/>
    </row>
    <row r="446" ht="15.75" customHeight="1">
      <c r="B446" s="6"/>
      <c r="C446" s="7"/>
      <c r="D446" s="7"/>
      <c r="S446" s="22"/>
      <c r="T446" s="22"/>
      <c r="U446" s="22"/>
      <c r="V446" s="22"/>
      <c r="W446" s="22"/>
      <c r="X446" s="22"/>
      <c r="Y446" s="22"/>
      <c r="Z446" s="22"/>
      <c r="AA446" s="22"/>
    </row>
    <row r="447" ht="15.75" customHeight="1">
      <c r="B447" s="6"/>
      <c r="C447" s="7"/>
      <c r="D447" s="7"/>
      <c r="S447" s="22"/>
      <c r="T447" s="22"/>
      <c r="U447" s="22"/>
      <c r="V447" s="22"/>
      <c r="W447" s="22"/>
      <c r="X447" s="22"/>
      <c r="Y447" s="22"/>
      <c r="Z447" s="22"/>
      <c r="AA447" s="22"/>
    </row>
    <row r="448" ht="15.75" customHeight="1">
      <c r="B448" s="6"/>
      <c r="C448" s="7"/>
      <c r="D448" s="7"/>
      <c r="S448" s="22"/>
      <c r="T448" s="22"/>
      <c r="U448" s="22"/>
      <c r="V448" s="22"/>
      <c r="W448" s="22"/>
      <c r="X448" s="22"/>
      <c r="Y448" s="22"/>
      <c r="Z448" s="22"/>
      <c r="AA448" s="22"/>
    </row>
    <row r="449" ht="15.75" customHeight="1">
      <c r="B449" s="6"/>
      <c r="C449" s="7"/>
      <c r="D449" s="7"/>
      <c r="S449" s="22"/>
      <c r="T449" s="22"/>
      <c r="U449" s="22"/>
      <c r="V449" s="22"/>
      <c r="W449" s="22"/>
      <c r="X449" s="22"/>
      <c r="Y449" s="22"/>
      <c r="Z449" s="22"/>
      <c r="AA449" s="22"/>
    </row>
    <row r="450" ht="15.75" customHeight="1">
      <c r="B450" s="6"/>
      <c r="C450" s="7"/>
      <c r="D450" s="7"/>
      <c r="S450" s="22"/>
      <c r="T450" s="22"/>
      <c r="U450" s="22"/>
      <c r="V450" s="22"/>
      <c r="W450" s="22"/>
      <c r="X450" s="22"/>
      <c r="Y450" s="22"/>
      <c r="Z450" s="22"/>
      <c r="AA450" s="22"/>
    </row>
    <row r="451" ht="15.75" customHeight="1">
      <c r="B451" s="6"/>
      <c r="C451" s="7"/>
      <c r="D451" s="7"/>
      <c r="S451" s="22"/>
      <c r="T451" s="22"/>
      <c r="U451" s="22"/>
      <c r="V451" s="22"/>
      <c r="W451" s="22"/>
      <c r="X451" s="22"/>
      <c r="Y451" s="22"/>
      <c r="Z451" s="22"/>
      <c r="AA451" s="22"/>
    </row>
    <row r="452" ht="15.75" customHeight="1">
      <c r="B452" s="6"/>
      <c r="C452" s="7"/>
      <c r="D452" s="7"/>
      <c r="S452" s="22"/>
      <c r="T452" s="22"/>
      <c r="U452" s="22"/>
      <c r="V452" s="22"/>
      <c r="W452" s="22"/>
      <c r="X452" s="22"/>
      <c r="Y452" s="22"/>
      <c r="Z452" s="22"/>
      <c r="AA452" s="22"/>
    </row>
    <row r="453" ht="15.75" customHeight="1">
      <c r="B453" s="6"/>
      <c r="C453" s="7"/>
      <c r="D453" s="7"/>
      <c r="S453" s="22"/>
      <c r="T453" s="22"/>
      <c r="U453" s="22"/>
      <c r="V453" s="22"/>
      <c r="W453" s="22"/>
      <c r="X453" s="22"/>
      <c r="Y453" s="22"/>
      <c r="Z453" s="22"/>
      <c r="AA453" s="22"/>
    </row>
    <row r="454" ht="15.75" customHeight="1">
      <c r="B454" s="6"/>
      <c r="C454" s="7"/>
      <c r="D454" s="7"/>
      <c r="S454" s="22"/>
      <c r="T454" s="22"/>
      <c r="U454" s="22"/>
      <c r="V454" s="22"/>
      <c r="W454" s="22"/>
      <c r="X454" s="22"/>
      <c r="Y454" s="22"/>
      <c r="Z454" s="22"/>
      <c r="AA454" s="22"/>
    </row>
    <row r="455" ht="15.75" customHeight="1">
      <c r="B455" s="6"/>
      <c r="C455" s="7"/>
      <c r="D455" s="7"/>
      <c r="S455" s="22"/>
      <c r="T455" s="22"/>
      <c r="U455" s="22"/>
      <c r="V455" s="22"/>
      <c r="W455" s="22"/>
      <c r="X455" s="22"/>
      <c r="Y455" s="22"/>
      <c r="Z455" s="22"/>
      <c r="AA455" s="22"/>
    </row>
    <row r="456" ht="15.75" customHeight="1">
      <c r="B456" s="6"/>
      <c r="C456" s="7"/>
      <c r="D456" s="7"/>
      <c r="S456" s="22"/>
      <c r="T456" s="22"/>
      <c r="U456" s="22"/>
      <c r="V456" s="22"/>
      <c r="W456" s="22"/>
      <c r="X456" s="22"/>
      <c r="Y456" s="22"/>
      <c r="Z456" s="22"/>
      <c r="AA456" s="22"/>
    </row>
    <row r="457" ht="15.75" customHeight="1">
      <c r="B457" s="6"/>
      <c r="C457" s="7"/>
      <c r="D457" s="7"/>
      <c r="S457" s="22"/>
      <c r="T457" s="22"/>
      <c r="U457" s="22"/>
      <c r="V457" s="22"/>
      <c r="W457" s="22"/>
      <c r="X457" s="22"/>
      <c r="Y457" s="22"/>
      <c r="Z457" s="22"/>
      <c r="AA457" s="22"/>
    </row>
    <row r="458" ht="15.75" customHeight="1">
      <c r="B458" s="6"/>
      <c r="C458" s="7"/>
      <c r="D458" s="7"/>
      <c r="S458" s="22"/>
      <c r="T458" s="22"/>
      <c r="U458" s="22"/>
      <c r="V458" s="22"/>
      <c r="W458" s="22"/>
      <c r="X458" s="22"/>
      <c r="Y458" s="22"/>
      <c r="Z458" s="22"/>
      <c r="AA458" s="22"/>
    </row>
    <row r="459" ht="15.75" customHeight="1">
      <c r="B459" s="6"/>
      <c r="C459" s="7"/>
      <c r="D459" s="7"/>
      <c r="S459" s="22"/>
      <c r="T459" s="22"/>
      <c r="U459" s="22"/>
      <c r="V459" s="22"/>
      <c r="W459" s="22"/>
      <c r="X459" s="22"/>
      <c r="Y459" s="22"/>
      <c r="Z459" s="22"/>
      <c r="AA459" s="22"/>
    </row>
    <row r="460" ht="15.75" customHeight="1">
      <c r="B460" s="6"/>
      <c r="C460" s="7"/>
      <c r="D460" s="7"/>
      <c r="S460" s="22"/>
      <c r="T460" s="22"/>
      <c r="U460" s="22"/>
      <c r="V460" s="22"/>
      <c r="W460" s="22"/>
      <c r="X460" s="22"/>
      <c r="Y460" s="22"/>
      <c r="Z460" s="22"/>
      <c r="AA460" s="22"/>
    </row>
    <row r="461" ht="15.75" customHeight="1">
      <c r="B461" s="6"/>
      <c r="C461" s="7"/>
      <c r="D461" s="7"/>
      <c r="S461" s="22"/>
      <c r="T461" s="22"/>
      <c r="U461" s="22"/>
      <c r="V461" s="22"/>
      <c r="W461" s="22"/>
      <c r="X461" s="22"/>
      <c r="Y461" s="22"/>
      <c r="Z461" s="22"/>
      <c r="AA461" s="22"/>
    </row>
    <row r="462" ht="15.75" customHeight="1">
      <c r="B462" s="6"/>
      <c r="C462" s="7"/>
      <c r="D462" s="7"/>
      <c r="S462" s="22"/>
      <c r="T462" s="22"/>
      <c r="U462" s="22"/>
      <c r="V462" s="22"/>
      <c r="W462" s="22"/>
      <c r="X462" s="22"/>
      <c r="Y462" s="22"/>
      <c r="Z462" s="22"/>
      <c r="AA462" s="22"/>
    </row>
    <row r="463" ht="15.75" customHeight="1">
      <c r="B463" s="6"/>
      <c r="C463" s="7"/>
      <c r="D463" s="7"/>
      <c r="S463" s="22"/>
      <c r="T463" s="22"/>
      <c r="U463" s="22"/>
      <c r="V463" s="22"/>
      <c r="W463" s="22"/>
      <c r="X463" s="22"/>
      <c r="Y463" s="22"/>
      <c r="Z463" s="22"/>
      <c r="AA463" s="22"/>
    </row>
    <row r="464" ht="15.75" customHeight="1">
      <c r="B464" s="6"/>
      <c r="C464" s="7"/>
      <c r="D464" s="7"/>
      <c r="S464" s="22"/>
      <c r="T464" s="22"/>
      <c r="U464" s="22"/>
      <c r="V464" s="22"/>
      <c r="W464" s="22"/>
      <c r="X464" s="22"/>
      <c r="Y464" s="22"/>
      <c r="Z464" s="22"/>
      <c r="AA464" s="22"/>
    </row>
    <row r="465" ht="15.75" customHeight="1">
      <c r="B465" s="6"/>
      <c r="C465" s="7"/>
      <c r="D465" s="7"/>
      <c r="S465" s="22"/>
      <c r="T465" s="22"/>
      <c r="U465" s="22"/>
      <c r="V465" s="22"/>
      <c r="W465" s="22"/>
      <c r="X465" s="22"/>
      <c r="Y465" s="22"/>
      <c r="Z465" s="22"/>
      <c r="AA465" s="22"/>
    </row>
    <row r="466" ht="15.75" customHeight="1">
      <c r="B466" s="6"/>
      <c r="C466" s="7"/>
      <c r="D466" s="7"/>
      <c r="S466" s="22"/>
      <c r="T466" s="22"/>
      <c r="U466" s="22"/>
      <c r="V466" s="22"/>
      <c r="W466" s="22"/>
      <c r="X466" s="22"/>
      <c r="Y466" s="22"/>
      <c r="Z466" s="22"/>
      <c r="AA466" s="22"/>
    </row>
    <row r="467" ht="15.75" customHeight="1">
      <c r="B467" s="6"/>
      <c r="C467" s="7"/>
      <c r="D467" s="7"/>
      <c r="S467" s="22"/>
      <c r="T467" s="22"/>
      <c r="U467" s="22"/>
      <c r="V467" s="22"/>
      <c r="W467" s="22"/>
      <c r="X467" s="22"/>
      <c r="Y467" s="22"/>
      <c r="Z467" s="22"/>
      <c r="AA467" s="22"/>
    </row>
    <row r="468" ht="15.75" customHeight="1">
      <c r="B468" s="6"/>
      <c r="C468" s="7"/>
      <c r="D468" s="7"/>
      <c r="S468" s="22"/>
      <c r="T468" s="22"/>
      <c r="U468" s="22"/>
      <c r="V468" s="22"/>
      <c r="W468" s="22"/>
      <c r="X468" s="22"/>
      <c r="Y468" s="22"/>
      <c r="Z468" s="22"/>
      <c r="AA468" s="22"/>
    </row>
    <row r="469" ht="15.75" customHeight="1">
      <c r="B469" s="6"/>
      <c r="C469" s="7"/>
      <c r="D469" s="7"/>
      <c r="S469" s="22"/>
      <c r="T469" s="22"/>
      <c r="U469" s="22"/>
      <c r="V469" s="22"/>
      <c r="W469" s="22"/>
      <c r="X469" s="22"/>
      <c r="Y469" s="22"/>
      <c r="Z469" s="22"/>
      <c r="AA469" s="22"/>
    </row>
    <row r="470" ht="15.75" customHeight="1">
      <c r="B470" s="6"/>
      <c r="C470" s="7"/>
      <c r="D470" s="7"/>
      <c r="S470" s="22"/>
      <c r="T470" s="22"/>
      <c r="U470" s="22"/>
      <c r="V470" s="22"/>
      <c r="W470" s="22"/>
      <c r="X470" s="22"/>
      <c r="Y470" s="22"/>
      <c r="Z470" s="22"/>
      <c r="AA470" s="22"/>
    </row>
    <row r="471" ht="15.75" customHeight="1">
      <c r="B471" s="6"/>
      <c r="C471" s="7"/>
      <c r="D471" s="7"/>
      <c r="S471" s="22"/>
      <c r="T471" s="22"/>
      <c r="U471" s="22"/>
      <c r="V471" s="22"/>
      <c r="W471" s="22"/>
      <c r="X471" s="22"/>
      <c r="Y471" s="22"/>
      <c r="Z471" s="22"/>
      <c r="AA471" s="22"/>
    </row>
    <row r="472" ht="15.75" customHeight="1">
      <c r="B472" s="6"/>
      <c r="C472" s="7"/>
      <c r="D472" s="7"/>
      <c r="S472" s="22"/>
      <c r="T472" s="22"/>
      <c r="U472" s="22"/>
      <c r="V472" s="22"/>
      <c r="W472" s="22"/>
      <c r="X472" s="22"/>
      <c r="Y472" s="22"/>
      <c r="Z472" s="22"/>
      <c r="AA472" s="22"/>
    </row>
    <row r="473" ht="15.75" customHeight="1">
      <c r="B473" s="6"/>
      <c r="C473" s="7"/>
      <c r="D473" s="7"/>
      <c r="S473" s="22"/>
      <c r="T473" s="22"/>
      <c r="U473" s="22"/>
      <c r="V473" s="22"/>
      <c r="W473" s="22"/>
      <c r="X473" s="22"/>
      <c r="Y473" s="22"/>
      <c r="Z473" s="22"/>
      <c r="AA473" s="22"/>
    </row>
    <row r="474" ht="15.75" customHeight="1">
      <c r="B474" s="6"/>
      <c r="C474" s="7"/>
      <c r="D474" s="7"/>
      <c r="S474" s="22"/>
      <c r="T474" s="22"/>
      <c r="U474" s="22"/>
      <c r="V474" s="22"/>
      <c r="W474" s="22"/>
      <c r="X474" s="22"/>
      <c r="Y474" s="22"/>
      <c r="Z474" s="22"/>
      <c r="AA474" s="22"/>
    </row>
    <row r="475" ht="15.75" customHeight="1">
      <c r="B475" s="6"/>
      <c r="C475" s="7"/>
      <c r="D475" s="7"/>
      <c r="S475" s="22"/>
      <c r="T475" s="22"/>
      <c r="U475" s="22"/>
      <c r="V475" s="22"/>
      <c r="W475" s="22"/>
      <c r="X475" s="22"/>
      <c r="Y475" s="22"/>
      <c r="Z475" s="22"/>
      <c r="AA475" s="22"/>
    </row>
    <row r="476" ht="15.75" customHeight="1">
      <c r="B476" s="6"/>
      <c r="C476" s="7"/>
      <c r="D476" s="7"/>
      <c r="S476" s="22"/>
      <c r="T476" s="22"/>
      <c r="U476" s="22"/>
      <c r="V476" s="22"/>
      <c r="W476" s="22"/>
      <c r="X476" s="22"/>
      <c r="Y476" s="22"/>
      <c r="Z476" s="22"/>
      <c r="AA476" s="22"/>
    </row>
    <row r="477" ht="15.75" customHeight="1">
      <c r="B477" s="6"/>
      <c r="C477" s="7"/>
      <c r="D477" s="7"/>
      <c r="S477" s="22"/>
      <c r="T477" s="22"/>
      <c r="U477" s="22"/>
      <c r="V477" s="22"/>
      <c r="W477" s="22"/>
      <c r="X477" s="22"/>
      <c r="Y477" s="22"/>
      <c r="Z477" s="22"/>
      <c r="AA477" s="22"/>
    </row>
    <row r="478" ht="15.75" customHeight="1">
      <c r="B478" s="6"/>
      <c r="C478" s="7"/>
      <c r="D478" s="7"/>
      <c r="S478" s="22"/>
      <c r="T478" s="22"/>
      <c r="U478" s="22"/>
      <c r="V478" s="22"/>
      <c r="W478" s="22"/>
      <c r="X478" s="22"/>
      <c r="Y478" s="22"/>
      <c r="Z478" s="22"/>
      <c r="AA478" s="22"/>
    </row>
    <row r="479" ht="15.75" customHeight="1">
      <c r="B479" s="6"/>
      <c r="C479" s="7"/>
      <c r="D479" s="7"/>
      <c r="S479" s="22"/>
      <c r="T479" s="22"/>
      <c r="U479" s="22"/>
      <c r="V479" s="22"/>
      <c r="W479" s="22"/>
      <c r="X479" s="22"/>
      <c r="Y479" s="22"/>
      <c r="Z479" s="22"/>
      <c r="AA479" s="22"/>
    </row>
    <row r="480" ht="15.75" customHeight="1">
      <c r="B480" s="6"/>
      <c r="C480" s="7"/>
      <c r="D480" s="7"/>
      <c r="S480" s="22"/>
      <c r="T480" s="22"/>
      <c r="U480" s="22"/>
      <c r="V480" s="22"/>
      <c r="W480" s="22"/>
      <c r="X480" s="22"/>
      <c r="Y480" s="22"/>
      <c r="Z480" s="22"/>
      <c r="AA480" s="22"/>
    </row>
    <row r="481" ht="15.75" customHeight="1">
      <c r="B481" s="6"/>
      <c r="C481" s="7"/>
      <c r="D481" s="7"/>
      <c r="S481" s="22"/>
      <c r="T481" s="22"/>
      <c r="U481" s="22"/>
      <c r="V481" s="22"/>
      <c r="W481" s="22"/>
      <c r="X481" s="22"/>
      <c r="Y481" s="22"/>
      <c r="Z481" s="22"/>
      <c r="AA481" s="22"/>
    </row>
    <row r="482" ht="15.75" customHeight="1">
      <c r="B482" s="6"/>
      <c r="C482" s="7"/>
      <c r="D482" s="7"/>
      <c r="S482" s="22"/>
      <c r="T482" s="22"/>
      <c r="U482" s="22"/>
      <c r="V482" s="22"/>
      <c r="W482" s="22"/>
      <c r="X482" s="22"/>
      <c r="Y482" s="22"/>
      <c r="Z482" s="22"/>
      <c r="AA482" s="22"/>
    </row>
    <row r="483" ht="15.75" customHeight="1">
      <c r="B483" s="6"/>
      <c r="C483" s="7"/>
      <c r="D483" s="7"/>
      <c r="S483" s="22"/>
      <c r="T483" s="22"/>
      <c r="U483" s="22"/>
      <c r="V483" s="22"/>
      <c r="W483" s="22"/>
      <c r="X483" s="22"/>
      <c r="Y483" s="22"/>
      <c r="Z483" s="22"/>
      <c r="AA483" s="22"/>
    </row>
    <row r="484" ht="15.75" customHeight="1">
      <c r="B484" s="6"/>
      <c r="C484" s="7"/>
      <c r="D484" s="7"/>
      <c r="S484" s="22"/>
      <c r="T484" s="22"/>
      <c r="U484" s="22"/>
      <c r="V484" s="22"/>
      <c r="W484" s="22"/>
      <c r="X484" s="22"/>
      <c r="Y484" s="22"/>
      <c r="Z484" s="22"/>
      <c r="AA484" s="22"/>
    </row>
    <row r="485" ht="15.75" customHeight="1">
      <c r="B485" s="6"/>
      <c r="C485" s="7"/>
      <c r="D485" s="7"/>
      <c r="S485" s="22"/>
      <c r="T485" s="22"/>
      <c r="U485" s="22"/>
      <c r="V485" s="22"/>
      <c r="W485" s="22"/>
      <c r="X485" s="22"/>
      <c r="Y485" s="22"/>
      <c r="Z485" s="22"/>
      <c r="AA485" s="22"/>
    </row>
    <row r="486" ht="15.75" customHeight="1">
      <c r="B486" s="6"/>
      <c r="C486" s="7"/>
      <c r="D486" s="7"/>
      <c r="S486" s="22"/>
      <c r="T486" s="22"/>
      <c r="U486" s="22"/>
      <c r="V486" s="22"/>
      <c r="W486" s="22"/>
      <c r="X486" s="22"/>
      <c r="Y486" s="22"/>
      <c r="Z486" s="22"/>
      <c r="AA486" s="22"/>
    </row>
    <row r="487" ht="15.75" customHeight="1">
      <c r="B487" s="6"/>
      <c r="C487" s="7"/>
      <c r="D487" s="7"/>
      <c r="S487" s="22"/>
      <c r="T487" s="22"/>
      <c r="U487" s="22"/>
      <c r="V487" s="22"/>
      <c r="W487" s="22"/>
      <c r="X487" s="22"/>
      <c r="Y487" s="22"/>
      <c r="Z487" s="22"/>
      <c r="AA487" s="22"/>
    </row>
    <row r="488" ht="15.75" customHeight="1">
      <c r="B488" s="6"/>
      <c r="C488" s="7"/>
      <c r="D488" s="7"/>
      <c r="S488" s="22"/>
      <c r="T488" s="22"/>
      <c r="U488" s="22"/>
      <c r="V488" s="22"/>
      <c r="W488" s="22"/>
      <c r="X488" s="22"/>
      <c r="Y488" s="22"/>
      <c r="Z488" s="22"/>
      <c r="AA488" s="22"/>
    </row>
    <row r="489" ht="15.75" customHeight="1">
      <c r="B489" s="6"/>
      <c r="C489" s="7"/>
      <c r="D489" s="7"/>
      <c r="S489" s="22"/>
      <c r="T489" s="22"/>
      <c r="U489" s="22"/>
      <c r="V489" s="22"/>
      <c r="W489" s="22"/>
      <c r="X489" s="22"/>
      <c r="Y489" s="22"/>
      <c r="Z489" s="22"/>
      <c r="AA489" s="22"/>
    </row>
    <row r="490" ht="15.75" customHeight="1">
      <c r="B490" s="6"/>
      <c r="C490" s="7"/>
      <c r="D490" s="7"/>
      <c r="S490" s="22"/>
      <c r="T490" s="22"/>
      <c r="U490" s="22"/>
      <c r="V490" s="22"/>
      <c r="W490" s="22"/>
      <c r="X490" s="22"/>
      <c r="Y490" s="22"/>
      <c r="Z490" s="22"/>
      <c r="AA490" s="22"/>
    </row>
    <row r="491" ht="15.75" customHeight="1">
      <c r="B491" s="6"/>
      <c r="C491" s="7"/>
      <c r="D491" s="7"/>
      <c r="S491" s="22"/>
      <c r="T491" s="22"/>
      <c r="U491" s="22"/>
      <c r="V491" s="22"/>
      <c r="W491" s="22"/>
      <c r="X491" s="22"/>
      <c r="Y491" s="22"/>
      <c r="Z491" s="22"/>
      <c r="AA491" s="22"/>
    </row>
    <row r="492" ht="15.75" customHeight="1">
      <c r="B492" s="6"/>
      <c r="C492" s="7"/>
      <c r="D492" s="7"/>
      <c r="S492" s="22"/>
      <c r="T492" s="22"/>
      <c r="U492" s="22"/>
      <c r="V492" s="22"/>
      <c r="W492" s="22"/>
      <c r="X492" s="22"/>
      <c r="Y492" s="22"/>
      <c r="Z492" s="22"/>
      <c r="AA492" s="22"/>
    </row>
    <row r="493" ht="15.75" customHeight="1">
      <c r="B493" s="6"/>
      <c r="C493" s="7"/>
      <c r="D493" s="7"/>
      <c r="S493" s="22"/>
      <c r="T493" s="22"/>
      <c r="U493" s="22"/>
      <c r="V493" s="22"/>
      <c r="W493" s="22"/>
      <c r="X493" s="22"/>
      <c r="Y493" s="22"/>
      <c r="Z493" s="22"/>
      <c r="AA493" s="22"/>
    </row>
    <row r="494" ht="15.75" customHeight="1">
      <c r="B494" s="6"/>
      <c r="C494" s="7"/>
      <c r="D494" s="7"/>
      <c r="S494" s="22"/>
      <c r="T494" s="22"/>
      <c r="U494" s="22"/>
      <c r="V494" s="22"/>
      <c r="W494" s="22"/>
      <c r="X494" s="22"/>
      <c r="Y494" s="22"/>
      <c r="Z494" s="22"/>
      <c r="AA494" s="22"/>
    </row>
    <row r="495" ht="15.75" customHeight="1">
      <c r="B495" s="6"/>
      <c r="C495" s="7"/>
      <c r="D495" s="7"/>
      <c r="S495" s="22"/>
      <c r="T495" s="22"/>
      <c r="U495" s="22"/>
      <c r="V495" s="22"/>
      <c r="W495" s="22"/>
      <c r="X495" s="22"/>
      <c r="Y495" s="22"/>
      <c r="Z495" s="22"/>
      <c r="AA495" s="22"/>
    </row>
    <row r="496" ht="15.75" customHeight="1">
      <c r="B496" s="6"/>
      <c r="C496" s="7"/>
      <c r="D496" s="7"/>
      <c r="S496" s="22"/>
      <c r="T496" s="22"/>
      <c r="U496" s="22"/>
      <c r="V496" s="22"/>
      <c r="W496" s="22"/>
      <c r="X496" s="22"/>
      <c r="Y496" s="22"/>
      <c r="Z496" s="22"/>
      <c r="AA496" s="22"/>
    </row>
    <row r="497" ht="15.75" customHeight="1">
      <c r="B497" s="6"/>
      <c r="C497" s="7"/>
      <c r="D497" s="7"/>
      <c r="S497" s="22"/>
      <c r="T497" s="22"/>
      <c r="U497" s="22"/>
      <c r="V497" s="22"/>
      <c r="W497" s="22"/>
      <c r="X497" s="22"/>
      <c r="Y497" s="22"/>
      <c r="Z497" s="22"/>
      <c r="AA497" s="22"/>
    </row>
    <row r="498" ht="15.75" customHeight="1">
      <c r="B498" s="6"/>
      <c r="C498" s="7"/>
      <c r="D498" s="7"/>
      <c r="S498" s="22"/>
      <c r="T498" s="22"/>
      <c r="U498" s="22"/>
      <c r="V498" s="22"/>
      <c r="W498" s="22"/>
      <c r="X498" s="22"/>
      <c r="Y498" s="22"/>
      <c r="Z498" s="22"/>
      <c r="AA498" s="22"/>
    </row>
    <row r="499" ht="15.75" customHeight="1">
      <c r="B499" s="6"/>
      <c r="C499" s="7"/>
      <c r="D499" s="7"/>
      <c r="S499" s="22"/>
      <c r="T499" s="22"/>
      <c r="U499" s="22"/>
      <c r="V499" s="22"/>
      <c r="W499" s="22"/>
      <c r="X499" s="22"/>
      <c r="Y499" s="22"/>
      <c r="Z499" s="22"/>
      <c r="AA499" s="22"/>
    </row>
    <row r="500" ht="15.75" customHeight="1">
      <c r="B500" s="6"/>
      <c r="C500" s="7"/>
      <c r="D500" s="7"/>
      <c r="S500" s="22"/>
      <c r="T500" s="22"/>
      <c r="U500" s="22"/>
      <c r="V500" s="22"/>
      <c r="W500" s="22"/>
      <c r="X500" s="22"/>
      <c r="Y500" s="22"/>
      <c r="Z500" s="22"/>
      <c r="AA500" s="22"/>
    </row>
    <row r="501" ht="15.75" customHeight="1">
      <c r="B501" s="6"/>
      <c r="C501" s="7"/>
      <c r="D501" s="7"/>
      <c r="S501" s="22"/>
      <c r="T501" s="22"/>
      <c r="U501" s="22"/>
      <c r="V501" s="22"/>
      <c r="W501" s="22"/>
      <c r="X501" s="22"/>
      <c r="Y501" s="22"/>
      <c r="Z501" s="22"/>
      <c r="AA501" s="22"/>
    </row>
    <row r="502" ht="15.75" customHeight="1">
      <c r="B502" s="6"/>
      <c r="C502" s="7"/>
      <c r="D502" s="7"/>
      <c r="S502" s="22"/>
      <c r="T502" s="22"/>
      <c r="U502" s="22"/>
      <c r="V502" s="22"/>
      <c r="W502" s="22"/>
      <c r="X502" s="22"/>
      <c r="Y502" s="22"/>
      <c r="Z502" s="22"/>
      <c r="AA502" s="22"/>
    </row>
    <row r="503" ht="15.75" customHeight="1">
      <c r="B503" s="6"/>
      <c r="C503" s="7"/>
      <c r="D503" s="7"/>
      <c r="S503" s="22"/>
      <c r="T503" s="22"/>
      <c r="U503" s="22"/>
      <c r="V503" s="22"/>
      <c r="W503" s="22"/>
      <c r="X503" s="22"/>
      <c r="Y503" s="22"/>
      <c r="Z503" s="22"/>
      <c r="AA503" s="22"/>
    </row>
    <row r="504" ht="15.75" customHeight="1">
      <c r="B504" s="6"/>
      <c r="C504" s="7"/>
      <c r="D504" s="7"/>
      <c r="S504" s="22"/>
      <c r="T504" s="22"/>
      <c r="U504" s="22"/>
      <c r="V504" s="22"/>
      <c r="W504" s="22"/>
      <c r="X504" s="22"/>
      <c r="Y504" s="22"/>
      <c r="Z504" s="22"/>
      <c r="AA504" s="22"/>
    </row>
    <row r="505" ht="15.75" customHeight="1">
      <c r="B505" s="6"/>
      <c r="C505" s="7"/>
      <c r="D505" s="7"/>
      <c r="S505" s="22"/>
      <c r="T505" s="22"/>
      <c r="U505" s="22"/>
      <c r="V505" s="22"/>
      <c r="W505" s="22"/>
      <c r="X505" s="22"/>
      <c r="Y505" s="22"/>
      <c r="Z505" s="22"/>
      <c r="AA505" s="22"/>
    </row>
    <row r="506" ht="15.75" customHeight="1">
      <c r="B506" s="6"/>
      <c r="C506" s="7"/>
      <c r="D506" s="7"/>
      <c r="S506" s="22"/>
      <c r="T506" s="22"/>
      <c r="U506" s="22"/>
      <c r="V506" s="22"/>
      <c r="W506" s="22"/>
      <c r="X506" s="22"/>
      <c r="Y506" s="22"/>
      <c r="Z506" s="22"/>
      <c r="AA506" s="22"/>
    </row>
    <row r="507" ht="15.75" customHeight="1">
      <c r="B507" s="6"/>
      <c r="C507" s="7"/>
      <c r="D507" s="7"/>
      <c r="S507" s="22"/>
      <c r="T507" s="22"/>
      <c r="U507" s="22"/>
      <c r="V507" s="22"/>
      <c r="W507" s="22"/>
      <c r="X507" s="22"/>
      <c r="Y507" s="22"/>
      <c r="Z507" s="22"/>
      <c r="AA507" s="22"/>
    </row>
    <row r="508" ht="15.75" customHeight="1">
      <c r="B508" s="6"/>
      <c r="C508" s="7"/>
      <c r="D508" s="7"/>
      <c r="S508" s="22"/>
      <c r="T508" s="22"/>
      <c r="U508" s="22"/>
      <c r="V508" s="22"/>
      <c r="W508" s="22"/>
      <c r="X508" s="22"/>
      <c r="Y508" s="22"/>
      <c r="Z508" s="22"/>
      <c r="AA508" s="22"/>
    </row>
    <row r="509" ht="15.75" customHeight="1">
      <c r="B509" s="6"/>
      <c r="C509" s="7"/>
      <c r="D509" s="7"/>
      <c r="S509" s="22"/>
      <c r="T509" s="22"/>
      <c r="U509" s="22"/>
      <c r="V509" s="22"/>
      <c r="W509" s="22"/>
      <c r="X509" s="22"/>
      <c r="Y509" s="22"/>
      <c r="Z509" s="22"/>
      <c r="AA509" s="22"/>
    </row>
    <row r="510" ht="15.75" customHeight="1">
      <c r="B510" s="6"/>
      <c r="C510" s="7"/>
      <c r="D510" s="7"/>
      <c r="S510" s="22"/>
      <c r="T510" s="22"/>
      <c r="U510" s="22"/>
      <c r="V510" s="22"/>
      <c r="W510" s="22"/>
      <c r="X510" s="22"/>
      <c r="Y510" s="22"/>
      <c r="Z510" s="22"/>
      <c r="AA510" s="22"/>
    </row>
    <row r="511" ht="15.75" customHeight="1">
      <c r="B511" s="6"/>
      <c r="C511" s="7"/>
      <c r="D511" s="7"/>
      <c r="S511" s="22"/>
      <c r="T511" s="22"/>
      <c r="U511" s="22"/>
      <c r="V511" s="22"/>
      <c r="W511" s="22"/>
      <c r="X511" s="22"/>
      <c r="Y511" s="22"/>
      <c r="Z511" s="22"/>
      <c r="AA511" s="22"/>
    </row>
    <row r="512" ht="15.75" customHeight="1">
      <c r="B512" s="6"/>
      <c r="C512" s="7"/>
      <c r="D512" s="7"/>
      <c r="S512" s="22"/>
      <c r="T512" s="22"/>
      <c r="U512" s="22"/>
      <c r="V512" s="22"/>
      <c r="W512" s="22"/>
      <c r="X512" s="22"/>
      <c r="Y512" s="22"/>
      <c r="Z512" s="22"/>
      <c r="AA512" s="22"/>
    </row>
    <row r="513" ht="15.75" customHeight="1">
      <c r="B513" s="6"/>
      <c r="C513" s="7"/>
      <c r="D513" s="7"/>
      <c r="S513" s="22"/>
      <c r="T513" s="22"/>
      <c r="U513" s="22"/>
      <c r="V513" s="22"/>
      <c r="W513" s="22"/>
      <c r="X513" s="22"/>
      <c r="Y513" s="22"/>
      <c r="Z513" s="22"/>
      <c r="AA513" s="22"/>
    </row>
    <row r="514" ht="15.75" customHeight="1">
      <c r="B514" s="6"/>
      <c r="C514" s="7"/>
      <c r="D514" s="7"/>
      <c r="S514" s="22"/>
      <c r="T514" s="22"/>
      <c r="U514" s="22"/>
      <c r="V514" s="22"/>
      <c r="W514" s="22"/>
      <c r="X514" s="22"/>
      <c r="Y514" s="22"/>
      <c r="Z514" s="22"/>
      <c r="AA514" s="22"/>
    </row>
    <row r="515" ht="15.75" customHeight="1">
      <c r="B515" s="6"/>
      <c r="C515" s="7"/>
      <c r="D515" s="7"/>
      <c r="S515" s="22"/>
      <c r="T515" s="22"/>
      <c r="U515" s="22"/>
      <c r="V515" s="22"/>
      <c r="W515" s="22"/>
      <c r="X515" s="22"/>
      <c r="Y515" s="22"/>
      <c r="Z515" s="22"/>
      <c r="AA515" s="22"/>
    </row>
    <row r="516" ht="15.75" customHeight="1">
      <c r="B516" s="6"/>
      <c r="C516" s="7"/>
      <c r="D516" s="7"/>
      <c r="S516" s="22"/>
      <c r="T516" s="22"/>
      <c r="U516" s="22"/>
      <c r="V516" s="22"/>
      <c r="W516" s="22"/>
      <c r="X516" s="22"/>
      <c r="Y516" s="22"/>
      <c r="Z516" s="22"/>
      <c r="AA516" s="22"/>
    </row>
    <row r="517" ht="15.75" customHeight="1">
      <c r="B517" s="6"/>
      <c r="C517" s="7"/>
      <c r="D517" s="7"/>
      <c r="S517" s="22"/>
      <c r="T517" s="22"/>
      <c r="U517" s="22"/>
      <c r="V517" s="22"/>
      <c r="W517" s="22"/>
      <c r="X517" s="22"/>
      <c r="Y517" s="22"/>
      <c r="Z517" s="22"/>
      <c r="AA517" s="22"/>
    </row>
    <row r="518" ht="15.75" customHeight="1">
      <c r="B518" s="6"/>
      <c r="C518" s="7"/>
      <c r="D518" s="7"/>
      <c r="S518" s="22"/>
      <c r="T518" s="22"/>
      <c r="U518" s="22"/>
      <c r="V518" s="22"/>
      <c r="W518" s="22"/>
      <c r="X518" s="22"/>
      <c r="Y518" s="22"/>
      <c r="Z518" s="22"/>
      <c r="AA518" s="22"/>
    </row>
    <row r="519" ht="15.75" customHeight="1">
      <c r="B519" s="6"/>
      <c r="C519" s="7"/>
      <c r="D519" s="7"/>
      <c r="S519" s="22"/>
      <c r="T519" s="22"/>
      <c r="U519" s="22"/>
      <c r="V519" s="22"/>
      <c r="W519" s="22"/>
      <c r="X519" s="22"/>
      <c r="Y519" s="22"/>
      <c r="Z519" s="22"/>
      <c r="AA519" s="22"/>
    </row>
    <row r="520" ht="15.75" customHeight="1">
      <c r="B520" s="6"/>
      <c r="C520" s="7"/>
      <c r="D520" s="7"/>
      <c r="S520" s="22"/>
      <c r="T520" s="22"/>
      <c r="U520" s="22"/>
      <c r="V520" s="22"/>
      <c r="W520" s="22"/>
      <c r="X520" s="22"/>
      <c r="Y520" s="22"/>
      <c r="Z520" s="22"/>
      <c r="AA520" s="22"/>
    </row>
    <row r="521" ht="15.75" customHeight="1">
      <c r="B521" s="6"/>
      <c r="C521" s="7"/>
      <c r="D521" s="7"/>
      <c r="S521" s="22"/>
      <c r="T521" s="22"/>
      <c r="U521" s="22"/>
      <c r="V521" s="22"/>
      <c r="W521" s="22"/>
      <c r="X521" s="22"/>
      <c r="Y521" s="22"/>
      <c r="Z521" s="22"/>
      <c r="AA521" s="22"/>
    </row>
    <row r="522" ht="15.75" customHeight="1">
      <c r="B522" s="6"/>
      <c r="C522" s="7"/>
      <c r="D522" s="7"/>
      <c r="S522" s="22"/>
      <c r="T522" s="22"/>
      <c r="U522" s="22"/>
      <c r="V522" s="22"/>
      <c r="W522" s="22"/>
      <c r="X522" s="22"/>
      <c r="Y522" s="22"/>
      <c r="Z522" s="22"/>
      <c r="AA522" s="22"/>
    </row>
    <row r="523" ht="15.75" customHeight="1">
      <c r="B523" s="6"/>
      <c r="C523" s="7"/>
      <c r="D523" s="7"/>
      <c r="S523" s="22"/>
      <c r="T523" s="22"/>
      <c r="U523" s="22"/>
      <c r="V523" s="22"/>
      <c r="W523" s="22"/>
      <c r="X523" s="22"/>
      <c r="Y523" s="22"/>
      <c r="Z523" s="22"/>
      <c r="AA523" s="22"/>
    </row>
    <row r="524" ht="15.75" customHeight="1">
      <c r="B524" s="6"/>
      <c r="C524" s="7"/>
      <c r="D524" s="7"/>
      <c r="S524" s="22"/>
      <c r="T524" s="22"/>
      <c r="U524" s="22"/>
      <c r="V524" s="22"/>
      <c r="W524" s="22"/>
      <c r="X524" s="22"/>
      <c r="Y524" s="22"/>
      <c r="Z524" s="22"/>
      <c r="AA524" s="22"/>
    </row>
    <row r="525" ht="15.75" customHeight="1">
      <c r="B525" s="6"/>
      <c r="C525" s="7"/>
      <c r="D525" s="7"/>
      <c r="S525" s="22"/>
      <c r="T525" s="22"/>
      <c r="U525" s="22"/>
      <c r="V525" s="22"/>
      <c r="W525" s="22"/>
      <c r="X525" s="22"/>
      <c r="Y525" s="22"/>
      <c r="Z525" s="22"/>
      <c r="AA525" s="22"/>
    </row>
    <row r="526" ht="15.75" customHeight="1">
      <c r="B526" s="6"/>
      <c r="C526" s="7"/>
      <c r="D526" s="7"/>
      <c r="S526" s="22"/>
      <c r="T526" s="22"/>
      <c r="U526" s="22"/>
      <c r="V526" s="22"/>
      <c r="W526" s="22"/>
      <c r="X526" s="22"/>
      <c r="Y526" s="22"/>
      <c r="Z526" s="22"/>
      <c r="AA526" s="22"/>
    </row>
    <row r="527" ht="15.75" customHeight="1">
      <c r="B527" s="6"/>
      <c r="C527" s="7"/>
      <c r="D527" s="7"/>
      <c r="S527" s="22"/>
      <c r="T527" s="22"/>
      <c r="U527" s="22"/>
      <c r="V527" s="22"/>
      <c r="W527" s="22"/>
      <c r="X527" s="22"/>
      <c r="Y527" s="22"/>
      <c r="Z527" s="22"/>
      <c r="AA527" s="22"/>
    </row>
    <row r="528" ht="15.75" customHeight="1">
      <c r="B528" s="6"/>
      <c r="C528" s="7"/>
      <c r="D528" s="7"/>
      <c r="S528" s="22"/>
      <c r="T528" s="22"/>
      <c r="U528" s="22"/>
      <c r="V528" s="22"/>
      <c r="W528" s="22"/>
      <c r="X528" s="22"/>
      <c r="Y528" s="22"/>
      <c r="Z528" s="22"/>
      <c r="AA528" s="22"/>
    </row>
    <row r="529" ht="15.75" customHeight="1">
      <c r="B529" s="6"/>
      <c r="C529" s="7"/>
      <c r="D529" s="7"/>
      <c r="S529" s="22"/>
      <c r="T529" s="22"/>
      <c r="U529" s="22"/>
      <c r="V529" s="22"/>
      <c r="W529" s="22"/>
      <c r="X529" s="22"/>
      <c r="Y529" s="22"/>
      <c r="Z529" s="22"/>
      <c r="AA529" s="22"/>
    </row>
    <row r="530" ht="15.75" customHeight="1">
      <c r="B530" s="6"/>
      <c r="C530" s="7"/>
      <c r="D530" s="7"/>
      <c r="S530" s="22"/>
      <c r="T530" s="22"/>
      <c r="U530" s="22"/>
      <c r="V530" s="22"/>
      <c r="W530" s="22"/>
      <c r="X530" s="22"/>
      <c r="Y530" s="22"/>
      <c r="Z530" s="22"/>
      <c r="AA530" s="22"/>
    </row>
    <row r="531" ht="15.75" customHeight="1">
      <c r="B531" s="6"/>
      <c r="C531" s="7"/>
      <c r="D531" s="7"/>
      <c r="S531" s="22"/>
      <c r="T531" s="22"/>
      <c r="U531" s="22"/>
      <c r="V531" s="22"/>
      <c r="W531" s="22"/>
      <c r="X531" s="22"/>
      <c r="Y531" s="22"/>
      <c r="Z531" s="22"/>
      <c r="AA531" s="22"/>
    </row>
    <row r="532" ht="15.75" customHeight="1">
      <c r="B532" s="6"/>
      <c r="C532" s="7"/>
      <c r="D532" s="7"/>
      <c r="S532" s="22"/>
      <c r="T532" s="22"/>
      <c r="U532" s="22"/>
      <c r="V532" s="22"/>
      <c r="W532" s="22"/>
      <c r="X532" s="22"/>
      <c r="Y532" s="22"/>
      <c r="Z532" s="22"/>
      <c r="AA532" s="22"/>
    </row>
    <row r="533" ht="15.75" customHeight="1">
      <c r="B533" s="6"/>
      <c r="C533" s="7"/>
      <c r="D533" s="7"/>
      <c r="S533" s="22"/>
      <c r="T533" s="22"/>
      <c r="U533" s="22"/>
      <c r="V533" s="22"/>
      <c r="W533" s="22"/>
      <c r="X533" s="22"/>
      <c r="Y533" s="22"/>
      <c r="Z533" s="22"/>
      <c r="AA533" s="22"/>
    </row>
    <row r="534" ht="15.75" customHeight="1">
      <c r="B534" s="6"/>
      <c r="C534" s="7"/>
      <c r="D534" s="7"/>
      <c r="S534" s="22"/>
      <c r="T534" s="22"/>
      <c r="U534" s="22"/>
      <c r="V534" s="22"/>
      <c r="W534" s="22"/>
      <c r="X534" s="22"/>
      <c r="Y534" s="22"/>
      <c r="Z534" s="22"/>
      <c r="AA534" s="22"/>
    </row>
    <row r="535" ht="15.75" customHeight="1">
      <c r="B535" s="6"/>
      <c r="C535" s="7"/>
      <c r="D535" s="7"/>
      <c r="S535" s="22"/>
      <c r="T535" s="22"/>
      <c r="U535" s="22"/>
      <c r="V535" s="22"/>
      <c r="W535" s="22"/>
      <c r="X535" s="22"/>
      <c r="Y535" s="22"/>
      <c r="Z535" s="22"/>
      <c r="AA535" s="22"/>
    </row>
    <row r="536" ht="15.75" customHeight="1">
      <c r="B536" s="6"/>
      <c r="C536" s="7"/>
      <c r="D536" s="7"/>
      <c r="S536" s="22"/>
      <c r="T536" s="22"/>
      <c r="U536" s="22"/>
      <c r="V536" s="22"/>
      <c r="W536" s="22"/>
      <c r="X536" s="22"/>
      <c r="Y536" s="22"/>
      <c r="Z536" s="22"/>
      <c r="AA536" s="22"/>
    </row>
    <row r="537" ht="15.75" customHeight="1">
      <c r="B537" s="6"/>
      <c r="C537" s="7"/>
      <c r="D537" s="7"/>
      <c r="S537" s="22"/>
      <c r="T537" s="22"/>
      <c r="U537" s="22"/>
      <c r="V537" s="22"/>
      <c r="W537" s="22"/>
      <c r="X537" s="22"/>
      <c r="Y537" s="22"/>
      <c r="Z537" s="22"/>
      <c r="AA537" s="22"/>
    </row>
    <row r="538" ht="15.75" customHeight="1">
      <c r="B538" s="6"/>
      <c r="C538" s="7"/>
      <c r="D538" s="7"/>
      <c r="S538" s="22"/>
      <c r="T538" s="22"/>
      <c r="U538" s="22"/>
      <c r="V538" s="22"/>
      <c r="W538" s="22"/>
      <c r="X538" s="22"/>
      <c r="Y538" s="22"/>
      <c r="Z538" s="22"/>
      <c r="AA538" s="22"/>
    </row>
    <row r="539" ht="15.75" customHeight="1">
      <c r="B539" s="6"/>
      <c r="C539" s="7"/>
      <c r="D539" s="7"/>
      <c r="S539" s="22"/>
      <c r="T539" s="22"/>
      <c r="U539" s="22"/>
      <c r="V539" s="22"/>
      <c r="W539" s="22"/>
      <c r="X539" s="22"/>
      <c r="Y539" s="22"/>
      <c r="Z539" s="22"/>
      <c r="AA539" s="22"/>
    </row>
    <row r="540" ht="15.75" customHeight="1">
      <c r="B540" s="6"/>
      <c r="C540" s="7"/>
      <c r="D540" s="7"/>
      <c r="S540" s="22"/>
      <c r="T540" s="22"/>
      <c r="U540" s="22"/>
      <c r="V540" s="22"/>
      <c r="W540" s="22"/>
      <c r="X540" s="22"/>
      <c r="Y540" s="22"/>
      <c r="Z540" s="22"/>
      <c r="AA540" s="22"/>
    </row>
    <row r="541" ht="15.75" customHeight="1">
      <c r="B541" s="6"/>
      <c r="C541" s="7"/>
      <c r="D541" s="7"/>
      <c r="S541" s="22"/>
      <c r="T541" s="22"/>
      <c r="U541" s="22"/>
      <c r="V541" s="22"/>
      <c r="W541" s="22"/>
      <c r="X541" s="22"/>
      <c r="Y541" s="22"/>
      <c r="Z541" s="22"/>
      <c r="AA541" s="22"/>
    </row>
    <row r="542" ht="15.75" customHeight="1">
      <c r="B542" s="6"/>
      <c r="C542" s="7"/>
      <c r="D542" s="7"/>
      <c r="S542" s="22"/>
      <c r="T542" s="22"/>
      <c r="U542" s="22"/>
      <c r="V542" s="22"/>
      <c r="W542" s="22"/>
      <c r="X542" s="22"/>
      <c r="Y542" s="22"/>
      <c r="Z542" s="22"/>
      <c r="AA542" s="22"/>
    </row>
    <row r="543" ht="15.75" customHeight="1">
      <c r="B543" s="6"/>
      <c r="C543" s="7"/>
      <c r="D543" s="7"/>
      <c r="S543" s="22"/>
      <c r="T543" s="22"/>
      <c r="U543" s="22"/>
      <c r="V543" s="22"/>
      <c r="W543" s="22"/>
      <c r="X543" s="22"/>
      <c r="Y543" s="22"/>
      <c r="Z543" s="22"/>
      <c r="AA543" s="22"/>
    </row>
    <row r="544" ht="15.75" customHeight="1">
      <c r="B544" s="6"/>
      <c r="C544" s="7"/>
      <c r="D544" s="7"/>
      <c r="S544" s="22"/>
      <c r="T544" s="22"/>
      <c r="U544" s="22"/>
      <c r="V544" s="22"/>
      <c r="W544" s="22"/>
      <c r="X544" s="22"/>
      <c r="Y544" s="22"/>
      <c r="Z544" s="22"/>
      <c r="AA544" s="22"/>
    </row>
    <row r="545" ht="15.75" customHeight="1">
      <c r="B545" s="6"/>
      <c r="C545" s="7"/>
      <c r="D545" s="7"/>
      <c r="S545" s="22"/>
      <c r="T545" s="22"/>
      <c r="U545" s="22"/>
      <c r="V545" s="22"/>
      <c r="W545" s="22"/>
      <c r="X545" s="22"/>
      <c r="Y545" s="22"/>
      <c r="Z545" s="22"/>
      <c r="AA545" s="22"/>
    </row>
    <row r="546" ht="15.75" customHeight="1">
      <c r="B546" s="6"/>
      <c r="C546" s="7"/>
      <c r="D546" s="7"/>
      <c r="S546" s="22"/>
      <c r="T546" s="22"/>
      <c r="U546" s="22"/>
      <c r="V546" s="22"/>
      <c r="W546" s="22"/>
      <c r="X546" s="22"/>
      <c r="Y546" s="22"/>
      <c r="Z546" s="22"/>
      <c r="AA546" s="22"/>
    </row>
    <row r="547" ht="15.75" customHeight="1">
      <c r="B547" s="6"/>
      <c r="C547" s="7"/>
      <c r="D547" s="7"/>
      <c r="S547" s="22"/>
      <c r="T547" s="22"/>
      <c r="U547" s="22"/>
      <c r="V547" s="22"/>
      <c r="W547" s="22"/>
      <c r="X547" s="22"/>
      <c r="Y547" s="22"/>
      <c r="Z547" s="22"/>
      <c r="AA547" s="22"/>
    </row>
    <row r="548" ht="15.75" customHeight="1">
      <c r="B548" s="6"/>
      <c r="C548" s="7"/>
      <c r="D548" s="7"/>
      <c r="S548" s="22"/>
      <c r="T548" s="22"/>
      <c r="U548" s="22"/>
      <c r="V548" s="22"/>
      <c r="W548" s="22"/>
      <c r="X548" s="22"/>
      <c r="Y548" s="22"/>
      <c r="Z548" s="22"/>
      <c r="AA548" s="22"/>
    </row>
    <row r="549" ht="15.75" customHeight="1">
      <c r="B549" s="6"/>
      <c r="C549" s="7"/>
      <c r="D549" s="7"/>
      <c r="S549" s="22"/>
      <c r="T549" s="22"/>
      <c r="U549" s="22"/>
      <c r="V549" s="22"/>
      <c r="W549" s="22"/>
      <c r="X549" s="22"/>
      <c r="Y549" s="22"/>
      <c r="Z549" s="22"/>
      <c r="AA549" s="22"/>
    </row>
    <row r="550" ht="15.75" customHeight="1">
      <c r="B550" s="6"/>
      <c r="C550" s="7"/>
      <c r="D550" s="7"/>
      <c r="S550" s="22"/>
      <c r="T550" s="22"/>
      <c r="U550" s="22"/>
      <c r="V550" s="22"/>
      <c r="W550" s="22"/>
      <c r="X550" s="22"/>
      <c r="Y550" s="22"/>
      <c r="Z550" s="22"/>
      <c r="AA550" s="22"/>
    </row>
    <row r="551" ht="15.75" customHeight="1">
      <c r="B551" s="6"/>
      <c r="C551" s="7"/>
      <c r="D551" s="7"/>
      <c r="S551" s="22"/>
      <c r="T551" s="22"/>
      <c r="U551" s="22"/>
      <c r="V551" s="22"/>
      <c r="W551" s="22"/>
      <c r="X551" s="22"/>
      <c r="Y551" s="22"/>
      <c r="Z551" s="22"/>
      <c r="AA551" s="22"/>
    </row>
    <row r="552" ht="15.75" customHeight="1">
      <c r="B552" s="6"/>
      <c r="C552" s="7"/>
      <c r="D552" s="7"/>
      <c r="S552" s="22"/>
      <c r="T552" s="22"/>
      <c r="U552" s="22"/>
      <c r="V552" s="22"/>
      <c r="W552" s="22"/>
      <c r="X552" s="22"/>
      <c r="Y552" s="22"/>
      <c r="Z552" s="22"/>
      <c r="AA552" s="22"/>
    </row>
    <row r="553" ht="15.75" customHeight="1">
      <c r="B553" s="6"/>
      <c r="C553" s="7"/>
      <c r="D553" s="7"/>
      <c r="S553" s="22"/>
      <c r="T553" s="22"/>
      <c r="U553" s="22"/>
      <c r="V553" s="22"/>
      <c r="W553" s="22"/>
      <c r="X553" s="22"/>
      <c r="Y553" s="22"/>
      <c r="Z553" s="22"/>
      <c r="AA553" s="22"/>
    </row>
    <row r="554" ht="15.75" customHeight="1">
      <c r="B554" s="6"/>
      <c r="C554" s="7"/>
      <c r="D554" s="7"/>
      <c r="S554" s="22"/>
      <c r="T554" s="22"/>
      <c r="U554" s="22"/>
      <c r="V554" s="22"/>
      <c r="W554" s="22"/>
      <c r="X554" s="22"/>
      <c r="Y554" s="22"/>
      <c r="Z554" s="22"/>
      <c r="AA554" s="22"/>
    </row>
    <row r="555" ht="15.75" customHeight="1">
      <c r="B555" s="6"/>
      <c r="C555" s="7"/>
      <c r="D555" s="7"/>
      <c r="S555" s="22"/>
      <c r="T555" s="22"/>
      <c r="U555" s="22"/>
      <c r="V555" s="22"/>
      <c r="W555" s="22"/>
      <c r="X555" s="22"/>
      <c r="Y555" s="22"/>
      <c r="Z555" s="22"/>
      <c r="AA555" s="22"/>
    </row>
    <row r="556" ht="15.75" customHeight="1">
      <c r="B556" s="6"/>
      <c r="C556" s="7"/>
      <c r="D556" s="7"/>
      <c r="S556" s="22"/>
      <c r="T556" s="22"/>
      <c r="U556" s="22"/>
      <c r="V556" s="22"/>
      <c r="W556" s="22"/>
      <c r="X556" s="22"/>
      <c r="Y556" s="22"/>
      <c r="Z556" s="22"/>
      <c r="AA556" s="22"/>
    </row>
    <row r="557" ht="15.75" customHeight="1">
      <c r="B557" s="6"/>
      <c r="C557" s="7"/>
      <c r="D557" s="7"/>
      <c r="S557" s="22"/>
      <c r="T557" s="22"/>
      <c r="U557" s="22"/>
      <c r="V557" s="22"/>
      <c r="W557" s="22"/>
      <c r="X557" s="22"/>
      <c r="Y557" s="22"/>
      <c r="Z557" s="22"/>
      <c r="AA557" s="22"/>
    </row>
    <row r="558" ht="15.75" customHeight="1">
      <c r="B558" s="6"/>
      <c r="C558" s="7"/>
      <c r="D558" s="7"/>
      <c r="S558" s="22"/>
      <c r="T558" s="22"/>
      <c r="U558" s="22"/>
      <c r="V558" s="22"/>
      <c r="W558" s="22"/>
      <c r="X558" s="22"/>
      <c r="Y558" s="22"/>
      <c r="Z558" s="22"/>
      <c r="AA558" s="22"/>
    </row>
    <row r="559" ht="15.75" customHeight="1">
      <c r="B559" s="6"/>
      <c r="C559" s="7"/>
      <c r="D559" s="7"/>
      <c r="S559" s="22"/>
      <c r="T559" s="22"/>
      <c r="U559" s="22"/>
      <c r="V559" s="22"/>
      <c r="W559" s="22"/>
      <c r="X559" s="22"/>
      <c r="Y559" s="22"/>
      <c r="Z559" s="22"/>
      <c r="AA559" s="22"/>
    </row>
    <row r="560" ht="15.75" customHeight="1">
      <c r="B560" s="6"/>
      <c r="C560" s="7"/>
      <c r="D560" s="7"/>
      <c r="S560" s="22"/>
      <c r="T560" s="22"/>
      <c r="U560" s="22"/>
      <c r="V560" s="22"/>
      <c r="W560" s="22"/>
      <c r="X560" s="22"/>
      <c r="Y560" s="22"/>
      <c r="Z560" s="22"/>
      <c r="AA560" s="22"/>
    </row>
    <row r="561" ht="15.75" customHeight="1">
      <c r="B561" s="6"/>
      <c r="C561" s="7"/>
      <c r="D561" s="7"/>
      <c r="S561" s="22"/>
      <c r="T561" s="22"/>
      <c r="U561" s="22"/>
      <c r="V561" s="22"/>
      <c r="W561" s="22"/>
      <c r="X561" s="22"/>
      <c r="Y561" s="22"/>
      <c r="Z561" s="22"/>
      <c r="AA561" s="22"/>
    </row>
    <row r="562" ht="15.75" customHeight="1">
      <c r="B562" s="6"/>
      <c r="C562" s="7"/>
      <c r="D562" s="7"/>
      <c r="S562" s="22"/>
      <c r="T562" s="22"/>
      <c r="U562" s="22"/>
      <c r="V562" s="22"/>
      <c r="W562" s="22"/>
      <c r="X562" s="22"/>
      <c r="Y562" s="22"/>
      <c r="Z562" s="22"/>
      <c r="AA562" s="22"/>
    </row>
    <row r="563" ht="15.75" customHeight="1">
      <c r="B563" s="6"/>
      <c r="C563" s="7"/>
      <c r="D563" s="7"/>
      <c r="S563" s="22"/>
      <c r="T563" s="22"/>
      <c r="U563" s="22"/>
      <c r="V563" s="22"/>
      <c r="W563" s="22"/>
      <c r="X563" s="22"/>
      <c r="Y563" s="22"/>
      <c r="Z563" s="22"/>
      <c r="AA563" s="22"/>
    </row>
    <row r="564" ht="15.75" customHeight="1">
      <c r="B564" s="6"/>
      <c r="C564" s="7"/>
      <c r="D564" s="7"/>
      <c r="S564" s="22"/>
      <c r="T564" s="22"/>
      <c r="U564" s="22"/>
      <c r="V564" s="22"/>
      <c r="W564" s="22"/>
      <c r="X564" s="22"/>
      <c r="Y564" s="22"/>
      <c r="Z564" s="22"/>
      <c r="AA564" s="22"/>
    </row>
    <row r="565" ht="15.75" customHeight="1">
      <c r="B565" s="6"/>
      <c r="C565" s="7"/>
      <c r="D565" s="7"/>
      <c r="S565" s="22"/>
      <c r="T565" s="22"/>
      <c r="U565" s="22"/>
      <c r="V565" s="22"/>
      <c r="W565" s="22"/>
      <c r="X565" s="22"/>
      <c r="Y565" s="22"/>
      <c r="Z565" s="22"/>
      <c r="AA565" s="22"/>
    </row>
    <row r="566" ht="15.75" customHeight="1">
      <c r="B566" s="6"/>
      <c r="C566" s="7"/>
      <c r="D566" s="7"/>
      <c r="S566" s="22"/>
      <c r="T566" s="22"/>
      <c r="U566" s="22"/>
      <c r="V566" s="22"/>
      <c r="W566" s="22"/>
      <c r="X566" s="22"/>
      <c r="Y566" s="22"/>
      <c r="Z566" s="22"/>
      <c r="AA566" s="22"/>
    </row>
    <row r="567" ht="15.75" customHeight="1">
      <c r="B567" s="6"/>
      <c r="C567" s="7"/>
      <c r="D567" s="7"/>
      <c r="S567" s="22"/>
      <c r="T567" s="22"/>
      <c r="U567" s="22"/>
      <c r="V567" s="22"/>
      <c r="W567" s="22"/>
      <c r="X567" s="22"/>
      <c r="Y567" s="22"/>
      <c r="Z567" s="22"/>
      <c r="AA567" s="22"/>
    </row>
    <row r="568" ht="15.75" customHeight="1">
      <c r="B568" s="6"/>
      <c r="C568" s="7"/>
      <c r="D568" s="7"/>
      <c r="S568" s="22"/>
      <c r="T568" s="22"/>
      <c r="U568" s="22"/>
      <c r="V568" s="22"/>
      <c r="W568" s="22"/>
      <c r="X568" s="22"/>
      <c r="Y568" s="22"/>
      <c r="Z568" s="22"/>
      <c r="AA568" s="22"/>
    </row>
    <row r="569" ht="15.75" customHeight="1">
      <c r="B569" s="6"/>
      <c r="C569" s="7"/>
      <c r="D569" s="7"/>
      <c r="S569" s="22"/>
      <c r="T569" s="22"/>
      <c r="U569" s="22"/>
      <c r="V569" s="22"/>
      <c r="W569" s="22"/>
      <c r="X569" s="22"/>
      <c r="Y569" s="22"/>
      <c r="Z569" s="22"/>
      <c r="AA569" s="22"/>
    </row>
    <row r="570" ht="15.75" customHeight="1">
      <c r="B570" s="6"/>
      <c r="C570" s="7"/>
      <c r="D570" s="7"/>
      <c r="S570" s="22"/>
      <c r="T570" s="22"/>
      <c r="U570" s="22"/>
      <c r="V570" s="22"/>
      <c r="W570" s="22"/>
      <c r="X570" s="22"/>
      <c r="Y570" s="22"/>
      <c r="Z570" s="22"/>
      <c r="AA570" s="22"/>
    </row>
    <row r="571" ht="15.75" customHeight="1">
      <c r="B571" s="6"/>
      <c r="C571" s="7"/>
      <c r="D571" s="7"/>
      <c r="S571" s="22"/>
      <c r="T571" s="22"/>
      <c r="U571" s="22"/>
      <c r="V571" s="22"/>
      <c r="W571" s="22"/>
      <c r="X571" s="22"/>
      <c r="Y571" s="22"/>
      <c r="Z571" s="22"/>
      <c r="AA571" s="22"/>
    </row>
    <row r="572" ht="15.75" customHeight="1">
      <c r="B572" s="6"/>
      <c r="C572" s="7"/>
      <c r="D572" s="7"/>
      <c r="S572" s="22"/>
      <c r="T572" s="22"/>
      <c r="U572" s="22"/>
      <c r="V572" s="22"/>
      <c r="W572" s="22"/>
      <c r="X572" s="22"/>
      <c r="Y572" s="22"/>
      <c r="Z572" s="22"/>
      <c r="AA572" s="22"/>
    </row>
    <row r="573" ht="15.75" customHeight="1">
      <c r="B573" s="6"/>
      <c r="C573" s="7"/>
      <c r="D573" s="7"/>
      <c r="S573" s="22"/>
      <c r="T573" s="22"/>
      <c r="U573" s="22"/>
      <c r="V573" s="22"/>
      <c r="W573" s="22"/>
      <c r="X573" s="22"/>
      <c r="Y573" s="22"/>
      <c r="Z573" s="22"/>
      <c r="AA573" s="22"/>
    </row>
    <row r="574" ht="15.75" customHeight="1">
      <c r="B574" s="6"/>
      <c r="C574" s="7"/>
      <c r="D574" s="7"/>
      <c r="S574" s="22"/>
      <c r="T574" s="22"/>
      <c r="U574" s="22"/>
      <c r="V574" s="22"/>
      <c r="W574" s="22"/>
      <c r="X574" s="22"/>
      <c r="Y574" s="22"/>
      <c r="Z574" s="22"/>
      <c r="AA574" s="22"/>
    </row>
    <row r="575" ht="15.75" customHeight="1">
      <c r="B575" s="6"/>
      <c r="C575" s="7"/>
      <c r="D575" s="7"/>
      <c r="S575" s="22"/>
      <c r="T575" s="22"/>
      <c r="U575" s="22"/>
      <c r="V575" s="22"/>
      <c r="W575" s="22"/>
      <c r="X575" s="22"/>
      <c r="Y575" s="22"/>
      <c r="Z575" s="22"/>
      <c r="AA575" s="22"/>
    </row>
    <row r="576" ht="15.75" customHeight="1">
      <c r="B576" s="6"/>
      <c r="C576" s="7"/>
      <c r="D576" s="7"/>
      <c r="S576" s="22"/>
      <c r="T576" s="22"/>
      <c r="U576" s="22"/>
      <c r="V576" s="22"/>
      <c r="W576" s="22"/>
      <c r="X576" s="22"/>
      <c r="Y576" s="22"/>
      <c r="Z576" s="22"/>
      <c r="AA576" s="22"/>
    </row>
    <row r="577" ht="15.75" customHeight="1">
      <c r="B577" s="6"/>
      <c r="C577" s="7"/>
      <c r="D577" s="7"/>
      <c r="S577" s="22"/>
      <c r="T577" s="22"/>
      <c r="U577" s="22"/>
      <c r="V577" s="22"/>
      <c r="W577" s="22"/>
      <c r="X577" s="22"/>
      <c r="Y577" s="22"/>
      <c r="Z577" s="22"/>
      <c r="AA577" s="22"/>
    </row>
    <row r="578" ht="15.75" customHeight="1">
      <c r="B578" s="6"/>
      <c r="C578" s="7"/>
      <c r="D578" s="7"/>
      <c r="S578" s="22"/>
      <c r="T578" s="22"/>
      <c r="U578" s="22"/>
      <c r="V578" s="22"/>
      <c r="W578" s="22"/>
      <c r="X578" s="22"/>
      <c r="Y578" s="22"/>
      <c r="Z578" s="22"/>
      <c r="AA578" s="22"/>
    </row>
    <row r="579" ht="15.75" customHeight="1">
      <c r="B579" s="6"/>
      <c r="C579" s="7"/>
      <c r="D579" s="7"/>
      <c r="S579" s="22"/>
      <c r="T579" s="22"/>
      <c r="U579" s="22"/>
      <c r="V579" s="22"/>
      <c r="W579" s="22"/>
      <c r="X579" s="22"/>
      <c r="Y579" s="22"/>
      <c r="Z579" s="22"/>
      <c r="AA579" s="22"/>
    </row>
    <row r="580" ht="15.75" customHeight="1">
      <c r="B580" s="6"/>
      <c r="C580" s="7"/>
      <c r="D580" s="7"/>
      <c r="S580" s="22"/>
      <c r="T580" s="22"/>
      <c r="U580" s="22"/>
      <c r="V580" s="22"/>
      <c r="W580" s="22"/>
      <c r="X580" s="22"/>
      <c r="Y580" s="22"/>
      <c r="Z580" s="22"/>
      <c r="AA580" s="22"/>
    </row>
    <row r="581" ht="15.75" customHeight="1">
      <c r="B581" s="6"/>
      <c r="C581" s="7"/>
      <c r="D581" s="7"/>
      <c r="S581" s="22"/>
      <c r="T581" s="22"/>
      <c r="U581" s="22"/>
      <c r="V581" s="22"/>
      <c r="W581" s="22"/>
      <c r="X581" s="22"/>
      <c r="Y581" s="22"/>
      <c r="Z581" s="22"/>
      <c r="AA581" s="22"/>
    </row>
    <row r="582" ht="15.75" customHeight="1">
      <c r="B582" s="6"/>
      <c r="C582" s="7"/>
      <c r="D582" s="7"/>
      <c r="S582" s="22"/>
      <c r="T582" s="22"/>
      <c r="U582" s="22"/>
      <c r="V582" s="22"/>
      <c r="W582" s="22"/>
      <c r="X582" s="22"/>
      <c r="Y582" s="22"/>
      <c r="Z582" s="22"/>
      <c r="AA582" s="22"/>
    </row>
    <row r="583" ht="15.75" customHeight="1">
      <c r="B583" s="6"/>
      <c r="C583" s="7"/>
      <c r="D583" s="7"/>
      <c r="S583" s="22"/>
      <c r="T583" s="22"/>
      <c r="U583" s="22"/>
      <c r="V583" s="22"/>
      <c r="W583" s="22"/>
      <c r="X583" s="22"/>
      <c r="Y583" s="22"/>
      <c r="Z583" s="22"/>
      <c r="AA583" s="22"/>
    </row>
    <row r="584" ht="15.75" customHeight="1">
      <c r="B584" s="6"/>
      <c r="C584" s="7"/>
      <c r="D584" s="7"/>
      <c r="S584" s="22"/>
      <c r="T584" s="22"/>
      <c r="U584" s="22"/>
      <c r="V584" s="22"/>
      <c r="W584" s="22"/>
      <c r="X584" s="22"/>
      <c r="Y584" s="22"/>
      <c r="Z584" s="22"/>
      <c r="AA584" s="22"/>
    </row>
    <row r="585" ht="15.75" customHeight="1">
      <c r="B585" s="6"/>
      <c r="C585" s="7"/>
      <c r="D585" s="7"/>
      <c r="S585" s="22"/>
      <c r="T585" s="22"/>
      <c r="U585" s="22"/>
      <c r="V585" s="22"/>
      <c r="W585" s="22"/>
      <c r="X585" s="22"/>
      <c r="Y585" s="22"/>
      <c r="Z585" s="22"/>
      <c r="AA585" s="22"/>
    </row>
    <row r="586" ht="15.75" customHeight="1">
      <c r="B586" s="6"/>
      <c r="C586" s="7"/>
      <c r="D586" s="7"/>
      <c r="S586" s="22"/>
      <c r="T586" s="22"/>
      <c r="U586" s="22"/>
      <c r="V586" s="22"/>
      <c r="W586" s="22"/>
      <c r="X586" s="22"/>
      <c r="Y586" s="22"/>
      <c r="Z586" s="22"/>
      <c r="AA586" s="22"/>
    </row>
    <row r="587" ht="15.75" customHeight="1">
      <c r="B587" s="6"/>
      <c r="C587" s="7"/>
      <c r="D587" s="7"/>
      <c r="S587" s="22"/>
      <c r="T587" s="22"/>
      <c r="U587" s="22"/>
      <c r="V587" s="22"/>
      <c r="W587" s="22"/>
      <c r="X587" s="22"/>
      <c r="Y587" s="22"/>
      <c r="Z587" s="22"/>
      <c r="AA587" s="22"/>
    </row>
    <row r="588" ht="15.75" customHeight="1">
      <c r="B588" s="6"/>
      <c r="C588" s="7"/>
      <c r="D588" s="7"/>
      <c r="S588" s="22"/>
      <c r="T588" s="22"/>
      <c r="U588" s="22"/>
      <c r="V588" s="22"/>
      <c r="W588" s="22"/>
      <c r="X588" s="22"/>
      <c r="Y588" s="22"/>
      <c r="Z588" s="22"/>
      <c r="AA588" s="22"/>
    </row>
    <row r="589" ht="15.75" customHeight="1">
      <c r="B589" s="6"/>
      <c r="C589" s="7"/>
      <c r="D589" s="7"/>
      <c r="S589" s="22"/>
      <c r="T589" s="22"/>
      <c r="U589" s="22"/>
      <c r="V589" s="22"/>
      <c r="W589" s="22"/>
      <c r="X589" s="22"/>
      <c r="Y589" s="22"/>
      <c r="Z589" s="22"/>
      <c r="AA589" s="22"/>
    </row>
    <row r="590" ht="15.75" customHeight="1">
      <c r="B590" s="6"/>
      <c r="C590" s="7"/>
      <c r="D590" s="7"/>
      <c r="S590" s="22"/>
      <c r="T590" s="22"/>
      <c r="U590" s="22"/>
      <c r="V590" s="22"/>
      <c r="W590" s="22"/>
      <c r="X590" s="22"/>
      <c r="Y590" s="22"/>
      <c r="Z590" s="22"/>
      <c r="AA590" s="22"/>
    </row>
    <row r="591" ht="15.75" customHeight="1">
      <c r="B591" s="6"/>
      <c r="C591" s="7"/>
      <c r="D591" s="7"/>
      <c r="S591" s="22"/>
      <c r="T591" s="22"/>
      <c r="U591" s="22"/>
      <c r="V591" s="22"/>
      <c r="W591" s="22"/>
      <c r="X591" s="22"/>
      <c r="Y591" s="22"/>
      <c r="Z591" s="22"/>
      <c r="AA591" s="22"/>
    </row>
    <row r="592" ht="15.75" customHeight="1">
      <c r="B592" s="6"/>
      <c r="C592" s="7"/>
      <c r="D592" s="7"/>
      <c r="S592" s="22"/>
      <c r="T592" s="22"/>
      <c r="U592" s="22"/>
      <c r="V592" s="22"/>
      <c r="W592" s="22"/>
      <c r="X592" s="22"/>
      <c r="Y592" s="22"/>
      <c r="Z592" s="22"/>
      <c r="AA592" s="22"/>
    </row>
    <row r="593" ht="15.75" customHeight="1">
      <c r="B593" s="6"/>
      <c r="C593" s="7"/>
      <c r="D593" s="7"/>
      <c r="S593" s="22"/>
      <c r="T593" s="22"/>
      <c r="U593" s="22"/>
      <c r="V593" s="22"/>
      <c r="W593" s="22"/>
      <c r="X593" s="22"/>
      <c r="Y593" s="22"/>
      <c r="Z593" s="22"/>
      <c r="AA593" s="22"/>
    </row>
    <row r="594" ht="15.75" customHeight="1">
      <c r="B594" s="6"/>
      <c r="C594" s="7"/>
      <c r="D594" s="7"/>
      <c r="S594" s="22"/>
      <c r="T594" s="22"/>
      <c r="U594" s="22"/>
      <c r="V594" s="22"/>
      <c r="W594" s="22"/>
      <c r="X594" s="22"/>
      <c r="Y594" s="22"/>
      <c r="Z594" s="22"/>
      <c r="AA594" s="22"/>
    </row>
    <row r="595" ht="15.75" customHeight="1">
      <c r="B595" s="6"/>
      <c r="C595" s="7"/>
      <c r="D595" s="7"/>
      <c r="S595" s="22"/>
      <c r="T595" s="22"/>
      <c r="U595" s="22"/>
      <c r="V595" s="22"/>
      <c r="W595" s="22"/>
      <c r="X595" s="22"/>
      <c r="Y595" s="22"/>
      <c r="Z595" s="22"/>
      <c r="AA595" s="22"/>
    </row>
    <row r="596" ht="15.75" customHeight="1">
      <c r="B596" s="6"/>
      <c r="C596" s="7"/>
      <c r="D596" s="7"/>
      <c r="S596" s="22"/>
      <c r="T596" s="22"/>
      <c r="U596" s="22"/>
      <c r="V596" s="22"/>
      <c r="W596" s="22"/>
      <c r="X596" s="22"/>
      <c r="Y596" s="22"/>
      <c r="Z596" s="22"/>
      <c r="AA596" s="22"/>
    </row>
    <row r="597" ht="15.75" customHeight="1">
      <c r="B597" s="6"/>
      <c r="C597" s="7"/>
      <c r="D597" s="7"/>
      <c r="S597" s="22"/>
      <c r="T597" s="22"/>
      <c r="U597" s="22"/>
      <c r="V597" s="22"/>
      <c r="W597" s="22"/>
      <c r="X597" s="22"/>
      <c r="Y597" s="22"/>
      <c r="Z597" s="22"/>
      <c r="AA597" s="22"/>
    </row>
    <row r="598" ht="15.75" customHeight="1">
      <c r="B598" s="6"/>
      <c r="C598" s="7"/>
      <c r="D598" s="7"/>
      <c r="S598" s="22"/>
      <c r="T598" s="22"/>
      <c r="U598" s="22"/>
      <c r="V598" s="22"/>
      <c r="W598" s="22"/>
      <c r="X598" s="22"/>
      <c r="Y598" s="22"/>
      <c r="Z598" s="22"/>
      <c r="AA598" s="22"/>
    </row>
    <row r="599" ht="15.75" customHeight="1">
      <c r="B599" s="6"/>
      <c r="C599" s="7"/>
      <c r="D599" s="7"/>
      <c r="S599" s="22"/>
      <c r="T599" s="22"/>
      <c r="U599" s="22"/>
      <c r="V599" s="22"/>
      <c r="W599" s="22"/>
      <c r="X599" s="22"/>
      <c r="Y599" s="22"/>
      <c r="Z599" s="22"/>
      <c r="AA599" s="22"/>
    </row>
    <row r="600" ht="15.75" customHeight="1">
      <c r="B600" s="6"/>
      <c r="C600" s="7"/>
      <c r="D600" s="7"/>
      <c r="S600" s="22"/>
      <c r="T600" s="22"/>
      <c r="U600" s="22"/>
      <c r="V600" s="22"/>
      <c r="W600" s="22"/>
      <c r="X600" s="22"/>
      <c r="Y600" s="22"/>
      <c r="Z600" s="22"/>
      <c r="AA600" s="22"/>
    </row>
    <row r="601" ht="15.75" customHeight="1">
      <c r="B601" s="6"/>
      <c r="C601" s="7"/>
      <c r="D601" s="7"/>
      <c r="S601" s="22"/>
      <c r="T601" s="22"/>
      <c r="U601" s="22"/>
      <c r="V601" s="22"/>
      <c r="W601" s="22"/>
      <c r="X601" s="22"/>
      <c r="Y601" s="22"/>
      <c r="Z601" s="22"/>
      <c r="AA601" s="22"/>
    </row>
    <row r="602" ht="15.75" customHeight="1">
      <c r="B602" s="6"/>
      <c r="C602" s="7"/>
      <c r="D602" s="7"/>
      <c r="S602" s="22"/>
      <c r="T602" s="22"/>
      <c r="U602" s="22"/>
      <c r="V602" s="22"/>
      <c r="W602" s="22"/>
      <c r="X602" s="22"/>
      <c r="Y602" s="22"/>
      <c r="Z602" s="22"/>
      <c r="AA602" s="22"/>
    </row>
    <row r="603" ht="15.75" customHeight="1">
      <c r="B603" s="6"/>
      <c r="C603" s="7"/>
      <c r="D603" s="7"/>
      <c r="S603" s="22"/>
      <c r="T603" s="22"/>
      <c r="U603" s="22"/>
      <c r="V603" s="22"/>
      <c r="W603" s="22"/>
      <c r="X603" s="22"/>
      <c r="Y603" s="22"/>
      <c r="Z603" s="22"/>
      <c r="AA603" s="22"/>
    </row>
    <row r="604" ht="15.75" customHeight="1">
      <c r="B604" s="6"/>
      <c r="C604" s="7"/>
      <c r="D604" s="7"/>
      <c r="S604" s="22"/>
      <c r="T604" s="22"/>
      <c r="U604" s="22"/>
      <c r="V604" s="22"/>
      <c r="W604" s="22"/>
      <c r="X604" s="22"/>
      <c r="Y604" s="22"/>
      <c r="Z604" s="22"/>
      <c r="AA604" s="22"/>
    </row>
    <row r="605" ht="15.75" customHeight="1">
      <c r="B605" s="6"/>
      <c r="C605" s="7"/>
      <c r="D605" s="7"/>
      <c r="S605" s="22"/>
      <c r="T605" s="22"/>
      <c r="U605" s="22"/>
      <c r="V605" s="22"/>
      <c r="W605" s="22"/>
      <c r="X605" s="22"/>
      <c r="Y605" s="22"/>
      <c r="Z605" s="22"/>
      <c r="AA605" s="22"/>
    </row>
    <row r="606" ht="15.75" customHeight="1">
      <c r="B606" s="6"/>
      <c r="C606" s="7"/>
      <c r="D606" s="7"/>
      <c r="S606" s="22"/>
      <c r="T606" s="22"/>
      <c r="U606" s="22"/>
      <c r="V606" s="22"/>
      <c r="W606" s="22"/>
      <c r="X606" s="22"/>
      <c r="Y606" s="22"/>
      <c r="Z606" s="22"/>
      <c r="AA606" s="22"/>
    </row>
    <row r="607" ht="15.75" customHeight="1">
      <c r="B607" s="6"/>
      <c r="C607" s="7"/>
      <c r="D607" s="7"/>
      <c r="S607" s="22"/>
      <c r="T607" s="22"/>
      <c r="U607" s="22"/>
      <c r="V607" s="22"/>
      <c r="W607" s="22"/>
      <c r="X607" s="22"/>
      <c r="Y607" s="22"/>
      <c r="Z607" s="22"/>
      <c r="AA607" s="22"/>
    </row>
    <row r="608" ht="15.75" customHeight="1">
      <c r="B608" s="6"/>
      <c r="C608" s="7"/>
      <c r="D608" s="7"/>
      <c r="S608" s="22"/>
      <c r="T608" s="22"/>
      <c r="U608" s="22"/>
      <c r="V608" s="22"/>
      <c r="W608" s="22"/>
      <c r="X608" s="22"/>
      <c r="Y608" s="22"/>
      <c r="Z608" s="22"/>
      <c r="AA608" s="22"/>
    </row>
    <row r="609" ht="15.75" customHeight="1">
      <c r="B609" s="6"/>
      <c r="C609" s="7"/>
      <c r="D609" s="7"/>
      <c r="S609" s="22"/>
      <c r="T609" s="22"/>
      <c r="U609" s="22"/>
      <c r="V609" s="22"/>
      <c r="W609" s="22"/>
      <c r="X609" s="22"/>
      <c r="Y609" s="22"/>
      <c r="Z609" s="22"/>
      <c r="AA609" s="22"/>
    </row>
    <row r="610" ht="15.75" customHeight="1">
      <c r="B610" s="6"/>
      <c r="C610" s="7"/>
      <c r="D610" s="7"/>
      <c r="S610" s="22"/>
      <c r="T610" s="22"/>
      <c r="U610" s="22"/>
      <c r="V610" s="22"/>
      <c r="W610" s="22"/>
      <c r="X610" s="22"/>
      <c r="Y610" s="22"/>
      <c r="Z610" s="22"/>
      <c r="AA610" s="22"/>
    </row>
    <row r="611" ht="15.75" customHeight="1">
      <c r="B611" s="6"/>
      <c r="C611" s="7"/>
      <c r="D611" s="7"/>
      <c r="S611" s="22"/>
      <c r="T611" s="22"/>
      <c r="U611" s="22"/>
      <c r="V611" s="22"/>
      <c r="W611" s="22"/>
      <c r="X611" s="22"/>
      <c r="Y611" s="22"/>
      <c r="Z611" s="22"/>
      <c r="AA611" s="22"/>
    </row>
    <row r="612" ht="15.75" customHeight="1">
      <c r="B612" s="6"/>
      <c r="C612" s="7"/>
      <c r="D612" s="7"/>
      <c r="S612" s="22"/>
      <c r="T612" s="22"/>
      <c r="U612" s="22"/>
      <c r="V612" s="22"/>
      <c r="W612" s="22"/>
      <c r="X612" s="22"/>
      <c r="Y612" s="22"/>
      <c r="Z612" s="22"/>
      <c r="AA612" s="22"/>
    </row>
    <row r="613" ht="15.75" customHeight="1">
      <c r="B613" s="6"/>
      <c r="C613" s="7"/>
      <c r="D613" s="7"/>
      <c r="S613" s="22"/>
      <c r="T613" s="22"/>
      <c r="U613" s="22"/>
      <c r="V613" s="22"/>
      <c r="W613" s="22"/>
      <c r="X613" s="22"/>
      <c r="Y613" s="22"/>
      <c r="Z613" s="22"/>
      <c r="AA613" s="22"/>
    </row>
    <row r="614" ht="15.75" customHeight="1">
      <c r="B614" s="6"/>
      <c r="C614" s="7"/>
      <c r="D614" s="7"/>
      <c r="S614" s="22"/>
      <c r="T614" s="22"/>
      <c r="U614" s="22"/>
      <c r="V614" s="22"/>
      <c r="W614" s="22"/>
      <c r="X614" s="22"/>
      <c r="Y614" s="22"/>
      <c r="Z614" s="22"/>
      <c r="AA614" s="22"/>
    </row>
    <row r="615" ht="15.75" customHeight="1">
      <c r="B615" s="6"/>
      <c r="C615" s="7"/>
      <c r="D615" s="7"/>
      <c r="S615" s="22"/>
      <c r="T615" s="22"/>
      <c r="U615" s="22"/>
      <c r="V615" s="22"/>
      <c r="W615" s="22"/>
      <c r="X615" s="22"/>
      <c r="Y615" s="22"/>
      <c r="Z615" s="22"/>
      <c r="AA615" s="22"/>
    </row>
    <row r="616" ht="15.75" customHeight="1">
      <c r="B616" s="6"/>
      <c r="C616" s="7"/>
      <c r="D616" s="7"/>
      <c r="S616" s="22"/>
      <c r="T616" s="22"/>
      <c r="U616" s="22"/>
      <c r="V616" s="22"/>
      <c r="W616" s="22"/>
      <c r="X616" s="22"/>
      <c r="Y616" s="22"/>
      <c r="Z616" s="22"/>
      <c r="AA616" s="22"/>
    </row>
    <row r="617" ht="15.75" customHeight="1">
      <c r="B617" s="6"/>
      <c r="C617" s="7"/>
      <c r="D617" s="7"/>
      <c r="S617" s="22"/>
      <c r="T617" s="22"/>
      <c r="U617" s="22"/>
      <c r="V617" s="22"/>
      <c r="W617" s="22"/>
      <c r="X617" s="22"/>
      <c r="Y617" s="22"/>
      <c r="Z617" s="22"/>
      <c r="AA617" s="22"/>
    </row>
    <row r="618" ht="15.75" customHeight="1">
      <c r="B618" s="6"/>
      <c r="C618" s="7"/>
      <c r="D618" s="7"/>
      <c r="S618" s="22"/>
      <c r="T618" s="22"/>
      <c r="U618" s="22"/>
      <c r="V618" s="22"/>
      <c r="W618" s="22"/>
      <c r="X618" s="22"/>
      <c r="Y618" s="22"/>
      <c r="Z618" s="22"/>
      <c r="AA618" s="22"/>
    </row>
    <row r="619" ht="15.75" customHeight="1">
      <c r="B619" s="6"/>
      <c r="C619" s="7"/>
      <c r="D619" s="7"/>
      <c r="S619" s="22"/>
      <c r="T619" s="22"/>
      <c r="U619" s="22"/>
      <c r="V619" s="22"/>
      <c r="W619" s="22"/>
      <c r="X619" s="22"/>
      <c r="Y619" s="22"/>
      <c r="Z619" s="22"/>
      <c r="AA619" s="22"/>
    </row>
    <row r="620" ht="15.75" customHeight="1">
      <c r="B620" s="6"/>
      <c r="C620" s="7"/>
      <c r="D620" s="7"/>
      <c r="S620" s="22"/>
      <c r="T620" s="22"/>
      <c r="U620" s="22"/>
      <c r="V620" s="22"/>
      <c r="W620" s="22"/>
      <c r="X620" s="22"/>
      <c r="Y620" s="22"/>
      <c r="Z620" s="22"/>
      <c r="AA620" s="22"/>
    </row>
    <row r="621" ht="15.75" customHeight="1">
      <c r="B621" s="6"/>
      <c r="C621" s="7"/>
      <c r="D621" s="7"/>
      <c r="S621" s="22"/>
      <c r="T621" s="22"/>
      <c r="U621" s="22"/>
      <c r="V621" s="22"/>
      <c r="W621" s="22"/>
      <c r="X621" s="22"/>
      <c r="Y621" s="22"/>
      <c r="Z621" s="22"/>
      <c r="AA621" s="22"/>
    </row>
    <row r="622" ht="15.75" customHeight="1">
      <c r="B622" s="6"/>
      <c r="C622" s="7"/>
      <c r="D622" s="7"/>
      <c r="S622" s="22"/>
      <c r="T622" s="22"/>
      <c r="U622" s="22"/>
      <c r="V622" s="22"/>
      <c r="W622" s="22"/>
      <c r="X622" s="22"/>
      <c r="Y622" s="22"/>
      <c r="Z622" s="22"/>
      <c r="AA622" s="22"/>
    </row>
    <row r="623" ht="15.75" customHeight="1">
      <c r="B623" s="6"/>
      <c r="C623" s="7"/>
      <c r="D623" s="7"/>
      <c r="S623" s="22"/>
      <c r="T623" s="22"/>
      <c r="U623" s="22"/>
      <c r="V623" s="22"/>
      <c r="W623" s="22"/>
      <c r="X623" s="22"/>
      <c r="Y623" s="22"/>
      <c r="Z623" s="22"/>
      <c r="AA623" s="22"/>
    </row>
    <row r="624" ht="15.75" customHeight="1">
      <c r="B624" s="6"/>
      <c r="C624" s="7"/>
      <c r="D624" s="7"/>
      <c r="S624" s="22"/>
      <c r="T624" s="22"/>
      <c r="U624" s="22"/>
      <c r="V624" s="22"/>
      <c r="W624" s="22"/>
      <c r="X624" s="22"/>
      <c r="Y624" s="22"/>
      <c r="Z624" s="22"/>
      <c r="AA624" s="22"/>
    </row>
    <row r="625" ht="15.75" customHeight="1">
      <c r="B625" s="6"/>
      <c r="C625" s="7"/>
      <c r="D625" s="7"/>
      <c r="S625" s="22"/>
      <c r="T625" s="22"/>
      <c r="U625" s="22"/>
      <c r="V625" s="22"/>
      <c r="W625" s="22"/>
      <c r="X625" s="22"/>
      <c r="Y625" s="22"/>
      <c r="Z625" s="22"/>
      <c r="AA625" s="22"/>
    </row>
    <row r="626" ht="15.75" customHeight="1">
      <c r="B626" s="6"/>
      <c r="C626" s="7"/>
      <c r="D626" s="7"/>
      <c r="S626" s="22"/>
      <c r="T626" s="22"/>
      <c r="U626" s="22"/>
      <c r="V626" s="22"/>
      <c r="W626" s="22"/>
      <c r="X626" s="22"/>
      <c r="Y626" s="22"/>
      <c r="Z626" s="22"/>
      <c r="AA626" s="22"/>
    </row>
    <row r="627" ht="15.75" customHeight="1">
      <c r="B627" s="6"/>
      <c r="C627" s="7"/>
      <c r="D627" s="7"/>
      <c r="S627" s="22"/>
      <c r="T627" s="22"/>
      <c r="U627" s="22"/>
      <c r="V627" s="22"/>
      <c r="W627" s="22"/>
      <c r="X627" s="22"/>
      <c r="Y627" s="22"/>
      <c r="Z627" s="22"/>
      <c r="AA627" s="22"/>
    </row>
    <row r="628" ht="15.75" customHeight="1">
      <c r="B628" s="6"/>
      <c r="C628" s="7"/>
      <c r="D628" s="7"/>
      <c r="S628" s="22"/>
      <c r="T628" s="22"/>
      <c r="U628" s="22"/>
      <c r="V628" s="22"/>
      <c r="W628" s="22"/>
      <c r="X628" s="22"/>
      <c r="Y628" s="22"/>
      <c r="Z628" s="22"/>
      <c r="AA628" s="22"/>
    </row>
    <row r="629" ht="15.75" customHeight="1">
      <c r="B629" s="6"/>
      <c r="C629" s="7"/>
      <c r="D629" s="7"/>
      <c r="S629" s="22"/>
      <c r="T629" s="22"/>
      <c r="U629" s="22"/>
      <c r="V629" s="22"/>
      <c r="W629" s="22"/>
      <c r="X629" s="22"/>
      <c r="Y629" s="22"/>
      <c r="Z629" s="22"/>
      <c r="AA629" s="22"/>
    </row>
    <row r="630" ht="15.75" customHeight="1">
      <c r="B630" s="6"/>
      <c r="C630" s="7"/>
      <c r="D630" s="7"/>
      <c r="S630" s="22"/>
      <c r="T630" s="22"/>
      <c r="U630" s="22"/>
      <c r="V630" s="22"/>
      <c r="W630" s="22"/>
      <c r="X630" s="22"/>
      <c r="Y630" s="22"/>
      <c r="Z630" s="22"/>
      <c r="AA630" s="22"/>
    </row>
    <row r="631" ht="15.75" customHeight="1">
      <c r="B631" s="6"/>
      <c r="C631" s="7"/>
      <c r="D631" s="7"/>
      <c r="S631" s="22"/>
      <c r="T631" s="22"/>
      <c r="U631" s="22"/>
      <c r="V631" s="22"/>
      <c r="W631" s="22"/>
      <c r="X631" s="22"/>
      <c r="Y631" s="22"/>
      <c r="Z631" s="22"/>
      <c r="AA631" s="22"/>
    </row>
    <row r="632" ht="15.75" customHeight="1">
      <c r="B632" s="6"/>
      <c r="C632" s="7"/>
      <c r="D632" s="7"/>
      <c r="S632" s="22"/>
      <c r="T632" s="22"/>
      <c r="U632" s="22"/>
      <c r="V632" s="22"/>
      <c r="W632" s="22"/>
      <c r="X632" s="22"/>
      <c r="Y632" s="22"/>
      <c r="Z632" s="22"/>
      <c r="AA632" s="22"/>
    </row>
    <row r="633" ht="15.75" customHeight="1">
      <c r="B633" s="6"/>
      <c r="C633" s="7"/>
      <c r="D633" s="7"/>
      <c r="S633" s="22"/>
      <c r="T633" s="22"/>
      <c r="U633" s="22"/>
      <c r="V633" s="22"/>
      <c r="W633" s="22"/>
      <c r="X633" s="22"/>
      <c r="Y633" s="22"/>
      <c r="Z633" s="22"/>
      <c r="AA633" s="22"/>
    </row>
    <row r="634" ht="15.75" customHeight="1">
      <c r="B634" s="6"/>
      <c r="C634" s="7"/>
      <c r="D634" s="7"/>
      <c r="S634" s="22"/>
      <c r="T634" s="22"/>
      <c r="U634" s="22"/>
      <c r="V634" s="22"/>
      <c r="W634" s="22"/>
      <c r="X634" s="22"/>
      <c r="Y634" s="22"/>
      <c r="Z634" s="22"/>
      <c r="AA634" s="22"/>
    </row>
    <row r="635" ht="15.75" customHeight="1">
      <c r="B635" s="6"/>
      <c r="C635" s="7"/>
      <c r="D635" s="7"/>
      <c r="S635" s="22"/>
      <c r="T635" s="22"/>
      <c r="U635" s="22"/>
      <c r="V635" s="22"/>
      <c r="W635" s="22"/>
      <c r="X635" s="22"/>
      <c r="Y635" s="22"/>
      <c r="Z635" s="22"/>
      <c r="AA635" s="22"/>
    </row>
    <row r="636" ht="15.75" customHeight="1">
      <c r="B636" s="6"/>
      <c r="C636" s="7"/>
      <c r="D636" s="7"/>
      <c r="S636" s="22"/>
      <c r="T636" s="22"/>
      <c r="U636" s="22"/>
      <c r="V636" s="22"/>
      <c r="W636" s="22"/>
      <c r="X636" s="22"/>
      <c r="Y636" s="22"/>
      <c r="Z636" s="22"/>
      <c r="AA636" s="22"/>
    </row>
    <row r="637" ht="15.75" customHeight="1">
      <c r="B637" s="6"/>
      <c r="C637" s="7"/>
      <c r="D637" s="7"/>
      <c r="S637" s="22"/>
      <c r="T637" s="22"/>
      <c r="U637" s="22"/>
      <c r="V637" s="22"/>
      <c r="W637" s="22"/>
      <c r="X637" s="22"/>
      <c r="Y637" s="22"/>
      <c r="Z637" s="22"/>
      <c r="AA637" s="22"/>
    </row>
    <row r="638" ht="15.75" customHeight="1">
      <c r="B638" s="6"/>
      <c r="C638" s="7"/>
      <c r="D638" s="7"/>
      <c r="S638" s="22"/>
      <c r="T638" s="22"/>
      <c r="U638" s="22"/>
      <c r="V638" s="22"/>
      <c r="W638" s="22"/>
      <c r="X638" s="22"/>
      <c r="Y638" s="22"/>
      <c r="Z638" s="22"/>
      <c r="AA638" s="22"/>
    </row>
    <row r="639" ht="15.75" customHeight="1">
      <c r="B639" s="6"/>
      <c r="C639" s="7"/>
      <c r="D639" s="7"/>
      <c r="S639" s="22"/>
      <c r="T639" s="22"/>
      <c r="U639" s="22"/>
      <c r="V639" s="22"/>
      <c r="W639" s="22"/>
      <c r="X639" s="22"/>
      <c r="Y639" s="22"/>
      <c r="Z639" s="22"/>
      <c r="AA639" s="22"/>
    </row>
    <row r="640" ht="15.75" customHeight="1">
      <c r="B640" s="6"/>
      <c r="C640" s="7"/>
      <c r="D640" s="7"/>
      <c r="S640" s="22"/>
      <c r="T640" s="22"/>
      <c r="U640" s="22"/>
      <c r="V640" s="22"/>
      <c r="W640" s="22"/>
      <c r="X640" s="22"/>
      <c r="Y640" s="22"/>
      <c r="Z640" s="22"/>
      <c r="AA640" s="22"/>
    </row>
    <row r="641" ht="15.75" customHeight="1">
      <c r="B641" s="6"/>
      <c r="C641" s="7"/>
      <c r="D641" s="7"/>
      <c r="S641" s="22"/>
      <c r="T641" s="22"/>
      <c r="U641" s="22"/>
      <c r="V641" s="22"/>
      <c r="W641" s="22"/>
      <c r="X641" s="22"/>
      <c r="Y641" s="22"/>
      <c r="Z641" s="22"/>
      <c r="AA641" s="22"/>
    </row>
    <row r="642" ht="15.75" customHeight="1">
      <c r="B642" s="6"/>
      <c r="C642" s="7"/>
      <c r="D642" s="7"/>
      <c r="S642" s="22"/>
      <c r="T642" s="22"/>
      <c r="U642" s="22"/>
      <c r="V642" s="22"/>
      <c r="W642" s="22"/>
      <c r="X642" s="22"/>
      <c r="Y642" s="22"/>
      <c r="Z642" s="22"/>
      <c r="AA642" s="22"/>
    </row>
    <row r="643" ht="15.75" customHeight="1">
      <c r="B643" s="6"/>
      <c r="C643" s="7"/>
      <c r="D643" s="7"/>
      <c r="S643" s="22"/>
      <c r="T643" s="22"/>
      <c r="U643" s="22"/>
      <c r="V643" s="22"/>
      <c r="W643" s="22"/>
      <c r="X643" s="22"/>
      <c r="Y643" s="22"/>
      <c r="Z643" s="22"/>
      <c r="AA643" s="22"/>
    </row>
    <row r="644" ht="15.75" customHeight="1">
      <c r="B644" s="6"/>
      <c r="C644" s="7"/>
      <c r="D644" s="7"/>
      <c r="S644" s="22"/>
      <c r="T644" s="22"/>
      <c r="U644" s="22"/>
      <c r="V644" s="22"/>
      <c r="W644" s="22"/>
      <c r="X644" s="22"/>
      <c r="Y644" s="22"/>
      <c r="Z644" s="22"/>
      <c r="AA644" s="22"/>
    </row>
    <row r="645" ht="15.75" customHeight="1">
      <c r="B645" s="6"/>
      <c r="C645" s="7"/>
      <c r="D645" s="7"/>
      <c r="S645" s="22"/>
      <c r="T645" s="22"/>
      <c r="U645" s="22"/>
      <c r="V645" s="22"/>
      <c r="W645" s="22"/>
      <c r="X645" s="22"/>
      <c r="Y645" s="22"/>
      <c r="Z645" s="22"/>
      <c r="AA645" s="22"/>
    </row>
    <row r="646" ht="15.75" customHeight="1">
      <c r="B646" s="6"/>
      <c r="C646" s="7"/>
      <c r="D646" s="7"/>
      <c r="S646" s="22"/>
      <c r="T646" s="22"/>
      <c r="U646" s="22"/>
      <c r="V646" s="22"/>
      <c r="W646" s="22"/>
      <c r="X646" s="22"/>
      <c r="Y646" s="22"/>
      <c r="Z646" s="22"/>
      <c r="AA646" s="22"/>
    </row>
    <row r="647" ht="15.75" customHeight="1">
      <c r="B647" s="6"/>
      <c r="C647" s="7"/>
      <c r="D647" s="7"/>
      <c r="S647" s="22"/>
      <c r="T647" s="22"/>
      <c r="U647" s="22"/>
      <c r="V647" s="22"/>
      <c r="W647" s="22"/>
      <c r="X647" s="22"/>
      <c r="Y647" s="22"/>
      <c r="Z647" s="22"/>
      <c r="AA647" s="22"/>
    </row>
    <row r="648" ht="15.75" customHeight="1">
      <c r="B648" s="6"/>
      <c r="C648" s="7"/>
      <c r="D648" s="7"/>
      <c r="S648" s="22"/>
      <c r="T648" s="22"/>
      <c r="U648" s="22"/>
      <c r="V648" s="22"/>
      <c r="W648" s="22"/>
      <c r="X648" s="22"/>
      <c r="Y648" s="22"/>
      <c r="Z648" s="22"/>
      <c r="AA648" s="22"/>
    </row>
    <row r="649" ht="15.75" customHeight="1">
      <c r="B649" s="6"/>
      <c r="C649" s="7"/>
      <c r="D649" s="7"/>
      <c r="S649" s="22"/>
      <c r="T649" s="22"/>
      <c r="U649" s="22"/>
      <c r="V649" s="22"/>
      <c r="W649" s="22"/>
      <c r="X649" s="22"/>
      <c r="Y649" s="22"/>
      <c r="Z649" s="22"/>
      <c r="AA649" s="22"/>
    </row>
    <row r="650" ht="15.75" customHeight="1">
      <c r="B650" s="6"/>
      <c r="C650" s="7"/>
      <c r="D650" s="7"/>
      <c r="S650" s="22"/>
      <c r="T650" s="22"/>
      <c r="U650" s="22"/>
      <c r="V650" s="22"/>
      <c r="W650" s="22"/>
      <c r="X650" s="22"/>
      <c r="Y650" s="22"/>
      <c r="Z650" s="22"/>
      <c r="AA650" s="22"/>
    </row>
    <row r="651" ht="15.75" customHeight="1">
      <c r="B651" s="6"/>
      <c r="C651" s="7"/>
      <c r="D651" s="7"/>
      <c r="S651" s="22"/>
      <c r="T651" s="22"/>
      <c r="U651" s="22"/>
      <c r="V651" s="22"/>
      <c r="W651" s="22"/>
      <c r="X651" s="22"/>
      <c r="Y651" s="22"/>
      <c r="Z651" s="22"/>
      <c r="AA651" s="22"/>
    </row>
    <row r="652" ht="15.75" customHeight="1">
      <c r="B652" s="6"/>
      <c r="C652" s="7"/>
      <c r="D652" s="7"/>
      <c r="S652" s="22"/>
      <c r="T652" s="22"/>
      <c r="U652" s="22"/>
      <c r="V652" s="22"/>
      <c r="W652" s="22"/>
      <c r="X652" s="22"/>
      <c r="Y652" s="22"/>
      <c r="Z652" s="22"/>
      <c r="AA652" s="22"/>
    </row>
    <row r="653" ht="15.75" customHeight="1">
      <c r="B653" s="6"/>
      <c r="C653" s="7"/>
      <c r="D653" s="7"/>
      <c r="S653" s="22"/>
      <c r="T653" s="22"/>
      <c r="U653" s="22"/>
      <c r="V653" s="22"/>
      <c r="W653" s="22"/>
      <c r="X653" s="22"/>
      <c r="Y653" s="22"/>
      <c r="Z653" s="22"/>
      <c r="AA653" s="22"/>
    </row>
    <row r="654" ht="15.75" customHeight="1">
      <c r="B654" s="6"/>
      <c r="C654" s="7"/>
      <c r="D654" s="7"/>
      <c r="S654" s="22"/>
      <c r="T654" s="22"/>
      <c r="U654" s="22"/>
      <c r="V654" s="22"/>
      <c r="W654" s="22"/>
      <c r="X654" s="22"/>
      <c r="Y654" s="22"/>
      <c r="Z654" s="22"/>
      <c r="AA654" s="22"/>
    </row>
    <row r="655" ht="15.75" customHeight="1">
      <c r="B655" s="6"/>
      <c r="C655" s="7"/>
      <c r="D655" s="7"/>
      <c r="S655" s="22"/>
      <c r="T655" s="22"/>
      <c r="U655" s="22"/>
      <c r="V655" s="22"/>
      <c r="W655" s="22"/>
      <c r="X655" s="22"/>
      <c r="Y655" s="22"/>
      <c r="Z655" s="22"/>
      <c r="AA655" s="22"/>
    </row>
    <row r="656" ht="15.75" customHeight="1">
      <c r="B656" s="6"/>
      <c r="C656" s="7"/>
      <c r="D656" s="7"/>
      <c r="S656" s="22"/>
      <c r="T656" s="22"/>
      <c r="U656" s="22"/>
      <c r="V656" s="22"/>
      <c r="W656" s="22"/>
      <c r="X656" s="22"/>
      <c r="Y656" s="22"/>
      <c r="Z656" s="22"/>
      <c r="AA656" s="22"/>
    </row>
    <row r="657" ht="15.75" customHeight="1">
      <c r="B657" s="6"/>
      <c r="C657" s="7"/>
      <c r="D657" s="7"/>
      <c r="S657" s="22"/>
      <c r="T657" s="22"/>
      <c r="U657" s="22"/>
      <c r="V657" s="22"/>
      <c r="W657" s="22"/>
      <c r="X657" s="22"/>
      <c r="Y657" s="22"/>
      <c r="Z657" s="22"/>
      <c r="AA657" s="22"/>
    </row>
    <row r="658" ht="15.75" customHeight="1">
      <c r="B658" s="6"/>
      <c r="C658" s="7"/>
      <c r="D658" s="7"/>
      <c r="S658" s="22"/>
      <c r="T658" s="22"/>
      <c r="U658" s="22"/>
      <c r="V658" s="22"/>
      <c r="W658" s="22"/>
      <c r="X658" s="22"/>
      <c r="Y658" s="22"/>
      <c r="Z658" s="22"/>
      <c r="AA658" s="22"/>
    </row>
    <row r="659" ht="15.75" customHeight="1">
      <c r="B659" s="6"/>
      <c r="C659" s="7"/>
      <c r="D659" s="7"/>
      <c r="S659" s="22"/>
      <c r="T659" s="22"/>
      <c r="U659" s="22"/>
      <c r="V659" s="22"/>
      <c r="W659" s="22"/>
      <c r="X659" s="22"/>
      <c r="Y659" s="22"/>
      <c r="Z659" s="22"/>
      <c r="AA659" s="22"/>
    </row>
    <row r="660" ht="15.75" customHeight="1">
      <c r="B660" s="6"/>
      <c r="C660" s="7"/>
      <c r="D660" s="7"/>
      <c r="S660" s="22"/>
      <c r="T660" s="22"/>
      <c r="U660" s="22"/>
      <c r="V660" s="22"/>
      <c r="W660" s="22"/>
      <c r="X660" s="22"/>
      <c r="Y660" s="22"/>
      <c r="Z660" s="22"/>
      <c r="AA660" s="22"/>
    </row>
    <row r="661" ht="15.75" customHeight="1">
      <c r="B661" s="6"/>
      <c r="C661" s="7"/>
      <c r="D661" s="7"/>
      <c r="S661" s="22"/>
      <c r="T661" s="22"/>
      <c r="U661" s="22"/>
      <c r="V661" s="22"/>
      <c r="W661" s="22"/>
      <c r="X661" s="22"/>
      <c r="Y661" s="22"/>
      <c r="Z661" s="22"/>
      <c r="AA661" s="22"/>
    </row>
    <row r="662" ht="15.75" customHeight="1">
      <c r="B662" s="6"/>
      <c r="C662" s="7"/>
      <c r="D662" s="7"/>
      <c r="S662" s="22"/>
      <c r="T662" s="22"/>
      <c r="U662" s="22"/>
      <c r="V662" s="22"/>
      <c r="W662" s="22"/>
      <c r="X662" s="22"/>
      <c r="Y662" s="22"/>
      <c r="Z662" s="22"/>
      <c r="AA662" s="22"/>
    </row>
    <row r="663" ht="15.75" customHeight="1">
      <c r="B663" s="6"/>
      <c r="C663" s="7"/>
      <c r="D663" s="7"/>
      <c r="S663" s="22"/>
      <c r="T663" s="22"/>
      <c r="U663" s="22"/>
      <c r="V663" s="22"/>
      <c r="W663" s="22"/>
      <c r="X663" s="22"/>
      <c r="Y663" s="22"/>
      <c r="Z663" s="22"/>
      <c r="AA663" s="22"/>
    </row>
    <row r="664" ht="15.75" customHeight="1">
      <c r="B664" s="6"/>
      <c r="C664" s="7"/>
      <c r="D664" s="7"/>
      <c r="S664" s="22"/>
      <c r="T664" s="22"/>
      <c r="U664" s="22"/>
      <c r="V664" s="22"/>
      <c r="W664" s="22"/>
      <c r="X664" s="22"/>
      <c r="Y664" s="22"/>
      <c r="Z664" s="22"/>
      <c r="AA664" s="22"/>
    </row>
    <row r="665" ht="15.75" customHeight="1">
      <c r="B665" s="6"/>
      <c r="C665" s="7"/>
      <c r="D665" s="7"/>
      <c r="S665" s="22"/>
      <c r="T665" s="22"/>
      <c r="U665" s="22"/>
      <c r="V665" s="22"/>
      <c r="W665" s="22"/>
      <c r="X665" s="22"/>
      <c r="Y665" s="22"/>
      <c r="Z665" s="22"/>
      <c r="AA665" s="22"/>
    </row>
    <row r="666" ht="15.75" customHeight="1">
      <c r="B666" s="6"/>
      <c r="C666" s="7"/>
      <c r="D666" s="7"/>
      <c r="S666" s="22"/>
      <c r="T666" s="22"/>
      <c r="U666" s="22"/>
      <c r="V666" s="22"/>
      <c r="W666" s="22"/>
      <c r="X666" s="22"/>
      <c r="Y666" s="22"/>
      <c r="Z666" s="22"/>
      <c r="AA666" s="22"/>
    </row>
    <row r="667" ht="15.75" customHeight="1">
      <c r="B667" s="6"/>
      <c r="C667" s="7"/>
      <c r="D667" s="7"/>
      <c r="S667" s="22"/>
      <c r="T667" s="22"/>
      <c r="U667" s="22"/>
      <c r="V667" s="22"/>
      <c r="W667" s="22"/>
      <c r="X667" s="22"/>
      <c r="Y667" s="22"/>
      <c r="Z667" s="22"/>
      <c r="AA667" s="22"/>
    </row>
    <row r="668" ht="15.75" customHeight="1">
      <c r="B668" s="6"/>
      <c r="C668" s="7"/>
      <c r="D668" s="7"/>
      <c r="S668" s="22"/>
      <c r="T668" s="22"/>
      <c r="U668" s="22"/>
      <c r="V668" s="22"/>
      <c r="W668" s="22"/>
      <c r="X668" s="22"/>
      <c r="Y668" s="22"/>
      <c r="Z668" s="22"/>
      <c r="AA668" s="22"/>
    </row>
    <row r="669" ht="15.75" customHeight="1">
      <c r="B669" s="6"/>
      <c r="C669" s="7"/>
      <c r="D669" s="7"/>
      <c r="S669" s="22"/>
      <c r="T669" s="22"/>
      <c r="U669" s="22"/>
      <c r="V669" s="22"/>
      <c r="W669" s="22"/>
      <c r="X669" s="22"/>
      <c r="Y669" s="22"/>
      <c r="Z669" s="22"/>
      <c r="AA669" s="22"/>
    </row>
    <row r="670" ht="15.75" customHeight="1">
      <c r="B670" s="6"/>
      <c r="C670" s="7"/>
      <c r="D670" s="7"/>
      <c r="S670" s="22"/>
      <c r="T670" s="22"/>
      <c r="U670" s="22"/>
      <c r="V670" s="22"/>
      <c r="W670" s="22"/>
      <c r="X670" s="22"/>
      <c r="Y670" s="22"/>
      <c r="Z670" s="22"/>
      <c r="AA670" s="22"/>
    </row>
    <row r="671" ht="15.75" customHeight="1">
      <c r="B671" s="6"/>
      <c r="C671" s="7"/>
      <c r="D671" s="7"/>
      <c r="S671" s="22"/>
      <c r="T671" s="22"/>
      <c r="U671" s="22"/>
      <c r="V671" s="22"/>
      <c r="W671" s="22"/>
      <c r="X671" s="22"/>
      <c r="Y671" s="22"/>
      <c r="Z671" s="22"/>
      <c r="AA671" s="22"/>
    </row>
    <row r="672" ht="15.75" customHeight="1">
      <c r="B672" s="6"/>
      <c r="C672" s="7"/>
      <c r="D672" s="7"/>
      <c r="S672" s="22"/>
      <c r="T672" s="22"/>
      <c r="U672" s="22"/>
      <c r="V672" s="22"/>
      <c r="W672" s="22"/>
      <c r="X672" s="22"/>
      <c r="Y672" s="22"/>
      <c r="Z672" s="22"/>
      <c r="AA672" s="22"/>
    </row>
    <row r="673" ht="15.75" customHeight="1">
      <c r="B673" s="6"/>
      <c r="C673" s="7"/>
      <c r="D673" s="7"/>
      <c r="S673" s="22"/>
      <c r="T673" s="22"/>
      <c r="U673" s="22"/>
      <c r="V673" s="22"/>
      <c r="W673" s="22"/>
      <c r="X673" s="22"/>
      <c r="Y673" s="22"/>
      <c r="Z673" s="22"/>
      <c r="AA673" s="22"/>
    </row>
    <row r="674" ht="15.75" customHeight="1">
      <c r="B674" s="6"/>
      <c r="C674" s="7"/>
      <c r="D674" s="7"/>
      <c r="S674" s="22"/>
      <c r="T674" s="22"/>
      <c r="U674" s="22"/>
      <c r="V674" s="22"/>
      <c r="W674" s="22"/>
      <c r="X674" s="22"/>
      <c r="Y674" s="22"/>
      <c r="Z674" s="22"/>
      <c r="AA674" s="22"/>
    </row>
    <row r="675" ht="15.75" customHeight="1">
      <c r="B675" s="6"/>
      <c r="C675" s="7"/>
      <c r="D675" s="7"/>
      <c r="S675" s="22"/>
      <c r="T675" s="22"/>
      <c r="U675" s="22"/>
      <c r="V675" s="22"/>
      <c r="W675" s="22"/>
      <c r="X675" s="22"/>
      <c r="Y675" s="22"/>
      <c r="Z675" s="22"/>
      <c r="AA675" s="22"/>
    </row>
    <row r="676" ht="15.75" customHeight="1">
      <c r="B676" s="6"/>
      <c r="C676" s="7"/>
      <c r="D676" s="7"/>
      <c r="S676" s="22"/>
      <c r="T676" s="22"/>
      <c r="U676" s="22"/>
      <c r="V676" s="22"/>
      <c r="W676" s="22"/>
      <c r="X676" s="22"/>
      <c r="Y676" s="22"/>
      <c r="Z676" s="22"/>
      <c r="AA676" s="22"/>
    </row>
    <row r="677" ht="15.75" customHeight="1">
      <c r="B677" s="6"/>
      <c r="C677" s="7"/>
      <c r="D677" s="7"/>
      <c r="S677" s="22"/>
      <c r="T677" s="22"/>
      <c r="U677" s="22"/>
      <c r="V677" s="22"/>
      <c r="W677" s="22"/>
      <c r="X677" s="22"/>
      <c r="Y677" s="22"/>
      <c r="Z677" s="22"/>
      <c r="AA677" s="22"/>
    </row>
    <row r="678" ht="15.75" customHeight="1">
      <c r="B678" s="6"/>
      <c r="C678" s="7"/>
      <c r="D678" s="7"/>
      <c r="S678" s="22"/>
      <c r="T678" s="22"/>
      <c r="U678" s="22"/>
      <c r="V678" s="22"/>
      <c r="W678" s="22"/>
      <c r="X678" s="22"/>
      <c r="Y678" s="22"/>
      <c r="Z678" s="22"/>
      <c r="AA678" s="22"/>
    </row>
    <row r="679" ht="15.75" customHeight="1">
      <c r="B679" s="6"/>
      <c r="C679" s="7"/>
      <c r="D679" s="7"/>
      <c r="S679" s="22"/>
      <c r="T679" s="22"/>
      <c r="U679" s="22"/>
      <c r="V679" s="22"/>
      <c r="W679" s="22"/>
      <c r="X679" s="22"/>
      <c r="Y679" s="22"/>
      <c r="Z679" s="22"/>
      <c r="AA679" s="22"/>
    </row>
    <row r="680" ht="15.75" customHeight="1">
      <c r="B680" s="6"/>
      <c r="C680" s="7"/>
      <c r="D680" s="7"/>
      <c r="S680" s="22"/>
      <c r="T680" s="22"/>
      <c r="U680" s="22"/>
      <c r="V680" s="22"/>
      <c r="W680" s="22"/>
      <c r="X680" s="22"/>
      <c r="Y680" s="22"/>
      <c r="Z680" s="22"/>
      <c r="AA680" s="22"/>
    </row>
    <row r="681" ht="15.75" customHeight="1">
      <c r="B681" s="6"/>
      <c r="C681" s="7"/>
      <c r="D681" s="7"/>
      <c r="S681" s="22"/>
      <c r="T681" s="22"/>
      <c r="U681" s="22"/>
      <c r="V681" s="22"/>
      <c r="W681" s="22"/>
      <c r="X681" s="22"/>
      <c r="Y681" s="22"/>
      <c r="Z681" s="22"/>
      <c r="AA681" s="22"/>
    </row>
    <row r="682" ht="15.75" customHeight="1">
      <c r="B682" s="6"/>
      <c r="C682" s="7"/>
      <c r="D682" s="7"/>
      <c r="S682" s="22"/>
      <c r="T682" s="22"/>
      <c r="U682" s="22"/>
      <c r="V682" s="22"/>
      <c r="W682" s="22"/>
      <c r="X682" s="22"/>
      <c r="Y682" s="22"/>
      <c r="Z682" s="22"/>
      <c r="AA682" s="22"/>
    </row>
    <row r="683" ht="15.75" customHeight="1">
      <c r="B683" s="6"/>
      <c r="C683" s="7"/>
      <c r="D683" s="7"/>
      <c r="S683" s="22"/>
      <c r="T683" s="22"/>
      <c r="U683" s="22"/>
      <c r="V683" s="22"/>
      <c r="W683" s="22"/>
      <c r="X683" s="22"/>
      <c r="Y683" s="22"/>
      <c r="Z683" s="22"/>
      <c r="AA683" s="22"/>
    </row>
    <row r="684" ht="15.75" customHeight="1">
      <c r="B684" s="6"/>
      <c r="C684" s="7"/>
      <c r="D684" s="7"/>
      <c r="S684" s="22"/>
      <c r="T684" s="22"/>
      <c r="U684" s="22"/>
      <c r="V684" s="22"/>
      <c r="W684" s="22"/>
      <c r="X684" s="22"/>
      <c r="Y684" s="22"/>
      <c r="Z684" s="22"/>
      <c r="AA684" s="22"/>
    </row>
    <row r="685" ht="15.75" customHeight="1">
      <c r="B685" s="6"/>
      <c r="C685" s="7"/>
      <c r="D685" s="7"/>
      <c r="S685" s="22"/>
      <c r="T685" s="22"/>
      <c r="U685" s="22"/>
      <c r="V685" s="22"/>
      <c r="W685" s="22"/>
      <c r="X685" s="22"/>
      <c r="Y685" s="22"/>
      <c r="Z685" s="22"/>
      <c r="AA685" s="22"/>
    </row>
    <row r="686" ht="15.75" customHeight="1">
      <c r="B686" s="6"/>
      <c r="C686" s="7"/>
      <c r="D686" s="7"/>
      <c r="S686" s="22"/>
      <c r="T686" s="22"/>
      <c r="U686" s="22"/>
      <c r="V686" s="22"/>
      <c r="W686" s="22"/>
      <c r="X686" s="22"/>
      <c r="Y686" s="22"/>
      <c r="Z686" s="22"/>
      <c r="AA686" s="22"/>
    </row>
    <row r="687" ht="15.75" customHeight="1">
      <c r="B687" s="6"/>
      <c r="C687" s="7"/>
      <c r="D687" s="7"/>
      <c r="S687" s="22"/>
      <c r="T687" s="22"/>
      <c r="U687" s="22"/>
      <c r="V687" s="22"/>
      <c r="W687" s="22"/>
      <c r="X687" s="22"/>
      <c r="Y687" s="22"/>
      <c r="Z687" s="22"/>
      <c r="AA687" s="22"/>
    </row>
    <row r="688" ht="15.75" customHeight="1">
      <c r="B688" s="6"/>
      <c r="C688" s="7"/>
      <c r="D688" s="7"/>
      <c r="S688" s="22"/>
      <c r="T688" s="22"/>
      <c r="U688" s="22"/>
      <c r="V688" s="22"/>
      <c r="W688" s="22"/>
      <c r="X688" s="22"/>
      <c r="Y688" s="22"/>
      <c r="Z688" s="22"/>
      <c r="AA688" s="22"/>
    </row>
    <row r="689" ht="15.75" customHeight="1">
      <c r="B689" s="6"/>
      <c r="C689" s="7"/>
      <c r="D689" s="7"/>
      <c r="S689" s="22"/>
      <c r="T689" s="22"/>
      <c r="U689" s="22"/>
      <c r="V689" s="22"/>
      <c r="W689" s="22"/>
      <c r="X689" s="22"/>
      <c r="Y689" s="22"/>
      <c r="Z689" s="22"/>
      <c r="AA689" s="22"/>
    </row>
    <row r="690" ht="15.75" customHeight="1">
      <c r="B690" s="6"/>
      <c r="C690" s="7"/>
      <c r="D690" s="7"/>
      <c r="S690" s="22"/>
      <c r="T690" s="22"/>
      <c r="U690" s="22"/>
      <c r="V690" s="22"/>
      <c r="W690" s="22"/>
      <c r="X690" s="22"/>
      <c r="Y690" s="22"/>
      <c r="Z690" s="22"/>
      <c r="AA690" s="22"/>
    </row>
    <row r="691" ht="15.75" customHeight="1">
      <c r="B691" s="6"/>
      <c r="C691" s="7"/>
      <c r="D691" s="7"/>
      <c r="S691" s="22"/>
      <c r="T691" s="22"/>
      <c r="U691" s="22"/>
      <c r="V691" s="22"/>
      <c r="W691" s="22"/>
      <c r="X691" s="22"/>
      <c r="Y691" s="22"/>
      <c r="Z691" s="22"/>
      <c r="AA691" s="22"/>
    </row>
    <row r="692" ht="15.75" customHeight="1">
      <c r="B692" s="6"/>
      <c r="C692" s="7"/>
      <c r="D692" s="7"/>
      <c r="S692" s="22"/>
      <c r="T692" s="22"/>
      <c r="U692" s="22"/>
      <c r="V692" s="22"/>
      <c r="W692" s="22"/>
      <c r="X692" s="22"/>
      <c r="Y692" s="22"/>
      <c r="Z692" s="22"/>
      <c r="AA692" s="22"/>
    </row>
    <row r="693" ht="15.75" customHeight="1">
      <c r="B693" s="6"/>
      <c r="C693" s="7"/>
      <c r="D693" s="7"/>
      <c r="S693" s="22"/>
      <c r="T693" s="22"/>
      <c r="U693" s="22"/>
      <c r="V693" s="22"/>
      <c r="W693" s="22"/>
      <c r="X693" s="22"/>
      <c r="Y693" s="22"/>
      <c r="Z693" s="22"/>
      <c r="AA693" s="22"/>
    </row>
    <row r="694" ht="15.75" customHeight="1">
      <c r="B694" s="6"/>
      <c r="C694" s="7"/>
      <c r="D694" s="7"/>
      <c r="S694" s="22"/>
      <c r="T694" s="22"/>
      <c r="U694" s="22"/>
      <c r="V694" s="22"/>
      <c r="W694" s="22"/>
      <c r="X694" s="22"/>
      <c r="Y694" s="22"/>
      <c r="Z694" s="22"/>
      <c r="AA694" s="22"/>
    </row>
    <row r="695" ht="15.75" customHeight="1">
      <c r="B695" s="6"/>
      <c r="C695" s="7"/>
      <c r="D695" s="7"/>
      <c r="S695" s="22"/>
      <c r="T695" s="22"/>
      <c r="U695" s="22"/>
      <c r="V695" s="22"/>
      <c r="W695" s="22"/>
      <c r="X695" s="22"/>
      <c r="Y695" s="22"/>
      <c r="Z695" s="22"/>
      <c r="AA695" s="22"/>
    </row>
    <row r="696" ht="15.75" customHeight="1">
      <c r="B696" s="6"/>
      <c r="C696" s="7"/>
      <c r="D696" s="7"/>
      <c r="S696" s="22"/>
      <c r="T696" s="22"/>
      <c r="U696" s="22"/>
      <c r="V696" s="22"/>
      <c r="W696" s="22"/>
      <c r="X696" s="22"/>
      <c r="Y696" s="22"/>
      <c r="Z696" s="22"/>
      <c r="AA696" s="22"/>
    </row>
    <row r="697" ht="15.75" customHeight="1">
      <c r="B697" s="6"/>
      <c r="C697" s="7"/>
      <c r="D697" s="7"/>
      <c r="S697" s="22"/>
      <c r="T697" s="22"/>
      <c r="U697" s="22"/>
      <c r="V697" s="22"/>
      <c r="W697" s="22"/>
      <c r="X697" s="22"/>
      <c r="Y697" s="22"/>
      <c r="Z697" s="22"/>
      <c r="AA697" s="22"/>
    </row>
    <row r="698" ht="15.75" customHeight="1">
      <c r="B698" s="6"/>
      <c r="C698" s="7"/>
      <c r="D698" s="7"/>
      <c r="S698" s="22"/>
      <c r="T698" s="22"/>
      <c r="U698" s="22"/>
      <c r="V698" s="22"/>
      <c r="W698" s="22"/>
      <c r="X698" s="22"/>
      <c r="Y698" s="22"/>
      <c r="Z698" s="22"/>
      <c r="AA698" s="22"/>
    </row>
    <row r="699" ht="15.75" customHeight="1">
      <c r="B699" s="6"/>
      <c r="C699" s="7"/>
      <c r="D699" s="7"/>
      <c r="S699" s="22"/>
      <c r="T699" s="22"/>
      <c r="U699" s="22"/>
      <c r="V699" s="22"/>
      <c r="W699" s="22"/>
      <c r="X699" s="22"/>
      <c r="Y699" s="22"/>
      <c r="Z699" s="22"/>
      <c r="AA699" s="22"/>
    </row>
    <row r="700" ht="15.75" customHeight="1">
      <c r="B700" s="6"/>
      <c r="C700" s="7"/>
      <c r="D700" s="7"/>
      <c r="S700" s="22"/>
      <c r="T700" s="22"/>
      <c r="U700" s="22"/>
      <c r="V700" s="22"/>
      <c r="W700" s="22"/>
      <c r="X700" s="22"/>
      <c r="Y700" s="22"/>
      <c r="Z700" s="22"/>
      <c r="AA700" s="22"/>
    </row>
    <row r="701" ht="15.75" customHeight="1">
      <c r="B701" s="6"/>
      <c r="C701" s="7"/>
      <c r="D701" s="7"/>
      <c r="S701" s="22"/>
      <c r="T701" s="22"/>
      <c r="U701" s="22"/>
      <c r="V701" s="22"/>
      <c r="W701" s="22"/>
      <c r="X701" s="22"/>
      <c r="Y701" s="22"/>
      <c r="Z701" s="22"/>
      <c r="AA701" s="22"/>
    </row>
    <row r="702" ht="15.75" customHeight="1">
      <c r="B702" s="6"/>
      <c r="C702" s="7"/>
      <c r="D702" s="7"/>
      <c r="S702" s="22"/>
      <c r="T702" s="22"/>
      <c r="U702" s="22"/>
      <c r="V702" s="22"/>
      <c r="W702" s="22"/>
      <c r="X702" s="22"/>
      <c r="Y702" s="22"/>
      <c r="Z702" s="22"/>
      <c r="AA702" s="22"/>
    </row>
    <row r="703" ht="15.75" customHeight="1">
      <c r="B703" s="6"/>
      <c r="C703" s="7"/>
      <c r="D703" s="7"/>
      <c r="S703" s="22"/>
      <c r="T703" s="22"/>
      <c r="U703" s="22"/>
      <c r="V703" s="22"/>
      <c r="W703" s="22"/>
      <c r="X703" s="22"/>
      <c r="Y703" s="22"/>
      <c r="Z703" s="22"/>
      <c r="AA703" s="22"/>
    </row>
    <row r="704" ht="15.75" customHeight="1">
      <c r="B704" s="6"/>
      <c r="C704" s="7"/>
      <c r="D704" s="7"/>
      <c r="S704" s="22"/>
      <c r="T704" s="22"/>
      <c r="U704" s="22"/>
      <c r="V704" s="22"/>
      <c r="W704" s="22"/>
      <c r="X704" s="22"/>
      <c r="Y704" s="22"/>
      <c r="Z704" s="22"/>
      <c r="AA704" s="22"/>
    </row>
    <row r="705" ht="15.75" customHeight="1">
      <c r="B705" s="6"/>
      <c r="C705" s="7"/>
      <c r="D705" s="7"/>
      <c r="S705" s="22"/>
      <c r="T705" s="22"/>
      <c r="U705" s="22"/>
      <c r="V705" s="22"/>
      <c r="W705" s="22"/>
      <c r="X705" s="22"/>
      <c r="Y705" s="22"/>
      <c r="Z705" s="22"/>
      <c r="AA705" s="22"/>
    </row>
    <row r="706" ht="15.75" customHeight="1">
      <c r="B706" s="6"/>
      <c r="C706" s="7"/>
      <c r="D706" s="7"/>
      <c r="S706" s="22"/>
      <c r="T706" s="22"/>
      <c r="U706" s="22"/>
      <c r="V706" s="22"/>
      <c r="W706" s="22"/>
      <c r="X706" s="22"/>
      <c r="Y706" s="22"/>
      <c r="Z706" s="22"/>
      <c r="AA706" s="22"/>
    </row>
    <row r="707" ht="15.75" customHeight="1">
      <c r="B707" s="6"/>
      <c r="C707" s="7"/>
      <c r="D707" s="7"/>
      <c r="S707" s="22"/>
      <c r="T707" s="22"/>
      <c r="U707" s="22"/>
      <c r="V707" s="22"/>
      <c r="W707" s="22"/>
      <c r="X707" s="22"/>
      <c r="Y707" s="22"/>
      <c r="Z707" s="22"/>
      <c r="AA707" s="22"/>
    </row>
    <row r="708" ht="15.75" customHeight="1">
      <c r="B708" s="6"/>
      <c r="C708" s="7"/>
      <c r="D708" s="7"/>
      <c r="S708" s="22"/>
      <c r="T708" s="22"/>
      <c r="U708" s="22"/>
      <c r="V708" s="22"/>
      <c r="W708" s="22"/>
      <c r="X708" s="22"/>
      <c r="Y708" s="22"/>
      <c r="Z708" s="22"/>
      <c r="AA708" s="22"/>
    </row>
    <row r="709" ht="15.75" customHeight="1">
      <c r="B709" s="6"/>
      <c r="C709" s="7"/>
      <c r="D709" s="7"/>
      <c r="S709" s="22"/>
      <c r="T709" s="22"/>
      <c r="U709" s="22"/>
      <c r="V709" s="22"/>
      <c r="W709" s="22"/>
      <c r="X709" s="22"/>
      <c r="Y709" s="22"/>
      <c r="Z709" s="22"/>
      <c r="AA709" s="22"/>
    </row>
    <row r="710" ht="15.75" customHeight="1">
      <c r="B710" s="6"/>
      <c r="C710" s="7"/>
      <c r="D710" s="7"/>
      <c r="S710" s="22"/>
      <c r="T710" s="22"/>
      <c r="U710" s="22"/>
      <c r="V710" s="22"/>
      <c r="W710" s="22"/>
      <c r="X710" s="22"/>
      <c r="Y710" s="22"/>
      <c r="Z710" s="22"/>
      <c r="AA710" s="22"/>
    </row>
    <row r="711" ht="15.75" customHeight="1">
      <c r="B711" s="6"/>
      <c r="C711" s="7"/>
      <c r="D711" s="7"/>
      <c r="S711" s="22"/>
      <c r="T711" s="22"/>
      <c r="U711" s="22"/>
      <c r="V711" s="22"/>
      <c r="W711" s="22"/>
      <c r="X711" s="22"/>
      <c r="Y711" s="22"/>
      <c r="Z711" s="22"/>
      <c r="AA711" s="22"/>
    </row>
    <row r="712" ht="15.75" customHeight="1">
      <c r="B712" s="6"/>
      <c r="C712" s="7"/>
      <c r="D712" s="7"/>
      <c r="S712" s="22"/>
      <c r="T712" s="22"/>
      <c r="U712" s="22"/>
      <c r="V712" s="22"/>
      <c r="W712" s="22"/>
      <c r="X712" s="22"/>
      <c r="Y712" s="22"/>
      <c r="Z712" s="22"/>
      <c r="AA712" s="22"/>
    </row>
    <row r="713" ht="15.75" customHeight="1">
      <c r="B713" s="6"/>
      <c r="C713" s="7"/>
      <c r="D713" s="7"/>
      <c r="S713" s="22"/>
      <c r="T713" s="22"/>
      <c r="U713" s="22"/>
      <c r="V713" s="22"/>
      <c r="W713" s="22"/>
      <c r="X713" s="22"/>
      <c r="Y713" s="22"/>
      <c r="Z713" s="22"/>
      <c r="AA713" s="22"/>
    </row>
    <row r="714" ht="15.75" customHeight="1">
      <c r="B714" s="6"/>
      <c r="C714" s="7"/>
      <c r="D714" s="7"/>
      <c r="S714" s="22"/>
      <c r="T714" s="22"/>
      <c r="U714" s="22"/>
      <c r="V714" s="22"/>
      <c r="W714" s="22"/>
      <c r="X714" s="22"/>
      <c r="Y714" s="22"/>
      <c r="Z714" s="22"/>
      <c r="AA714" s="22"/>
    </row>
    <row r="715" ht="15.75" customHeight="1">
      <c r="B715" s="6"/>
      <c r="C715" s="7"/>
      <c r="D715" s="7"/>
      <c r="S715" s="22"/>
      <c r="T715" s="22"/>
      <c r="U715" s="22"/>
      <c r="V715" s="22"/>
      <c r="W715" s="22"/>
      <c r="X715" s="22"/>
      <c r="Y715" s="22"/>
      <c r="Z715" s="22"/>
      <c r="AA715" s="22"/>
    </row>
    <row r="716" ht="15.75" customHeight="1">
      <c r="B716" s="6"/>
      <c r="C716" s="7"/>
      <c r="D716" s="7"/>
      <c r="S716" s="22"/>
      <c r="T716" s="22"/>
      <c r="U716" s="22"/>
      <c r="V716" s="22"/>
      <c r="W716" s="22"/>
      <c r="X716" s="22"/>
      <c r="Y716" s="22"/>
      <c r="Z716" s="22"/>
      <c r="AA716" s="22"/>
    </row>
    <row r="717" ht="15.75" customHeight="1">
      <c r="B717" s="6"/>
      <c r="C717" s="7"/>
      <c r="D717" s="7"/>
      <c r="S717" s="22"/>
      <c r="T717" s="22"/>
      <c r="U717" s="22"/>
      <c r="V717" s="22"/>
      <c r="W717" s="22"/>
      <c r="X717" s="22"/>
      <c r="Y717" s="22"/>
      <c r="Z717" s="22"/>
      <c r="AA717" s="22"/>
    </row>
    <row r="718" ht="15.75" customHeight="1">
      <c r="B718" s="6"/>
      <c r="C718" s="7"/>
      <c r="D718" s="7"/>
      <c r="S718" s="22"/>
      <c r="T718" s="22"/>
      <c r="U718" s="22"/>
      <c r="V718" s="22"/>
      <c r="W718" s="22"/>
      <c r="X718" s="22"/>
      <c r="Y718" s="22"/>
      <c r="Z718" s="22"/>
      <c r="AA718" s="22"/>
    </row>
    <row r="719" ht="15.75" customHeight="1">
      <c r="B719" s="6"/>
      <c r="C719" s="7"/>
      <c r="D719" s="7"/>
      <c r="S719" s="22"/>
      <c r="T719" s="22"/>
      <c r="U719" s="22"/>
      <c r="V719" s="22"/>
      <c r="W719" s="22"/>
      <c r="X719" s="22"/>
      <c r="Y719" s="22"/>
      <c r="Z719" s="22"/>
      <c r="AA719" s="22"/>
    </row>
    <row r="720" ht="15.75" customHeight="1">
      <c r="B720" s="6"/>
      <c r="C720" s="7"/>
      <c r="D720" s="7"/>
      <c r="S720" s="22"/>
      <c r="T720" s="22"/>
      <c r="U720" s="22"/>
      <c r="V720" s="22"/>
      <c r="W720" s="22"/>
      <c r="X720" s="22"/>
      <c r="Y720" s="22"/>
      <c r="Z720" s="22"/>
      <c r="AA720" s="22"/>
    </row>
    <row r="721" ht="15.75" customHeight="1">
      <c r="B721" s="6"/>
      <c r="C721" s="7"/>
      <c r="D721" s="7"/>
      <c r="S721" s="22"/>
      <c r="T721" s="22"/>
      <c r="U721" s="22"/>
      <c r="V721" s="22"/>
      <c r="W721" s="22"/>
      <c r="X721" s="22"/>
      <c r="Y721" s="22"/>
      <c r="Z721" s="22"/>
      <c r="AA721" s="22"/>
    </row>
    <row r="722" ht="15.75" customHeight="1">
      <c r="B722" s="6"/>
      <c r="C722" s="7"/>
      <c r="D722" s="7"/>
      <c r="S722" s="22"/>
      <c r="T722" s="22"/>
      <c r="U722" s="22"/>
      <c r="V722" s="22"/>
      <c r="W722" s="22"/>
      <c r="X722" s="22"/>
      <c r="Y722" s="22"/>
      <c r="Z722" s="22"/>
      <c r="AA722" s="22"/>
    </row>
    <row r="723" ht="15.75" customHeight="1">
      <c r="B723" s="6"/>
      <c r="C723" s="7"/>
      <c r="D723" s="7"/>
      <c r="S723" s="22"/>
      <c r="T723" s="22"/>
      <c r="U723" s="22"/>
      <c r="V723" s="22"/>
      <c r="W723" s="22"/>
      <c r="X723" s="22"/>
      <c r="Y723" s="22"/>
      <c r="Z723" s="22"/>
      <c r="AA723" s="22"/>
    </row>
    <row r="724" ht="15.75" customHeight="1">
      <c r="B724" s="6"/>
      <c r="C724" s="7"/>
      <c r="D724" s="7"/>
      <c r="S724" s="22"/>
      <c r="T724" s="22"/>
      <c r="U724" s="22"/>
      <c r="V724" s="22"/>
      <c r="W724" s="22"/>
      <c r="X724" s="22"/>
      <c r="Y724" s="22"/>
      <c r="Z724" s="22"/>
      <c r="AA724" s="22"/>
    </row>
    <row r="725" ht="15.75" customHeight="1">
      <c r="B725" s="6"/>
      <c r="C725" s="7"/>
      <c r="D725" s="7"/>
      <c r="S725" s="22"/>
      <c r="T725" s="22"/>
      <c r="U725" s="22"/>
      <c r="V725" s="22"/>
      <c r="W725" s="22"/>
      <c r="X725" s="22"/>
      <c r="Y725" s="22"/>
      <c r="Z725" s="22"/>
      <c r="AA725" s="22"/>
    </row>
    <row r="726" ht="15.75" customHeight="1">
      <c r="B726" s="6"/>
      <c r="C726" s="7"/>
      <c r="D726" s="7"/>
      <c r="S726" s="22"/>
      <c r="T726" s="22"/>
      <c r="U726" s="22"/>
      <c r="V726" s="22"/>
      <c r="W726" s="22"/>
      <c r="X726" s="22"/>
      <c r="Y726" s="22"/>
      <c r="Z726" s="22"/>
      <c r="AA726" s="22"/>
    </row>
    <row r="727" ht="15.75" customHeight="1">
      <c r="B727" s="6"/>
      <c r="C727" s="7"/>
      <c r="D727" s="7"/>
      <c r="S727" s="22"/>
      <c r="T727" s="22"/>
      <c r="U727" s="22"/>
      <c r="V727" s="22"/>
      <c r="W727" s="22"/>
      <c r="X727" s="22"/>
      <c r="Y727" s="22"/>
      <c r="Z727" s="22"/>
      <c r="AA727" s="22"/>
    </row>
    <row r="728" ht="15.75" customHeight="1">
      <c r="B728" s="6"/>
      <c r="C728" s="7"/>
      <c r="D728" s="7"/>
      <c r="S728" s="22"/>
      <c r="T728" s="22"/>
      <c r="U728" s="22"/>
      <c r="V728" s="22"/>
      <c r="W728" s="22"/>
      <c r="X728" s="22"/>
      <c r="Y728" s="22"/>
      <c r="Z728" s="22"/>
      <c r="AA728" s="22"/>
    </row>
    <row r="729" ht="15.75" customHeight="1">
      <c r="B729" s="6"/>
      <c r="C729" s="7"/>
      <c r="D729" s="7"/>
      <c r="S729" s="22"/>
      <c r="T729" s="22"/>
      <c r="U729" s="22"/>
      <c r="V729" s="22"/>
      <c r="W729" s="22"/>
      <c r="X729" s="22"/>
      <c r="Y729" s="22"/>
      <c r="Z729" s="22"/>
      <c r="AA729" s="22"/>
    </row>
    <row r="730" ht="15.75" customHeight="1">
      <c r="B730" s="6"/>
      <c r="C730" s="7"/>
      <c r="D730" s="7"/>
      <c r="S730" s="22"/>
      <c r="T730" s="22"/>
      <c r="U730" s="22"/>
      <c r="V730" s="22"/>
      <c r="W730" s="22"/>
      <c r="X730" s="22"/>
      <c r="Y730" s="22"/>
      <c r="Z730" s="22"/>
      <c r="AA730" s="22"/>
    </row>
    <row r="731" ht="15.75" customHeight="1">
      <c r="B731" s="6"/>
      <c r="C731" s="7"/>
      <c r="D731" s="7"/>
      <c r="S731" s="22"/>
      <c r="T731" s="22"/>
      <c r="U731" s="22"/>
      <c r="V731" s="22"/>
      <c r="W731" s="22"/>
      <c r="X731" s="22"/>
      <c r="Y731" s="22"/>
      <c r="Z731" s="22"/>
      <c r="AA731" s="22"/>
    </row>
    <row r="732" ht="15.75" customHeight="1">
      <c r="B732" s="6"/>
      <c r="C732" s="7"/>
      <c r="D732" s="7"/>
      <c r="S732" s="22"/>
      <c r="T732" s="22"/>
      <c r="U732" s="22"/>
      <c r="V732" s="22"/>
      <c r="W732" s="22"/>
      <c r="X732" s="22"/>
      <c r="Y732" s="22"/>
      <c r="Z732" s="22"/>
      <c r="AA732" s="22"/>
    </row>
    <row r="733" ht="15.75" customHeight="1">
      <c r="B733" s="6"/>
      <c r="C733" s="7"/>
      <c r="D733" s="7"/>
      <c r="S733" s="22"/>
      <c r="T733" s="22"/>
      <c r="U733" s="22"/>
      <c r="V733" s="22"/>
      <c r="W733" s="22"/>
      <c r="X733" s="22"/>
      <c r="Y733" s="22"/>
      <c r="Z733" s="22"/>
      <c r="AA733" s="22"/>
    </row>
    <row r="734" ht="15.75" customHeight="1">
      <c r="B734" s="6"/>
      <c r="C734" s="7"/>
      <c r="D734" s="7"/>
      <c r="S734" s="22"/>
      <c r="T734" s="22"/>
      <c r="U734" s="22"/>
      <c r="V734" s="22"/>
      <c r="W734" s="22"/>
      <c r="X734" s="22"/>
      <c r="Y734" s="22"/>
      <c r="Z734" s="22"/>
      <c r="AA734" s="22"/>
    </row>
    <row r="735" ht="15.75" customHeight="1">
      <c r="B735" s="6"/>
      <c r="C735" s="7"/>
      <c r="D735" s="7"/>
      <c r="S735" s="22"/>
      <c r="T735" s="22"/>
      <c r="U735" s="22"/>
      <c r="V735" s="22"/>
      <c r="W735" s="22"/>
      <c r="X735" s="22"/>
      <c r="Y735" s="22"/>
      <c r="Z735" s="22"/>
      <c r="AA735" s="22"/>
    </row>
    <row r="736" ht="15.75" customHeight="1">
      <c r="B736" s="6"/>
      <c r="C736" s="7"/>
      <c r="D736" s="7"/>
      <c r="S736" s="22"/>
      <c r="T736" s="22"/>
      <c r="U736" s="22"/>
      <c r="V736" s="22"/>
      <c r="W736" s="22"/>
      <c r="X736" s="22"/>
      <c r="Y736" s="22"/>
      <c r="Z736" s="22"/>
      <c r="AA736" s="22"/>
    </row>
    <row r="737" ht="15.75" customHeight="1">
      <c r="B737" s="6"/>
      <c r="C737" s="7"/>
      <c r="D737" s="7"/>
      <c r="S737" s="22"/>
      <c r="T737" s="22"/>
      <c r="U737" s="22"/>
      <c r="V737" s="22"/>
      <c r="W737" s="22"/>
      <c r="X737" s="22"/>
      <c r="Y737" s="22"/>
      <c r="Z737" s="22"/>
      <c r="AA737" s="22"/>
    </row>
    <row r="738" ht="15.75" customHeight="1">
      <c r="B738" s="6"/>
      <c r="C738" s="7"/>
      <c r="D738" s="7"/>
      <c r="S738" s="22"/>
      <c r="T738" s="22"/>
      <c r="U738" s="22"/>
      <c r="V738" s="22"/>
      <c r="W738" s="22"/>
      <c r="X738" s="22"/>
      <c r="Y738" s="22"/>
      <c r="Z738" s="22"/>
      <c r="AA738" s="22"/>
    </row>
    <row r="739" ht="15.75" customHeight="1">
      <c r="B739" s="6"/>
      <c r="C739" s="7"/>
      <c r="D739" s="7"/>
      <c r="S739" s="22"/>
      <c r="T739" s="22"/>
      <c r="U739" s="22"/>
      <c r="V739" s="22"/>
      <c r="W739" s="22"/>
      <c r="X739" s="22"/>
      <c r="Y739" s="22"/>
      <c r="Z739" s="22"/>
      <c r="AA739" s="22"/>
    </row>
    <row r="740" ht="15.75" customHeight="1">
      <c r="B740" s="6"/>
      <c r="C740" s="7"/>
      <c r="D740" s="7"/>
      <c r="S740" s="22"/>
      <c r="T740" s="22"/>
      <c r="U740" s="22"/>
      <c r="V740" s="22"/>
      <c r="W740" s="22"/>
      <c r="X740" s="22"/>
      <c r="Y740" s="22"/>
      <c r="Z740" s="22"/>
      <c r="AA740" s="22"/>
    </row>
    <row r="741" ht="15.75" customHeight="1">
      <c r="B741" s="6"/>
      <c r="C741" s="7"/>
      <c r="D741" s="7"/>
      <c r="S741" s="22"/>
      <c r="T741" s="22"/>
      <c r="U741" s="22"/>
      <c r="V741" s="22"/>
      <c r="W741" s="22"/>
      <c r="X741" s="22"/>
      <c r="Y741" s="22"/>
      <c r="Z741" s="22"/>
      <c r="AA741" s="22"/>
    </row>
    <row r="742" ht="15.75" customHeight="1">
      <c r="B742" s="6"/>
      <c r="C742" s="7"/>
      <c r="D742" s="7"/>
      <c r="S742" s="22"/>
      <c r="T742" s="22"/>
      <c r="U742" s="22"/>
      <c r="V742" s="22"/>
      <c r="W742" s="22"/>
      <c r="X742" s="22"/>
      <c r="Y742" s="22"/>
      <c r="Z742" s="22"/>
      <c r="AA742" s="22"/>
    </row>
    <row r="743" ht="15.75" customHeight="1">
      <c r="B743" s="6"/>
      <c r="C743" s="7"/>
      <c r="D743" s="7"/>
      <c r="S743" s="22"/>
      <c r="T743" s="22"/>
      <c r="U743" s="22"/>
      <c r="V743" s="22"/>
      <c r="W743" s="22"/>
      <c r="X743" s="22"/>
      <c r="Y743" s="22"/>
      <c r="Z743" s="22"/>
      <c r="AA743" s="22"/>
    </row>
    <row r="744" ht="15.75" customHeight="1">
      <c r="B744" s="6"/>
      <c r="C744" s="7"/>
      <c r="D744" s="7"/>
      <c r="S744" s="22"/>
      <c r="T744" s="22"/>
      <c r="U744" s="22"/>
      <c r="V744" s="22"/>
      <c r="W744" s="22"/>
      <c r="X744" s="22"/>
      <c r="Y744" s="22"/>
      <c r="Z744" s="22"/>
      <c r="AA744" s="22"/>
    </row>
    <row r="745" ht="15.75" customHeight="1">
      <c r="B745" s="6"/>
      <c r="C745" s="7"/>
      <c r="D745" s="7"/>
      <c r="S745" s="22"/>
      <c r="T745" s="22"/>
      <c r="U745" s="22"/>
      <c r="V745" s="22"/>
      <c r="W745" s="22"/>
      <c r="X745" s="22"/>
      <c r="Y745" s="22"/>
      <c r="Z745" s="22"/>
      <c r="AA745" s="22"/>
    </row>
    <row r="746" ht="15.75" customHeight="1">
      <c r="B746" s="6"/>
      <c r="C746" s="7"/>
      <c r="D746" s="7"/>
      <c r="S746" s="22"/>
      <c r="T746" s="22"/>
      <c r="U746" s="22"/>
      <c r="V746" s="22"/>
      <c r="W746" s="22"/>
      <c r="X746" s="22"/>
      <c r="Y746" s="22"/>
      <c r="Z746" s="22"/>
      <c r="AA746" s="22"/>
    </row>
    <row r="747" ht="15.75" customHeight="1">
      <c r="B747" s="6"/>
      <c r="C747" s="7"/>
      <c r="D747" s="7"/>
      <c r="S747" s="22"/>
      <c r="T747" s="22"/>
      <c r="U747" s="22"/>
      <c r="V747" s="22"/>
      <c r="W747" s="22"/>
      <c r="X747" s="22"/>
      <c r="Y747" s="22"/>
      <c r="Z747" s="22"/>
      <c r="AA747" s="22"/>
    </row>
    <row r="748" ht="15.75" customHeight="1">
      <c r="B748" s="6"/>
      <c r="C748" s="7"/>
      <c r="D748" s="7"/>
      <c r="S748" s="22"/>
      <c r="T748" s="22"/>
      <c r="U748" s="22"/>
      <c r="V748" s="22"/>
      <c r="W748" s="22"/>
      <c r="X748" s="22"/>
      <c r="Y748" s="22"/>
      <c r="Z748" s="22"/>
      <c r="AA748" s="22"/>
    </row>
    <row r="749" ht="15.75" customHeight="1">
      <c r="B749" s="6"/>
      <c r="C749" s="7"/>
      <c r="D749" s="7"/>
      <c r="S749" s="22"/>
      <c r="T749" s="22"/>
      <c r="U749" s="22"/>
      <c r="V749" s="22"/>
      <c r="W749" s="22"/>
      <c r="X749" s="22"/>
      <c r="Y749" s="22"/>
      <c r="Z749" s="22"/>
      <c r="AA749" s="22"/>
    </row>
    <row r="750" ht="15.75" customHeight="1">
      <c r="B750" s="6"/>
      <c r="C750" s="7"/>
      <c r="D750" s="7"/>
      <c r="S750" s="22"/>
      <c r="T750" s="22"/>
      <c r="U750" s="22"/>
      <c r="V750" s="22"/>
      <c r="W750" s="22"/>
      <c r="X750" s="22"/>
      <c r="Y750" s="22"/>
      <c r="Z750" s="22"/>
      <c r="AA750" s="22"/>
    </row>
    <row r="751" ht="15.75" customHeight="1">
      <c r="B751" s="6"/>
      <c r="C751" s="7"/>
      <c r="D751" s="7"/>
      <c r="S751" s="22"/>
      <c r="T751" s="22"/>
      <c r="U751" s="22"/>
      <c r="V751" s="22"/>
      <c r="W751" s="22"/>
      <c r="X751" s="22"/>
      <c r="Y751" s="22"/>
      <c r="Z751" s="22"/>
      <c r="AA751" s="22"/>
    </row>
    <row r="752" ht="15.75" customHeight="1">
      <c r="B752" s="6"/>
      <c r="C752" s="7"/>
      <c r="D752" s="7"/>
      <c r="S752" s="22"/>
      <c r="T752" s="22"/>
      <c r="U752" s="22"/>
      <c r="V752" s="22"/>
      <c r="W752" s="22"/>
      <c r="X752" s="22"/>
      <c r="Y752" s="22"/>
      <c r="Z752" s="22"/>
      <c r="AA752" s="22"/>
    </row>
    <row r="753" ht="15.75" customHeight="1">
      <c r="B753" s="6"/>
      <c r="C753" s="7"/>
      <c r="D753" s="7"/>
      <c r="S753" s="22"/>
      <c r="T753" s="22"/>
      <c r="U753" s="22"/>
      <c r="V753" s="22"/>
      <c r="W753" s="22"/>
      <c r="X753" s="22"/>
      <c r="Y753" s="22"/>
      <c r="Z753" s="22"/>
      <c r="AA753" s="22"/>
    </row>
    <row r="754" ht="15.75" customHeight="1">
      <c r="B754" s="6"/>
      <c r="C754" s="7"/>
      <c r="D754" s="7"/>
      <c r="S754" s="22"/>
      <c r="T754" s="22"/>
      <c r="U754" s="22"/>
      <c r="V754" s="22"/>
      <c r="W754" s="22"/>
      <c r="X754" s="22"/>
      <c r="Y754" s="22"/>
      <c r="Z754" s="22"/>
      <c r="AA754" s="22"/>
    </row>
    <row r="755" ht="15.75" customHeight="1">
      <c r="B755" s="6"/>
      <c r="C755" s="7"/>
      <c r="D755" s="7"/>
      <c r="S755" s="22"/>
      <c r="T755" s="22"/>
      <c r="U755" s="22"/>
      <c r="V755" s="22"/>
      <c r="W755" s="22"/>
      <c r="X755" s="22"/>
      <c r="Y755" s="22"/>
      <c r="Z755" s="22"/>
      <c r="AA755" s="22"/>
    </row>
    <row r="756" ht="15.75" customHeight="1">
      <c r="B756" s="6"/>
      <c r="C756" s="7"/>
      <c r="D756" s="7"/>
      <c r="S756" s="22"/>
      <c r="T756" s="22"/>
      <c r="U756" s="22"/>
      <c r="V756" s="22"/>
      <c r="W756" s="22"/>
      <c r="X756" s="22"/>
      <c r="Y756" s="22"/>
      <c r="Z756" s="22"/>
      <c r="AA756" s="22"/>
    </row>
    <row r="757" ht="15.75" customHeight="1">
      <c r="B757" s="6"/>
      <c r="C757" s="7"/>
      <c r="D757" s="7"/>
      <c r="S757" s="22"/>
      <c r="T757" s="22"/>
      <c r="U757" s="22"/>
      <c r="V757" s="22"/>
      <c r="W757" s="22"/>
      <c r="X757" s="22"/>
      <c r="Y757" s="22"/>
      <c r="Z757" s="22"/>
      <c r="AA757" s="22"/>
    </row>
    <row r="758" ht="15.75" customHeight="1">
      <c r="B758" s="6"/>
      <c r="C758" s="7"/>
      <c r="D758" s="7"/>
      <c r="S758" s="22"/>
      <c r="T758" s="22"/>
      <c r="U758" s="22"/>
      <c r="V758" s="22"/>
      <c r="W758" s="22"/>
      <c r="X758" s="22"/>
      <c r="Y758" s="22"/>
      <c r="Z758" s="22"/>
      <c r="AA758" s="22"/>
    </row>
    <row r="759" ht="15.75" customHeight="1">
      <c r="B759" s="6"/>
      <c r="C759" s="7"/>
      <c r="D759" s="7"/>
      <c r="S759" s="22"/>
      <c r="T759" s="22"/>
      <c r="U759" s="22"/>
      <c r="V759" s="22"/>
      <c r="W759" s="22"/>
      <c r="X759" s="22"/>
      <c r="Y759" s="22"/>
      <c r="Z759" s="22"/>
      <c r="AA759" s="22"/>
    </row>
    <row r="760" ht="15.75" customHeight="1">
      <c r="B760" s="6"/>
      <c r="C760" s="7"/>
      <c r="D760" s="7"/>
      <c r="S760" s="22"/>
      <c r="T760" s="22"/>
      <c r="U760" s="22"/>
      <c r="V760" s="22"/>
      <c r="W760" s="22"/>
      <c r="X760" s="22"/>
      <c r="Y760" s="22"/>
      <c r="Z760" s="22"/>
      <c r="AA760" s="22"/>
    </row>
    <row r="761" ht="15.75" customHeight="1">
      <c r="B761" s="6"/>
      <c r="C761" s="7"/>
      <c r="D761" s="7"/>
      <c r="S761" s="22"/>
      <c r="T761" s="22"/>
      <c r="U761" s="22"/>
      <c r="V761" s="22"/>
      <c r="W761" s="22"/>
      <c r="X761" s="22"/>
      <c r="Y761" s="22"/>
      <c r="Z761" s="22"/>
      <c r="AA761" s="22"/>
    </row>
    <row r="762" ht="15.75" customHeight="1">
      <c r="B762" s="6"/>
      <c r="C762" s="7"/>
      <c r="D762" s="7"/>
      <c r="S762" s="22"/>
      <c r="T762" s="22"/>
      <c r="U762" s="22"/>
      <c r="V762" s="22"/>
      <c r="W762" s="22"/>
      <c r="X762" s="22"/>
      <c r="Y762" s="22"/>
      <c r="Z762" s="22"/>
      <c r="AA762" s="22"/>
    </row>
    <row r="763" ht="15.75" customHeight="1">
      <c r="B763" s="6"/>
      <c r="C763" s="7"/>
      <c r="D763" s="7"/>
      <c r="S763" s="22"/>
      <c r="T763" s="22"/>
      <c r="U763" s="22"/>
      <c r="V763" s="22"/>
      <c r="W763" s="22"/>
      <c r="X763" s="22"/>
      <c r="Y763" s="22"/>
      <c r="Z763" s="22"/>
      <c r="AA763" s="22"/>
    </row>
    <row r="764" ht="15.75" customHeight="1">
      <c r="B764" s="6"/>
      <c r="C764" s="7"/>
      <c r="D764" s="7"/>
      <c r="S764" s="22"/>
      <c r="T764" s="22"/>
      <c r="U764" s="22"/>
      <c r="V764" s="22"/>
      <c r="W764" s="22"/>
      <c r="X764" s="22"/>
      <c r="Y764" s="22"/>
      <c r="Z764" s="22"/>
      <c r="AA764" s="22"/>
    </row>
    <row r="765" ht="15.75" customHeight="1">
      <c r="B765" s="6"/>
      <c r="C765" s="7"/>
      <c r="D765" s="7"/>
      <c r="S765" s="22"/>
      <c r="T765" s="22"/>
      <c r="U765" s="22"/>
      <c r="V765" s="22"/>
      <c r="W765" s="22"/>
      <c r="X765" s="22"/>
      <c r="Y765" s="22"/>
      <c r="Z765" s="22"/>
      <c r="AA765" s="22"/>
    </row>
    <row r="766" ht="15.75" customHeight="1">
      <c r="B766" s="6"/>
      <c r="C766" s="7"/>
      <c r="D766" s="7"/>
      <c r="S766" s="22"/>
      <c r="T766" s="22"/>
      <c r="U766" s="22"/>
      <c r="V766" s="22"/>
      <c r="W766" s="22"/>
      <c r="X766" s="22"/>
      <c r="Y766" s="22"/>
      <c r="Z766" s="22"/>
      <c r="AA766" s="22"/>
    </row>
    <row r="767" ht="15.75" customHeight="1">
      <c r="B767" s="6"/>
      <c r="C767" s="7"/>
      <c r="D767" s="7"/>
      <c r="S767" s="22"/>
      <c r="T767" s="22"/>
      <c r="U767" s="22"/>
      <c r="V767" s="22"/>
      <c r="W767" s="22"/>
      <c r="X767" s="22"/>
      <c r="Y767" s="22"/>
      <c r="Z767" s="22"/>
      <c r="AA767" s="22"/>
    </row>
    <row r="768" ht="15.75" customHeight="1">
      <c r="B768" s="6"/>
      <c r="C768" s="7"/>
      <c r="D768" s="7"/>
      <c r="S768" s="22"/>
      <c r="T768" s="22"/>
      <c r="U768" s="22"/>
      <c r="V768" s="22"/>
      <c r="W768" s="22"/>
      <c r="X768" s="22"/>
      <c r="Y768" s="22"/>
      <c r="Z768" s="22"/>
      <c r="AA768" s="22"/>
    </row>
    <row r="769" ht="15.75" customHeight="1">
      <c r="B769" s="6"/>
      <c r="C769" s="7"/>
      <c r="D769" s="7"/>
      <c r="S769" s="22"/>
      <c r="T769" s="22"/>
      <c r="U769" s="22"/>
      <c r="V769" s="22"/>
      <c r="W769" s="22"/>
      <c r="X769" s="22"/>
      <c r="Y769" s="22"/>
      <c r="Z769" s="22"/>
      <c r="AA769" s="22"/>
    </row>
    <row r="770" ht="15.75" customHeight="1">
      <c r="B770" s="6"/>
      <c r="C770" s="7"/>
      <c r="D770" s="7"/>
      <c r="S770" s="22"/>
      <c r="T770" s="22"/>
      <c r="U770" s="22"/>
      <c r="V770" s="22"/>
      <c r="W770" s="22"/>
      <c r="X770" s="22"/>
      <c r="Y770" s="22"/>
      <c r="Z770" s="22"/>
      <c r="AA770" s="22"/>
    </row>
    <row r="771" ht="15.75" customHeight="1">
      <c r="B771" s="6"/>
      <c r="C771" s="7"/>
      <c r="D771" s="7"/>
      <c r="S771" s="22"/>
      <c r="T771" s="22"/>
      <c r="U771" s="22"/>
      <c r="V771" s="22"/>
      <c r="W771" s="22"/>
      <c r="X771" s="22"/>
      <c r="Y771" s="22"/>
      <c r="Z771" s="22"/>
      <c r="AA771" s="22"/>
    </row>
    <row r="772" ht="15.75" customHeight="1">
      <c r="B772" s="6"/>
      <c r="C772" s="7"/>
      <c r="D772" s="7"/>
      <c r="S772" s="22"/>
      <c r="T772" s="22"/>
      <c r="U772" s="22"/>
      <c r="V772" s="22"/>
      <c r="W772" s="22"/>
      <c r="X772" s="22"/>
      <c r="Y772" s="22"/>
      <c r="Z772" s="22"/>
      <c r="AA772" s="22"/>
    </row>
    <row r="773" ht="15.75" customHeight="1">
      <c r="B773" s="6"/>
      <c r="C773" s="7"/>
      <c r="D773" s="7"/>
      <c r="S773" s="22"/>
      <c r="T773" s="22"/>
      <c r="U773" s="22"/>
      <c r="V773" s="22"/>
      <c r="W773" s="22"/>
      <c r="X773" s="22"/>
      <c r="Y773" s="22"/>
      <c r="Z773" s="22"/>
      <c r="AA773" s="22"/>
    </row>
    <row r="774" ht="15.75" customHeight="1">
      <c r="B774" s="6"/>
      <c r="C774" s="7"/>
      <c r="D774" s="7"/>
      <c r="S774" s="22"/>
      <c r="T774" s="22"/>
      <c r="U774" s="22"/>
      <c r="V774" s="22"/>
      <c r="W774" s="22"/>
      <c r="X774" s="22"/>
      <c r="Y774" s="22"/>
      <c r="Z774" s="22"/>
      <c r="AA774" s="22"/>
    </row>
    <row r="775" ht="15.75" customHeight="1">
      <c r="B775" s="6"/>
      <c r="C775" s="7"/>
      <c r="D775" s="7"/>
      <c r="S775" s="22"/>
      <c r="T775" s="22"/>
      <c r="U775" s="22"/>
      <c r="V775" s="22"/>
      <c r="W775" s="22"/>
      <c r="X775" s="22"/>
      <c r="Y775" s="22"/>
      <c r="Z775" s="22"/>
      <c r="AA775" s="22"/>
    </row>
    <row r="776" ht="15.75" customHeight="1">
      <c r="B776" s="6"/>
      <c r="C776" s="7"/>
      <c r="D776" s="7"/>
      <c r="S776" s="22"/>
      <c r="T776" s="22"/>
      <c r="U776" s="22"/>
      <c r="V776" s="22"/>
      <c r="W776" s="22"/>
      <c r="X776" s="22"/>
      <c r="Y776" s="22"/>
      <c r="Z776" s="22"/>
      <c r="AA776" s="22"/>
    </row>
    <row r="777" ht="15.75" customHeight="1">
      <c r="B777" s="6"/>
      <c r="C777" s="7"/>
      <c r="D777" s="7"/>
      <c r="S777" s="22"/>
      <c r="T777" s="22"/>
      <c r="U777" s="22"/>
      <c r="V777" s="22"/>
      <c r="W777" s="22"/>
      <c r="X777" s="22"/>
      <c r="Y777" s="22"/>
      <c r="Z777" s="22"/>
      <c r="AA777" s="22"/>
    </row>
    <row r="778" ht="15.75" customHeight="1">
      <c r="B778" s="6"/>
      <c r="C778" s="7"/>
      <c r="D778" s="7"/>
      <c r="S778" s="22"/>
      <c r="T778" s="22"/>
      <c r="U778" s="22"/>
      <c r="V778" s="22"/>
      <c r="W778" s="22"/>
      <c r="X778" s="22"/>
      <c r="Y778" s="22"/>
      <c r="Z778" s="22"/>
      <c r="AA778" s="22"/>
    </row>
    <row r="779" ht="15.75" customHeight="1">
      <c r="B779" s="6"/>
      <c r="C779" s="7"/>
      <c r="D779" s="7"/>
      <c r="S779" s="22"/>
      <c r="T779" s="22"/>
      <c r="U779" s="22"/>
      <c r="V779" s="22"/>
      <c r="W779" s="22"/>
      <c r="X779" s="22"/>
      <c r="Y779" s="22"/>
      <c r="Z779" s="22"/>
      <c r="AA779" s="22"/>
    </row>
    <row r="780" ht="15.75" customHeight="1">
      <c r="B780" s="6"/>
      <c r="C780" s="7"/>
      <c r="D780" s="7"/>
      <c r="S780" s="22"/>
      <c r="T780" s="22"/>
      <c r="U780" s="22"/>
      <c r="V780" s="22"/>
      <c r="W780" s="22"/>
      <c r="X780" s="22"/>
      <c r="Y780" s="22"/>
      <c r="Z780" s="22"/>
      <c r="AA780" s="22"/>
    </row>
    <row r="781" ht="15.75" customHeight="1">
      <c r="B781" s="6"/>
      <c r="C781" s="7"/>
      <c r="D781" s="7"/>
      <c r="S781" s="22"/>
      <c r="T781" s="22"/>
      <c r="U781" s="22"/>
      <c r="V781" s="22"/>
      <c r="W781" s="22"/>
      <c r="X781" s="22"/>
      <c r="Y781" s="22"/>
      <c r="Z781" s="22"/>
      <c r="AA781" s="22"/>
    </row>
    <row r="782" ht="15.75" customHeight="1">
      <c r="B782" s="6"/>
      <c r="C782" s="7"/>
      <c r="D782" s="7"/>
      <c r="S782" s="22"/>
      <c r="T782" s="22"/>
      <c r="U782" s="22"/>
      <c r="V782" s="22"/>
      <c r="W782" s="22"/>
      <c r="X782" s="22"/>
      <c r="Y782" s="22"/>
      <c r="Z782" s="22"/>
      <c r="AA782" s="22"/>
    </row>
    <row r="783" ht="15.75" customHeight="1">
      <c r="B783" s="6"/>
      <c r="C783" s="7"/>
      <c r="D783" s="7"/>
      <c r="S783" s="22"/>
      <c r="T783" s="22"/>
      <c r="U783" s="22"/>
      <c r="V783" s="22"/>
      <c r="W783" s="22"/>
      <c r="X783" s="22"/>
      <c r="Y783" s="22"/>
      <c r="Z783" s="22"/>
      <c r="AA783" s="22"/>
    </row>
    <row r="784" ht="15.75" customHeight="1">
      <c r="B784" s="6"/>
      <c r="C784" s="7"/>
      <c r="D784" s="7"/>
      <c r="S784" s="22"/>
      <c r="T784" s="22"/>
      <c r="U784" s="22"/>
      <c r="V784" s="22"/>
      <c r="W784" s="22"/>
      <c r="X784" s="22"/>
      <c r="Y784" s="22"/>
      <c r="Z784" s="22"/>
      <c r="AA784" s="22"/>
    </row>
    <row r="785" ht="15.75" customHeight="1">
      <c r="B785" s="6"/>
      <c r="C785" s="7"/>
      <c r="D785" s="7"/>
      <c r="S785" s="22"/>
      <c r="T785" s="22"/>
      <c r="U785" s="22"/>
      <c r="V785" s="22"/>
      <c r="W785" s="22"/>
      <c r="X785" s="22"/>
      <c r="Y785" s="22"/>
      <c r="Z785" s="22"/>
      <c r="AA785" s="22"/>
    </row>
    <row r="786" ht="15.75" customHeight="1">
      <c r="B786" s="6"/>
      <c r="C786" s="7"/>
      <c r="D786" s="7"/>
      <c r="S786" s="22"/>
      <c r="T786" s="22"/>
      <c r="U786" s="22"/>
      <c r="V786" s="22"/>
      <c r="W786" s="22"/>
      <c r="X786" s="22"/>
      <c r="Y786" s="22"/>
      <c r="Z786" s="22"/>
      <c r="AA786" s="22"/>
    </row>
    <row r="787" ht="15.75" customHeight="1">
      <c r="B787" s="6"/>
      <c r="C787" s="7"/>
      <c r="D787" s="7"/>
      <c r="S787" s="22"/>
      <c r="T787" s="22"/>
      <c r="U787" s="22"/>
      <c r="V787" s="22"/>
      <c r="W787" s="22"/>
      <c r="X787" s="22"/>
      <c r="Y787" s="22"/>
      <c r="Z787" s="22"/>
      <c r="AA787" s="22"/>
    </row>
    <row r="788" ht="15.75" customHeight="1">
      <c r="B788" s="6"/>
      <c r="C788" s="7"/>
      <c r="D788" s="7"/>
      <c r="S788" s="22"/>
      <c r="T788" s="22"/>
      <c r="U788" s="22"/>
      <c r="V788" s="22"/>
      <c r="W788" s="22"/>
      <c r="X788" s="22"/>
      <c r="Y788" s="22"/>
      <c r="Z788" s="22"/>
      <c r="AA788" s="22"/>
    </row>
    <row r="789" ht="15.75" customHeight="1">
      <c r="B789" s="6"/>
      <c r="C789" s="7"/>
      <c r="D789" s="7"/>
      <c r="S789" s="22"/>
      <c r="T789" s="22"/>
      <c r="U789" s="22"/>
      <c r="V789" s="22"/>
      <c r="W789" s="22"/>
      <c r="X789" s="22"/>
      <c r="Y789" s="22"/>
      <c r="Z789" s="22"/>
      <c r="AA789" s="22"/>
    </row>
    <row r="790" ht="15.75" customHeight="1">
      <c r="B790" s="6"/>
      <c r="C790" s="7"/>
      <c r="D790" s="7"/>
      <c r="S790" s="22"/>
      <c r="T790" s="22"/>
      <c r="U790" s="22"/>
      <c r="V790" s="22"/>
      <c r="W790" s="22"/>
      <c r="X790" s="22"/>
      <c r="Y790" s="22"/>
      <c r="Z790" s="22"/>
      <c r="AA790" s="22"/>
    </row>
    <row r="791" ht="15.75" customHeight="1">
      <c r="B791" s="6"/>
      <c r="C791" s="7"/>
      <c r="D791" s="7"/>
      <c r="S791" s="22"/>
      <c r="T791" s="22"/>
      <c r="U791" s="22"/>
      <c r="V791" s="22"/>
      <c r="W791" s="22"/>
      <c r="X791" s="22"/>
      <c r="Y791" s="22"/>
      <c r="Z791" s="22"/>
      <c r="AA791" s="22"/>
    </row>
    <row r="792" ht="15.75" customHeight="1">
      <c r="B792" s="6"/>
      <c r="C792" s="7"/>
      <c r="D792" s="7"/>
      <c r="S792" s="22"/>
      <c r="T792" s="22"/>
      <c r="U792" s="22"/>
      <c r="V792" s="22"/>
      <c r="W792" s="22"/>
      <c r="X792" s="22"/>
      <c r="Y792" s="22"/>
      <c r="Z792" s="22"/>
      <c r="AA792" s="22"/>
    </row>
    <row r="793" ht="15.75" customHeight="1">
      <c r="B793" s="6"/>
      <c r="C793" s="7"/>
      <c r="D793" s="7"/>
      <c r="S793" s="22"/>
      <c r="T793" s="22"/>
      <c r="U793" s="22"/>
      <c r="V793" s="22"/>
      <c r="W793" s="22"/>
      <c r="X793" s="22"/>
      <c r="Y793" s="22"/>
      <c r="Z793" s="22"/>
      <c r="AA793" s="22"/>
    </row>
    <row r="794" ht="15.75" customHeight="1">
      <c r="B794" s="6"/>
      <c r="C794" s="7"/>
      <c r="D794" s="7"/>
      <c r="S794" s="22"/>
      <c r="T794" s="22"/>
      <c r="U794" s="22"/>
      <c r="V794" s="22"/>
      <c r="W794" s="22"/>
      <c r="X794" s="22"/>
      <c r="Y794" s="22"/>
      <c r="Z794" s="22"/>
      <c r="AA794" s="22"/>
    </row>
    <row r="795" ht="15.75" customHeight="1">
      <c r="B795" s="6"/>
      <c r="C795" s="7"/>
      <c r="D795" s="7"/>
      <c r="S795" s="22"/>
      <c r="T795" s="22"/>
      <c r="U795" s="22"/>
      <c r="V795" s="22"/>
      <c r="W795" s="22"/>
      <c r="X795" s="22"/>
      <c r="Y795" s="22"/>
      <c r="Z795" s="22"/>
      <c r="AA795" s="22"/>
    </row>
    <row r="796" ht="15.75" customHeight="1">
      <c r="B796" s="6"/>
      <c r="C796" s="7"/>
      <c r="D796" s="7"/>
      <c r="S796" s="22"/>
      <c r="T796" s="22"/>
      <c r="U796" s="22"/>
      <c r="V796" s="22"/>
      <c r="W796" s="22"/>
      <c r="X796" s="22"/>
      <c r="Y796" s="22"/>
      <c r="Z796" s="22"/>
      <c r="AA796" s="22"/>
    </row>
    <row r="797" ht="15.75" customHeight="1">
      <c r="B797" s="6"/>
      <c r="C797" s="7"/>
      <c r="D797" s="7"/>
      <c r="S797" s="22"/>
      <c r="T797" s="22"/>
      <c r="U797" s="22"/>
      <c r="V797" s="22"/>
      <c r="W797" s="22"/>
      <c r="X797" s="22"/>
      <c r="Y797" s="22"/>
      <c r="Z797" s="22"/>
      <c r="AA797" s="22"/>
    </row>
    <row r="798" ht="15.75" customHeight="1">
      <c r="B798" s="6"/>
      <c r="C798" s="7"/>
      <c r="D798" s="7"/>
      <c r="S798" s="22"/>
      <c r="T798" s="22"/>
      <c r="U798" s="22"/>
      <c r="V798" s="22"/>
      <c r="W798" s="22"/>
      <c r="X798" s="22"/>
      <c r="Y798" s="22"/>
      <c r="Z798" s="22"/>
      <c r="AA798" s="22"/>
    </row>
    <row r="799" ht="15.75" customHeight="1">
      <c r="B799" s="6"/>
      <c r="C799" s="7"/>
      <c r="D799" s="7"/>
      <c r="S799" s="22"/>
      <c r="T799" s="22"/>
      <c r="U799" s="22"/>
      <c r="V799" s="22"/>
      <c r="W799" s="22"/>
      <c r="X799" s="22"/>
      <c r="Y799" s="22"/>
      <c r="Z799" s="22"/>
      <c r="AA799" s="22"/>
    </row>
    <row r="800" ht="15.75" customHeight="1">
      <c r="B800" s="6"/>
      <c r="C800" s="7"/>
      <c r="D800" s="7"/>
      <c r="S800" s="22"/>
      <c r="T800" s="22"/>
      <c r="U800" s="22"/>
      <c r="V800" s="22"/>
      <c r="W800" s="22"/>
      <c r="X800" s="22"/>
      <c r="Y800" s="22"/>
      <c r="Z800" s="22"/>
      <c r="AA800" s="22"/>
    </row>
    <row r="801" ht="15.75" customHeight="1">
      <c r="B801" s="6"/>
      <c r="C801" s="7"/>
      <c r="D801" s="7"/>
      <c r="S801" s="22"/>
      <c r="T801" s="22"/>
      <c r="U801" s="22"/>
      <c r="V801" s="22"/>
      <c r="W801" s="22"/>
      <c r="X801" s="22"/>
      <c r="Y801" s="22"/>
      <c r="Z801" s="22"/>
      <c r="AA801" s="22"/>
    </row>
    <row r="802" ht="15.75" customHeight="1">
      <c r="B802" s="6"/>
      <c r="C802" s="7"/>
      <c r="D802" s="7"/>
      <c r="S802" s="22"/>
      <c r="T802" s="22"/>
      <c r="U802" s="22"/>
      <c r="V802" s="22"/>
      <c r="W802" s="22"/>
      <c r="X802" s="22"/>
      <c r="Y802" s="22"/>
      <c r="Z802" s="22"/>
      <c r="AA802" s="22"/>
    </row>
    <row r="803" ht="15.75" customHeight="1">
      <c r="B803" s="6"/>
      <c r="C803" s="7"/>
      <c r="D803" s="7"/>
      <c r="S803" s="22"/>
      <c r="T803" s="22"/>
      <c r="U803" s="22"/>
      <c r="V803" s="22"/>
      <c r="W803" s="22"/>
      <c r="X803" s="22"/>
      <c r="Y803" s="22"/>
      <c r="Z803" s="22"/>
      <c r="AA803" s="22"/>
    </row>
    <row r="804" ht="15.75" customHeight="1">
      <c r="B804" s="6"/>
      <c r="C804" s="7"/>
      <c r="D804" s="7"/>
      <c r="S804" s="22"/>
      <c r="T804" s="22"/>
      <c r="U804" s="22"/>
      <c r="V804" s="22"/>
      <c r="W804" s="22"/>
      <c r="X804" s="22"/>
      <c r="Y804" s="22"/>
      <c r="Z804" s="22"/>
      <c r="AA804" s="22"/>
    </row>
    <row r="805" ht="15.75" customHeight="1">
      <c r="B805" s="6"/>
      <c r="C805" s="7"/>
      <c r="D805" s="7"/>
      <c r="S805" s="22"/>
      <c r="T805" s="22"/>
      <c r="U805" s="22"/>
      <c r="V805" s="22"/>
      <c r="W805" s="22"/>
      <c r="X805" s="22"/>
      <c r="Y805" s="22"/>
      <c r="Z805" s="22"/>
      <c r="AA805" s="22"/>
    </row>
    <row r="806" ht="15.75" customHeight="1">
      <c r="B806" s="6"/>
      <c r="C806" s="7"/>
      <c r="D806" s="7"/>
      <c r="S806" s="22"/>
      <c r="T806" s="22"/>
      <c r="U806" s="22"/>
      <c r="V806" s="22"/>
      <c r="W806" s="22"/>
      <c r="X806" s="22"/>
      <c r="Y806" s="22"/>
      <c r="Z806" s="22"/>
      <c r="AA806" s="22"/>
    </row>
    <row r="807" ht="15.75" customHeight="1">
      <c r="B807" s="6"/>
      <c r="C807" s="7"/>
      <c r="D807" s="7"/>
      <c r="S807" s="22"/>
      <c r="T807" s="22"/>
      <c r="U807" s="22"/>
      <c r="V807" s="22"/>
      <c r="W807" s="22"/>
      <c r="X807" s="22"/>
      <c r="Y807" s="22"/>
      <c r="Z807" s="22"/>
      <c r="AA807" s="22"/>
    </row>
    <row r="808" ht="15.75" customHeight="1">
      <c r="B808" s="6"/>
      <c r="C808" s="7"/>
      <c r="D808" s="7"/>
      <c r="S808" s="22"/>
      <c r="T808" s="22"/>
      <c r="U808" s="22"/>
      <c r="V808" s="22"/>
      <c r="W808" s="22"/>
      <c r="X808" s="22"/>
      <c r="Y808" s="22"/>
      <c r="Z808" s="22"/>
      <c r="AA808" s="22"/>
    </row>
    <row r="809" ht="15.75" customHeight="1">
      <c r="B809" s="6"/>
      <c r="C809" s="7"/>
      <c r="D809" s="7"/>
      <c r="S809" s="22"/>
      <c r="T809" s="22"/>
      <c r="U809" s="22"/>
      <c r="V809" s="22"/>
      <c r="W809" s="22"/>
      <c r="X809" s="22"/>
      <c r="Y809" s="22"/>
      <c r="Z809" s="22"/>
      <c r="AA809" s="22"/>
    </row>
    <row r="810" ht="15.75" customHeight="1">
      <c r="B810" s="6"/>
      <c r="C810" s="7"/>
      <c r="D810" s="7"/>
      <c r="S810" s="22"/>
      <c r="T810" s="22"/>
      <c r="U810" s="22"/>
      <c r="V810" s="22"/>
      <c r="W810" s="22"/>
      <c r="X810" s="22"/>
      <c r="Y810" s="22"/>
      <c r="Z810" s="22"/>
      <c r="AA810" s="22"/>
    </row>
    <row r="811" ht="15.75" customHeight="1">
      <c r="B811" s="6"/>
      <c r="C811" s="7"/>
      <c r="D811" s="7"/>
      <c r="S811" s="22"/>
      <c r="T811" s="22"/>
      <c r="U811" s="22"/>
      <c r="V811" s="22"/>
      <c r="W811" s="22"/>
      <c r="X811" s="22"/>
      <c r="Y811" s="22"/>
      <c r="Z811" s="22"/>
      <c r="AA811" s="22"/>
    </row>
    <row r="812" ht="15.75" customHeight="1">
      <c r="B812" s="6"/>
      <c r="C812" s="7"/>
      <c r="D812" s="7"/>
      <c r="S812" s="22"/>
      <c r="T812" s="22"/>
      <c r="U812" s="22"/>
      <c r="V812" s="22"/>
      <c r="W812" s="22"/>
      <c r="X812" s="22"/>
      <c r="Y812" s="22"/>
      <c r="Z812" s="22"/>
      <c r="AA812" s="22"/>
    </row>
    <row r="813" ht="15.75" customHeight="1">
      <c r="B813" s="6"/>
      <c r="C813" s="7"/>
      <c r="D813" s="7"/>
      <c r="S813" s="22"/>
      <c r="T813" s="22"/>
      <c r="U813" s="22"/>
      <c r="V813" s="22"/>
      <c r="W813" s="22"/>
      <c r="X813" s="22"/>
      <c r="Y813" s="22"/>
      <c r="Z813" s="22"/>
      <c r="AA813" s="22"/>
    </row>
    <row r="814" ht="15.75" customHeight="1">
      <c r="B814" s="6"/>
      <c r="C814" s="7"/>
      <c r="D814" s="7"/>
      <c r="S814" s="22"/>
      <c r="T814" s="22"/>
      <c r="U814" s="22"/>
      <c r="V814" s="22"/>
      <c r="W814" s="22"/>
      <c r="X814" s="22"/>
      <c r="Y814" s="22"/>
      <c r="Z814" s="22"/>
      <c r="AA814" s="22"/>
    </row>
    <row r="815" ht="15.75" customHeight="1">
      <c r="B815" s="6"/>
      <c r="C815" s="7"/>
      <c r="D815" s="7"/>
      <c r="S815" s="22"/>
      <c r="T815" s="22"/>
      <c r="U815" s="22"/>
      <c r="V815" s="22"/>
      <c r="W815" s="22"/>
      <c r="X815" s="22"/>
      <c r="Y815" s="22"/>
      <c r="Z815" s="22"/>
      <c r="AA815" s="22"/>
    </row>
    <row r="816" ht="15.75" customHeight="1">
      <c r="B816" s="6"/>
      <c r="C816" s="7"/>
      <c r="D816" s="7"/>
      <c r="S816" s="22"/>
      <c r="T816" s="22"/>
      <c r="U816" s="22"/>
      <c r="V816" s="22"/>
      <c r="W816" s="22"/>
      <c r="X816" s="22"/>
      <c r="Y816" s="22"/>
      <c r="Z816" s="22"/>
      <c r="AA816" s="22"/>
    </row>
    <row r="817" ht="15.75" customHeight="1">
      <c r="B817" s="6"/>
      <c r="C817" s="7"/>
      <c r="D817" s="7"/>
      <c r="S817" s="22"/>
      <c r="T817" s="22"/>
      <c r="U817" s="22"/>
      <c r="V817" s="22"/>
      <c r="W817" s="22"/>
      <c r="X817" s="22"/>
      <c r="Y817" s="22"/>
      <c r="Z817" s="22"/>
      <c r="AA817" s="22"/>
    </row>
    <row r="818" ht="15.75" customHeight="1">
      <c r="B818" s="6"/>
      <c r="C818" s="7"/>
      <c r="D818" s="7"/>
      <c r="S818" s="22"/>
      <c r="T818" s="22"/>
      <c r="U818" s="22"/>
      <c r="V818" s="22"/>
      <c r="W818" s="22"/>
      <c r="X818" s="22"/>
      <c r="Y818" s="22"/>
      <c r="Z818" s="22"/>
      <c r="AA818" s="22"/>
    </row>
    <row r="819" ht="15.75" customHeight="1">
      <c r="B819" s="6"/>
      <c r="C819" s="7"/>
      <c r="D819" s="7"/>
      <c r="S819" s="22"/>
      <c r="T819" s="22"/>
      <c r="U819" s="22"/>
      <c r="V819" s="22"/>
      <c r="W819" s="22"/>
      <c r="X819" s="22"/>
      <c r="Y819" s="22"/>
      <c r="Z819" s="22"/>
      <c r="AA819" s="22"/>
    </row>
    <row r="820" ht="15.75" customHeight="1">
      <c r="B820" s="6"/>
      <c r="C820" s="7"/>
      <c r="D820" s="7"/>
      <c r="S820" s="22"/>
      <c r="T820" s="22"/>
      <c r="U820" s="22"/>
      <c r="V820" s="22"/>
      <c r="W820" s="22"/>
      <c r="X820" s="22"/>
      <c r="Y820" s="22"/>
      <c r="Z820" s="22"/>
      <c r="AA820" s="22"/>
    </row>
    <row r="821" ht="15.75" customHeight="1">
      <c r="B821" s="6"/>
      <c r="C821" s="7"/>
      <c r="D821" s="7"/>
      <c r="S821" s="22"/>
      <c r="T821" s="22"/>
      <c r="U821" s="22"/>
      <c r="V821" s="22"/>
      <c r="W821" s="22"/>
      <c r="X821" s="22"/>
      <c r="Y821" s="22"/>
      <c r="Z821" s="22"/>
      <c r="AA821" s="22"/>
    </row>
    <row r="822" ht="15.75" customHeight="1">
      <c r="B822" s="6"/>
      <c r="C822" s="7"/>
      <c r="D822" s="7"/>
      <c r="S822" s="22"/>
      <c r="T822" s="22"/>
      <c r="U822" s="22"/>
      <c r="V822" s="22"/>
      <c r="W822" s="22"/>
      <c r="X822" s="22"/>
      <c r="Y822" s="22"/>
      <c r="Z822" s="22"/>
      <c r="AA822" s="22"/>
    </row>
    <row r="823" ht="15.75" customHeight="1">
      <c r="B823" s="6"/>
      <c r="C823" s="7"/>
      <c r="D823" s="7"/>
      <c r="S823" s="22"/>
      <c r="T823" s="22"/>
      <c r="U823" s="22"/>
      <c r="V823" s="22"/>
      <c r="W823" s="22"/>
      <c r="X823" s="22"/>
      <c r="Y823" s="22"/>
      <c r="Z823" s="22"/>
      <c r="AA823" s="22"/>
    </row>
    <row r="824" ht="15.75" customHeight="1">
      <c r="B824" s="6"/>
      <c r="C824" s="7"/>
      <c r="D824" s="7"/>
      <c r="S824" s="22"/>
      <c r="T824" s="22"/>
      <c r="U824" s="22"/>
      <c r="V824" s="22"/>
      <c r="W824" s="22"/>
      <c r="X824" s="22"/>
      <c r="Y824" s="22"/>
      <c r="Z824" s="22"/>
      <c r="AA824" s="22"/>
    </row>
    <row r="825" ht="15.75" customHeight="1">
      <c r="B825" s="6"/>
      <c r="C825" s="7"/>
      <c r="D825" s="7"/>
      <c r="S825" s="22"/>
      <c r="T825" s="22"/>
      <c r="U825" s="22"/>
      <c r="V825" s="22"/>
      <c r="W825" s="22"/>
      <c r="X825" s="22"/>
      <c r="Y825" s="22"/>
      <c r="Z825" s="22"/>
      <c r="AA825" s="22"/>
    </row>
    <row r="826" ht="15.75" customHeight="1">
      <c r="B826" s="6"/>
      <c r="C826" s="7"/>
      <c r="D826" s="7"/>
      <c r="S826" s="22"/>
      <c r="T826" s="22"/>
      <c r="U826" s="22"/>
      <c r="V826" s="22"/>
      <c r="W826" s="22"/>
      <c r="X826" s="22"/>
      <c r="Y826" s="22"/>
      <c r="Z826" s="22"/>
      <c r="AA826" s="22"/>
    </row>
    <row r="827" ht="15.75" customHeight="1">
      <c r="B827" s="6"/>
      <c r="C827" s="7"/>
      <c r="D827" s="7"/>
      <c r="S827" s="22"/>
      <c r="T827" s="22"/>
      <c r="U827" s="22"/>
      <c r="V827" s="22"/>
      <c r="W827" s="22"/>
      <c r="X827" s="22"/>
      <c r="Y827" s="22"/>
      <c r="Z827" s="22"/>
      <c r="AA827" s="22"/>
    </row>
    <row r="828" ht="15.75" customHeight="1">
      <c r="B828" s="6"/>
      <c r="C828" s="7"/>
      <c r="D828" s="7"/>
      <c r="S828" s="22"/>
      <c r="T828" s="22"/>
      <c r="U828" s="22"/>
      <c r="V828" s="22"/>
      <c r="W828" s="22"/>
      <c r="X828" s="22"/>
      <c r="Y828" s="22"/>
      <c r="Z828" s="22"/>
      <c r="AA828" s="22"/>
    </row>
    <row r="829" ht="15.75" customHeight="1">
      <c r="B829" s="6"/>
      <c r="C829" s="7"/>
      <c r="D829" s="7"/>
      <c r="S829" s="22"/>
      <c r="T829" s="22"/>
      <c r="U829" s="22"/>
      <c r="V829" s="22"/>
      <c r="W829" s="22"/>
      <c r="X829" s="22"/>
      <c r="Y829" s="22"/>
      <c r="Z829" s="22"/>
      <c r="AA829" s="22"/>
    </row>
    <row r="830" ht="15.75" customHeight="1">
      <c r="B830" s="6"/>
      <c r="C830" s="7"/>
      <c r="D830" s="7"/>
      <c r="S830" s="22"/>
      <c r="T830" s="22"/>
      <c r="U830" s="22"/>
      <c r="V830" s="22"/>
      <c r="W830" s="22"/>
      <c r="X830" s="22"/>
      <c r="Y830" s="22"/>
      <c r="Z830" s="22"/>
      <c r="AA830" s="22"/>
    </row>
    <row r="831" ht="15.75" customHeight="1">
      <c r="B831" s="6"/>
      <c r="C831" s="7"/>
      <c r="D831" s="7"/>
      <c r="S831" s="22"/>
      <c r="T831" s="22"/>
      <c r="U831" s="22"/>
      <c r="V831" s="22"/>
      <c r="W831" s="22"/>
      <c r="X831" s="22"/>
      <c r="Y831" s="22"/>
      <c r="Z831" s="22"/>
      <c r="AA831" s="22"/>
    </row>
    <row r="832" ht="15.75" customHeight="1">
      <c r="B832" s="6"/>
      <c r="C832" s="7"/>
      <c r="D832" s="7"/>
      <c r="S832" s="22"/>
      <c r="T832" s="22"/>
      <c r="U832" s="22"/>
      <c r="V832" s="22"/>
      <c r="W832" s="22"/>
      <c r="X832" s="22"/>
      <c r="Y832" s="22"/>
      <c r="Z832" s="22"/>
      <c r="AA832" s="22"/>
    </row>
    <row r="833" ht="15.75" customHeight="1">
      <c r="B833" s="6"/>
      <c r="C833" s="7"/>
      <c r="D833" s="7"/>
      <c r="S833" s="22"/>
      <c r="T833" s="22"/>
      <c r="U833" s="22"/>
      <c r="V833" s="22"/>
      <c r="W833" s="22"/>
      <c r="X833" s="22"/>
      <c r="Y833" s="22"/>
      <c r="Z833" s="22"/>
      <c r="AA833" s="22"/>
    </row>
    <row r="834" ht="15.75" customHeight="1">
      <c r="B834" s="6"/>
      <c r="C834" s="7"/>
      <c r="D834" s="7"/>
      <c r="S834" s="22"/>
      <c r="T834" s="22"/>
      <c r="U834" s="22"/>
      <c r="V834" s="22"/>
      <c r="W834" s="22"/>
      <c r="X834" s="22"/>
      <c r="Y834" s="22"/>
      <c r="Z834" s="22"/>
      <c r="AA834" s="22"/>
    </row>
    <row r="835" ht="15.75" customHeight="1">
      <c r="B835" s="6"/>
      <c r="C835" s="7"/>
      <c r="D835" s="7"/>
      <c r="S835" s="22"/>
      <c r="T835" s="22"/>
      <c r="U835" s="22"/>
      <c r="V835" s="22"/>
      <c r="W835" s="22"/>
      <c r="X835" s="22"/>
      <c r="Y835" s="22"/>
      <c r="Z835" s="22"/>
      <c r="AA835" s="22"/>
    </row>
    <row r="836" ht="15.75" customHeight="1">
      <c r="B836" s="6"/>
      <c r="C836" s="7"/>
      <c r="D836" s="7"/>
      <c r="S836" s="22"/>
      <c r="T836" s="22"/>
      <c r="U836" s="22"/>
      <c r="V836" s="22"/>
      <c r="W836" s="22"/>
      <c r="X836" s="22"/>
      <c r="Y836" s="22"/>
      <c r="Z836" s="22"/>
      <c r="AA836" s="22"/>
    </row>
    <row r="837" ht="15.75" customHeight="1">
      <c r="B837" s="6"/>
      <c r="C837" s="7"/>
      <c r="D837" s="7"/>
      <c r="S837" s="22"/>
      <c r="T837" s="22"/>
      <c r="U837" s="22"/>
      <c r="V837" s="22"/>
      <c r="W837" s="22"/>
      <c r="X837" s="22"/>
      <c r="Y837" s="22"/>
      <c r="Z837" s="22"/>
      <c r="AA837" s="22"/>
    </row>
    <row r="838" ht="15.75" customHeight="1">
      <c r="B838" s="6"/>
      <c r="C838" s="7"/>
      <c r="D838" s="7"/>
      <c r="S838" s="22"/>
      <c r="T838" s="22"/>
      <c r="U838" s="22"/>
      <c r="V838" s="22"/>
      <c r="W838" s="22"/>
      <c r="X838" s="22"/>
      <c r="Y838" s="22"/>
      <c r="Z838" s="22"/>
      <c r="AA838" s="22"/>
    </row>
    <row r="839" ht="15.75" customHeight="1">
      <c r="B839" s="6"/>
      <c r="C839" s="7"/>
      <c r="D839" s="7"/>
      <c r="S839" s="22"/>
      <c r="T839" s="22"/>
      <c r="U839" s="22"/>
      <c r="V839" s="22"/>
      <c r="W839" s="22"/>
      <c r="X839" s="22"/>
      <c r="Y839" s="22"/>
      <c r="Z839" s="22"/>
      <c r="AA839" s="22"/>
    </row>
    <row r="840" ht="15.75" customHeight="1">
      <c r="B840" s="6"/>
      <c r="C840" s="7"/>
      <c r="D840" s="7"/>
      <c r="S840" s="22"/>
      <c r="T840" s="22"/>
      <c r="U840" s="22"/>
      <c r="V840" s="22"/>
      <c r="W840" s="22"/>
      <c r="X840" s="22"/>
      <c r="Y840" s="22"/>
      <c r="Z840" s="22"/>
      <c r="AA840" s="22"/>
    </row>
    <row r="841" ht="15.75" customHeight="1">
      <c r="B841" s="6"/>
      <c r="C841" s="7"/>
      <c r="D841" s="7"/>
      <c r="S841" s="22"/>
      <c r="T841" s="22"/>
      <c r="U841" s="22"/>
      <c r="V841" s="22"/>
      <c r="W841" s="22"/>
      <c r="X841" s="22"/>
      <c r="Y841" s="22"/>
      <c r="Z841" s="22"/>
      <c r="AA841" s="22"/>
    </row>
    <row r="842" ht="15.75" customHeight="1">
      <c r="B842" s="6"/>
      <c r="C842" s="7"/>
      <c r="D842" s="7"/>
      <c r="S842" s="22"/>
      <c r="T842" s="22"/>
      <c r="U842" s="22"/>
      <c r="V842" s="22"/>
      <c r="W842" s="22"/>
      <c r="X842" s="22"/>
      <c r="Y842" s="22"/>
      <c r="Z842" s="22"/>
      <c r="AA842" s="22"/>
    </row>
    <row r="843" ht="15.75" customHeight="1">
      <c r="B843" s="6"/>
      <c r="C843" s="7"/>
      <c r="D843" s="7"/>
      <c r="S843" s="22"/>
      <c r="T843" s="22"/>
      <c r="U843" s="22"/>
      <c r="V843" s="22"/>
      <c r="W843" s="22"/>
      <c r="X843" s="22"/>
      <c r="Y843" s="22"/>
      <c r="Z843" s="22"/>
      <c r="AA843" s="22"/>
    </row>
    <row r="844" ht="15.75" customHeight="1">
      <c r="B844" s="6"/>
      <c r="C844" s="7"/>
      <c r="D844" s="7"/>
      <c r="S844" s="22"/>
      <c r="T844" s="22"/>
      <c r="U844" s="22"/>
      <c r="V844" s="22"/>
      <c r="W844" s="22"/>
      <c r="X844" s="22"/>
      <c r="Y844" s="22"/>
      <c r="Z844" s="22"/>
      <c r="AA844" s="22"/>
    </row>
    <row r="845" ht="15.75" customHeight="1">
      <c r="B845" s="6"/>
      <c r="C845" s="7"/>
      <c r="D845" s="7"/>
      <c r="S845" s="22"/>
      <c r="T845" s="22"/>
      <c r="U845" s="22"/>
      <c r="V845" s="22"/>
      <c r="W845" s="22"/>
      <c r="X845" s="22"/>
      <c r="Y845" s="22"/>
      <c r="Z845" s="22"/>
      <c r="AA845" s="22"/>
    </row>
    <row r="846" ht="15.75" customHeight="1">
      <c r="B846" s="6"/>
      <c r="C846" s="7"/>
      <c r="D846" s="7"/>
      <c r="S846" s="22"/>
      <c r="T846" s="22"/>
      <c r="U846" s="22"/>
      <c r="V846" s="22"/>
      <c r="W846" s="22"/>
      <c r="X846" s="22"/>
      <c r="Y846" s="22"/>
      <c r="Z846" s="22"/>
      <c r="AA846" s="22"/>
    </row>
    <row r="847" ht="15.75" customHeight="1">
      <c r="B847" s="6"/>
      <c r="C847" s="7"/>
      <c r="D847" s="7"/>
      <c r="S847" s="22"/>
      <c r="T847" s="22"/>
      <c r="U847" s="22"/>
      <c r="V847" s="22"/>
      <c r="W847" s="22"/>
      <c r="X847" s="22"/>
      <c r="Y847" s="22"/>
      <c r="Z847" s="22"/>
      <c r="AA847" s="22"/>
    </row>
    <row r="848" ht="15.75" customHeight="1">
      <c r="B848" s="6"/>
      <c r="C848" s="7"/>
      <c r="D848" s="7"/>
      <c r="S848" s="22"/>
      <c r="T848" s="22"/>
      <c r="U848" s="22"/>
      <c r="V848" s="22"/>
      <c r="W848" s="22"/>
      <c r="X848" s="22"/>
      <c r="Y848" s="22"/>
      <c r="Z848" s="22"/>
      <c r="AA848" s="22"/>
    </row>
    <row r="849" ht="15.75" customHeight="1">
      <c r="B849" s="6"/>
      <c r="C849" s="7"/>
      <c r="D849" s="7"/>
      <c r="S849" s="22"/>
      <c r="T849" s="22"/>
      <c r="U849" s="22"/>
      <c r="V849" s="22"/>
      <c r="W849" s="22"/>
      <c r="X849" s="22"/>
      <c r="Y849" s="22"/>
      <c r="Z849" s="22"/>
      <c r="AA849" s="22"/>
    </row>
    <row r="850" ht="15.75" customHeight="1">
      <c r="B850" s="6"/>
      <c r="C850" s="7"/>
      <c r="D850" s="7"/>
      <c r="S850" s="22"/>
      <c r="T850" s="22"/>
      <c r="U850" s="22"/>
      <c r="V850" s="22"/>
      <c r="W850" s="22"/>
      <c r="X850" s="22"/>
      <c r="Y850" s="22"/>
      <c r="Z850" s="22"/>
      <c r="AA850" s="22"/>
    </row>
    <row r="851" ht="15.75" customHeight="1">
      <c r="B851" s="6"/>
      <c r="C851" s="7"/>
      <c r="D851" s="7"/>
      <c r="S851" s="22"/>
      <c r="T851" s="22"/>
      <c r="U851" s="22"/>
      <c r="V851" s="22"/>
      <c r="W851" s="22"/>
      <c r="X851" s="22"/>
      <c r="Y851" s="22"/>
      <c r="Z851" s="22"/>
      <c r="AA851" s="22"/>
    </row>
    <row r="852" ht="15.75" customHeight="1">
      <c r="B852" s="6"/>
      <c r="C852" s="7"/>
      <c r="D852" s="7"/>
      <c r="S852" s="22"/>
      <c r="T852" s="22"/>
      <c r="U852" s="22"/>
      <c r="V852" s="22"/>
      <c r="W852" s="22"/>
      <c r="X852" s="22"/>
      <c r="Y852" s="22"/>
      <c r="Z852" s="22"/>
      <c r="AA852" s="22"/>
    </row>
    <row r="853" ht="15.75" customHeight="1">
      <c r="B853" s="6"/>
      <c r="C853" s="7"/>
      <c r="D853" s="7"/>
      <c r="S853" s="22"/>
      <c r="T853" s="22"/>
      <c r="U853" s="22"/>
      <c r="V853" s="22"/>
      <c r="W853" s="22"/>
      <c r="X853" s="22"/>
      <c r="Y853" s="22"/>
      <c r="Z853" s="22"/>
      <c r="AA853" s="22"/>
    </row>
    <row r="854" ht="15.75" customHeight="1">
      <c r="B854" s="6"/>
      <c r="C854" s="7"/>
      <c r="D854" s="7"/>
      <c r="S854" s="22"/>
      <c r="T854" s="22"/>
      <c r="U854" s="22"/>
      <c r="V854" s="22"/>
      <c r="W854" s="22"/>
      <c r="X854" s="22"/>
      <c r="Y854" s="22"/>
      <c r="Z854" s="22"/>
      <c r="AA854" s="22"/>
    </row>
    <row r="855" ht="15.75" customHeight="1">
      <c r="B855" s="6"/>
      <c r="C855" s="7"/>
      <c r="D855" s="7"/>
      <c r="S855" s="22"/>
      <c r="T855" s="22"/>
      <c r="U855" s="22"/>
      <c r="V855" s="22"/>
      <c r="W855" s="22"/>
      <c r="X855" s="22"/>
      <c r="Y855" s="22"/>
      <c r="Z855" s="22"/>
      <c r="AA855" s="22"/>
    </row>
    <row r="856" ht="15.75" customHeight="1">
      <c r="B856" s="6"/>
      <c r="C856" s="7"/>
      <c r="D856" s="7"/>
      <c r="S856" s="22"/>
      <c r="T856" s="22"/>
      <c r="U856" s="22"/>
      <c r="V856" s="22"/>
      <c r="W856" s="22"/>
      <c r="X856" s="22"/>
      <c r="Y856" s="22"/>
      <c r="Z856" s="22"/>
      <c r="AA856" s="22"/>
    </row>
    <row r="857" ht="15.75" customHeight="1">
      <c r="B857" s="6"/>
      <c r="C857" s="7"/>
      <c r="D857" s="7"/>
      <c r="S857" s="22"/>
      <c r="T857" s="22"/>
      <c r="U857" s="22"/>
      <c r="V857" s="22"/>
      <c r="W857" s="22"/>
      <c r="X857" s="22"/>
      <c r="Y857" s="22"/>
      <c r="Z857" s="22"/>
      <c r="AA857" s="22"/>
    </row>
    <row r="858" ht="15.75" customHeight="1">
      <c r="B858" s="6"/>
      <c r="C858" s="7"/>
      <c r="D858" s="7"/>
      <c r="S858" s="22"/>
      <c r="T858" s="22"/>
      <c r="U858" s="22"/>
      <c r="V858" s="22"/>
      <c r="W858" s="22"/>
      <c r="X858" s="22"/>
      <c r="Y858" s="22"/>
      <c r="Z858" s="22"/>
      <c r="AA858" s="22"/>
    </row>
    <row r="859" ht="15.75" customHeight="1">
      <c r="B859" s="6"/>
      <c r="C859" s="7"/>
      <c r="D859" s="7"/>
      <c r="S859" s="22"/>
      <c r="T859" s="22"/>
      <c r="U859" s="22"/>
      <c r="V859" s="22"/>
      <c r="W859" s="22"/>
      <c r="X859" s="22"/>
      <c r="Y859" s="22"/>
      <c r="Z859" s="22"/>
      <c r="AA859" s="22"/>
    </row>
    <row r="860" ht="15.75" customHeight="1">
      <c r="B860" s="6"/>
      <c r="C860" s="7"/>
      <c r="D860" s="7"/>
      <c r="S860" s="22"/>
      <c r="T860" s="22"/>
      <c r="U860" s="22"/>
      <c r="V860" s="22"/>
      <c r="W860" s="22"/>
      <c r="X860" s="22"/>
      <c r="Y860" s="22"/>
      <c r="Z860" s="22"/>
      <c r="AA860" s="22"/>
    </row>
    <row r="861" ht="15.75" customHeight="1">
      <c r="B861" s="6"/>
      <c r="C861" s="7"/>
      <c r="D861" s="7"/>
      <c r="S861" s="22"/>
      <c r="T861" s="22"/>
      <c r="U861" s="22"/>
      <c r="V861" s="22"/>
      <c r="W861" s="22"/>
      <c r="X861" s="22"/>
      <c r="Y861" s="22"/>
      <c r="Z861" s="22"/>
      <c r="AA861" s="22"/>
    </row>
    <row r="862" ht="15.75" customHeight="1">
      <c r="B862" s="6"/>
      <c r="C862" s="7"/>
      <c r="D862" s="7"/>
      <c r="S862" s="22"/>
      <c r="T862" s="22"/>
      <c r="U862" s="22"/>
      <c r="V862" s="22"/>
      <c r="W862" s="22"/>
      <c r="X862" s="22"/>
      <c r="Y862" s="22"/>
      <c r="Z862" s="22"/>
      <c r="AA862" s="22"/>
    </row>
    <row r="863" ht="15.75" customHeight="1">
      <c r="B863" s="6"/>
      <c r="C863" s="7"/>
      <c r="D863" s="7"/>
      <c r="S863" s="22"/>
      <c r="T863" s="22"/>
      <c r="U863" s="22"/>
      <c r="V863" s="22"/>
      <c r="W863" s="22"/>
      <c r="X863" s="22"/>
      <c r="Y863" s="22"/>
      <c r="Z863" s="22"/>
      <c r="AA863" s="22"/>
    </row>
    <row r="864" ht="15.75" customHeight="1">
      <c r="B864" s="6"/>
      <c r="C864" s="7"/>
      <c r="D864" s="7"/>
      <c r="S864" s="22"/>
      <c r="T864" s="22"/>
      <c r="U864" s="22"/>
      <c r="V864" s="22"/>
      <c r="W864" s="22"/>
      <c r="X864" s="22"/>
      <c r="Y864" s="22"/>
      <c r="Z864" s="22"/>
      <c r="AA864" s="22"/>
    </row>
    <row r="865" ht="15.75" customHeight="1">
      <c r="B865" s="6"/>
      <c r="C865" s="7"/>
      <c r="D865" s="7"/>
      <c r="S865" s="22"/>
      <c r="T865" s="22"/>
      <c r="U865" s="22"/>
      <c r="V865" s="22"/>
      <c r="W865" s="22"/>
      <c r="X865" s="22"/>
      <c r="Y865" s="22"/>
      <c r="Z865" s="22"/>
      <c r="AA865" s="22"/>
    </row>
    <row r="866" ht="15.75" customHeight="1">
      <c r="B866" s="6"/>
      <c r="C866" s="7"/>
      <c r="D866" s="7"/>
      <c r="S866" s="22"/>
      <c r="T866" s="22"/>
      <c r="U866" s="22"/>
      <c r="V866" s="22"/>
      <c r="W866" s="22"/>
      <c r="X866" s="22"/>
      <c r="Y866" s="22"/>
      <c r="Z866" s="22"/>
      <c r="AA866" s="22"/>
    </row>
    <row r="867" ht="15.75" customHeight="1">
      <c r="B867" s="6"/>
      <c r="C867" s="7"/>
      <c r="D867" s="7"/>
      <c r="S867" s="22"/>
      <c r="T867" s="22"/>
      <c r="U867" s="22"/>
      <c r="V867" s="22"/>
      <c r="W867" s="22"/>
      <c r="X867" s="22"/>
      <c r="Y867" s="22"/>
      <c r="Z867" s="22"/>
      <c r="AA867" s="22"/>
    </row>
    <row r="868" ht="15.75" customHeight="1">
      <c r="B868" s="6"/>
      <c r="C868" s="7"/>
      <c r="D868" s="7"/>
      <c r="S868" s="22"/>
      <c r="T868" s="22"/>
      <c r="U868" s="22"/>
      <c r="V868" s="22"/>
      <c r="W868" s="22"/>
      <c r="X868" s="22"/>
      <c r="Y868" s="22"/>
      <c r="Z868" s="22"/>
      <c r="AA868" s="22"/>
    </row>
    <row r="869" ht="15.75" customHeight="1">
      <c r="B869" s="6"/>
      <c r="C869" s="7"/>
      <c r="D869" s="7"/>
      <c r="S869" s="22"/>
      <c r="T869" s="22"/>
      <c r="U869" s="22"/>
      <c r="V869" s="22"/>
      <c r="W869" s="22"/>
      <c r="X869" s="22"/>
      <c r="Y869" s="22"/>
      <c r="Z869" s="22"/>
      <c r="AA869" s="22"/>
    </row>
    <row r="870" ht="15.75" customHeight="1">
      <c r="B870" s="6"/>
      <c r="C870" s="7"/>
      <c r="D870" s="7"/>
      <c r="S870" s="22"/>
      <c r="T870" s="22"/>
      <c r="U870" s="22"/>
      <c r="V870" s="22"/>
      <c r="W870" s="22"/>
      <c r="X870" s="22"/>
      <c r="Y870" s="22"/>
      <c r="Z870" s="22"/>
      <c r="AA870" s="22"/>
    </row>
    <row r="871" ht="15.75" customHeight="1">
      <c r="B871" s="6"/>
      <c r="C871" s="7"/>
      <c r="D871" s="7"/>
      <c r="S871" s="22"/>
      <c r="T871" s="22"/>
      <c r="U871" s="22"/>
      <c r="V871" s="22"/>
      <c r="W871" s="22"/>
      <c r="X871" s="22"/>
      <c r="Y871" s="22"/>
      <c r="Z871" s="22"/>
      <c r="AA871" s="22"/>
    </row>
    <row r="872" ht="15.75" customHeight="1">
      <c r="B872" s="6"/>
      <c r="C872" s="7"/>
      <c r="D872" s="7"/>
      <c r="S872" s="22"/>
      <c r="T872" s="22"/>
      <c r="U872" s="22"/>
      <c r="V872" s="22"/>
      <c r="W872" s="22"/>
      <c r="X872" s="22"/>
      <c r="Y872" s="22"/>
      <c r="Z872" s="22"/>
      <c r="AA872" s="22"/>
    </row>
    <row r="873" ht="15.75" customHeight="1">
      <c r="B873" s="6"/>
      <c r="C873" s="7"/>
      <c r="D873" s="7"/>
      <c r="S873" s="22"/>
      <c r="T873" s="22"/>
      <c r="U873" s="22"/>
      <c r="V873" s="22"/>
      <c r="W873" s="22"/>
      <c r="X873" s="22"/>
      <c r="Y873" s="22"/>
      <c r="Z873" s="22"/>
      <c r="AA873" s="22"/>
    </row>
    <row r="874" ht="15.75" customHeight="1">
      <c r="B874" s="6"/>
      <c r="C874" s="7"/>
      <c r="D874" s="7"/>
      <c r="S874" s="22"/>
      <c r="T874" s="22"/>
      <c r="U874" s="22"/>
      <c r="V874" s="22"/>
      <c r="W874" s="22"/>
      <c r="X874" s="22"/>
      <c r="Y874" s="22"/>
      <c r="Z874" s="22"/>
      <c r="AA874" s="22"/>
    </row>
    <row r="875" ht="15.75" customHeight="1">
      <c r="B875" s="6"/>
      <c r="C875" s="7"/>
      <c r="D875" s="7"/>
      <c r="S875" s="22"/>
      <c r="T875" s="22"/>
      <c r="U875" s="22"/>
      <c r="V875" s="22"/>
      <c r="W875" s="22"/>
      <c r="X875" s="22"/>
      <c r="Y875" s="22"/>
      <c r="Z875" s="22"/>
      <c r="AA875" s="22"/>
    </row>
    <row r="876" ht="15.75" customHeight="1">
      <c r="B876" s="6"/>
      <c r="C876" s="7"/>
      <c r="D876" s="7"/>
      <c r="S876" s="22"/>
      <c r="T876" s="22"/>
      <c r="U876" s="22"/>
      <c r="V876" s="22"/>
      <c r="W876" s="22"/>
      <c r="X876" s="22"/>
      <c r="Y876" s="22"/>
      <c r="Z876" s="22"/>
      <c r="AA876" s="22"/>
    </row>
    <row r="877" ht="15.75" customHeight="1">
      <c r="B877" s="6"/>
      <c r="C877" s="7"/>
      <c r="D877" s="7"/>
      <c r="S877" s="22"/>
      <c r="T877" s="22"/>
      <c r="U877" s="22"/>
      <c r="V877" s="22"/>
      <c r="W877" s="22"/>
      <c r="X877" s="22"/>
      <c r="Y877" s="22"/>
      <c r="Z877" s="22"/>
      <c r="AA877" s="22"/>
    </row>
    <row r="878" ht="15.75" customHeight="1">
      <c r="B878" s="6"/>
      <c r="C878" s="7"/>
      <c r="D878" s="7"/>
      <c r="S878" s="22"/>
      <c r="T878" s="22"/>
      <c r="U878" s="22"/>
      <c r="V878" s="22"/>
      <c r="W878" s="22"/>
      <c r="X878" s="22"/>
      <c r="Y878" s="22"/>
      <c r="Z878" s="22"/>
      <c r="AA878" s="22"/>
    </row>
    <row r="879" ht="15.75" customHeight="1">
      <c r="B879" s="6"/>
      <c r="C879" s="7"/>
      <c r="D879" s="7"/>
      <c r="S879" s="22"/>
      <c r="T879" s="22"/>
      <c r="U879" s="22"/>
      <c r="V879" s="22"/>
      <c r="W879" s="22"/>
      <c r="X879" s="22"/>
      <c r="Y879" s="22"/>
      <c r="Z879" s="22"/>
      <c r="AA879" s="22"/>
    </row>
    <row r="880" ht="15.75" customHeight="1">
      <c r="B880" s="6"/>
      <c r="C880" s="7"/>
      <c r="D880" s="7"/>
      <c r="S880" s="22"/>
      <c r="T880" s="22"/>
      <c r="U880" s="22"/>
      <c r="V880" s="22"/>
      <c r="W880" s="22"/>
      <c r="X880" s="22"/>
      <c r="Y880" s="22"/>
      <c r="Z880" s="22"/>
      <c r="AA880" s="22"/>
    </row>
    <row r="881" ht="15.75" customHeight="1">
      <c r="B881" s="6"/>
      <c r="C881" s="7"/>
      <c r="D881" s="7"/>
      <c r="S881" s="22"/>
      <c r="T881" s="22"/>
      <c r="U881" s="22"/>
      <c r="V881" s="22"/>
      <c r="W881" s="22"/>
      <c r="X881" s="22"/>
      <c r="Y881" s="22"/>
      <c r="Z881" s="22"/>
      <c r="AA881" s="22"/>
    </row>
    <row r="882" ht="15.75" customHeight="1">
      <c r="B882" s="6"/>
      <c r="C882" s="7"/>
      <c r="D882" s="7"/>
      <c r="S882" s="22"/>
      <c r="T882" s="22"/>
      <c r="U882" s="22"/>
      <c r="V882" s="22"/>
      <c r="W882" s="22"/>
      <c r="X882" s="22"/>
      <c r="Y882" s="22"/>
      <c r="Z882" s="22"/>
      <c r="AA882" s="22"/>
    </row>
    <row r="883" ht="15.75" customHeight="1">
      <c r="B883" s="6"/>
      <c r="C883" s="7"/>
      <c r="D883" s="7"/>
      <c r="S883" s="22"/>
      <c r="T883" s="22"/>
      <c r="U883" s="22"/>
      <c r="V883" s="22"/>
      <c r="W883" s="22"/>
      <c r="X883" s="22"/>
      <c r="Y883" s="22"/>
      <c r="Z883" s="22"/>
      <c r="AA883" s="22"/>
    </row>
    <row r="884" ht="15.75" customHeight="1">
      <c r="B884" s="6"/>
      <c r="C884" s="7"/>
      <c r="D884" s="7"/>
      <c r="S884" s="22"/>
      <c r="T884" s="22"/>
      <c r="U884" s="22"/>
      <c r="V884" s="22"/>
      <c r="W884" s="22"/>
      <c r="X884" s="22"/>
      <c r="Y884" s="22"/>
      <c r="Z884" s="22"/>
      <c r="AA884" s="22"/>
    </row>
    <row r="885" ht="15.75" customHeight="1">
      <c r="B885" s="6"/>
      <c r="C885" s="7"/>
      <c r="D885" s="7"/>
      <c r="S885" s="22"/>
      <c r="T885" s="22"/>
      <c r="U885" s="22"/>
      <c r="V885" s="22"/>
      <c r="W885" s="22"/>
      <c r="X885" s="22"/>
      <c r="Y885" s="22"/>
      <c r="Z885" s="22"/>
      <c r="AA885" s="22"/>
    </row>
    <row r="886" ht="15.75" customHeight="1">
      <c r="B886" s="6"/>
      <c r="C886" s="7"/>
      <c r="D886" s="7"/>
      <c r="S886" s="22"/>
      <c r="T886" s="22"/>
      <c r="U886" s="22"/>
      <c r="V886" s="22"/>
      <c r="W886" s="22"/>
      <c r="X886" s="22"/>
      <c r="Y886" s="22"/>
      <c r="Z886" s="22"/>
      <c r="AA886" s="22"/>
    </row>
    <row r="887" ht="15.75" customHeight="1">
      <c r="B887" s="6"/>
      <c r="C887" s="7"/>
      <c r="D887" s="7"/>
      <c r="S887" s="22"/>
      <c r="T887" s="22"/>
      <c r="U887" s="22"/>
      <c r="V887" s="22"/>
      <c r="W887" s="22"/>
      <c r="X887" s="22"/>
      <c r="Y887" s="22"/>
      <c r="Z887" s="22"/>
      <c r="AA887" s="22"/>
    </row>
    <row r="888" ht="15.75" customHeight="1">
      <c r="B888" s="6"/>
      <c r="C888" s="7"/>
      <c r="D888" s="7"/>
      <c r="S888" s="22"/>
      <c r="T888" s="22"/>
      <c r="U888" s="22"/>
      <c r="V888" s="22"/>
      <c r="W888" s="22"/>
      <c r="X888" s="22"/>
      <c r="Y888" s="22"/>
      <c r="Z888" s="22"/>
      <c r="AA888" s="22"/>
    </row>
    <row r="889" ht="15.75" customHeight="1">
      <c r="B889" s="6"/>
      <c r="C889" s="7"/>
      <c r="D889" s="7"/>
      <c r="S889" s="22"/>
      <c r="T889" s="22"/>
      <c r="U889" s="22"/>
      <c r="V889" s="22"/>
      <c r="W889" s="22"/>
      <c r="X889" s="22"/>
      <c r="Y889" s="22"/>
      <c r="Z889" s="22"/>
      <c r="AA889" s="22"/>
    </row>
    <row r="890" ht="15.75" customHeight="1">
      <c r="B890" s="6"/>
      <c r="C890" s="7"/>
      <c r="D890" s="7"/>
      <c r="S890" s="22"/>
      <c r="T890" s="22"/>
      <c r="U890" s="22"/>
      <c r="V890" s="22"/>
      <c r="W890" s="22"/>
      <c r="X890" s="22"/>
      <c r="Y890" s="22"/>
      <c r="Z890" s="22"/>
      <c r="AA890" s="22"/>
    </row>
    <row r="891" ht="15.75" customHeight="1">
      <c r="B891" s="6"/>
      <c r="C891" s="7"/>
      <c r="D891" s="7"/>
      <c r="S891" s="22"/>
      <c r="T891" s="22"/>
      <c r="U891" s="22"/>
      <c r="V891" s="22"/>
      <c r="W891" s="22"/>
      <c r="X891" s="22"/>
      <c r="Y891" s="22"/>
      <c r="Z891" s="22"/>
      <c r="AA891" s="22"/>
    </row>
    <row r="892" ht="15.75" customHeight="1">
      <c r="B892" s="6"/>
      <c r="C892" s="7"/>
      <c r="D892" s="7"/>
      <c r="S892" s="22"/>
      <c r="T892" s="22"/>
      <c r="U892" s="22"/>
      <c r="V892" s="22"/>
      <c r="W892" s="22"/>
      <c r="X892" s="22"/>
      <c r="Y892" s="22"/>
      <c r="Z892" s="22"/>
      <c r="AA892" s="22"/>
    </row>
    <row r="893" ht="15.75" customHeight="1">
      <c r="B893" s="6"/>
      <c r="C893" s="7"/>
      <c r="D893" s="7"/>
      <c r="S893" s="22"/>
      <c r="T893" s="22"/>
      <c r="U893" s="22"/>
      <c r="V893" s="22"/>
      <c r="W893" s="22"/>
      <c r="X893" s="22"/>
      <c r="Y893" s="22"/>
      <c r="Z893" s="22"/>
      <c r="AA893" s="22"/>
    </row>
    <row r="894" ht="15.75" customHeight="1">
      <c r="B894" s="6"/>
      <c r="C894" s="7"/>
      <c r="D894" s="7"/>
      <c r="S894" s="22"/>
      <c r="T894" s="22"/>
      <c r="U894" s="22"/>
      <c r="V894" s="22"/>
      <c r="W894" s="22"/>
      <c r="X894" s="22"/>
      <c r="Y894" s="22"/>
      <c r="Z894" s="22"/>
      <c r="AA894" s="22"/>
    </row>
    <row r="895" ht="15.75" customHeight="1">
      <c r="B895" s="6"/>
      <c r="C895" s="7"/>
      <c r="D895" s="7"/>
      <c r="S895" s="22"/>
      <c r="T895" s="22"/>
      <c r="U895" s="22"/>
      <c r="V895" s="22"/>
      <c r="W895" s="22"/>
      <c r="X895" s="22"/>
      <c r="Y895" s="22"/>
      <c r="Z895" s="22"/>
      <c r="AA895" s="22"/>
    </row>
    <row r="896" ht="15.75" customHeight="1">
      <c r="B896" s="6"/>
      <c r="C896" s="7"/>
      <c r="D896" s="7"/>
      <c r="S896" s="22"/>
      <c r="T896" s="22"/>
      <c r="U896" s="22"/>
      <c r="V896" s="22"/>
      <c r="W896" s="22"/>
      <c r="X896" s="22"/>
      <c r="Y896" s="22"/>
      <c r="Z896" s="22"/>
      <c r="AA896" s="22"/>
    </row>
    <row r="897" ht="15.75" customHeight="1">
      <c r="B897" s="6"/>
      <c r="C897" s="7"/>
      <c r="D897" s="7"/>
      <c r="S897" s="22"/>
      <c r="T897" s="22"/>
      <c r="U897" s="22"/>
      <c r="V897" s="22"/>
      <c r="W897" s="22"/>
      <c r="X897" s="22"/>
      <c r="Y897" s="22"/>
      <c r="Z897" s="22"/>
      <c r="AA897" s="22"/>
    </row>
    <row r="898" ht="15.75" customHeight="1">
      <c r="B898" s="6"/>
      <c r="C898" s="7"/>
      <c r="D898" s="7"/>
      <c r="S898" s="22"/>
      <c r="T898" s="22"/>
      <c r="U898" s="22"/>
      <c r="V898" s="22"/>
      <c r="W898" s="22"/>
      <c r="X898" s="22"/>
      <c r="Y898" s="22"/>
      <c r="Z898" s="22"/>
      <c r="AA898" s="22"/>
    </row>
    <row r="899" ht="15.75" customHeight="1">
      <c r="B899" s="6"/>
      <c r="C899" s="7"/>
      <c r="D899" s="7"/>
      <c r="S899" s="22"/>
      <c r="T899" s="22"/>
      <c r="U899" s="22"/>
      <c r="V899" s="22"/>
      <c r="W899" s="22"/>
      <c r="X899" s="22"/>
      <c r="Y899" s="22"/>
      <c r="Z899" s="22"/>
      <c r="AA899" s="22"/>
    </row>
    <row r="900" ht="15.75" customHeight="1">
      <c r="B900" s="6"/>
      <c r="C900" s="7"/>
      <c r="D900" s="7"/>
      <c r="S900" s="22"/>
      <c r="T900" s="22"/>
      <c r="U900" s="22"/>
      <c r="V900" s="22"/>
      <c r="W900" s="22"/>
      <c r="X900" s="22"/>
      <c r="Y900" s="22"/>
      <c r="Z900" s="22"/>
      <c r="AA900" s="22"/>
    </row>
    <row r="901" ht="15.75" customHeight="1">
      <c r="B901" s="6"/>
      <c r="C901" s="7"/>
      <c r="D901" s="7"/>
      <c r="S901" s="22"/>
      <c r="T901" s="22"/>
      <c r="U901" s="22"/>
      <c r="V901" s="22"/>
      <c r="W901" s="22"/>
      <c r="X901" s="22"/>
      <c r="Y901" s="22"/>
      <c r="Z901" s="22"/>
      <c r="AA901" s="22"/>
    </row>
    <row r="902" ht="15.75" customHeight="1">
      <c r="B902" s="6"/>
      <c r="C902" s="7"/>
      <c r="D902" s="7"/>
      <c r="S902" s="22"/>
      <c r="T902" s="22"/>
      <c r="U902" s="22"/>
      <c r="V902" s="22"/>
      <c r="W902" s="22"/>
      <c r="X902" s="22"/>
      <c r="Y902" s="22"/>
      <c r="Z902" s="22"/>
      <c r="AA902" s="22"/>
    </row>
    <row r="903" ht="15.75" customHeight="1">
      <c r="B903" s="6"/>
      <c r="C903" s="7"/>
      <c r="D903" s="7"/>
      <c r="S903" s="22"/>
      <c r="T903" s="22"/>
      <c r="U903" s="22"/>
      <c r="V903" s="22"/>
      <c r="W903" s="22"/>
      <c r="X903" s="22"/>
      <c r="Y903" s="22"/>
      <c r="Z903" s="22"/>
      <c r="AA903" s="22"/>
    </row>
    <row r="904" ht="15.75" customHeight="1">
      <c r="B904" s="6"/>
      <c r="C904" s="7"/>
      <c r="D904" s="7"/>
      <c r="S904" s="22"/>
      <c r="T904" s="22"/>
      <c r="U904" s="22"/>
      <c r="V904" s="22"/>
      <c r="W904" s="22"/>
      <c r="X904" s="22"/>
      <c r="Y904" s="22"/>
      <c r="Z904" s="22"/>
      <c r="AA904" s="22"/>
    </row>
    <row r="905" ht="15.75" customHeight="1">
      <c r="B905" s="6"/>
      <c r="C905" s="7"/>
      <c r="D905" s="7"/>
      <c r="S905" s="22"/>
      <c r="T905" s="22"/>
      <c r="U905" s="22"/>
      <c r="V905" s="22"/>
      <c r="W905" s="22"/>
      <c r="X905" s="22"/>
      <c r="Y905" s="22"/>
      <c r="Z905" s="22"/>
      <c r="AA905" s="22"/>
    </row>
    <row r="906" ht="15.75" customHeight="1">
      <c r="B906" s="6"/>
      <c r="C906" s="7"/>
      <c r="D906" s="7"/>
      <c r="S906" s="22"/>
      <c r="T906" s="22"/>
      <c r="U906" s="22"/>
      <c r="V906" s="22"/>
      <c r="W906" s="22"/>
      <c r="X906" s="22"/>
      <c r="Y906" s="22"/>
      <c r="Z906" s="22"/>
      <c r="AA906" s="22"/>
    </row>
    <row r="907" ht="15.75" customHeight="1">
      <c r="B907" s="6"/>
      <c r="C907" s="7"/>
      <c r="D907" s="7"/>
      <c r="S907" s="22"/>
      <c r="T907" s="22"/>
      <c r="U907" s="22"/>
      <c r="V907" s="22"/>
      <c r="W907" s="22"/>
      <c r="X907" s="22"/>
      <c r="Y907" s="22"/>
      <c r="Z907" s="22"/>
      <c r="AA907" s="22"/>
    </row>
    <row r="908" ht="15.75" customHeight="1">
      <c r="B908" s="6"/>
      <c r="C908" s="7"/>
      <c r="D908" s="7"/>
      <c r="S908" s="22"/>
      <c r="T908" s="22"/>
      <c r="U908" s="22"/>
      <c r="V908" s="22"/>
      <c r="W908" s="22"/>
      <c r="X908" s="22"/>
      <c r="Y908" s="22"/>
      <c r="Z908" s="22"/>
      <c r="AA908" s="22"/>
    </row>
    <row r="909" ht="15.75" customHeight="1">
      <c r="B909" s="6"/>
      <c r="C909" s="7"/>
      <c r="D909" s="7"/>
      <c r="S909" s="22"/>
      <c r="T909" s="22"/>
      <c r="U909" s="22"/>
      <c r="V909" s="22"/>
      <c r="W909" s="22"/>
      <c r="X909" s="22"/>
      <c r="Y909" s="22"/>
      <c r="Z909" s="22"/>
      <c r="AA909" s="22"/>
    </row>
    <row r="910" ht="15.75" customHeight="1">
      <c r="B910" s="6"/>
      <c r="C910" s="7"/>
      <c r="D910" s="7"/>
      <c r="S910" s="22"/>
      <c r="T910" s="22"/>
      <c r="U910" s="22"/>
      <c r="V910" s="22"/>
      <c r="W910" s="22"/>
      <c r="X910" s="22"/>
      <c r="Y910" s="22"/>
      <c r="Z910" s="22"/>
      <c r="AA910" s="22"/>
    </row>
    <row r="911" ht="15.75" customHeight="1">
      <c r="B911" s="6"/>
      <c r="C911" s="7"/>
      <c r="D911" s="7"/>
      <c r="S911" s="22"/>
      <c r="T911" s="22"/>
      <c r="U911" s="22"/>
      <c r="V911" s="22"/>
      <c r="W911" s="22"/>
      <c r="X911" s="22"/>
      <c r="Y911" s="22"/>
      <c r="Z911" s="22"/>
      <c r="AA911" s="22"/>
    </row>
    <row r="912" ht="15.75" customHeight="1">
      <c r="B912" s="6"/>
      <c r="C912" s="7"/>
      <c r="D912" s="7"/>
      <c r="S912" s="22"/>
      <c r="T912" s="22"/>
      <c r="U912" s="22"/>
      <c r="V912" s="22"/>
      <c r="W912" s="22"/>
      <c r="X912" s="22"/>
      <c r="Y912" s="22"/>
      <c r="Z912" s="22"/>
      <c r="AA912" s="22"/>
    </row>
    <row r="913" ht="15.75" customHeight="1">
      <c r="B913" s="6"/>
      <c r="C913" s="7"/>
      <c r="D913" s="7"/>
      <c r="S913" s="22"/>
      <c r="T913" s="22"/>
      <c r="U913" s="22"/>
      <c r="V913" s="22"/>
      <c r="W913" s="22"/>
      <c r="X913" s="22"/>
      <c r="Y913" s="22"/>
      <c r="Z913" s="22"/>
      <c r="AA913" s="22"/>
    </row>
    <row r="914" ht="15.75" customHeight="1">
      <c r="B914" s="6"/>
      <c r="C914" s="7"/>
      <c r="D914" s="7"/>
      <c r="S914" s="22"/>
      <c r="T914" s="22"/>
      <c r="U914" s="22"/>
      <c r="V914" s="22"/>
      <c r="W914" s="22"/>
      <c r="X914" s="22"/>
      <c r="Y914" s="22"/>
      <c r="Z914" s="22"/>
      <c r="AA914" s="22"/>
    </row>
    <row r="915" ht="15.75" customHeight="1">
      <c r="B915" s="6"/>
      <c r="C915" s="7"/>
      <c r="D915" s="7"/>
      <c r="S915" s="22"/>
      <c r="T915" s="22"/>
      <c r="U915" s="22"/>
      <c r="V915" s="22"/>
      <c r="W915" s="22"/>
      <c r="X915" s="22"/>
      <c r="Y915" s="22"/>
      <c r="Z915" s="22"/>
      <c r="AA915" s="22"/>
    </row>
    <row r="916" ht="15.75" customHeight="1">
      <c r="B916" s="6"/>
      <c r="C916" s="7"/>
      <c r="D916" s="7"/>
      <c r="S916" s="22"/>
      <c r="T916" s="22"/>
      <c r="U916" s="22"/>
      <c r="V916" s="22"/>
      <c r="W916" s="22"/>
      <c r="X916" s="22"/>
      <c r="Y916" s="22"/>
      <c r="Z916" s="22"/>
      <c r="AA916" s="22"/>
    </row>
    <row r="917" ht="15.75" customHeight="1">
      <c r="B917" s="6"/>
      <c r="C917" s="7"/>
      <c r="D917" s="7"/>
      <c r="S917" s="22"/>
      <c r="T917" s="22"/>
      <c r="U917" s="22"/>
      <c r="V917" s="22"/>
      <c r="W917" s="22"/>
      <c r="X917" s="22"/>
      <c r="Y917" s="22"/>
      <c r="Z917" s="22"/>
      <c r="AA917" s="22"/>
    </row>
    <row r="918" ht="15.75" customHeight="1">
      <c r="B918" s="6"/>
      <c r="C918" s="7"/>
      <c r="D918" s="7"/>
      <c r="S918" s="22"/>
      <c r="T918" s="22"/>
      <c r="U918" s="22"/>
      <c r="V918" s="22"/>
      <c r="W918" s="22"/>
      <c r="X918" s="22"/>
      <c r="Y918" s="22"/>
      <c r="Z918" s="22"/>
      <c r="AA918" s="22"/>
    </row>
    <row r="919" ht="15.75" customHeight="1">
      <c r="B919" s="6"/>
      <c r="C919" s="7"/>
      <c r="D919" s="7"/>
      <c r="S919" s="22"/>
      <c r="T919" s="22"/>
      <c r="U919" s="22"/>
      <c r="V919" s="22"/>
      <c r="W919" s="22"/>
      <c r="X919" s="22"/>
      <c r="Y919" s="22"/>
      <c r="Z919" s="22"/>
      <c r="AA919" s="22"/>
    </row>
    <row r="920" ht="15.75" customHeight="1">
      <c r="B920" s="6"/>
      <c r="C920" s="7"/>
      <c r="D920" s="7"/>
      <c r="S920" s="22"/>
      <c r="T920" s="22"/>
      <c r="U920" s="22"/>
      <c r="V920" s="22"/>
      <c r="W920" s="22"/>
      <c r="X920" s="22"/>
      <c r="Y920" s="22"/>
      <c r="Z920" s="22"/>
      <c r="AA920" s="22"/>
    </row>
    <row r="921" ht="15.75" customHeight="1">
      <c r="B921" s="6"/>
      <c r="C921" s="7"/>
      <c r="D921" s="7"/>
      <c r="S921" s="22"/>
      <c r="T921" s="22"/>
      <c r="U921" s="22"/>
      <c r="V921" s="22"/>
      <c r="W921" s="22"/>
      <c r="X921" s="22"/>
      <c r="Y921" s="22"/>
      <c r="Z921" s="22"/>
      <c r="AA921" s="22"/>
    </row>
    <row r="922" ht="15.75" customHeight="1">
      <c r="B922" s="6"/>
      <c r="C922" s="7"/>
      <c r="D922" s="7"/>
      <c r="S922" s="22"/>
      <c r="T922" s="22"/>
      <c r="U922" s="22"/>
      <c r="V922" s="22"/>
      <c r="W922" s="22"/>
      <c r="X922" s="22"/>
      <c r="Y922" s="22"/>
      <c r="Z922" s="22"/>
      <c r="AA922" s="22"/>
    </row>
    <row r="923" ht="15.75" customHeight="1">
      <c r="B923" s="6"/>
      <c r="C923" s="7"/>
      <c r="D923" s="7"/>
      <c r="S923" s="22"/>
      <c r="T923" s="22"/>
      <c r="U923" s="22"/>
      <c r="V923" s="22"/>
      <c r="W923" s="22"/>
      <c r="X923" s="22"/>
      <c r="Y923" s="22"/>
      <c r="Z923" s="22"/>
      <c r="AA923" s="22"/>
    </row>
    <row r="924" ht="15.75" customHeight="1">
      <c r="B924" s="6"/>
      <c r="C924" s="7"/>
      <c r="D924" s="7"/>
      <c r="S924" s="22"/>
      <c r="T924" s="22"/>
      <c r="U924" s="22"/>
      <c r="V924" s="22"/>
      <c r="W924" s="22"/>
      <c r="X924" s="22"/>
      <c r="Y924" s="22"/>
      <c r="Z924" s="22"/>
      <c r="AA924" s="22"/>
    </row>
    <row r="925" ht="15.75" customHeight="1">
      <c r="B925" s="6"/>
      <c r="C925" s="7"/>
      <c r="D925" s="7"/>
      <c r="S925" s="22"/>
      <c r="T925" s="22"/>
      <c r="U925" s="22"/>
      <c r="V925" s="22"/>
      <c r="W925" s="22"/>
      <c r="X925" s="22"/>
      <c r="Y925" s="22"/>
      <c r="Z925" s="22"/>
      <c r="AA925" s="22"/>
    </row>
    <row r="926" ht="15.75" customHeight="1">
      <c r="B926" s="6"/>
      <c r="C926" s="7"/>
      <c r="D926" s="7"/>
      <c r="S926" s="22"/>
      <c r="T926" s="22"/>
      <c r="U926" s="22"/>
      <c r="V926" s="22"/>
      <c r="W926" s="22"/>
      <c r="X926" s="22"/>
      <c r="Y926" s="22"/>
      <c r="Z926" s="22"/>
      <c r="AA926" s="22"/>
    </row>
    <row r="927" ht="15.75" customHeight="1">
      <c r="B927" s="6"/>
      <c r="C927" s="7"/>
      <c r="D927" s="7"/>
      <c r="S927" s="22"/>
      <c r="T927" s="22"/>
      <c r="U927" s="22"/>
      <c r="V927" s="22"/>
      <c r="W927" s="22"/>
      <c r="X927" s="22"/>
      <c r="Y927" s="22"/>
      <c r="Z927" s="22"/>
      <c r="AA927" s="22"/>
    </row>
    <row r="928" ht="15.75" customHeight="1">
      <c r="B928" s="6"/>
      <c r="C928" s="7"/>
      <c r="D928" s="7"/>
      <c r="S928" s="22"/>
      <c r="T928" s="22"/>
      <c r="U928" s="22"/>
      <c r="V928" s="22"/>
      <c r="W928" s="22"/>
      <c r="X928" s="22"/>
      <c r="Y928" s="22"/>
      <c r="Z928" s="22"/>
      <c r="AA928" s="22"/>
    </row>
    <row r="929" ht="15.75" customHeight="1">
      <c r="B929" s="6"/>
      <c r="C929" s="7"/>
      <c r="D929" s="7"/>
      <c r="S929" s="22"/>
      <c r="T929" s="22"/>
      <c r="U929" s="22"/>
      <c r="V929" s="22"/>
      <c r="W929" s="22"/>
      <c r="X929" s="22"/>
      <c r="Y929" s="22"/>
      <c r="Z929" s="22"/>
      <c r="AA929" s="22"/>
    </row>
    <row r="930" ht="15.75" customHeight="1">
      <c r="B930" s="6"/>
      <c r="C930" s="7"/>
      <c r="D930" s="7"/>
      <c r="S930" s="22"/>
      <c r="T930" s="22"/>
      <c r="U930" s="22"/>
      <c r="V930" s="22"/>
      <c r="W930" s="22"/>
      <c r="X930" s="22"/>
      <c r="Y930" s="22"/>
      <c r="Z930" s="22"/>
      <c r="AA930" s="22"/>
    </row>
    <row r="931" ht="15.75" customHeight="1">
      <c r="B931" s="6"/>
      <c r="C931" s="7"/>
      <c r="D931" s="7"/>
      <c r="S931" s="22"/>
      <c r="T931" s="22"/>
      <c r="U931" s="22"/>
      <c r="V931" s="22"/>
      <c r="W931" s="22"/>
      <c r="X931" s="22"/>
      <c r="Y931" s="22"/>
      <c r="Z931" s="22"/>
      <c r="AA931" s="22"/>
    </row>
    <row r="932" ht="15.75" customHeight="1">
      <c r="B932" s="6"/>
      <c r="C932" s="7"/>
      <c r="D932" s="7"/>
      <c r="S932" s="22"/>
      <c r="T932" s="22"/>
      <c r="U932" s="22"/>
      <c r="V932" s="22"/>
      <c r="W932" s="22"/>
      <c r="X932" s="22"/>
      <c r="Y932" s="22"/>
      <c r="Z932" s="22"/>
      <c r="AA932" s="22"/>
    </row>
    <row r="933" ht="15.75" customHeight="1">
      <c r="B933" s="6"/>
      <c r="C933" s="7"/>
      <c r="D933" s="7"/>
      <c r="S933" s="22"/>
      <c r="T933" s="22"/>
      <c r="U933" s="22"/>
      <c r="V933" s="22"/>
      <c r="W933" s="22"/>
      <c r="X933" s="22"/>
      <c r="Y933" s="22"/>
      <c r="Z933" s="22"/>
      <c r="AA933" s="22"/>
    </row>
    <row r="934" ht="15.75" customHeight="1">
      <c r="B934" s="6"/>
      <c r="C934" s="7"/>
      <c r="D934" s="7"/>
      <c r="S934" s="22"/>
      <c r="T934" s="22"/>
      <c r="U934" s="22"/>
      <c r="V934" s="22"/>
      <c r="W934" s="22"/>
      <c r="X934" s="22"/>
      <c r="Y934" s="22"/>
      <c r="Z934" s="22"/>
      <c r="AA934" s="22"/>
    </row>
    <row r="935" ht="15.75" customHeight="1">
      <c r="B935" s="6"/>
      <c r="C935" s="7"/>
      <c r="D935" s="7"/>
      <c r="S935" s="22"/>
      <c r="T935" s="22"/>
      <c r="U935" s="22"/>
      <c r="V935" s="22"/>
      <c r="W935" s="22"/>
      <c r="X935" s="22"/>
      <c r="Y935" s="22"/>
      <c r="Z935" s="22"/>
      <c r="AA935" s="22"/>
    </row>
    <row r="936" ht="15.75" customHeight="1">
      <c r="B936" s="6"/>
      <c r="C936" s="7"/>
      <c r="D936" s="7"/>
      <c r="S936" s="22"/>
      <c r="T936" s="22"/>
      <c r="U936" s="22"/>
      <c r="V936" s="22"/>
      <c r="W936" s="22"/>
      <c r="X936" s="22"/>
      <c r="Y936" s="22"/>
      <c r="Z936" s="22"/>
      <c r="AA936" s="22"/>
    </row>
    <row r="937" ht="15.75" customHeight="1">
      <c r="B937" s="6"/>
      <c r="C937" s="7"/>
      <c r="D937" s="7"/>
      <c r="S937" s="22"/>
      <c r="T937" s="22"/>
      <c r="U937" s="22"/>
      <c r="V937" s="22"/>
      <c r="W937" s="22"/>
      <c r="X937" s="22"/>
      <c r="Y937" s="22"/>
      <c r="Z937" s="22"/>
      <c r="AA937" s="22"/>
    </row>
    <row r="938" ht="15.75" customHeight="1">
      <c r="B938" s="6"/>
      <c r="C938" s="7"/>
      <c r="D938" s="7"/>
      <c r="S938" s="22"/>
      <c r="T938" s="22"/>
      <c r="U938" s="22"/>
      <c r="V938" s="22"/>
      <c r="W938" s="22"/>
      <c r="X938" s="22"/>
      <c r="Y938" s="22"/>
      <c r="Z938" s="22"/>
      <c r="AA938" s="22"/>
    </row>
    <row r="939" ht="15.75" customHeight="1">
      <c r="B939" s="6"/>
      <c r="C939" s="7"/>
      <c r="D939" s="7"/>
      <c r="S939" s="22"/>
      <c r="T939" s="22"/>
      <c r="U939" s="22"/>
      <c r="V939" s="22"/>
      <c r="W939" s="22"/>
      <c r="X939" s="22"/>
      <c r="Y939" s="22"/>
      <c r="Z939" s="22"/>
      <c r="AA939" s="22"/>
    </row>
    <row r="940" ht="15.75" customHeight="1">
      <c r="B940" s="6"/>
      <c r="C940" s="7"/>
      <c r="D940" s="7"/>
      <c r="S940" s="22"/>
      <c r="T940" s="22"/>
      <c r="U940" s="22"/>
      <c r="V940" s="22"/>
      <c r="W940" s="22"/>
      <c r="X940" s="22"/>
      <c r="Y940" s="22"/>
      <c r="Z940" s="22"/>
      <c r="AA940" s="22"/>
    </row>
    <row r="941" ht="15.75" customHeight="1">
      <c r="B941" s="6"/>
      <c r="C941" s="7"/>
      <c r="D941" s="7"/>
      <c r="S941" s="22"/>
      <c r="T941" s="22"/>
      <c r="U941" s="22"/>
      <c r="V941" s="22"/>
      <c r="W941" s="22"/>
      <c r="X941" s="22"/>
      <c r="Y941" s="22"/>
      <c r="Z941" s="22"/>
      <c r="AA941" s="22"/>
    </row>
    <row r="942" ht="15.75" customHeight="1">
      <c r="B942" s="6"/>
      <c r="C942" s="7"/>
      <c r="D942" s="7"/>
      <c r="S942" s="22"/>
      <c r="T942" s="22"/>
      <c r="U942" s="22"/>
      <c r="V942" s="22"/>
      <c r="W942" s="22"/>
      <c r="X942" s="22"/>
      <c r="Y942" s="22"/>
      <c r="Z942" s="22"/>
      <c r="AA942" s="22"/>
    </row>
    <row r="943" ht="15.75" customHeight="1">
      <c r="B943" s="6"/>
      <c r="C943" s="7"/>
      <c r="D943" s="7"/>
      <c r="S943" s="22"/>
      <c r="T943" s="22"/>
      <c r="U943" s="22"/>
      <c r="V943" s="22"/>
      <c r="W943" s="22"/>
      <c r="X943" s="22"/>
      <c r="Y943" s="22"/>
      <c r="Z943" s="22"/>
      <c r="AA943" s="22"/>
    </row>
    <row r="944" ht="15.75" customHeight="1">
      <c r="B944" s="6"/>
      <c r="C944" s="7"/>
      <c r="D944" s="7"/>
      <c r="S944" s="22"/>
      <c r="T944" s="22"/>
      <c r="U944" s="22"/>
      <c r="V944" s="22"/>
      <c r="W944" s="22"/>
      <c r="X944" s="22"/>
      <c r="Y944" s="22"/>
      <c r="Z944" s="22"/>
      <c r="AA944" s="22"/>
    </row>
    <row r="945" ht="15.75" customHeight="1">
      <c r="B945" s="6"/>
      <c r="C945" s="7"/>
      <c r="D945" s="7"/>
      <c r="S945" s="22"/>
      <c r="T945" s="22"/>
      <c r="U945" s="22"/>
      <c r="V945" s="22"/>
      <c r="W945" s="22"/>
      <c r="X945" s="22"/>
      <c r="Y945" s="22"/>
      <c r="Z945" s="22"/>
      <c r="AA945" s="22"/>
    </row>
    <row r="946" ht="15.75" customHeight="1">
      <c r="B946" s="6"/>
      <c r="C946" s="7"/>
      <c r="D946" s="7"/>
      <c r="S946" s="22"/>
      <c r="T946" s="22"/>
      <c r="U946" s="22"/>
      <c r="V946" s="22"/>
      <c r="W946" s="22"/>
      <c r="X946" s="22"/>
      <c r="Y946" s="22"/>
      <c r="Z946" s="22"/>
      <c r="AA946" s="22"/>
    </row>
    <row r="947" ht="15.75" customHeight="1">
      <c r="B947" s="6"/>
      <c r="C947" s="7"/>
      <c r="D947" s="7"/>
      <c r="S947" s="22"/>
      <c r="T947" s="22"/>
      <c r="U947" s="22"/>
      <c r="V947" s="22"/>
      <c r="W947" s="22"/>
      <c r="X947" s="22"/>
      <c r="Y947" s="22"/>
      <c r="Z947" s="22"/>
      <c r="AA947" s="22"/>
    </row>
    <row r="948" ht="15.75" customHeight="1">
      <c r="B948" s="6"/>
      <c r="C948" s="7"/>
      <c r="D948" s="7"/>
      <c r="S948" s="22"/>
      <c r="T948" s="22"/>
      <c r="U948" s="22"/>
      <c r="V948" s="22"/>
      <c r="W948" s="22"/>
      <c r="X948" s="22"/>
      <c r="Y948" s="22"/>
      <c r="Z948" s="22"/>
      <c r="AA948" s="22"/>
    </row>
    <row r="949" ht="15.75" customHeight="1">
      <c r="B949" s="6"/>
      <c r="C949" s="7"/>
      <c r="D949" s="7"/>
      <c r="S949" s="22"/>
      <c r="T949" s="22"/>
      <c r="U949" s="22"/>
      <c r="V949" s="22"/>
      <c r="W949" s="22"/>
      <c r="X949" s="22"/>
      <c r="Y949" s="22"/>
      <c r="Z949" s="22"/>
      <c r="AA949" s="22"/>
    </row>
    <row r="950" ht="15.75" customHeight="1">
      <c r="B950" s="6"/>
      <c r="C950" s="7"/>
      <c r="D950" s="7"/>
      <c r="S950" s="22"/>
      <c r="T950" s="22"/>
      <c r="U950" s="22"/>
      <c r="V950" s="22"/>
      <c r="W950" s="22"/>
      <c r="X950" s="22"/>
      <c r="Y950" s="22"/>
      <c r="Z950" s="22"/>
      <c r="AA950" s="22"/>
    </row>
    <row r="951" ht="15.75" customHeight="1">
      <c r="B951" s="6"/>
      <c r="C951" s="7"/>
      <c r="D951" s="7"/>
      <c r="S951" s="22"/>
      <c r="T951" s="22"/>
      <c r="U951" s="22"/>
      <c r="V951" s="22"/>
      <c r="W951" s="22"/>
      <c r="X951" s="22"/>
      <c r="Y951" s="22"/>
      <c r="Z951" s="22"/>
      <c r="AA951" s="22"/>
    </row>
    <row r="952" ht="15.75" customHeight="1">
      <c r="B952" s="6"/>
      <c r="C952" s="7"/>
      <c r="D952" s="7"/>
      <c r="S952" s="22"/>
      <c r="T952" s="22"/>
      <c r="U952" s="22"/>
      <c r="V952" s="22"/>
      <c r="W952" s="22"/>
      <c r="X952" s="22"/>
      <c r="Y952" s="22"/>
      <c r="Z952" s="22"/>
      <c r="AA952" s="22"/>
    </row>
    <row r="953" ht="15.75" customHeight="1">
      <c r="B953" s="6"/>
      <c r="C953" s="7"/>
      <c r="D953" s="7"/>
      <c r="S953" s="22"/>
      <c r="T953" s="22"/>
      <c r="U953" s="22"/>
      <c r="V953" s="22"/>
      <c r="W953" s="22"/>
      <c r="X953" s="22"/>
      <c r="Y953" s="22"/>
      <c r="Z953" s="22"/>
      <c r="AA953" s="22"/>
    </row>
    <row r="954" ht="15.75" customHeight="1">
      <c r="B954" s="6"/>
      <c r="C954" s="7"/>
      <c r="D954" s="7"/>
      <c r="S954" s="22"/>
      <c r="T954" s="22"/>
      <c r="U954" s="22"/>
      <c r="V954" s="22"/>
      <c r="W954" s="22"/>
      <c r="X954" s="22"/>
      <c r="Y954" s="22"/>
      <c r="Z954" s="22"/>
      <c r="AA954" s="22"/>
    </row>
    <row r="955" ht="15.75" customHeight="1">
      <c r="B955" s="6"/>
      <c r="C955" s="7"/>
      <c r="D955" s="7"/>
      <c r="S955" s="22"/>
      <c r="T955" s="22"/>
      <c r="U955" s="22"/>
      <c r="V955" s="22"/>
      <c r="W955" s="22"/>
      <c r="X955" s="22"/>
      <c r="Y955" s="22"/>
      <c r="Z955" s="22"/>
      <c r="AA955" s="22"/>
    </row>
    <row r="956" ht="15.75" customHeight="1">
      <c r="B956" s="6"/>
      <c r="C956" s="7"/>
      <c r="D956" s="7"/>
      <c r="S956" s="22"/>
      <c r="T956" s="22"/>
      <c r="U956" s="22"/>
      <c r="V956" s="22"/>
      <c r="W956" s="22"/>
      <c r="X956" s="22"/>
      <c r="Y956" s="22"/>
      <c r="Z956" s="22"/>
      <c r="AA956" s="22"/>
    </row>
    <row r="957" ht="15.75" customHeight="1">
      <c r="B957" s="6"/>
      <c r="C957" s="7"/>
      <c r="D957" s="7"/>
      <c r="S957" s="22"/>
      <c r="T957" s="22"/>
      <c r="U957" s="22"/>
      <c r="V957" s="22"/>
      <c r="W957" s="22"/>
      <c r="X957" s="22"/>
      <c r="Y957" s="22"/>
      <c r="Z957" s="22"/>
      <c r="AA957" s="22"/>
    </row>
    <row r="958" ht="15.75" customHeight="1">
      <c r="B958" s="6"/>
      <c r="C958" s="7"/>
      <c r="D958" s="7"/>
      <c r="S958" s="22"/>
      <c r="T958" s="22"/>
      <c r="U958" s="22"/>
      <c r="V958" s="22"/>
      <c r="W958" s="22"/>
      <c r="X958" s="22"/>
      <c r="Y958" s="22"/>
      <c r="Z958" s="22"/>
      <c r="AA958" s="22"/>
    </row>
    <row r="959" ht="15.75" customHeight="1">
      <c r="B959" s="6"/>
      <c r="C959" s="7"/>
      <c r="D959" s="7"/>
      <c r="S959" s="22"/>
      <c r="T959" s="22"/>
      <c r="U959" s="22"/>
      <c r="V959" s="22"/>
      <c r="W959" s="22"/>
      <c r="X959" s="22"/>
      <c r="Y959" s="22"/>
      <c r="Z959" s="22"/>
      <c r="AA959" s="22"/>
    </row>
    <row r="960" ht="15.75" customHeight="1">
      <c r="B960" s="6"/>
      <c r="C960" s="7"/>
      <c r="D960" s="7"/>
      <c r="S960" s="22"/>
      <c r="T960" s="22"/>
      <c r="U960" s="22"/>
      <c r="V960" s="22"/>
      <c r="W960" s="22"/>
      <c r="X960" s="22"/>
      <c r="Y960" s="22"/>
      <c r="Z960" s="22"/>
      <c r="AA960" s="22"/>
    </row>
    <row r="961" ht="15.75" customHeight="1">
      <c r="B961" s="6"/>
      <c r="C961" s="7"/>
      <c r="D961" s="7"/>
      <c r="S961" s="22"/>
      <c r="T961" s="22"/>
      <c r="U961" s="22"/>
      <c r="V961" s="22"/>
      <c r="W961" s="22"/>
      <c r="X961" s="22"/>
      <c r="Y961" s="22"/>
      <c r="Z961" s="22"/>
      <c r="AA961" s="22"/>
    </row>
    <row r="962" ht="15.75" customHeight="1">
      <c r="B962" s="6"/>
      <c r="C962" s="7"/>
      <c r="D962" s="7"/>
      <c r="S962" s="22"/>
      <c r="T962" s="22"/>
      <c r="U962" s="22"/>
      <c r="V962" s="22"/>
      <c r="W962" s="22"/>
      <c r="X962" s="22"/>
      <c r="Y962" s="22"/>
      <c r="Z962" s="22"/>
      <c r="AA962" s="22"/>
    </row>
    <row r="963" ht="15.75" customHeight="1">
      <c r="B963" s="6"/>
      <c r="C963" s="7"/>
      <c r="D963" s="7"/>
      <c r="S963" s="22"/>
      <c r="T963" s="22"/>
      <c r="U963" s="22"/>
      <c r="V963" s="22"/>
      <c r="W963" s="22"/>
      <c r="X963" s="22"/>
      <c r="Y963" s="22"/>
      <c r="Z963" s="22"/>
      <c r="AA963" s="22"/>
    </row>
    <row r="964" ht="15.75" customHeight="1">
      <c r="B964" s="6"/>
      <c r="C964" s="7"/>
      <c r="D964" s="7"/>
      <c r="S964" s="22"/>
      <c r="T964" s="22"/>
      <c r="U964" s="22"/>
      <c r="V964" s="22"/>
      <c r="W964" s="22"/>
      <c r="X964" s="22"/>
      <c r="Y964" s="22"/>
      <c r="Z964" s="22"/>
      <c r="AA964" s="22"/>
    </row>
    <row r="965" ht="15.75" customHeight="1">
      <c r="B965" s="6"/>
      <c r="C965" s="7"/>
      <c r="D965" s="7"/>
      <c r="S965" s="22"/>
      <c r="T965" s="22"/>
      <c r="U965" s="22"/>
      <c r="V965" s="22"/>
      <c r="W965" s="22"/>
      <c r="X965" s="22"/>
      <c r="Y965" s="22"/>
      <c r="Z965" s="22"/>
      <c r="AA965" s="22"/>
    </row>
    <row r="966" ht="15.75" customHeight="1">
      <c r="B966" s="6"/>
      <c r="C966" s="7"/>
      <c r="D966" s="7"/>
      <c r="S966" s="22"/>
      <c r="T966" s="22"/>
      <c r="U966" s="22"/>
      <c r="V966" s="22"/>
      <c r="W966" s="22"/>
      <c r="X966" s="22"/>
      <c r="Y966" s="22"/>
      <c r="Z966" s="22"/>
      <c r="AA966" s="22"/>
    </row>
    <row r="967" ht="15.75" customHeight="1">
      <c r="B967" s="6"/>
      <c r="C967" s="7"/>
      <c r="D967" s="7"/>
      <c r="S967" s="22"/>
      <c r="T967" s="22"/>
      <c r="U967" s="22"/>
      <c r="V967" s="22"/>
      <c r="W967" s="22"/>
      <c r="X967" s="22"/>
      <c r="Y967" s="22"/>
      <c r="Z967" s="22"/>
      <c r="AA967" s="22"/>
    </row>
    <row r="968" ht="15.75" customHeight="1">
      <c r="B968" s="6"/>
      <c r="C968" s="7"/>
      <c r="D968" s="7"/>
      <c r="S968" s="22"/>
      <c r="T968" s="22"/>
      <c r="U968" s="22"/>
      <c r="V968" s="22"/>
      <c r="W968" s="22"/>
      <c r="X968" s="22"/>
      <c r="Y968" s="22"/>
      <c r="Z968" s="22"/>
      <c r="AA968" s="22"/>
    </row>
    <row r="969" ht="15.75" customHeight="1">
      <c r="B969" s="6"/>
      <c r="C969" s="7"/>
      <c r="D969" s="7"/>
      <c r="S969" s="22"/>
      <c r="T969" s="22"/>
      <c r="U969" s="22"/>
      <c r="V969" s="22"/>
      <c r="W969" s="22"/>
      <c r="X969" s="22"/>
      <c r="Y969" s="22"/>
      <c r="Z969" s="22"/>
      <c r="AA969" s="22"/>
    </row>
    <row r="970" ht="15.75" customHeight="1">
      <c r="B970" s="6"/>
      <c r="C970" s="7"/>
      <c r="D970" s="7"/>
      <c r="S970" s="22"/>
      <c r="T970" s="22"/>
      <c r="U970" s="22"/>
      <c r="V970" s="22"/>
      <c r="W970" s="22"/>
      <c r="X970" s="22"/>
      <c r="Y970" s="22"/>
      <c r="Z970" s="22"/>
      <c r="AA970" s="22"/>
    </row>
    <row r="971" ht="15.75" customHeight="1">
      <c r="B971" s="6"/>
      <c r="C971" s="7"/>
      <c r="D971" s="7"/>
      <c r="S971" s="22"/>
      <c r="T971" s="22"/>
      <c r="U971" s="22"/>
      <c r="V971" s="22"/>
      <c r="W971" s="22"/>
      <c r="X971" s="22"/>
      <c r="Y971" s="22"/>
      <c r="Z971" s="22"/>
      <c r="AA971" s="22"/>
    </row>
    <row r="972" ht="15.75" customHeight="1">
      <c r="B972" s="6"/>
      <c r="C972" s="7"/>
      <c r="D972" s="7"/>
      <c r="S972" s="22"/>
      <c r="T972" s="22"/>
      <c r="U972" s="22"/>
      <c r="V972" s="22"/>
      <c r="W972" s="22"/>
      <c r="X972" s="22"/>
      <c r="Y972" s="22"/>
      <c r="Z972" s="22"/>
      <c r="AA972" s="22"/>
    </row>
    <row r="973" ht="15.75" customHeight="1">
      <c r="B973" s="6"/>
      <c r="C973" s="7"/>
      <c r="D973" s="7"/>
      <c r="S973" s="22"/>
      <c r="T973" s="22"/>
      <c r="U973" s="22"/>
      <c r="V973" s="22"/>
      <c r="W973" s="22"/>
      <c r="X973" s="22"/>
      <c r="Y973" s="22"/>
      <c r="Z973" s="22"/>
      <c r="AA973" s="22"/>
    </row>
    <row r="974" ht="15.75" customHeight="1">
      <c r="B974" s="6"/>
      <c r="C974" s="7"/>
      <c r="D974" s="7"/>
      <c r="S974" s="22"/>
      <c r="T974" s="22"/>
      <c r="U974" s="22"/>
      <c r="V974" s="22"/>
      <c r="W974" s="22"/>
      <c r="X974" s="22"/>
      <c r="Y974" s="22"/>
      <c r="Z974" s="22"/>
      <c r="AA974" s="22"/>
    </row>
    <row r="975" ht="15.75" customHeight="1">
      <c r="B975" s="6"/>
      <c r="C975" s="7"/>
      <c r="D975" s="7"/>
      <c r="S975" s="22"/>
      <c r="T975" s="22"/>
      <c r="U975" s="22"/>
      <c r="V975" s="22"/>
      <c r="W975" s="22"/>
      <c r="X975" s="22"/>
      <c r="Y975" s="22"/>
      <c r="Z975" s="22"/>
      <c r="AA975" s="22"/>
    </row>
    <row r="976" ht="15.75" customHeight="1">
      <c r="B976" s="6"/>
      <c r="C976" s="7"/>
      <c r="D976" s="7"/>
      <c r="S976" s="22"/>
      <c r="T976" s="22"/>
      <c r="U976" s="22"/>
      <c r="V976" s="22"/>
      <c r="W976" s="22"/>
      <c r="X976" s="22"/>
      <c r="Y976" s="22"/>
      <c r="Z976" s="22"/>
      <c r="AA976" s="22"/>
    </row>
    <row r="977" ht="15.75" customHeight="1">
      <c r="B977" s="6"/>
      <c r="C977" s="7"/>
      <c r="D977" s="7"/>
      <c r="S977" s="22"/>
      <c r="T977" s="22"/>
      <c r="U977" s="22"/>
      <c r="V977" s="22"/>
      <c r="W977" s="22"/>
      <c r="X977" s="22"/>
      <c r="Y977" s="22"/>
      <c r="Z977" s="22"/>
      <c r="AA977" s="22"/>
    </row>
    <row r="978" ht="15.75" customHeight="1">
      <c r="B978" s="6"/>
      <c r="C978" s="7"/>
      <c r="D978" s="7"/>
      <c r="S978" s="22"/>
      <c r="T978" s="22"/>
      <c r="U978" s="22"/>
      <c r="V978" s="22"/>
      <c r="W978" s="22"/>
      <c r="X978" s="22"/>
      <c r="Y978" s="22"/>
      <c r="Z978" s="22"/>
      <c r="AA978" s="22"/>
    </row>
    <row r="979" ht="15.75" customHeight="1">
      <c r="B979" s="6"/>
      <c r="C979" s="7"/>
      <c r="D979" s="7"/>
      <c r="S979" s="22"/>
      <c r="T979" s="22"/>
      <c r="U979" s="22"/>
      <c r="V979" s="22"/>
      <c r="W979" s="22"/>
      <c r="X979" s="22"/>
      <c r="Y979" s="22"/>
      <c r="Z979" s="22"/>
      <c r="AA979" s="22"/>
    </row>
    <row r="980" ht="15.75" customHeight="1">
      <c r="B980" s="6"/>
      <c r="C980" s="7"/>
      <c r="D980" s="7"/>
      <c r="S980" s="22"/>
      <c r="T980" s="22"/>
      <c r="U980" s="22"/>
      <c r="V980" s="22"/>
      <c r="W980" s="22"/>
      <c r="X980" s="22"/>
      <c r="Y980" s="22"/>
      <c r="Z980" s="22"/>
      <c r="AA980" s="22"/>
    </row>
    <row r="981" ht="15.75" customHeight="1">
      <c r="B981" s="6"/>
      <c r="C981" s="7"/>
      <c r="D981" s="7"/>
      <c r="S981" s="22"/>
      <c r="T981" s="22"/>
      <c r="U981" s="22"/>
      <c r="V981" s="22"/>
      <c r="W981" s="22"/>
      <c r="X981" s="22"/>
      <c r="Y981" s="22"/>
      <c r="Z981" s="22"/>
      <c r="AA981" s="22"/>
    </row>
    <row r="982" ht="15.75" customHeight="1">
      <c r="B982" s="6"/>
      <c r="C982" s="7"/>
      <c r="D982" s="7"/>
      <c r="S982" s="22"/>
      <c r="T982" s="22"/>
      <c r="U982" s="22"/>
      <c r="V982" s="22"/>
      <c r="W982" s="22"/>
      <c r="X982" s="22"/>
      <c r="Y982" s="22"/>
      <c r="Z982" s="22"/>
      <c r="AA982" s="22"/>
    </row>
    <row r="983" ht="15.75" customHeight="1">
      <c r="B983" s="6"/>
      <c r="C983" s="7"/>
      <c r="D983" s="7"/>
      <c r="S983" s="22"/>
      <c r="T983" s="22"/>
      <c r="U983" s="22"/>
      <c r="V983" s="22"/>
      <c r="W983" s="22"/>
      <c r="X983" s="22"/>
      <c r="Y983" s="22"/>
      <c r="Z983" s="22"/>
      <c r="AA983" s="22"/>
    </row>
    <row r="984" ht="15.75" customHeight="1">
      <c r="B984" s="6"/>
      <c r="C984" s="7"/>
      <c r="D984" s="7"/>
      <c r="S984" s="22"/>
      <c r="T984" s="22"/>
      <c r="U984" s="22"/>
      <c r="V984" s="22"/>
      <c r="W984" s="22"/>
      <c r="X984" s="22"/>
      <c r="Y984" s="22"/>
      <c r="Z984" s="22"/>
      <c r="AA984" s="22"/>
    </row>
    <row r="985" ht="15.75" customHeight="1">
      <c r="B985" s="6"/>
      <c r="C985" s="7"/>
      <c r="D985" s="7"/>
      <c r="S985" s="22"/>
      <c r="T985" s="22"/>
      <c r="U985" s="22"/>
      <c r="V985" s="22"/>
      <c r="W985" s="22"/>
      <c r="X985" s="22"/>
      <c r="Y985" s="22"/>
      <c r="Z985" s="22"/>
      <c r="AA985" s="22"/>
    </row>
    <row r="986" ht="15.75" customHeight="1">
      <c r="B986" s="6"/>
      <c r="C986" s="7"/>
      <c r="D986" s="7"/>
      <c r="S986" s="22"/>
      <c r="T986" s="22"/>
      <c r="U986" s="22"/>
      <c r="V986" s="22"/>
      <c r="W986" s="22"/>
      <c r="X986" s="22"/>
      <c r="Y986" s="22"/>
      <c r="Z986" s="22"/>
      <c r="AA986" s="22"/>
    </row>
    <row r="987" ht="15.75" customHeight="1">
      <c r="B987" s="6"/>
      <c r="C987" s="7"/>
      <c r="D987" s="7"/>
      <c r="S987" s="22"/>
      <c r="T987" s="22"/>
      <c r="U987" s="22"/>
      <c r="V987" s="22"/>
      <c r="W987" s="22"/>
      <c r="X987" s="22"/>
      <c r="Y987" s="22"/>
      <c r="Z987" s="22"/>
      <c r="AA987" s="22"/>
    </row>
    <row r="988" ht="15.75" customHeight="1">
      <c r="B988" s="6"/>
      <c r="C988" s="7"/>
      <c r="D988" s="7"/>
      <c r="S988" s="22"/>
      <c r="T988" s="22"/>
      <c r="U988" s="22"/>
      <c r="V988" s="22"/>
      <c r="W988" s="22"/>
      <c r="X988" s="22"/>
      <c r="Y988" s="22"/>
      <c r="Z988" s="22"/>
      <c r="AA988" s="22"/>
    </row>
    <row r="989" ht="15.75" customHeight="1">
      <c r="B989" s="6"/>
      <c r="C989" s="7"/>
      <c r="D989" s="7"/>
      <c r="S989" s="22"/>
      <c r="T989" s="22"/>
      <c r="U989" s="22"/>
      <c r="V989" s="22"/>
      <c r="W989" s="22"/>
      <c r="X989" s="22"/>
      <c r="Y989" s="22"/>
      <c r="Z989" s="22"/>
      <c r="AA989" s="22"/>
    </row>
    <row r="990" ht="15.75" customHeight="1">
      <c r="B990" s="6"/>
      <c r="C990" s="7"/>
      <c r="D990" s="7"/>
      <c r="S990" s="22"/>
      <c r="T990" s="22"/>
      <c r="U990" s="22"/>
      <c r="V990" s="22"/>
      <c r="W990" s="22"/>
      <c r="X990" s="22"/>
      <c r="Y990" s="22"/>
      <c r="Z990" s="22"/>
      <c r="AA990" s="22"/>
    </row>
    <row r="991" ht="15.75" customHeight="1">
      <c r="B991" s="6"/>
      <c r="C991" s="7"/>
      <c r="D991" s="7"/>
      <c r="S991" s="22"/>
      <c r="T991" s="22"/>
      <c r="U991" s="22"/>
      <c r="V991" s="22"/>
      <c r="W991" s="22"/>
      <c r="X991" s="22"/>
      <c r="Y991" s="22"/>
      <c r="Z991" s="22"/>
      <c r="AA991" s="22"/>
    </row>
    <row r="992" ht="15.75" customHeight="1">
      <c r="B992" s="6"/>
      <c r="C992" s="7"/>
      <c r="D992" s="7"/>
      <c r="S992" s="22"/>
      <c r="T992" s="22"/>
      <c r="U992" s="22"/>
      <c r="V992" s="22"/>
      <c r="W992" s="22"/>
      <c r="X992" s="22"/>
      <c r="Y992" s="22"/>
      <c r="Z992" s="22"/>
      <c r="AA992" s="22"/>
    </row>
    <row r="993" ht="15.75" customHeight="1">
      <c r="B993" s="6"/>
      <c r="C993" s="7"/>
      <c r="D993" s="7"/>
      <c r="S993" s="22"/>
      <c r="T993" s="22"/>
      <c r="U993" s="22"/>
      <c r="V993" s="22"/>
      <c r="W993" s="22"/>
      <c r="X993" s="22"/>
      <c r="Y993" s="22"/>
      <c r="Z993" s="22"/>
      <c r="AA993" s="22"/>
    </row>
    <row r="994" ht="15.75" customHeight="1">
      <c r="B994" s="6"/>
      <c r="C994" s="7"/>
      <c r="D994" s="7"/>
      <c r="S994" s="22"/>
      <c r="T994" s="22"/>
      <c r="U994" s="22"/>
      <c r="V994" s="22"/>
      <c r="W994" s="22"/>
      <c r="X994" s="22"/>
      <c r="Y994" s="22"/>
      <c r="Z994" s="22"/>
      <c r="AA994" s="22"/>
    </row>
    <row r="995" ht="15.75" customHeight="1">
      <c r="B995" s="6"/>
      <c r="C995" s="7"/>
      <c r="D995" s="7"/>
      <c r="S995" s="22"/>
      <c r="T995" s="22"/>
      <c r="U995" s="22"/>
      <c r="V995" s="22"/>
      <c r="W995" s="22"/>
      <c r="X995" s="22"/>
      <c r="Y995" s="22"/>
      <c r="Z995" s="22"/>
      <c r="AA995" s="22"/>
    </row>
    <row r="996" ht="15.75" customHeight="1">
      <c r="B996" s="6"/>
      <c r="C996" s="7"/>
      <c r="D996" s="7"/>
      <c r="S996" s="22"/>
      <c r="T996" s="22"/>
      <c r="U996" s="22"/>
      <c r="V996" s="22"/>
      <c r="W996" s="22"/>
      <c r="X996" s="22"/>
      <c r="Y996" s="22"/>
      <c r="Z996" s="22"/>
      <c r="AA996" s="22"/>
    </row>
    <row r="997" ht="15.75" customHeight="1">
      <c r="B997" s="6"/>
      <c r="C997" s="7"/>
      <c r="D997" s="7"/>
      <c r="S997" s="22"/>
      <c r="T997" s="22"/>
      <c r="U997" s="22"/>
      <c r="V997" s="22"/>
      <c r="W997" s="22"/>
      <c r="X997" s="22"/>
      <c r="Y997" s="22"/>
      <c r="Z997" s="22"/>
      <c r="AA997" s="22"/>
    </row>
    <row r="998" ht="15.75" customHeight="1">
      <c r="B998" s="6"/>
      <c r="C998" s="7"/>
      <c r="D998" s="7"/>
      <c r="S998" s="22"/>
      <c r="T998" s="22"/>
      <c r="U998" s="22"/>
      <c r="V998" s="22"/>
      <c r="W998" s="22"/>
      <c r="X998" s="22"/>
      <c r="Y998" s="22"/>
      <c r="Z998" s="22"/>
      <c r="AA998" s="22"/>
    </row>
    <row r="999" ht="15.75" customHeight="1">
      <c r="B999" s="6"/>
      <c r="C999" s="7"/>
      <c r="D999" s="7"/>
      <c r="S999" s="22"/>
      <c r="T999" s="22"/>
      <c r="U999" s="22"/>
      <c r="V999" s="22"/>
      <c r="W999" s="22"/>
      <c r="X999" s="22"/>
      <c r="Y999" s="22"/>
      <c r="Z999" s="22"/>
      <c r="AA999" s="22"/>
    </row>
    <row r="1000" ht="15.75" customHeight="1">
      <c r="B1000" s="6"/>
      <c r="C1000" s="7"/>
      <c r="D1000" s="7"/>
      <c r="S1000" s="22"/>
      <c r="T1000" s="22"/>
      <c r="U1000" s="22"/>
      <c r="V1000" s="22"/>
      <c r="W1000" s="22"/>
      <c r="X1000" s="22"/>
      <c r="Y1000" s="22"/>
      <c r="Z1000" s="22"/>
      <c r="AA1000" s="22"/>
    </row>
  </sheetData>
  <conditionalFormatting sqref="B2:B24">
    <cfRule type="cellIs" dxfId="0" priority="1" operator="greaterThan">
      <formula>$E2</formula>
    </cfRule>
  </conditionalFormatting>
  <conditionalFormatting sqref="E2:E24">
    <cfRule type="cellIs" dxfId="0" priority="2" operator="greaterThan">
      <formula>$B2</formula>
    </cfRule>
  </conditionalFormatting>
  <conditionalFormatting sqref="N2:N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N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24">
    <cfRule type="colorScale" priority="5">
      <colorScale>
        <cfvo type="min"/>
        <cfvo type="max"/>
        <color rgb="FFFFE598"/>
        <color rgb="FFA8D08D"/>
      </colorScale>
    </cfRule>
  </conditionalFormatting>
  <conditionalFormatting sqref="P26:P36">
    <cfRule type="colorScale" priority="6">
      <colorScale>
        <cfvo type="min"/>
        <cfvo type="max"/>
        <color rgb="FFFFE598"/>
        <color rgb="FFA8D08D"/>
      </colorScale>
    </cfRule>
  </conditionalFormatting>
  <conditionalFormatting sqref="P25:Q25 S25 U25 W25 Y25 AA25">
    <cfRule type="cellIs" dxfId="0" priority="7" operator="greaterThan">
      <formula>0</formula>
    </cfRule>
  </conditionalFormatting>
  <conditionalFormatting sqref="Q26:Q36">
    <cfRule type="colorScale" priority="8">
      <colorScale>
        <cfvo type="min"/>
        <cfvo type="max"/>
        <color rgb="FFFCFCFF"/>
        <color rgb="FF63BE7B"/>
      </colorScale>
    </cfRule>
  </conditionalFormatting>
  <conditionalFormatting sqref="Q2:R2 Q3:Q24 R3:R36">
    <cfRule type="colorScale" priority="9">
      <colorScale>
        <cfvo type="min"/>
        <cfvo type="max"/>
        <color rgb="FFFCFCFF"/>
        <color rgb="FF63BE7B"/>
      </colorScale>
    </cfRule>
  </conditionalFormatting>
  <conditionalFormatting sqref="S2:S24">
    <cfRule type="colorScale" priority="10">
      <colorScale>
        <cfvo type="min"/>
        <cfvo type="max"/>
        <color rgb="FFFCFCFF"/>
        <color rgb="FFFFD965"/>
      </colorScale>
    </cfRule>
  </conditionalFormatting>
  <conditionalFormatting sqref="S26:S36 U26:U36 W26:W36 Y26:Y36 AA26:AA36">
    <cfRule type="colorScale" priority="11">
      <colorScale>
        <cfvo type="min"/>
        <cfvo type="max"/>
        <color rgb="FFFCFCFF"/>
        <color rgb="FFFFD965"/>
      </colorScale>
    </cfRule>
  </conditionalFormatting>
  <conditionalFormatting sqref="T2:T24">
    <cfRule type="colorScale" priority="12">
      <colorScale>
        <cfvo type="min"/>
        <cfvo type="max"/>
        <color rgb="FFFCFCFF"/>
        <color rgb="FFFFD965"/>
      </colorScale>
    </cfRule>
  </conditionalFormatting>
  <conditionalFormatting sqref="T26:T36">
    <cfRule type="colorScale" priority="13">
      <colorScale>
        <cfvo type="min"/>
        <cfvo type="max"/>
        <color rgb="FFFCFCFF"/>
        <color rgb="FFFFD965"/>
      </colorScale>
    </cfRule>
  </conditionalFormatting>
  <conditionalFormatting sqref="V2:V24">
    <cfRule type="colorScale" priority="14">
      <colorScale>
        <cfvo type="min"/>
        <cfvo type="max"/>
        <color rgb="FFFCFCFF"/>
        <color rgb="FFFFD965"/>
      </colorScale>
    </cfRule>
  </conditionalFormatting>
  <conditionalFormatting sqref="V26:V36">
    <cfRule type="colorScale" priority="15">
      <colorScale>
        <cfvo type="min"/>
        <cfvo type="max"/>
        <color rgb="FFFCFCFF"/>
        <color rgb="FFFFD965"/>
      </colorScale>
    </cfRule>
  </conditionalFormatting>
  <conditionalFormatting sqref="X2:X24">
    <cfRule type="colorScale" priority="16">
      <colorScale>
        <cfvo type="min"/>
        <cfvo type="max"/>
        <color rgb="FFFCFCFF"/>
        <color rgb="FFFFD965"/>
      </colorScale>
    </cfRule>
  </conditionalFormatting>
  <conditionalFormatting sqref="T25 U2:U24 V25 W2:W24 X25 Y2:Y24 Z25 AA2:AA24">
    <cfRule type="colorScale" priority="17">
      <colorScale>
        <cfvo type="min"/>
        <cfvo type="percentile" val="50"/>
        <cfvo type="max"/>
        <color theme="0"/>
        <color rgb="FFFCFCFF"/>
        <color rgb="FFFFD965"/>
      </colorScale>
    </cfRule>
  </conditionalFormatting>
  <conditionalFormatting sqref="X26:X36">
    <cfRule type="colorScale" priority="18">
      <colorScale>
        <cfvo type="min"/>
        <cfvo type="max"/>
        <color rgb="FFFCFCFF"/>
        <color rgb="FFFFD965"/>
      </colorScale>
    </cfRule>
  </conditionalFormatting>
  <conditionalFormatting sqref="Z2:Z24">
    <cfRule type="colorScale" priority="19">
      <colorScale>
        <cfvo type="min"/>
        <cfvo type="max"/>
        <color rgb="FFFCFCFF"/>
        <color rgb="FFFFD965"/>
      </colorScale>
    </cfRule>
  </conditionalFormatting>
  <conditionalFormatting sqref="Z26:Z36">
    <cfRule type="colorScale" priority="20">
      <colorScale>
        <cfvo type="min"/>
        <cfvo type="max"/>
        <color rgb="FFFCFCFF"/>
        <color rgb="FFFFD965"/>
      </colorScale>
    </cfRule>
  </conditionalFormatting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6" width="12.14"/>
    <col customWidth="1" min="7" max="26" width="8.71"/>
  </cols>
  <sheetData>
    <row r="1">
      <c r="A1" s="23" t="s">
        <v>60</v>
      </c>
      <c r="B1" s="24"/>
      <c r="C1" s="24"/>
      <c r="D1" s="24"/>
      <c r="E1" s="24"/>
      <c r="F1" s="25"/>
    </row>
    <row r="2">
      <c r="A2" s="26" t="s">
        <v>122</v>
      </c>
      <c r="B2" s="27" t="s">
        <v>123</v>
      </c>
      <c r="C2" s="27" t="s">
        <v>124</v>
      </c>
      <c r="D2" s="27" t="s">
        <v>125</v>
      </c>
      <c r="E2" s="27" t="s">
        <v>126</v>
      </c>
      <c r="F2" s="27" t="s">
        <v>127</v>
      </c>
    </row>
    <row r="3">
      <c r="A3" s="28" t="s">
        <v>78</v>
      </c>
      <c r="B3" s="29">
        <v>0.040507350878916645</v>
      </c>
      <c r="C3" s="29">
        <v>0.043279190160109025</v>
      </c>
      <c r="D3" s="29">
        <v>0.0195752075298558</v>
      </c>
      <c r="E3" s="29">
        <v>0.05262402946626655</v>
      </c>
      <c r="F3" s="30">
        <v>0.08385591179974392</v>
      </c>
    </row>
    <row r="4">
      <c r="A4" s="28" t="s">
        <v>81</v>
      </c>
      <c r="B4" s="31">
        <v>-0.016928850072966357</v>
      </c>
      <c r="C4" s="31">
        <v>-0.0265596919812524</v>
      </c>
      <c r="D4" s="31">
        <v>-0.025412282258162167</v>
      </c>
      <c r="E4" s="31">
        <v>-0.030001921150523077</v>
      </c>
      <c r="F4" s="32">
        <v>-0.014566565764401995</v>
      </c>
    </row>
    <row r="5">
      <c r="A5" s="28" t="s">
        <v>83</v>
      </c>
      <c r="B5" s="20">
        <v>15.0</v>
      </c>
      <c r="C5" s="20">
        <v>145.0</v>
      </c>
      <c r="D5" s="20">
        <v>41.0</v>
      </c>
      <c r="E5" s="20">
        <v>104.0</v>
      </c>
      <c r="F5" s="33">
        <v>37.0</v>
      </c>
    </row>
    <row r="6">
      <c r="A6" s="28" t="s">
        <v>85</v>
      </c>
      <c r="B6" s="20">
        <v>8.0</v>
      </c>
      <c r="C6" s="20">
        <v>76.0</v>
      </c>
      <c r="D6" s="20">
        <v>57.0</v>
      </c>
      <c r="E6" s="20">
        <v>19.0</v>
      </c>
      <c r="F6" s="33">
        <v>3.0</v>
      </c>
    </row>
    <row r="7">
      <c r="A7" s="28" t="s">
        <v>87</v>
      </c>
      <c r="B7" s="34">
        <v>0.6521739130434783</v>
      </c>
      <c r="C7" s="34">
        <v>0.6561085972850679</v>
      </c>
      <c r="D7" s="34">
        <v>0.41836734693877553</v>
      </c>
      <c r="E7" s="34">
        <v>0.8455284552845529</v>
      </c>
      <c r="F7" s="35">
        <v>0.925</v>
      </c>
    </row>
    <row r="8">
      <c r="A8" s="36" t="s">
        <v>128</v>
      </c>
      <c r="B8" s="37"/>
      <c r="C8" s="38"/>
      <c r="D8" s="38" t="s">
        <v>129</v>
      </c>
      <c r="E8" s="38"/>
      <c r="F8" s="38"/>
    </row>
    <row r="9">
      <c r="A9" s="28" t="s">
        <v>78</v>
      </c>
      <c r="B9" s="39"/>
      <c r="C9" s="29">
        <v>0.034396302587557034</v>
      </c>
      <c r="D9" s="29">
        <v>0.011569321198575348</v>
      </c>
      <c r="E9" s="29">
        <v>0.037603399146339575</v>
      </c>
      <c r="F9" s="40">
        <v>0.06504663531282308</v>
      </c>
    </row>
    <row r="10">
      <c r="A10" s="28" t="s">
        <v>81</v>
      </c>
      <c r="B10" s="41"/>
      <c r="C10" s="31">
        <v>-0.012076550631127657</v>
      </c>
      <c r="D10" s="31">
        <v>-0.012440059087574253</v>
      </c>
      <c r="E10" s="31">
        <v>-9.895427095064357E-4</v>
      </c>
      <c r="F10" s="32" t="s">
        <v>79</v>
      </c>
    </row>
    <row r="11">
      <c r="A11" s="28" t="s">
        <v>83</v>
      </c>
      <c r="B11" s="20"/>
      <c r="C11" s="20">
        <v>138.0</v>
      </c>
      <c r="D11" s="20">
        <v>17.0</v>
      </c>
      <c r="E11" s="20">
        <v>121.0</v>
      </c>
      <c r="F11" s="33">
        <v>40.0</v>
      </c>
    </row>
    <row r="12">
      <c r="A12" s="28" t="s">
        <v>85</v>
      </c>
      <c r="B12" s="20"/>
      <c r="C12" s="20">
        <v>63.0</v>
      </c>
      <c r="D12" s="20">
        <v>61.0</v>
      </c>
      <c r="E12" s="20">
        <v>2.0</v>
      </c>
      <c r="F12" s="33">
        <v>0.0</v>
      </c>
    </row>
    <row r="13">
      <c r="A13" s="28" t="s">
        <v>87</v>
      </c>
      <c r="B13" s="42"/>
      <c r="C13" s="34">
        <v>0.6865671641791045</v>
      </c>
      <c r="D13" s="34">
        <v>0.21794871794871795</v>
      </c>
      <c r="E13" s="34">
        <v>0.983739837398374</v>
      </c>
      <c r="F13" s="35">
        <v>1.0</v>
      </c>
    </row>
    <row r="14">
      <c r="A14" s="36" t="s">
        <v>130</v>
      </c>
      <c r="B14" s="37"/>
      <c r="C14" s="38"/>
      <c r="D14" s="38" t="s">
        <v>131</v>
      </c>
      <c r="E14" s="38"/>
      <c r="F14" s="43"/>
    </row>
    <row r="15">
      <c r="A15" s="28" t="s">
        <v>78</v>
      </c>
      <c r="B15" s="29"/>
      <c r="C15" s="29">
        <v>0.03530571851267652</v>
      </c>
      <c r="D15" s="29">
        <v>0.0015495002867845845</v>
      </c>
      <c r="E15" s="29">
        <v>0.035854600109845494</v>
      </c>
      <c r="F15" s="40">
        <f>AVERAGEIF(McQuarrie_plus_data!AQ153:AQ192,"&gt;0")</f>
        <v>0.04827240575</v>
      </c>
    </row>
    <row r="16">
      <c r="A16" s="28" t="s">
        <v>81</v>
      </c>
      <c r="B16" s="31"/>
      <c r="C16" s="31">
        <v>-0.010372723720422106</v>
      </c>
      <c r="D16" s="31">
        <v>-0.010372723720422106</v>
      </c>
      <c r="E16" s="31" t="s">
        <v>79</v>
      </c>
      <c r="F16" s="32" t="s">
        <v>79</v>
      </c>
    </row>
    <row r="17">
      <c r="A17" s="28" t="s">
        <v>83</v>
      </c>
      <c r="B17" s="20"/>
      <c r="C17" s="20">
        <v>125.0</v>
      </c>
      <c r="D17" s="20">
        <v>2.0</v>
      </c>
      <c r="E17" s="20">
        <v>123.0</v>
      </c>
      <c r="F17" s="33">
        <f>COUNTIF(McQuarrie_plus_data!AQ153:AQ192,"&gt;0")</f>
        <v>40</v>
      </c>
    </row>
    <row r="18">
      <c r="A18" s="28" t="s">
        <v>85</v>
      </c>
      <c r="B18" s="20"/>
      <c r="C18" s="20">
        <v>56.0</v>
      </c>
      <c r="D18" s="20">
        <v>56.0</v>
      </c>
      <c r="E18" s="20">
        <v>0.0</v>
      </c>
      <c r="F18" s="33">
        <f>COUNTIF(McQuarrie_plus_data!AQ153:AQ192,"&lt;0")</f>
        <v>0</v>
      </c>
    </row>
    <row r="19">
      <c r="A19" s="28" t="s">
        <v>87</v>
      </c>
      <c r="B19" s="34"/>
      <c r="C19" s="34">
        <v>0.6906077348066298</v>
      </c>
      <c r="D19" s="34">
        <v>0.034482758620689655</v>
      </c>
      <c r="E19" s="34">
        <v>1.0</v>
      </c>
      <c r="F19" s="35">
        <f>F17/(F17+F18)</f>
        <v>1</v>
      </c>
    </row>
    <row r="20">
      <c r="A20" s="36" t="s">
        <v>132</v>
      </c>
      <c r="B20" s="37"/>
      <c r="C20" s="38"/>
      <c r="D20" s="38" t="s">
        <v>133</v>
      </c>
      <c r="E20" s="38"/>
      <c r="F20" s="38"/>
    </row>
    <row r="21" ht="15.75" customHeight="1">
      <c r="A21" s="28" t="s">
        <v>78</v>
      </c>
      <c r="B21" s="29"/>
      <c r="C21" s="29">
        <v>0.028777572247040847</v>
      </c>
      <c r="D21" s="29" t="s">
        <v>79</v>
      </c>
      <c r="E21" s="29">
        <v>0.028777572247040847</v>
      </c>
      <c r="F21" s="40">
        <v>0.03598901201084375</v>
      </c>
    </row>
    <row r="22" ht="15.75" customHeight="1">
      <c r="A22" s="28" t="s">
        <v>81</v>
      </c>
      <c r="B22" s="31"/>
      <c r="C22" s="31">
        <v>-0.0038657502108489605</v>
      </c>
      <c r="D22" s="31">
        <v>-0.0067618457201967285</v>
      </c>
      <c r="E22" s="31">
        <v>-0.002578596651138841</v>
      </c>
      <c r="F22" s="32" t="s">
        <v>79</v>
      </c>
    </row>
    <row r="23" ht="15.75" customHeight="1">
      <c r="A23" s="28" t="s">
        <v>83</v>
      </c>
      <c r="B23" s="20"/>
      <c r="C23" s="20">
        <v>105.0</v>
      </c>
      <c r="D23" s="20">
        <v>0.0</v>
      </c>
      <c r="E23" s="20">
        <v>105.0</v>
      </c>
      <c r="F23" s="33">
        <v>81.0</v>
      </c>
    </row>
    <row r="24" ht="15.75" customHeight="1">
      <c r="A24" s="28" t="s">
        <v>85</v>
      </c>
      <c r="B24" s="20"/>
      <c r="C24" s="20">
        <v>26.0</v>
      </c>
      <c r="D24" s="20">
        <v>8.0</v>
      </c>
      <c r="E24" s="20">
        <v>18.0</v>
      </c>
      <c r="F24" s="33">
        <v>0.0</v>
      </c>
    </row>
    <row r="25" ht="15.75" customHeight="1">
      <c r="A25" s="28" t="s">
        <v>87</v>
      </c>
      <c r="B25" s="44"/>
      <c r="C25" s="45">
        <v>0.8015267175572519</v>
      </c>
      <c r="D25" s="45">
        <v>0.0</v>
      </c>
      <c r="E25" s="45">
        <v>0.8536585365853658</v>
      </c>
      <c r="F25" s="46">
        <v>1.0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10.14"/>
    <col customWidth="1" min="2" max="2" width="10.29"/>
    <col customWidth="1" min="3" max="3" width="10.43"/>
    <col customWidth="1" min="4" max="4" width="10.57"/>
    <col customWidth="1" min="5" max="6" width="8.71"/>
    <col customWidth="1" min="7" max="7" width="10.29"/>
    <col customWidth="1" min="8" max="9" width="10.43"/>
    <col customWidth="1" min="10" max="26" width="8.71"/>
  </cols>
  <sheetData>
    <row r="1">
      <c r="A1" s="47" t="s">
        <v>134</v>
      </c>
      <c r="B1" s="20" t="s">
        <v>135</v>
      </c>
      <c r="D1" s="8" t="s">
        <v>136</v>
      </c>
      <c r="E1" s="47" t="s">
        <v>137</v>
      </c>
      <c r="F1" s="47" t="s">
        <v>138</v>
      </c>
      <c r="I1" s="1"/>
      <c r="J1" s="48"/>
      <c r="K1" s="48"/>
    </row>
    <row r="2">
      <c r="B2" s="2" t="s">
        <v>139</v>
      </c>
      <c r="C2" s="2" t="s">
        <v>140</v>
      </c>
      <c r="I2" s="1"/>
      <c r="J2" s="48"/>
      <c r="K2" s="48"/>
    </row>
    <row r="3">
      <c r="A3" s="49" t="s">
        <v>77</v>
      </c>
      <c r="B3" s="50">
        <f>RATE(10,,McQuarrie_plus_data!O3,-McQuarrie_plus_data!O13)</f>
        <v>0.07109981882</v>
      </c>
      <c r="C3" s="50">
        <f>AVERAGE(McQuarrie_plus_data!H4:H13)</f>
        <v>0.07682646208</v>
      </c>
      <c r="D3" s="50">
        <f>_xlfn.STDEV.S(McQuarrie_plus_data!H4:H13)</f>
        <v>0.1148581589</v>
      </c>
      <c r="E3" s="50">
        <f>MIN(McQuarrie_plus_data!H4:H13)</f>
        <v>-0.1389597899</v>
      </c>
      <c r="F3" s="50">
        <f>MAX(McQuarrie_plus_data!H4:H13)</f>
        <v>0.2208956616</v>
      </c>
      <c r="J3" s="51" t="s">
        <v>141</v>
      </c>
      <c r="K3" s="52"/>
      <c r="M3" s="53" t="s">
        <v>142</v>
      </c>
      <c r="N3" s="52"/>
    </row>
    <row r="4">
      <c r="A4" s="49" t="s">
        <v>80</v>
      </c>
      <c r="B4" s="50">
        <f>RATE(10,,McQuarrie_plus_data!O13,-McQuarrie_plus_data!O23)</f>
        <v>0.01864919905</v>
      </c>
      <c r="C4" s="50">
        <f>AVERAGE(McQuarrie_plus_data!H14:H23)</f>
        <v>0.02020838724</v>
      </c>
      <c r="D4" s="50">
        <f>_xlfn.STDEV.S(McQuarrie_plus_data!H14:H23)</f>
        <v>0.06020870157</v>
      </c>
      <c r="E4" s="50">
        <f>MIN(McQuarrie_plus_data!H14:H23)</f>
        <v>-0.05323570462</v>
      </c>
      <c r="F4" s="50">
        <f>MAX(McQuarrie_plus_data!H14:H23)</f>
        <v>0.1139748787</v>
      </c>
      <c r="J4" s="20">
        <v>1932.0</v>
      </c>
      <c r="K4" s="6">
        <v>0.425</v>
      </c>
      <c r="M4" s="20">
        <v>1934.0</v>
      </c>
      <c r="N4" s="6">
        <v>0.717</v>
      </c>
    </row>
    <row r="5">
      <c r="A5" s="49" t="s">
        <v>82</v>
      </c>
      <c r="B5" s="50">
        <f>RATE(10,,McQuarrie_plus_data!O23,-McQuarrie_plus_data!O33)</f>
        <v>0.0611184311</v>
      </c>
      <c r="C5" s="50">
        <f>AVERAGE(McQuarrie_plus_data!H24:H33)</f>
        <v>0.06962582897</v>
      </c>
      <c r="D5" s="50">
        <f>_xlfn.STDEV.S(McQuarrie_plus_data!H24:H33)</f>
        <v>0.1438643034</v>
      </c>
      <c r="E5" s="50">
        <f>MIN(McQuarrie_plus_data!H24:H33)</f>
        <v>-0.1175060371</v>
      </c>
      <c r="F5" s="50">
        <f>MAX(McQuarrie_plus_data!H24:H33)</f>
        <v>0.3122733283</v>
      </c>
      <c r="J5" s="20">
        <v>2009.0</v>
      </c>
      <c r="K5" s="6">
        <v>-0.392</v>
      </c>
      <c r="M5" s="20">
        <v>1936.0</v>
      </c>
      <c r="N5" s="6">
        <v>0.586</v>
      </c>
    </row>
    <row r="6">
      <c r="A6" s="49" t="s">
        <v>84</v>
      </c>
      <c r="B6" s="50">
        <f>RATE(10,,McQuarrie_plus_data!O33,-McQuarrie_plus_data!O43)</f>
        <v>0.08941571292</v>
      </c>
      <c r="C6" s="50">
        <f>AVERAGE(McQuarrie_plus_data!H34:H43)</f>
        <v>0.09100387699</v>
      </c>
      <c r="D6" s="50">
        <f>_xlfn.STDEV.S(McQuarrie_plus_data!H34:H43)</f>
        <v>0.06251882003</v>
      </c>
      <c r="E6" s="50">
        <f>MIN(McQuarrie_plus_data!H34:H43)</f>
        <v>0.0101848124</v>
      </c>
      <c r="F6" s="50">
        <f>MAX(McQuarrie_plus_data!H34:H43)</f>
        <v>0.1830565232</v>
      </c>
      <c r="J6" s="20">
        <v>1938.0</v>
      </c>
      <c r="K6" s="6">
        <v>-0.367</v>
      </c>
      <c r="M6" s="20">
        <v>1929.0</v>
      </c>
      <c r="N6" s="6">
        <v>0.489</v>
      </c>
    </row>
    <row r="7">
      <c r="A7" s="49" t="s">
        <v>86</v>
      </c>
      <c r="B7" s="50">
        <f>RATE(10,,McQuarrie_plus_data!O43,-McQuarrie_plus_data!O53)</f>
        <v>-0.02436606732</v>
      </c>
      <c r="C7" s="50">
        <f>AVERAGE(McQuarrie_plus_data!H44:H53)</f>
        <v>-0.01801454889</v>
      </c>
      <c r="D7" s="50">
        <f>_xlfn.STDEV.S(McQuarrie_plus_data!H44:H53)</f>
        <v>0.1112694105</v>
      </c>
      <c r="E7" s="50">
        <f>MIN(McQuarrie_plus_data!H44:H53)</f>
        <v>-0.2777792876</v>
      </c>
      <c r="F7" s="50">
        <f>MAX(McQuarrie_plus_data!H44:H53)</f>
        <v>0.1029478821</v>
      </c>
      <c r="J7" s="20">
        <v>1918.0</v>
      </c>
      <c r="K7" s="6">
        <v>-0.31</v>
      </c>
      <c r="M7" s="20">
        <v>1955.0</v>
      </c>
      <c r="N7" s="6">
        <v>0.449</v>
      </c>
    </row>
    <row r="8">
      <c r="A8" s="49" t="s">
        <v>88</v>
      </c>
      <c r="B8" s="50">
        <f>RATE(10,,McQuarrie_plus_data!O53,-McQuarrie_plus_data!O63)</f>
        <v>0.09948888129</v>
      </c>
      <c r="C8" s="50">
        <f>AVERAGE(McQuarrie_plus_data!H54:H63)</f>
        <v>0.1069601608</v>
      </c>
      <c r="D8" s="50">
        <f>_xlfn.STDEV.S(McQuarrie_plus_data!H54:H63)</f>
        <v>0.1425031777</v>
      </c>
      <c r="E8" s="50">
        <f>MIN(McQuarrie_plus_data!H54:H63)</f>
        <v>-0.03012385222</v>
      </c>
      <c r="F8" s="50">
        <f>MAX(McQuarrie_plus_data!H54:H63)</f>
        <v>0.4448412326</v>
      </c>
      <c r="J8" s="20">
        <v>1842.0</v>
      </c>
      <c r="K8" s="6">
        <v>-0.278</v>
      </c>
      <c r="M8" s="20">
        <v>1844.0</v>
      </c>
      <c r="N8" s="6">
        <v>0.445</v>
      </c>
    </row>
    <row r="9">
      <c r="A9" s="49" t="s">
        <v>89</v>
      </c>
      <c r="B9" s="50">
        <f>RATE(10,,McQuarrie_plus_data!O63,-McQuarrie_plus_data!O73)</f>
        <v>0.02192461335</v>
      </c>
      <c r="C9" s="50">
        <f>AVERAGE(McQuarrie_plus_data!H64:H73)</f>
        <v>0.03483210665</v>
      </c>
      <c r="D9" s="50">
        <f>_xlfn.STDEV.S(McQuarrie_plus_data!H64:H73)</f>
        <v>0.178865031</v>
      </c>
      <c r="E9" s="50">
        <f>MIN(McQuarrie_plus_data!H64:H73)</f>
        <v>-0.1605058154</v>
      </c>
      <c r="F9" s="50">
        <f>MAX(McQuarrie_plus_data!H64:H73)</f>
        <v>0.4243748808</v>
      </c>
      <c r="J9" s="20">
        <v>1975.0</v>
      </c>
      <c r="K9" s="6">
        <v>-0.267</v>
      </c>
      <c r="M9" s="20">
        <v>1880.0</v>
      </c>
      <c r="N9" s="6">
        <v>0.439</v>
      </c>
    </row>
    <row r="10">
      <c r="A10" s="49" t="s">
        <v>90</v>
      </c>
      <c r="B10" s="50">
        <f>RATE(10,,McQuarrie_plus_data!O73,-McQuarrie_plus_data!O83)</f>
        <v>0.1008837197</v>
      </c>
      <c r="C10" s="50">
        <f>AVERAGE(McQuarrie_plus_data!H74:H83)</f>
        <v>0.1050127174</v>
      </c>
      <c r="D10" s="50">
        <f>_xlfn.STDEV.S(McQuarrie_plus_data!H74:H83)</f>
        <v>0.1003668345</v>
      </c>
      <c r="E10" s="50">
        <f>MIN(McQuarrie_plus_data!H74:H83)</f>
        <v>-0.06578569863</v>
      </c>
      <c r="F10" s="50">
        <f>MAX(McQuarrie_plus_data!H74:H83)</f>
        <v>0.2703005239</v>
      </c>
    </row>
    <row r="11">
      <c r="A11" s="49" t="s">
        <v>91</v>
      </c>
      <c r="B11" s="50">
        <f>RATE(10,,McQuarrie_plus_data!O83,-McQuarrie_plus_data!O93)</f>
        <v>0.09001417747</v>
      </c>
      <c r="C11" s="50">
        <f>AVERAGE(McQuarrie_plus_data!H84:H93)</f>
        <v>0.09897985281</v>
      </c>
      <c r="D11" s="50">
        <f>_xlfn.STDEV.S(McQuarrie_plus_data!H84:H93)</f>
        <v>0.1535339603</v>
      </c>
      <c r="E11" s="50">
        <f>MIN(McQuarrie_plus_data!H84:H93)</f>
        <v>-0.09442385663</v>
      </c>
      <c r="F11" s="50">
        <f>MAX(McQuarrie_plus_data!H84:H93)</f>
        <v>0.4391442085</v>
      </c>
    </row>
    <row r="12">
      <c r="A12" s="49" t="s">
        <v>92</v>
      </c>
      <c r="B12" s="50">
        <f>RATE(10,,McQuarrie_plus_data!O93,-McQuarrie_plus_data!O103)</f>
        <v>0.04565201708</v>
      </c>
      <c r="C12" s="50">
        <f>AVERAGE(McQuarrie_plus_data!H94:H103)</f>
        <v>0.05231187972</v>
      </c>
      <c r="D12" s="50">
        <f>_xlfn.STDEV.S(McQuarrie_plus_data!H94:H103)</f>
        <v>0.1269967071</v>
      </c>
      <c r="E12" s="50">
        <f>MIN(McQuarrie_plus_data!H94:H103)</f>
        <v>-0.1187087665</v>
      </c>
      <c r="F12" s="50">
        <f>MAX(McQuarrie_plus_data!H94:H103)</f>
        <v>0.3116217026</v>
      </c>
    </row>
    <row r="13">
      <c r="A13" s="49" t="s">
        <v>93</v>
      </c>
      <c r="B13" s="50">
        <f>RATE(10,,McQuarrie_plus_data!O103,-McQuarrie_plus_data!O113)</f>
        <v>0.0884024152</v>
      </c>
      <c r="C13" s="50">
        <f>AVERAGE(McQuarrie_plus_data!H104:H113)</f>
        <v>0.09555957957</v>
      </c>
      <c r="D13" s="50">
        <f>_xlfn.STDEV.S(McQuarrie_plus_data!H104:H113)</f>
        <v>0.1292095875</v>
      </c>
      <c r="E13" s="50">
        <f>MIN(McQuarrie_plus_data!H104:H113)</f>
        <v>-0.161775538</v>
      </c>
      <c r="F13" s="50">
        <f>MAX(McQuarrie_plus_data!H104:H113)</f>
        <v>0.2980745796</v>
      </c>
    </row>
    <row r="14">
      <c r="A14" s="49" t="s">
        <v>94</v>
      </c>
      <c r="B14" s="50">
        <f>RATE(10,,McQuarrie_plus_data!O113,-McQuarrie_plus_data!O123)</f>
        <v>0.04510533309</v>
      </c>
      <c r="C14" s="50">
        <f>AVERAGE(McQuarrie_plus_data!H114:H123)</f>
        <v>0.06420688362</v>
      </c>
      <c r="D14" s="50">
        <f>_xlfn.STDEV.S(McQuarrie_plus_data!H114:H123)</f>
        <v>0.2116220248</v>
      </c>
      <c r="E14" s="50">
        <f>MIN(McQuarrie_plus_data!H114:H123)</f>
        <v>-0.2525680097</v>
      </c>
      <c r="F14" s="50">
        <f>MAX(McQuarrie_plus_data!H114:H123)</f>
        <v>0.4147385464</v>
      </c>
    </row>
    <row r="15">
      <c r="A15" s="49" t="s">
        <v>95</v>
      </c>
      <c r="B15" s="50">
        <f>RATE(10,,McQuarrie_plus_data!O123,-McQuarrie_plus_data!O133)</f>
        <v>0.004461810005</v>
      </c>
      <c r="C15" s="50">
        <f>AVERAGE(McQuarrie_plus_data!H124:H133)</f>
        <v>0.02127651962</v>
      </c>
      <c r="D15" s="50">
        <f>_xlfn.STDEV.S(McQuarrie_plus_data!H124:H133)</f>
        <v>0.1936082894</v>
      </c>
      <c r="E15" s="50">
        <f>MIN(McQuarrie_plus_data!H124:H133)</f>
        <v>-0.3095152405</v>
      </c>
      <c r="F15" s="50">
        <f>MAX(McQuarrie_plus_data!H124:H133)</f>
        <v>0.3006349964</v>
      </c>
    </row>
    <row r="16">
      <c r="A16" s="49" t="s">
        <v>96</v>
      </c>
      <c r="B16" s="50">
        <f>RATE(10,,McQuarrie_plus_data!O133,-McQuarrie_plus_data!O143)</f>
        <v>0.03335606413</v>
      </c>
      <c r="C16" s="50">
        <f>AVERAGE(McQuarrie_plus_data!H134:H143)</f>
        <v>0.06969183688</v>
      </c>
      <c r="D16" s="50">
        <f>_xlfn.STDEV.S(McQuarrie_plus_data!H134:H143)</f>
        <v>0.2780631986</v>
      </c>
      <c r="E16" s="50">
        <f>MIN(McQuarrie_plus_data!H134:H143)</f>
        <v>-0.4248529902</v>
      </c>
      <c r="F16" s="50">
        <f>MAX(McQuarrie_plus_data!H134:H143)</f>
        <v>0.4885633474</v>
      </c>
    </row>
    <row r="17">
      <c r="A17" s="49" t="s">
        <v>97</v>
      </c>
      <c r="B17" s="50">
        <f>RATE(10,,McQuarrie_plus_data!O143,-McQuarrie_plus_data!O153)</f>
        <v>0.0773726199</v>
      </c>
      <c r="C17" s="50">
        <f>AVERAGE(McQuarrie_plus_data!H144:H153)</f>
        <v>0.1226249619</v>
      </c>
      <c r="D17" s="50">
        <f>_xlfn.STDEV.S(McQuarrie_plus_data!H144:H153)</f>
        <v>0.3386326136</v>
      </c>
      <c r="E17" s="50">
        <f>MIN(McQuarrie_plus_data!H144:H153)</f>
        <v>-0.3672910225</v>
      </c>
      <c r="F17" s="50">
        <f>MAX(McQuarrie_plus_data!H144:H153)</f>
        <v>0.7165419094</v>
      </c>
    </row>
    <row r="18">
      <c r="A18" s="49" t="s">
        <v>98</v>
      </c>
      <c r="B18" s="50">
        <f>RATE(10,,McQuarrie_plus_data!O153,-McQuarrie_plus_data!O163)</f>
        <v>0.1046824196</v>
      </c>
      <c r="C18" s="50">
        <f>AVERAGE(McQuarrie_plus_data!H154:H163)</f>
        <v>0.1203644499</v>
      </c>
      <c r="D18" s="50">
        <f>_xlfn.STDEV.S(McQuarrie_plus_data!H154:H163)</f>
        <v>0.1891533804</v>
      </c>
      <c r="E18" s="50">
        <f>MIN(McQuarrie_plus_data!H154:H163)</f>
        <v>-0.2453277366</v>
      </c>
      <c r="F18" s="50">
        <f>MAX(McQuarrie_plus_data!H154:H163)</f>
        <v>0.417600004</v>
      </c>
    </row>
    <row r="19">
      <c r="A19" s="49" t="s">
        <v>99</v>
      </c>
      <c r="B19" s="50">
        <f>RATE(10,,McQuarrie_plus_data!O163,-McQuarrie_plus_data!O173)</f>
        <v>0.1231345769</v>
      </c>
      <c r="C19" s="50">
        <f>AVERAGE(McQuarrie_plus_data!H164:H173)</f>
        <v>0.133695598</v>
      </c>
      <c r="D19" s="50">
        <f>_xlfn.STDEV.S(McQuarrie_plus_data!H164:H173)</f>
        <v>0.1678099215</v>
      </c>
      <c r="E19" s="50">
        <f>MIN(McQuarrie_plus_data!H164:H173)</f>
        <v>-0.06178435555</v>
      </c>
      <c r="F19" s="50">
        <f>MAX(McQuarrie_plus_data!H164:H173)</f>
        <v>0.4493393651</v>
      </c>
    </row>
    <row r="20">
      <c r="A20" s="49" t="s">
        <v>100</v>
      </c>
      <c r="B20" s="50">
        <f>RATE(10,,McQuarrie_plus_data!O173,-McQuarrie_plus_data!O183)</f>
        <v>0.05636157332</v>
      </c>
      <c r="C20" s="50">
        <f>AVERAGE(McQuarrie_plus_data!H174:H183)</f>
        <v>0.06277070857</v>
      </c>
      <c r="D20" s="50">
        <f>_xlfn.STDEV.S(McQuarrie_plus_data!H174:H183)</f>
        <v>0.1154307166</v>
      </c>
      <c r="E20" s="50">
        <f>MIN(McQuarrie_plus_data!H174:H183)</f>
        <v>-0.2165116407</v>
      </c>
      <c r="F20" s="50">
        <f>MAX(McQuarrie_plus_data!H174:H183)</f>
        <v>0.1662897185</v>
      </c>
    </row>
    <row r="21" ht="15.75" customHeight="1">
      <c r="A21" s="49" t="s">
        <v>101</v>
      </c>
      <c r="B21" s="50">
        <f>RATE(10,,McQuarrie_plus_data!O183,-McQuarrie_plus_data!O193)</f>
        <v>-0.004032961969</v>
      </c>
      <c r="C21" s="50">
        <f>AVERAGE(McQuarrie_plus_data!H184:H193)</f>
        <v>0.01173931121</v>
      </c>
      <c r="D21" s="50">
        <f>_xlfn.STDEV.S(McQuarrie_plus_data!H184:H193)</f>
        <v>0.184673395</v>
      </c>
      <c r="E21" s="50">
        <f>MIN(McQuarrie_plus_data!H184:H193)</f>
        <v>-0.2674482648</v>
      </c>
      <c r="F21" s="50">
        <f>MAX(McQuarrie_plus_data!H184:H193)</f>
        <v>0.2695390791</v>
      </c>
    </row>
    <row r="22" ht="15.75" customHeight="1">
      <c r="A22" s="49" t="s">
        <v>102</v>
      </c>
      <c r="B22" s="50">
        <f>RATE(10,,McQuarrie_plus_data!O193,-McQuarrie_plus_data!O203)</f>
        <v>0.1042506287</v>
      </c>
      <c r="C22" s="50">
        <f>AVERAGE(McQuarrie_plus_data!H194:H203)</f>
        <v>0.1091473601</v>
      </c>
      <c r="D22" s="50">
        <f>_xlfn.STDEV.S(McQuarrie_plus_data!H194:H203)</f>
        <v>0.1085180643</v>
      </c>
      <c r="E22" s="50">
        <f>MIN(McQuarrie_plus_data!H194:H203)</f>
        <v>-0.09381473358</v>
      </c>
      <c r="F22" s="50">
        <f>MAX(McQuarrie_plus_data!H194:H203)</f>
        <v>0.2728340125</v>
      </c>
    </row>
    <row r="23" ht="15.75" customHeight="1">
      <c r="A23" s="49" t="s">
        <v>103</v>
      </c>
      <c r="B23" s="50">
        <f>RATE(10,,McQuarrie_plus_data!O203,-McQuarrie_plus_data!O213)</f>
        <v>0.05553492003</v>
      </c>
      <c r="C23" s="50">
        <f>AVERAGE(McQuarrie_plus_data!H204:H213)</f>
        <v>0.07170886173</v>
      </c>
      <c r="D23" s="50">
        <f>_xlfn.STDEV.S(McQuarrie_plus_data!H204:H213)</f>
        <v>0.190978529</v>
      </c>
      <c r="E23" s="50">
        <f>MIN(McQuarrie_plus_data!H204:H213)</f>
        <v>-0.234248617</v>
      </c>
      <c r="F23" s="50">
        <f>MAX(McQuarrie_plus_data!H204:H213)</f>
        <v>0.330812968</v>
      </c>
    </row>
    <row r="24" ht="15.75" customHeight="1">
      <c r="A24" s="49" t="s">
        <v>104</v>
      </c>
      <c r="B24" s="50">
        <f>RATE(10,,McQuarrie_plus_data!O213,-McQuarrie_plus_data!O223)</f>
        <v>0.06483639617</v>
      </c>
      <c r="C24" s="50">
        <f>AVERAGE(McQuarrie_plus_data!H214:H223)</f>
        <v>0.08796079546</v>
      </c>
      <c r="D24" s="50">
        <f>_xlfn.STDEV.S(McQuarrie_plus_data!H214:H223)</f>
        <v>0.2170071185</v>
      </c>
      <c r="E24" s="50">
        <f>MIN(McQuarrie_plus_data!H214:H223)</f>
        <v>-0.3923517602</v>
      </c>
      <c r="F24" s="50">
        <f>MAX(McQuarrie_plus_data!H214:H223)</f>
        <v>0.3682579067</v>
      </c>
    </row>
    <row r="25" ht="15.75" customHeight="1">
      <c r="A25" s="49" t="s">
        <v>105</v>
      </c>
      <c r="B25" s="50">
        <f>RATE(10,,McQuarrie_plus_data!O223,-McQuarrie_plus_data!O233)</f>
        <v>0.08504805431</v>
      </c>
      <c r="C25" s="50">
        <f>AVERAGE(McQuarrie_plus_data!H224:H233)</f>
        <v>0.09212792656</v>
      </c>
      <c r="D25" s="50">
        <f>_xlfn.STDEV.S(McQuarrie_plus_data!H224:H233)</f>
        <v>0.1269062972</v>
      </c>
      <c r="E25" s="50">
        <f>MIN(McQuarrie_plus_data!H224:H233)</f>
        <v>-0.1390496018</v>
      </c>
      <c r="F25" s="50">
        <f>MAX(McQuarrie_plus_data!H224:H233)</f>
        <v>0.2150063173</v>
      </c>
    </row>
    <row r="26" ht="15.75" customHeight="1">
      <c r="B26" s="11"/>
      <c r="C26" s="11"/>
      <c r="D26" s="11"/>
      <c r="E26" s="11"/>
      <c r="F26" s="11"/>
    </row>
    <row r="27" ht="15.75" customHeight="1">
      <c r="A27" s="54" t="s">
        <v>108</v>
      </c>
      <c r="B27" s="55">
        <f>RATE(230,,McQuarrie_plus_data!O3,-McQuarrie_plus_data!O233)</f>
        <v>0.06071467697</v>
      </c>
      <c r="C27" s="55">
        <f>AVERAGE(McQuarrie_plus_data!H4:H233)</f>
        <v>0.07394006595</v>
      </c>
      <c r="D27" s="55">
        <f>_xlfn.STDEV.S(McQuarrie_plus_data!H4:H233)</f>
        <v>0.1666832983</v>
      </c>
      <c r="E27" s="55">
        <f>MIN(McQuarrie_plus_data!H4:H233)</f>
        <v>-0.4248529902</v>
      </c>
      <c r="F27" s="55">
        <f>MAX(McQuarrie_plus_data!H4:H233)</f>
        <v>0.7165419094</v>
      </c>
    </row>
    <row r="28" ht="15.75" customHeight="1">
      <c r="A28" s="54" t="s">
        <v>109</v>
      </c>
      <c r="B28" s="55">
        <f>RATE(120,,McQuarrie_plus_data!O3,-McQuarrie_plus_data!O123)</f>
        <v>0.05828242812</v>
      </c>
      <c r="C28" s="55">
        <f>AVERAGE(McQuarrie_plus_data!H4:H123)</f>
        <v>0.06645943225</v>
      </c>
      <c r="D28" s="55">
        <f>_xlfn.STDEV.S(McQuarrie_plus_data!H4:H123)</f>
        <v>0.1334270053</v>
      </c>
      <c r="E28" s="55">
        <f>MIN(McQuarrie_plus_data!H4:H123)</f>
        <v>-0.2777792876</v>
      </c>
      <c r="F28" s="55">
        <f>MAX(McQuarrie_plus_data!H4:H123)</f>
        <v>0.4448412326</v>
      </c>
    </row>
    <row r="29" ht="15.75" customHeight="1">
      <c r="A29" s="54" t="s">
        <v>111</v>
      </c>
      <c r="B29" s="55">
        <f>RATE(110,,McQuarrie_plus_data!O123,-McQuarrie_plus_data!O233)</f>
        <v>0.0633744152</v>
      </c>
      <c r="C29" s="55">
        <f>AVERAGE(McQuarrie_plus_data!H124:H233)</f>
        <v>0.08210075727</v>
      </c>
      <c r="D29" s="55">
        <f>_xlfn.STDEV.S(McQuarrie_plus_data!H124:H233)</f>
        <v>0.1969913786</v>
      </c>
      <c r="E29" s="55">
        <f>MIN(McQuarrie_plus_data!H124:H233)</f>
        <v>-0.4248529902</v>
      </c>
      <c r="F29" s="55">
        <f>MAX(McQuarrie_plus_data!H124:H233)</f>
        <v>0.7165419094</v>
      </c>
    </row>
    <row r="30" ht="15.75" customHeight="1">
      <c r="A30" s="54" t="s">
        <v>112</v>
      </c>
      <c r="B30" s="55">
        <f>RATE(149,,McQuarrie_plus_data!O3,-McQuarrie_plus_data!O152)</f>
        <v>0.05355046359</v>
      </c>
      <c r="C30" s="55">
        <f>AVERAGE(McQuarrie_plus_data!H4:H152)</f>
        <v>0.06682893673</v>
      </c>
      <c r="D30" s="55">
        <f>_xlfn.STDEV.S(McQuarrie_plus_data!H4:H152)</f>
        <v>0.1690247612</v>
      </c>
      <c r="E30" s="55">
        <f>MIN(McQuarrie_plus_data!H4:H152)</f>
        <v>-0.4248529902</v>
      </c>
      <c r="F30" s="55">
        <f>MAX(McQuarrie_plus_data!H4:H152)</f>
        <v>0.7165419094</v>
      </c>
    </row>
    <row r="31" ht="15.75" customHeight="1">
      <c r="A31" s="54" t="s">
        <v>113</v>
      </c>
      <c r="B31" s="55">
        <f>RATE(29,,McQuarrie_plus_data!O123,-McQuarrie_plus_data!O152)</f>
        <v>0.03419378862</v>
      </c>
      <c r="C31" s="55">
        <f>AVERAGE(McQuarrie_plus_data!H124:H152)</f>
        <v>0.06835792079</v>
      </c>
      <c r="D31" s="55">
        <f>_xlfn.STDEV.S(McQuarrie_plus_data!H124:H152)</f>
        <v>0.2744900104</v>
      </c>
      <c r="E31" s="55">
        <f>MIN(McQuarrie_plus_data!H124:H152)</f>
        <v>-0.4248529902</v>
      </c>
      <c r="F31" s="55">
        <f>MAX(McQuarrie_plus_data!H124:H152)</f>
        <v>0.7165419094</v>
      </c>
    </row>
    <row r="32" ht="15.75" customHeight="1">
      <c r="A32" s="54" t="s">
        <v>114</v>
      </c>
      <c r="B32" s="55">
        <f>RATE(13,,McQuarrie_plus_data!O139,-McQuarrie_plus_data!O152)</f>
        <v>-0.02527386948</v>
      </c>
      <c r="C32" s="55">
        <f>AVERAGE(McQuarrie_plus_data!H140:H152)</f>
        <v>0.02388277435</v>
      </c>
      <c r="D32" s="55">
        <f>_xlfn.STDEV.S(McQuarrie_plus_data!H140:H152)</f>
        <v>0.3426519595</v>
      </c>
      <c r="E32" s="55">
        <f>MIN(McQuarrie_plus_data!H140:H152)</f>
        <v>-0.4248529902</v>
      </c>
      <c r="F32" s="55">
        <f>MAX(McQuarrie_plus_data!H140:H152)</f>
        <v>0.7165419094</v>
      </c>
    </row>
    <row r="33" ht="15.75" customHeight="1">
      <c r="A33" s="54" t="s">
        <v>115</v>
      </c>
      <c r="B33" s="55">
        <f>RATE(81,,McQuarrie_plus_data!O152,-McQuarrie_plus_data!O233)</f>
        <v>0.07402076557</v>
      </c>
      <c r="C33" s="55">
        <f>AVERAGE(McQuarrie_plus_data!H153:H233)</f>
        <v>0.08702103206</v>
      </c>
      <c r="D33" s="55">
        <f>_xlfn.STDEV.S(McQuarrie_plus_data!H153:H233)</f>
        <v>0.1625084333</v>
      </c>
      <c r="E33" s="55">
        <f>MIN(McQuarrie_plus_data!H153:H233)</f>
        <v>-0.3923517602</v>
      </c>
      <c r="F33" s="55">
        <f>MAX(McQuarrie_plus_data!H153:H233)</f>
        <v>0.4493393651</v>
      </c>
    </row>
    <row r="34" ht="15.75" customHeight="1">
      <c r="A34" s="54" t="s">
        <v>116</v>
      </c>
      <c r="B34" s="55">
        <f>RATE(40,,McQuarrie_plus_data!O152,-McQuarrie_plus_data!O192)</f>
        <v>0.06690855475</v>
      </c>
      <c r="C34" s="55">
        <f>AVERAGE(McQuarrie_plus_data!H153:H192)</f>
        <v>0.07992447212</v>
      </c>
      <c r="D34" s="55">
        <f>_xlfn.STDEV.S(McQuarrie_plus_data!H153:H192)</f>
        <v>0.1661073596</v>
      </c>
      <c r="E34" s="55">
        <f>MIN(McQuarrie_plus_data!H153:H192)</f>
        <v>-0.2674482648</v>
      </c>
      <c r="F34" s="55">
        <f>MAX(McQuarrie_plus_data!H153:H192)</f>
        <v>0.4493393651</v>
      </c>
    </row>
    <row r="35" ht="15.75" customHeight="1">
      <c r="A35" s="54" t="s">
        <v>117</v>
      </c>
      <c r="B35" s="55">
        <f>RATE(25,,McQuarrie_plus_data!O192,-McQuarrie_plus_data!O217)</f>
        <v>0.09694033203</v>
      </c>
      <c r="C35" s="55">
        <f>AVERAGE(McQuarrie_plus_data!H193:H217)</f>
        <v>0.1072677266</v>
      </c>
      <c r="D35" s="55">
        <f>_xlfn.STDEV.S(McQuarrie_plus_data!H193:H217)</f>
        <v>0.1496298114</v>
      </c>
      <c r="E35" s="55">
        <f>MIN(McQuarrie_plus_data!H193:H217)</f>
        <v>-0.234248617</v>
      </c>
      <c r="F35" s="55">
        <f>MAX(McQuarrie_plus_data!H193:H217)</f>
        <v>0.3682579067</v>
      </c>
    </row>
    <row r="36" ht="15.75" customHeight="1">
      <c r="A36" s="54" t="s">
        <v>118</v>
      </c>
      <c r="B36" s="55">
        <f>RATE(16,,McQuarrie_plus_data!O217,-McQuarrie_plus_data!O233)</f>
        <v>0.05656871035</v>
      </c>
      <c r="C36" s="55">
        <f>AVERAGE(McQuarrie_plus_data!H218:H233)</f>
        <v>0.07312697171</v>
      </c>
      <c r="D36" s="55">
        <f>_xlfn.STDEV.S(McQuarrie_plus_data!H218:H233)</f>
        <v>0.1796209746</v>
      </c>
      <c r="E36" s="55">
        <f>MIN(McQuarrie_plus_data!H218:H233)</f>
        <v>-0.3923517602</v>
      </c>
      <c r="F36" s="55">
        <f>MAX(McQuarrie_plus_data!H218:H233)</f>
        <v>0.335162679</v>
      </c>
    </row>
    <row r="37" ht="15.75" customHeight="1">
      <c r="A37" s="54" t="s">
        <v>119</v>
      </c>
      <c r="B37" s="55">
        <f>RATE(41,,McQuarrie_plus_data!O192,-McQuarrie_plus_data!O233)</f>
        <v>0.0810051962</v>
      </c>
      <c r="C37" s="55">
        <f>AVERAGE(McQuarrie_plus_data!H193:H233)</f>
        <v>0.09394450517</v>
      </c>
      <c r="D37" s="55">
        <f>_xlfn.STDEV.S(McQuarrie_plus_data!H193:H233)</f>
        <v>0.1606755247</v>
      </c>
      <c r="E37" s="55">
        <f>MIN(McQuarrie_plus_data!H193:H233)</f>
        <v>-0.3923517602</v>
      </c>
      <c r="F37" s="55">
        <f>MAX(McQuarrie_plus_data!H193:H233)</f>
        <v>0.3682579067</v>
      </c>
    </row>
    <row r="38" ht="15.75" customHeight="1">
      <c r="A38" s="54" t="s">
        <v>120</v>
      </c>
      <c r="B38" s="55">
        <f>RATE(133,,McQuarrie_plus_data!O3,-McQuarrie_plus_data!O136)</f>
        <v>0.05641637491</v>
      </c>
      <c r="C38" s="55">
        <f>AVERAGE(McQuarrie_plus_data!H4:H136)</f>
        <v>0.06538681101</v>
      </c>
      <c r="D38" s="55">
        <f>_xlfn.STDEV.S(McQuarrie_plus_data!H4:H136)</f>
        <v>0.1387476755</v>
      </c>
      <c r="E38" s="55">
        <f>MIN(McQuarrie_plus_data!H4:H136)</f>
        <v>-0.3095152405</v>
      </c>
      <c r="F38" s="55">
        <f>MAX(McQuarrie_plus_data!H4:H136)</f>
        <v>0.4448412326</v>
      </c>
    </row>
    <row r="39" ht="15.75" customHeight="1">
      <c r="A39" s="54" t="s">
        <v>121</v>
      </c>
      <c r="B39" s="55">
        <f>RATE(97,,McQuarrie_plus_data!O136,-McQuarrie_plus_data!O233)</f>
        <v>0.06663666865</v>
      </c>
      <c r="C39" s="55">
        <f>AVERAGE(McQuarrie_plus_data!H137:H233)</f>
        <v>0.0856677248</v>
      </c>
      <c r="D39" s="55">
        <f>_xlfn.STDEV.S(McQuarrie_plus_data!H137:H233)</f>
        <v>0.1989081759</v>
      </c>
      <c r="E39" s="55">
        <f>MIN(McQuarrie_plus_data!H137:H233)</f>
        <v>-0.4248529902</v>
      </c>
      <c r="F39" s="55">
        <f>MAX(McQuarrie_plus_data!H137:H233)</f>
        <v>0.7165419094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>
      <c r="A47" s="1" t="s">
        <v>0</v>
      </c>
      <c r="B47" s="1" t="s">
        <v>14</v>
      </c>
    </row>
    <row r="48" ht="15.75" customHeight="1">
      <c r="A48" s="2">
        <v>1792.0</v>
      </c>
    </row>
    <row r="49" ht="15.75" customHeight="1">
      <c r="A49" s="2">
        <v>1793.0</v>
      </c>
      <c r="B49" s="2">
        <v>1.0</v>
      </c>
    </row>
    <row r="50" ht="15.75" customHeight="1">
      <c r="A50" s="2">
        <v>1794.0</v>
      </c>
      <c r="B50" s="2">
        <v>0.8610402100911655</v>
      </c>
    </row>
    <row r="51" ht="15.75" customHeight="1">
      <c r="A51" s="2">
        <v>1795.0</v>
      </c>
      <c r="B51" s="2">
        <v>0.914913369533031</v>
      </c>
    </row>
    <row r="52" ht="15.75" customHeight="1">
      <c r="A52" s="2">
        <v>1796.0</v>
      </c>
      <c r="B52" s="2">
        <v>0.9181365889928893</v>
      </c>
    </row>
    <row r="53" ht="15.75" customHeight="1">
      <c r="A53" s="2">
        <v>1797.0</v>
      </c>
      <c r="B53" s="2">
        <v>0.8803446853874495</v>
      </c>
    </row>
    <row r="54" ht="15.75" customHeight="1">
      <c r="A54" s="2">
        <v>1798.0</v>
      </c>
      <c r="B54" s="2">
        <v>1.034353116119453</v>
      </c>
    </row>
    <row r="55" ht="15.75" customHeight="1">
      <c r="A55" s="2">
        <v>1799.0</v>
      </c>
      <c r="B55" s="2">
        <v>1.141603841209789</v>
      </c>
    </row>
    <row r="56" ht="15.75" customHeight="1">
      <c r="A56" s="2">
        <v>1800.0</v>
      </c>
      <c r="B56" s="2">
        <v>1.19866102409321</v>
      </c>
    </row>
    <row r="57" ht="15.75" customHeight="1">
      <c r="A57" s="2">
        <v>1801.0</v>
      </c>
      <c r="B57" s="2">
        <v>1.3393890978172007</v>
      </c>
    </row>
    <row r="58" ht="15.75" customHeight="1">
      <c r="A58" s="2">
        <v>1802.0</v>
      </c>
      <c r="B58" s="2">
        <v>1.6352543387359122</v>
      </c>
    </row>
    <row r="59" ht="15.75" customHeight="1">
      <c r="A59" s="2">
        <v>1803.0</v>
      </c>
      <c r="B59" s="2">
        <v>1.9874648588601789</v>
      </c>
    </row>
    <row r="60" ht="15.75" customHeight="1">
      <c r="A60" s="2">
        <v>1804.0</v>
      </c>
      <c r="B60" s="2">
        <v>1.9761433570400952</v>
      </c>
    </row>
    <row r="61" ht="15.75" customHeight="1">
      <c r="A61" s="2">
        <v>1805.0</v>
      </c>
      <c r="B61" s="2">
        <v>1.9475407752617802</v>
      </c>
    </row>
    <row r="62" ht="15.75" customHeight="1">
      <c r="A62" s="2">
        <v>1806.0</v>
      </c>
      <c r="B62" s="2">
        <v>1.9196633991222416</v>
      </c>
    </row>
    <row r="63" ht="15.75" customHeight="1">
      <c r="A63" s="2">
        <v>1807.0</v>
      </c>
      <c r="B63" s="2">
        <v>2.138456802105236</v>
      </c>
    </row>
    <row r="64" ht="15.75" customHeight="1">
      <c r="A64" s="2">
        <v>1808.0</v>
      </c>
      <c r="B64" s="2">
        <v>2.1188030131215103</v>
      </c>
    </row>
    <row r="65" ht="15.75" customHeight="1">
      <c r="A65" s="2">
        <v>1809.0</v>
      </c>
      <c r="B65" s="2">
        <v>2.358536529568554</v>
      </c>
    </row>
    <row r="66" ht="15.75" customHeight="1">
      <c r="A66" s="2">
        <v>1810.0</v>
      </c>
      <c r="B66" s="2">
        <v>2.561752258874713</v>
      </c>
    </row>
    <row r="67" ht="15.75" customHeight="1">
      <c r="A67" s="2">
        <v>1811.0</v>
      </c>
      <c r="B67" s="2">
        <v>2.4253755722996093</v>
      </c>
    </row>
    <row r="68" ht="15.75" customHeight="1">
      <c r="A68" s="2">
        <v>1812.0</v>
      </c>
      <c r="B68" s="2">
        <v>2.3992909363785184</v>
      </c>
    </row>
    <row r="69" ht="15.75" customHeight="1">
      <c r="A69" s="2">
        <v>1813.0</v>
      </c>
      <c r="B69" s="2">
        <v>2.3908148180787006</v>
      </c>
    </row>
    <row r="70" ht="15.75" customHeight="1">
      <c r="A70" s="2">
        <v>1814.0</v>
      </c>
      <c r="B70" s="2">
        <v>2.2423039937364804</v>
      </c>
    </row>
    <row r="71" ht="15.75" customHeight="1">
      <c r="A71" s="2">
        <v>1815.0</v>
      </c>
      <c r="B71" s="2">
        <v>2.111830165354824</v>
      </c>
    </row>
    <row r="72" ht="15.75" customHeight="1">
      <c r="A72" s="2">
        <v>1816.0</v>
      </c>
      <c r="B72" s="2">
        <v>2.6665127564412248</v>
      </c>
    </row>
    <row r="73" ht="15.75" customHeight="1">
      <c r="A73" s="2">
        <v>1817.0</v>
      </c>
      <c r="B73" s="2">
        <v>3.0055127000460673</v>
      </c>
    </row>
    <row r="74" ht="15.75" customHeight="1">
      <c r="A74" s="2">
        <v>1818.0</v>
      </c>
      <c r="B74" s="2">
        <v>3.94405415404332</v>
      </c>
    </row>
    <row r="75" ht="15.75" customHeight="1">
      <c r="A75" s="2">
        <v>1819.0</v>
      </c>
      <c r="B75" s="2">
        <v>3.4806039802793545</v>
      </c>
    </row>
    <row r="76" ht="15.75" customHeight="1">
      <c r="A76" s="2">
        <v>1820.0</v>
      </c>
      <c r="B76" s="2">
        <v>3.4361862120416196</v>
      </c>
    </row>
    <row r="77" ht="15.75" customHeight="1">
      <c r="A77" s="2">
        <v>1821.0</v>
      </c>
      <c r="B77" s="2">
        <v>3.880533386597181</v>
      </c>
    </row>
    <row r="78" ht="15.75" customHeight="1">
      <c r="A78" s="2">
        <v>1822.0</v>
      </c>
      <c r="B78" s="2">
        <v>4.341914335929791</v>
      </c>
    </row>
    <row r="79" ht="15.75" customHeight="1">
      <c r="A79" s="2">
        <v>1823.0</v>
      </c>
      <c r="B79" s="2">
        <v>4.326976332105162</v>
      </c>
    </row>
    <row r="80" ht="15.75" customHeight="1">
      <c r="A80" s="2">
        <v>1824.0</v>
      </c>
      <c r="B80" s="2">
        <v>5.119057575357998</v>
      </c>
    </row>
    <row r="81" ht="15.75" customHeight="1">
      <c r="A81" s="2">
        <v>1825.0</v>
      </c>
      <c r="B81" s="2">
        <v>6.0264334841274465</v>
      </c>
    </row>
    <row r="82" ht="15.75" customHeight="1">
      <c r="A82" s="2">
        <v>1826.0</v>
      </c>
      <c r="B82" s="2">
        <v>6.087811578581091</v>
      </c>
    </row>
    <row r="83" ht="15.75" customHeight="1">
      <c r="A83" s="2">
        <v>1827.0</v>
      </c>
      <c r="B83" s="2">
        <v>6.383810364805226</v>
      </c>
    </row>
    <row r="84" ht="15.75" customHeight="1">
      <c r="A84" s="2">
        <v>1828.0</v>
      </c>
      <c r="B84" s="2">
        <v>6.776042055989564</v>
      </c>
    </row>
    <row r="85" ht="15.75" customHeight="1">
      <c r="A85" s="2">
        <v>1829.0</v>
      </c>
      <c r="B85" s="2">
        <v>7.308465441327409</v>
      </c>
    </row>
    <row r="86" ht="15.75" customHeight="1">
      <c r="A86" s="2">
        <v>1830.0</v>
      </c>
      <c r="B86" s="2">
        <v>7.7896486645979985</v>
      </c>
    </row>
    <row r="87" ht="15.75" customHeight="1">
      <c r="A87" s="2">
        <v>1831.0</v>
      </c>
      <c r="B87" s="2">
        <v>9.079266159858996</v>
      </c>
    </row>
    <row r="88" ht="15.75" customHeight="1">
      <c r="A88" s="2">
        <v>1832.0</v>
      </c>
      <c r="B88" s="2">
        <v>9.891447486250295</v>
      </c>
    </row>
    <row r="89" ht="15.75" customHeight="1">
      <c r="A89" s="2">
        <v>1833.0</v>
      </c>
      <c r="B89" s="2">
        <v>10.188749126152342</v>
      </c>
    </row>
    <row r="90" ht="15.75" customHeight="1">
      <c r="A90" s="2">
        <v>1834.0</v>
      </c>
      <c r="B90" s="2">
        <v>10.304822177661958</v>
      </c>
    </row>
    <row r="91" ht="15.75" customHeight="1">
      <c r="A91" s="2">
        <v>1835.0</v>
      </c>
      <c r="B91" s="2">
        <v>11.08643940410421</v>
      </c>
    </row>
    <row r="92" ht="15.75" customHeight="1">
      <c r="A92" s="2">
        <v>1836.0</v>
      </c>
      <c r="B92" s="2">
        <v>11.786328507315257</v>
      </c>
    </row>
    <row r="93" ht="15.75" customHeight="1">
      <c r="A93" s="2">
        <v>1837.0</v>
      </c>
      <c r="B93" s="2">
        <v>11.554985014371285</v>
      </c>
    </row>
    <row r="94" ht="15.75" customHeight="1">
      <c r="A94" s="2">
        <v>1838.0</v>
      </c>
      <c r="B94" s="2">
        <v>11.267080292001937</v>
      </c>
    </row>
    <row r="95" ht="15.75" customHeight="1">
      <c r="A95" s="2">
        <v>1839.0</v>
      </c>
      <c r="B95" s="2">
        <v>12.427002345497547</v>
      </c>
    </row>
    <row r="96" ht="15.75" customHeight="1">
      <c r="A96" s="2">
        <v>1840.0</v>
      </c>
      <c r="B96" s="2">
        <v>10.89775762695585</v>
      </c>
    </row>
    <row r="97" ht="15.75" customHeight="1">
      <c r="A97" s="2">
        <v>1841.0</v>
      </c>
      <c r="B97" s="2">
        <v>10.741379156515789</v>
      </c>
    </row>
    <row r="98" ht="15.75" customHeight="1">
      <c r="A98" s="2">
        <v>1842.0</v>
      </c>
      <c r="B98" s="2">
        <v>7.757646506356264</v>
      </c>
    </row>
    <row r="99" ht="15.75" customHeight="1">
      <c r="A99" s="2">
        <v>1843.0</v>
      </c>
      <c r="B99" s="2">
        <v>7.961407180119552</v>
      </c>
    </row>
    <row r="100" ht="15.75" customHeight="1">
      <c r="A100" s="2">
        <v>1844.0</v>
      </c>
      <c r="B100" s="2">
        <v>11.502969363472234</v>
      </c>
    </row>
    <row r="101" ht="15.75" customHeight="1">
      <c r="A101" s="2">
        <v>1845.0</v>
      </c>
      <c r="B101" s="2">
        <v>12.498299526398227</v>
      </c>
    </row>
    <row r="102" ht="15.75" customHeight="1">
      <c r="A102" s="2">
        <v>1846.0</v>
      </c>
      <c r="B102" s="2">
        <v>13.134644411193735</v>
      </c>
    </row>
    <row r="103" ht="15.75" customHeight="1">
      <c r="A103" s="2">
        <v>1847.0</v>
      </c>
      <c r="B103" s="2">
        <v>13.153221082361322</v>
      </c>
    </row>
    <row r="104" ht="15.75" customHeight="1">
      <c r="A104" s="2">
        <v>1848.0</v>
      </c>
      <c r="B104" s="2">
        <v>13.638766686554044</v>
      </c>
    </row>
    <row r="105" ht="15.75" customHeight="1">
      <c r="A105" s="2">
        <v>1849.0</v>
      </c>
      <c r="B105" s="2">
        <v>14.096750131054138</v>
      </c>
    </row>
    <row r="106" ht="15.75" customHeight="1">
      <c r="A106" s="2">
        <v>1850.0</v>
      </c>
      <c r="B106" s="2">
        <v>14.59544228875296</v>
      </c>
    </row>
    <row r="107" ht="15.75" customHeight="1">
      <c r="A107" s="2">
        <v>1851.0</v>
      </c>
      <c r="B107" s="2">
        <v>17.8052705257858</v>
      </c>
    </row>
    <row r="108" ht="15.75" customHeight="1">
      <c r="A108" s="2">
        <v>1852.0</v>
      </c>
      <c r="B108" s="2">
        <v>17.26890718781621</v>
      </c>
    </row>
    <row r="109" ht="15.75" customHeight="1">
      <c r="A109" s="2">
        <v>1853.0</v>
      </c>
      <c r="B109" s="2">
        <v>20.554090045706342</v>
      </c>
    </row>
    <row r="110" ht="15.75" customHeight="1">
      <c r="A110" s="2">
        <v>1854.0</v>
      </c>
      <c r="B110" s="2">
        <v>17.819115431082643</v>
      </c>
    </row>
    <row r="111" ht="15.75" customHeight="1">
      <c r="A111" s="2">
        <v>1855.0</v>
      </c>
      <c r="B111" s="2">
        <v>14.959043779606251</v>
      </c>
    </row>
    <row r="112" ht="15.75" customHeight="1">
      <c r="A112" s="2">
        <v>1856.0</v>
      </c>
      <c r="B112" s="2">
        <v>14.628334572739448</v>
      </c>
    </row>
    <row r="113" ht="15.75" customHeight="1">
      <c r="A113" s="2">
        <v>1857.0</v>
      </c>
      <c r="B113" s="2">
        <v>16.574807034509078</v>
      </c>
    </row>
    <row r="114" ht="15.75" customHeight="1">
      <c r="A114" s="2">
        <v>1858.0</v>
      </c>
      <c r="B114" s="2">
        <v>14.499335253769447</v>
      </c>
    </row>
    <row r="115" ht="15.75" customHeight="1">
      <c r="A115" s="2">
        <v>1859.0</v>
      </c>
      <c r="B115" s="2">
        <v>16.476120456343896</v>
      </c>
    </row>
    <row r="116" ht="15.75" customHeight="1">
      <c r="A116" s="2">
        <v>1860.0</v>
      </c>
      <c r="B116" s="2">
        <v>16.536126556142676</v>
      </c>
    </row>
    <row r="117" ht="15.75" customHeight="1">
      <c r="A117" s="2">
        <v>1861.0</v>
      </c>
      <c r="B117" s="2">
        <v>18.941166466984214</v>
      </c>
    </row>
    <row r="118" ht="15.75" customHeight="1">
      <c r="A118" s="2">
        <v>1862.0</v>
      </c>
      <c r="B118" s="2">
        <v>17.92513942943229</v>
      </c>
    </row>
    <row r="119" ht="15.75" customHeight="1">
      <c r="A119" s="2">
        <v>1863.0</v>
      </c>
      <c r="B119" s="2">
        <v>25.5321183374015</v>
      </c>
    </row>
    <row r="120" ht="15.75" customHeight="1">
      <c r="A120" s="2">
        <v>1864.0</v>
      </c>
      <c r="B120" s="2">
        <v>25.920900874799273</v>
      </c>
    </row>
    <row r="121" ht="15.75" customHeight="1">
      <c r="A121" s="2">
        <v>1865.0</v>
      </c>
      <c r="B121" s="2">
        <v>24.215676301639622</v>
      </c>
    </row>
    <row r="122" ht="15.75" customHeight="1">
      <c r="A122" s="2">
        <v>1866.0</v>
      </c>
      <c r="B122" s="2">
        <v>25.125305675044313</v>
      </c>
    </row>
    <row r="123" ht="15.75" customHeight="1">
      <c r="A123" s="2">
        <v>1867.0</v>
      </c>
      <c r="B123" s="2">
        <v>27.815244504692476</v>
      </c>
    </row>
    <row r="124" ht="15.75" customHeight="1">
      <c r="A124" s="2">
        <v>1868.0</v>
      </c>
      <c r="B124" s="2">
        <v>32.64677940855049</v>
      </c>
    </row>
    <row r="125" ht="15.75" customHeight="1">
      <c r="A125" s="2">
        <v>1869.0</v>
      </c>
      <c r="B125" s="2">
        <v>41.47122098502535</v>
      </c>
    </row>
    <row r="126" ht="15.75" customHeight="1">
      <c r="A126" s="2">
        <v>1870.0</v>
      </c>
      <c r="B126" s="2">
        <v>44.3092265402098</v>
      </c>
    </row>
    <row r="127" ht="15.75" customHeight="1">
      <c r="A127" s="2">
        <v>1871.0</v>
      </c>
      <c r="B127" s="2">
        <v>47.363066646147054</v>
      </c>
    </row>
    <row r="128" ht="15.75" customHeight="1">
      <c r="A128" s="2">
        <v>1872.0</v>
      </c>
      <c r="B128" s="2">
        <v>57.081173533814784</v>
      </c>
    </row>
    <row r="129" ht="15.75" customHeight="1">
      <c r="A129" s="2">
        <v>1873.0</v>
      </c>
      <c r="B129" s="2">
        <v>66.75769628418905</v>
      </c>
    </row>
    <row r="130" ht="15.75" customHeight="1">
      <c r="A130" s="2">
        <v>1874.0</v>
      </c>
      <c r="B130" s="2">
        <v>65.54565748755934</v>
      </c>
    </row>
    <row r="131" ht="15.75" customHeight="1">
      <c r="A131" s="2">
        <v>1875.0</v>
      </c>
      <c r="B131" s="2">
        <v>71.18000545451547</v>
      </c>
    </row>
    <row r="132" ht="15.75" customHeight="1">
      <c r="A132" s="2">
        <v>1876.0</v>
      </c>
      <c r="B132" s="2">
        <v>77.7436922313279</v>
      </c>
    </row>
    <row r="133" ht="15.75" customHeight="1">
      <c r="A133" s="2">
        <v>1877.0</v>
      </c>
      <c r="B133" s="2">
        <v>70.40283298251512</v>
      </c>
    </row>
    <row r="134" ht="15.75" customHeight="1">
      <c r="A134" s="2">
        <v>1878.0</v>
      </c>
      <c r="B134" s="2">
        <v>72.39394354005607</v>
      </c>
    </row>
    <row r="135" ht="15.75" customHeight="1">
      <c r="A135" s="2">
        <v>1879.0</v>
      </c>
      <c r="B135" s="2">
        <v>85.14273622382834</v>
      </c>
    </row>
    <row r="136" ht="15.75" customHeight="1">
      <c r="A136" s="2">
        <v>1880.0</v>
      </c>
      <c r="B136" s="2">
        <v>122.53267573154636</v>
      </c>
    </row>
    <row r="137" ht="15.75" customHeight="1">
      <c r="A137" s="2">
        <v>1881.0</v>
      </c>
      <c r="B137" s="2">
        <v>152.3679732226107</v>
      </c>
    </row>
    <row r="138" ht="15.75" customHeight="1">
      <c r="A138" s="2">
        <v>1882.0</v>
      </c>
      <c r="B138" s="2">
        <v>153.18989562479152</v>
      </c>
    </row>
    <row r="139" ht="15.75" customHeight="1">
      <c r="A139" s="2">
        <v>1883.0</v>
      </c>
      <c r="B139" s="2">
        <v>158.06030239004028</v>
      </c>
    </row>
    <row r="140" ht="15.75" customHeight="1">
      <c r="A140" s="2">
        <v>1884.0</v>
      </c>
      <c r="B140" s="2">
        <v>147.56482868643823</v>
      </c>
    </row>
    <row r="141" ht="15.75" customHeight="1">
      <c r="A141" s="2">
        <v>1885.0</v>
      </c>
      <c r="B141" s="2">
        <v>130.04758989559886</v>
      </c>
    </row>
    <row r="142" ht="15.75" customHeight="1">
      <c r="A142" s="2">
        <v>1886.0</v>
      </c>
      <c r="B142" s="2">
        <v>170.5732412748513</v>
      </c>
    </row>
    <row r="143" ht="15.75" customHeight="1">
      <c r="A143" s="2">
        <v>1887.0</v>
      </c>
      <c r="B143" s="2">
        <v>189.17999879282863</v>
      </c>
    </row>
    <row r="144" ht="15.75" customHeight="1">
      <c r="A144" s="2">
        <v>1888.0</v>
      </c>
      <c r="B144" s="2">
        <v>184.0871228455216</v>
      </c>
    </row>
    <row r="145" ht="15.75" customHeight="1">
      <c r="A145" s="2">
        <v>1889.0</v>
      </c>
      <c r="B145" s="2">
        <v>190.658879262129</v>
      </c>
    </row>
    <row r="146" ht="15.75" customHeight="1">
      <c r="A146" s="2">
        <v>1890.0</v>
      </c>
      <c r="B146" s="2">
        <v>210.53556694899768</v>
      </c>
    </row>
    <row r="147" ht="15.75" customHeight="1">
      <c r="A147" s="2">
        <v>1891.0</v>
      </c>
      <c r="B147" s="2">
        <v>200.6038132340143</v>
      </c>
    </row>
    <row r="148" ht="15.75" customHeight="1">
      <c r="A148" s="2">
        <v>1892.0</v>
      </c>
      <c r="B148" s="2">
        <v>233.21205434651006</v>
      </c>
    </row>
    <row r="149" ht="15.75" customHeight="1">
      <c r="A149" s="2">
        <v>1893.0</v>
      </c>
      <c r="B149" s="2">
        <v>246.99866389318504</v>
      </c>
    </row>
    <row r="150" ht="15.75" customHeight="1">
      <c r="A150" s="2">
        <v>1894.0</v>
      </c>
      <c r="B150" s="2">
        <v>207.04032216236135</v>
      </c>
    </row>
    <row r="151" ht="15.75" customHeight="1">
      <c r="A151" s="2">
        <v>1895.0</v>
      </c>
      <c r="B151" s="2">
        <v>219.9878740112847</v>
      </c>
    </row>
    <row r="152" ht="15.75" customHeight="1">
      <c r="A152" s="2">
        <v>1896.0</v>
      </c>
      <c r="B152" s="2">
        <v>234.60865155420626</v>
      </c>
    </row>
    <row r="153" ht="15.75" customHeight="1">
      <c r="A153" s="2">
        <v>1897.0</v>
      </c>
      <c r="B153" s="2">
        <v>237.2986258330093</v>
      </c>
    </row>
    <row r="154" ht="15.75" customHeight="1">
      <c r="A154" s="2">
        <v>1898.0</v>
      </c>
      <c r="B154" s="2">
        <v>287.2152488037697</v>
      </c>
    </row>
    <row r="155" ht="15.75" customHeight="1">
      <c r="A155" s="2">
        <v>1899.0</v>
      </c>
      <c r="B155" s="2">
        <v>372.82681333874666</v>
      </c>
    </row>
    <row r="156" ht="15.75" customHeight="1">
      <c r="A156" s="2">
        <v>1900.0</v>
      </c>
      <c r="B156" s="2">
        <v>385.5493944199759</v>
      </c>
    </row>
    <row r="157" ht="15.75" customHeight="1">
      <c r="A157" s="2">
        <v>1901.0</v>
      </c>
      <c r="B157" s="2">
        <v>459.59404001886924</v>
      </c>
    </row>
    <row r="158" ht="15.75" customHeight="1">
      <c r="A158" s="2">
        <v>1902.0</v>
      </c>
      <c r="B158" s="2">
        <v>541.3569619525366</v>
      </c>
    </row>
    <row r="159" ht="15.75" customHeight="1">
      <c r="A159" s="2">
        <v>1903.0</v>
      </c>
      <c r="B159" s="2">
        <v>576.2216506724694</v>
      </c>
    </row>
    <row r="160" ht="15.75" customHeight="1">
      <c r="A160" s="2">
        <v>1904.0</v>
      </c>
      <c r="B160" s="2">
        <v>469.07416664632456</v>
      </c>
    </row>
    <row r="161" ht="15.75" customHeight="1">
      <c r="A161" s="2">
        <v>1905.0</v>
      </c>
      <c r="B161" s="2">
        <v>616.9922544364885</v>
      </c>
    </row>
    <row r="162" ht="15.75" customHeight="1">
      <c r="A162" s="2">
        <v>1906.0</v>
      </c>
      <c r="B162" s="2">
        <v>747.1510453468809</v>
      </c>
    </row>
    <row r="163" ht="15.75" customHeight="1">
      <c r="A163" s="2">
        <v>1907.0</v>
      </c>
      <c r="B163" s="2">
        <v>727.2657864368341</v>
      </c>
    </row>
    <row r="164" ht="15.75" customHeight="1">
      <c r="A164" s="2">
        <v>1908.0</v>
      </c>
      <c r="B164" s="2">
        <v>543.5817142179764</v>
      </c>
    </row>
    <row r="165" ht="15.75" customHeight="1">
      <c r="A165" s="2">
        <v>1909.0</v>
      </c>
      <c r="B165" s="2">
        <v>769.0260041978131</v>
      </c>
    </row>
    <row r="166" ht="15.75" customHeight="1">
      <c r="A166" s="2">
        <v>1910.0</v>
      </c>
      <c r="B166" s="2">
        <v>885.2634325957164</v>
      </c>
    </row>
    <row r="167" ht="15.75" customHeight="1">
      <c r="A167" s="2">
        <v>1911.0</v>
      </c>
      <c r="B167" s="2">
        <v>833.5214213697261</v>
      </c>
    </row>
    <row r="168" ht="15.75" customHeight="1">
      <c r="A168" s="2">
        <v>1912.0</v>
      </c>
      <c r="B168" s="2">
        <v>854.044194275697</v>
      </c>
    </row>
    <row r="169" ht="15.75" customHeight="1">
      <c r="A169" s="2">
        <v>1913.0</v>
      </c>
      <c r="B169" s="2">
        <v>895.7570013669201</v>
      </c>
    </row>
    <row r="170" ht="15.75" customHeight="1">
      <c r="A170" s="2">
        <v>1914.0</v>
      </c>
      <c r="B170" s="2">
        <v>834.8787014592053</v>
      </c>
    </row>
    <row r="171" ht="15.75" customHeight="1">
      <c r="A171" s="2">
        <v>1915.0</v>
      </c>
      <c r="B171" s="2">
        <v>778.9012796081075</v>
      </c>
    </row>
    <row r="172" ht="15.75" customHeight="1">
      <c r="A172" s="2">
        <v>1916.0</v>
      </c>
      <c r="B172" s="2">
        <v>994.2488012857365</v>
      </c>
    </row>
    <row r="173" ht="15.75" customHeight="1">
      <c r="A173" s="2">
        <v>1917.0</v>
      </c>
      <c r="B173" s="2">
        <v>965.1576110802956</v>
      </c>
    </row>
    <row r="174" ht="15.75" customHeight="1">
      <c r="A174" s="2">
        <v>1918.0</v>
      </c>
      <c r="B174" s="2">
        <v>666.4266209243706</v>
      </c>
    </row>
    <row r="175" ht="15.75" customHeight="1">
      <c r="A175" s="2">
        <v>1919.0</v>
      </c>
      <c r="B175" s="2">
        <v>661.1611581918686</v>
      </c>
    </row>
    <row r="176" ht="15.75" customHeight="1">
      <c r="A176" s="2">
        <v>1920.0</v>
      </c>
      <c r="B176" s="2">
        <v>672.9350836885721</v>
      </c>
    </row>
    <row r="177" ht="15.75" customHeight="1">
      <c r="A177" s="2">
        <v>1921.0</v>
      </c>
      <c r="B177" s="2">
        <v>586.0835039158025</v>
      </c>
    </row>
    <row r="178" ht="15.75" customHeight="1">
      <c r="A178" s="2">
        <v>1922.0</v>
      </c>
      <c r="B178" s="2">
        <v>720.0606357689815</v>
      </c>
    </row>
    <row r="179" ht="15.75" customHeight="1">
      <c r="A179" s="2">
        <v>1923.0</v>
      </c>
      <c r="B179" s="2">
        <v>936.5360623859386</v>
      </c>
    </row>
    <row r="180" ht="15.75" customHeight="1">
      <c r="A180" s="2">
        <v>1924.0</v>
      </c>
      <c r="B180" s="2">
        <v>959.1369390573004</v>
      </c>
    </row>
    <row r="181" ht="15.75" customHeight="1">
      <c r="A181" s="2">
        <v>1925.0</v>
      </c>
      <c r="B181" s="2">
        <v>1216.8756266696191</v>
      </c>
    </row>
    <row r="182" ht="15.75" customHeight="1">
      <c r="A182" s="2">
        <v>1926.0</v>
      </c>
      <c r="B182" s="2">
        <v>1479.3520475192252</v>
      </c>
    </row>
    <row r="183" ht="15.75" customHeight="1">
      <c r="A183" s="2">
        <v>1927.0</v>
      </c>
      <c r="B183" s="2">
        <v>1665.2600203911802</v>
      </c>
    </row>
    <row r="184" ht="15.75" customHeight="1">
      <c r="A184" s="2">
        <v>1928.0</v>
      </c>
      <c r="B184" s="2">
        <v>2225.3831860759137</v>
      </c>
    </row>
    <row r="185" ht="15.75" customHeight="1">
      <c r="A185" s="2">
        <v>1929.0</v>
      </c>
      <c r="B185" s="2">
        <v>3312.623844807526</v>
      </c>
    </row>
    <row r="186" ht="15.75" customHeight="1">
      <c r="A186" s="2">
        <v>1930.0</v>
      </c>
      <c r="B186" s="2">
        <v>2824.5015236001377</v>
      </c>
    </row>
    <row r="187" ht="15.75" customHeight="1">
      <c r="A187" s="2">
        <v>1931.0</v>
      </c>
      <c r="B187" s="2">
        <v>2170.75949613337</v>
      </c>
    </row>
    <row r="188" ht="15.75" customHeight="1">
      <c r="A188" s="2">
        <v>1932.0</v>
      </c>
      <c r="B188" s="2">
        <v>1248.5058331605278</v>
      </c>
    </row>
    <row r="189" ht="15.75" customHeight="1">
      <c r="A189" s="2">
        <v>1933.0</v>
      </c>
      <c r="B189" s="2">
        <v>1300.2427152192424</v>
      </c>
    </row>
    <row r="190" ht="15.75" customHeight="1">
      <c r="A190" s="2">
        <v>1934.0</v>
      </c>
      <c r="B190" s="2">
        <v>2231.921113064729</v>
      </c>
    </row>
    <row r="191" ht="15.75" customHeight="1">
      <c r="A191" s="2">
        <v>1935.0</v>
      </c>
      <c r="B191" s="2">
        <v>1917.4686737358393</v>
      </c>
    </row>
    <row r="192" ht="15.75" customHeight="1">
      <c r="A192" s="2">
        <v>1936.0</v>
      </c>
      <c r="B192" s="2">
        <v>3041.3241263159252</v>
      </c>
    </row>
    <row r="193" ht="15.75" customHeight="1">
      <c r="A193" s="2">
        <v>1937.0</v>
      </c>
      <c r="B193" s="2">
        <v>3804.837837714803</v>
      </c>
    </row>
    <row r="194" ht="15.75" customHeight="1">
      <c r="A194" s="2">
        <v>1938.0</v>
      </c>
      <c r="B194" s="2">
        <v>2407.355057839173</v>
      </c>
    </row>
    <row r="195" ht="15.75" customHeight="1">
      <c r="A195" s="2">
        <v>1939.0</v>
      </c>
      <c r="B195" s="2">
        <v>2926.888128391535</v>
      </c>
    </row>
    <row r="196" ht="15.75" customHeight="1">
      <c r="A196" s="2">
        <v>1940.0</v>
      </c>
      <c r="B196" s="2">
        <v>3117.8452311813912</v>
      </c>
    </row>
    <row r="197" ht="15.75" customHeight="1">
      <c r="A197" s="2">
        <v>1941.0</v>
      </c>
      <c r="B197" s="2">
        <v>2793.216907144982</v>
      </c>
    </row>
    <row r="198" ht="15.75" customHeight="1">
      <c r="A198" s="2">
        <v>1942.0</v>
      </c>
      <c r="B198" s="2">
        <v>2374.903886782094</v>
      </c>
    </row>
    <row r="199" ht="15.75" customHeight="1">
      <c r="A199" s="2">
        <v>1943.0</v>
      </c>
      <c r="B199" s="2">
        <v>2739.5786446329</v>
      </c>
    </row>
    <row r="200" ht="15.75" customHeight="1">
      <c r="A200" s="2">
        <v>1944.0</v>
      </c>
      <c r="B200" s="2">
        <v>3229.463502866226</v>
      </c>
    </row>
    <row r="201" ht="15.75" customHeight="1">
      <c r="A201" s="2">
        <v>1945.0</v>
      </c>
      <c r="B201" s="2">
        <v>3839.560983855295</v>
      </c>
    </row>
    <row r="202" ht="15.75" customHeight="1">
      <c r="A202" s="2">
        <v>1946.0</v>
      </c>
      <c r="B202" s="2">
        <v>5442.961666083288</v>
      </c>
    </row>
    <row r="203" ht="15.75" customHeight="1">
      <c r="A203" s="2">
        <v>1947.0</v>
      </c>
      <c r="B203" s="2">
        <v>4107.652200277825</v>
      </c>
    </row>
    <row r="204" ht="15.75" customHeight="1">
      <c r="A204" s="2">
        <v>1948.0</v>
      </c>
      <c r="B204" s="2">
        <v>3655.3297465437354</v>
      </c>
    </row>
    <row r="205" ht="15.75" customHeight="1">
      <c r="A205" s="2">
        <v>1949.0</v>
      </c>
      <c r="B205" s="2">
        <v>3843.608138764524</v>
      </c>
    </row>
    <row r="206" ht="15.75" customHeight="1">
      <c r="A206" s="2">
        <v>1950.0</v>
      </c>
      <c r="B206" s="2">
        <v>4783.803992231491</v>
      </c>
    </row>
    <row r="207" ht="15.75" customHeight="1">
      <c r="A207" s="2">
        <v>1951.0</v>
      </c>
      <c r="B207" s="2">
        <v>6007.168644999097</v>
      </c>
    </row>
    <row r="208" ht="15.75" customHeight="1">
      <c r="A208" s="2">
        <v>1952.0</v>
      </c>
      <c r="B208" s="2">
        <v>6689.240014030422</v>
      </c>
    </row>
    <row r="209" ht="15.75" customHeight="1">
      <c r="A209" s="2">
        <v>1953.0</v>
      </c>
      <c r="B209" s="2">
        <v>7414.095869216626</v>
      </c>
    </row>
    <row r="210" ht="15.75" customHeight="1">
      <c r="A210" s="2">
        <v>1954.0</v>
      </c>
      <c r="B210" s="2">
        <v>7760.350904866332</v>
      </c>
    </row>
    <row r="211" ht="15.75" customHeight="1">
      <c r="A211" s="2">
        <v>1955.0</v>
      </c>
      <c r="B211" s="2">
        <v>11247.382053324705</v>
      </c>
    </row>
    <row r="212" ht="15.75" customHeight="1">
      <c r="A212" s="2">
        <v>1956.0</v>
      </c>
      <c r="B212" s="2">
        <v>13565.17849557564</v>
      </c>
    </row>
    <row r="213" ht="15.75" customHeight="1">
      <c r="A213" s="2">
        <v>1957.0</v>
      </c>
      <c r="B213" s="2">
        <v>14243.499027248876</v>
      </c>
    </row>
    <row r="214" ht="15.75" customHeight="1">
      <c r="A214" s="2">
        <v>1958.0</v>
      </c>
      <c r="B214" s="2">
        <v>13363.473619063465</v>
      </c>
    </row>
    <row r="215" ht="15.75" customHeight="1">
      <c r="A215" s="2">
        <v>1959.0</v>
      </c>
      <c r="B215" s="2">
        <v>18344.438211134006</v>
      </c>
    </row>
    <row r="216" ht="15.75" customHeight="1">
      <c r="A216" s="2">
        <v>1960.0</v>
      </c>
      <c r="B216" s="2">
        <v>18925.27093274377</v>
      </c>
    </row>
    <row r="217" ht="15.75" customHeight="1">
      <c r="A217" s="2">
        <v>1961.0</v>
      </c>
      <c r="B217" s="2">
        <v>21458.54804288757</v>
      </c>
    </row>
    <row r="218" ht="15.75" customHeight="1">
      <c r="A218" s="2">
        <v>1962.0</v>
      </c>
      <c r="B218" s="2">
        <v>24516.183454603615</v>
      </c>
    </row>
    <row r="219" ht="15.75" customHeight="1">
      <c r="A219" s="2">
        <v>1963.0</v>
      </c>
      <c r="B219" s="2">
        <v>23679.69881585858</v>
      </c>
    </row>
    <row r="220" ht="15.75" customHeight="1">
      <c r="A220" s="2">
        <v>1964.0</v>
      </c>
      <c r="B220" s="2">
        <v>27464.92183597394</v>
      </c>
    </row>
    <row r="221" ht="15.75" customHeight="1">
      <c r="A221" s="2">
        <v>1965.0</v>
      </c>
      <c r="B221" s="2">
        <v>32032.055955509597</v>
      </c>
    </row>
    <row r="222" ht="15.75" customHeight="1">
      <c r="A222" s="2">
        <v>1966.0</v>
      </c>
      <c r="B222" s="2">
        <v>35030.80652843863</v>
      </c>
    </row>
    <row r="223" ht="15.75" customHeight="1">
      <c r="A223" s="2">
        <v>1967.0</v>
      </c>
      <c r="B223" s="2">
        <v>33159.93028396575</v>
      </c>
    </row>
    <row r="224" ht="15.75" customHeight="1">
      <c r="A224" s="2">
        <v>1968.0</v>
      </c>
      <c r="B224" s="2">
        <v>36514.86789622175</v>
      </c>
    </row>
    <row r="225" ht="15.75" customHeight="1">
      <c r="A225" s="2">
        <v>1969.0</v>
      </c>
      <c r="B225" s="2">
        <v>41159.45481343628</v>
      </c>
    </row>
    <row r="226" ht="15.75" customHeight="1">
      <c r="A226" s="2">
        <v>1970.0</v>
      </c>
      <c r="B226" s="2">
        <v>32247.953719850113</v>
      </c>
    </row>
    <row r="227" ht="15.75" customHeight="1">
      <c r="A227" s="2">
        <v>1971.0</v>
      </c>
      <c r="B227" s="2">
        <v>34793.31906846748</v>
      </c>
    </row>
    <row r="228" ht="15.75" customHeight="1">
      <c r="A228" s="2">
        <v>1972.0</v>
      </c>
      <c r="B228" s="2">
        <v>38270.66673046294</v>
      </c>
    </row>
    <row r="229" ht="15.75" customHeight="1">
      <c r="A229" s="2">
        <v>1973.0</v>
      </c>
      <c r="B229" s="2">
        <v>40973.41113991992</v>
      </c>
    </row>
    <row r="230" ht="15.75" customHeight="1">
      <c r="A230" s="2">
        <v>1974.0</v>
      </c>
      <c r="B230" s="2">
        <v>31430.879246851728</v>
      </c>
    </row>
    <row r="231" ht="15.75" customHeight="1">
      <c r="A231" s="2">
        <v>1975.0</v>
      </c>
      <c r="B231" s="2">
        <v>23024.745130936863</v>
      </c>
    </row>
    <row r="232" ht="15.75" customHeight="1">
      <c r="A232" s="2">
        <v>1976.0</v>
      </c>
      <c r="B232" s="2">
        <v>29230.813729872203</v>
      </c>
    </row>
    <row r="233" ht="15.75" customHeight="1">
      <c r="A233" s="2">
        <v>1977.0</v>
      </c>
      <c r="B233" s="2">
        <v>30143.7700989766</v>
      </c>
    </row>
    <row r="234" ht="15.75" customHeight="1">
      <c r="A234" s="2">
        <v>1978.0</v>
      </c>
      <c r="B234" s="2">
        <v>26840.58016108931</v>
      </c>
    </row>
    <row r="235" ht="15.75" customHeight="1">
      <c r="A235" s="2">
        <v>1979.0</v>
      </c>
      <c r="B235" s="2">
        <v>29615.558601164816</v>
      </c>
    </row>
    <row r="236" ht="15.75" customHeight="1">
      <c r="A236" s="2">
        <v>1980.0</v>
      </c>
      <c r="B236" s="2">
        <v>32842.3539538299</v>
      </c>
    </row>
    <row r="237" ht="15.75" customHeight="1">
      <c r="A237" s="2">
        <v>1981.0</v>
      </c>
      <c r="B237" s="2">
        <v>35250.238087176265</v>
      </c>
    </row>
    <row r="238" ht="15.75" customHeight="1">
      <c r="A238" s="2">
        <v>1982.0</v>
      </c>
      <c r="B238" s="2">
        <v>31676.262673608315</v>
      </c>
    </row>
    <row r="239" ht="15.75" customHeight="1">
      <c r="A239" s="2">
        <v>1983.0</v>
      </c>
      <c r="B239" s="2">
        <v>39350.63786026529</v>
      </c>
    </row>
    <row r="240" ht="15.75" customHeight="1">
      <c r="A240" s="2">
        <v>1984.0</v>
      </c>
      <c r="B240" s="2">
        <v>43879.78969376704</v>
      </c>
    </row>
    <row r="241" ht="15.75" customHeight="1">
      <c r="A241" s="2">
        <v>1985.0</v>
      </c>
      <c r="B241" s="2">
        <v>48098.106585820475</v>
      </c>
    </row>
    <row r="242" ht="15.75" customHeight="1">
      <c r="A242" s="2">
        <v>1986.0</v>
      </c>
      <c r="B242" s="2">
        <v>56589.13791444678</v>
      </c>
    </row>
    <row r="243" ht="15.75" customHeight="1">
      <c r="A243" s="2">
        <v>1987.0</v>
      </c>
      <c r="B243" s="2">
        <v>72028.57947522766</v>
      </c>
    </row>
    <row r="244" ht="15.75" customHeight="1">
      <c r="A244" s="2">
        <v>1988.0</v>
      </c>
      <c r="B244" s="2">
        <v>65271.237481729135</v>
      </c>
    </row>
    <row r="245" ht="15.75" customHeight="1">
      <c r="A245" s="2">
        <v>1989.0</v>
      </c>
      <c r="B245" s="2">
        <v>74798.01494183367</v>
      </c>
    </row>
    <row r="246" ht="15.75" customHeight="1">
      <c r="A246" s="2">
        <v>1990.0</v>
      </c>
      <c r="B246" s="2">
        <v>79646.45454394053</v>
      </c>
    </row>
    <row r="247" ht="15.75" customHeight="1">
      <c r="A247" s="2">
        <v>1991.0</v>
      </c>
      <c r="B247" s="2">
        <v>79874.3000409961</v>
      </c>
    </row>
    <row r="248" ht="15.75" customHeight="1">
      <c r="A248" s="2">
        <v>1992.0</v>
      </c>
      <c r="B248" s="2">
        <v>99058.81263401167</v>
      </c>
    </row>
    <row r="249" ht="15.75" customHeight="1">
      <c r="A249" s="2">
        <v>1993.0</v>
      </c>
      <c r="B249" s="2">
        <v>106078.7341276021</v>
      </c>
    </row>
    <row r="250" ht="15.75" customHeight="1">
      <c r="A250" s="2">
        <v>1994.0</v>
      </c>
      <c r="B250" s="2">
        <v>117604.28643504533</v>
      </c>
    </row>
    <row r="251" ht="15.75" customHeight="1">
      <c r="A251" s="2">
        <v>1995.0</v>
      </c>
      <c r="B251" s="2">
        <v>112310.82129357423</v>
      </c>
    </row>
    <row r="252" ht="15.75" customHeight="1">
      <c r="A252" s="2">
        <v>1996.0</v>
      </c>
      <c r="B252" s="2">
        <v>149464.6974197607</v>
      </c>
    </row>
    <row r="253" ht="15.75" customHeight="1">
      <c r="A253" s="2">
        <v>1997.0</v>
      </c>
      <c r="B253" s="2">
        <v>180096.64743133335</v>
      </c>
    </row>
    <row r="254" ht="15.75" customHeight="1">
      <c r="A254" s="2">
        <v>1998.0</v>
      </c>
      <c r="B254" s="2">
        <v>220384.5030003872</v>
      </c>
    </row>
    <row r="255" ht="15.75" customHeight="1">
      <c r="A255" s="2">
        <v>1999.0</v>
      </c>
      <c r="B255" s="2">
        <v>273971.7985682512</v>
      </c>
    </row>
    <row r="256" ht="15.75" customHeight="1">
      <c r="A256" s="2">
        <v>2000.0</v>
      </c>
      <c r="B256" s="2">
        <v>308934.18790209753</v>
      </c>
    </row>
    <row r="257" ht="15.75" customHeight="1">
      <c r="A257" s="2">
        <v>2001.0</v>
      </c>
      <c r="B257" s="2">
        <v>286404.47006374947</v>
      </c>
    </row>
    <row r="258" ht="15.75" customHeight="1">
      <c r="A258" s="2">
        <v>2002.0</v>
      </c>
      <c r="B258" s="2">
        <v>237829.97715500093</v>
      </c>
    </row>
    <row r="259" ht="15.75" customHeight="1">
      <c r="A259" s="2">
        <v>2003.0</v>
      </c>
      <c r="B259" s="2">
        <v>182118.63392429205</v>
      </c>
    </row>
    <row r="260" ht="15.75" customHeight="1">
      <c r="A260" s="2">
        <v>2004.0</v>
      </c>
      <c r="B260" s="2">
        <v>249185.26081848808</v>
      </c>
    </row>
    <row r="261" ht="15.75" customHeight="1">
      <c r="A261" s="2">
        <v>2005.0</v>
      </c>
      <c r="B261" s="2">
        <v>260197.7514174741</v>
      </c>
    </row>
    <row r="262" ht="15.75" customHeight="1">
      <c r="A262" s="2">
        <v>2006.0</v>
      </c>
      <c r="B262" s="2">
        <v>286877.44199349516</v>
      </c>
    </row>
    <row r="263" ht="15.75" customHeight="1">
      <c r="A263" s="2">
        <v>2007.0</v>
      </c>
      <c r="B263" s="2">
        <v>320117.23412538046</v>
      </c>
    </row>
    <row r="264" ht="15.75" customHeight="1">
      <c r="A264" s="2">
        <v>2008.0</v>
      </c>
      <c r="B264" s="2">
        <v>302939.24236363615</v>
      </c>
    </row>
    <row r="265" ht="15.75" customHeight="1">
      <c r="A265" s="2">
        <v>2009.0</v>
      </c>
      <c r="B265" s="2">
        <v>184080.49739756883</v>
      </c>
    </row>
    <row r="266" ht="15.75" customHeight="1">
      <c r="A266" s="2">
        <v>2010.0</v>
      </c>
      <c r="B266" s="2">
        <v>245777.41006525946</v>
      </c>
    </row>
    <row r="267" ht="15.75" customHeight="1">
      <c r="A267" s="2">
        <v>2011.0</v>
      </c>
      <c r="B267" s="2">
        <v>301294.1110172101</v>
      </c>
    </row>
    <row r="268" ht="15.75" customHeight="1">
      <c r="A268" s="2">
        <v>2012.0</v>
      </c>
      <c r="B268" s="2">
        <v>299527.9976898659</v>
      </c>
    </row>
    <row r="269" ht="15.75" customHeight="1">
      <c r="A269" s="2">
        <v>2013.0</v>
      </c>
      <c r="B269" s="2">
        <v>341336.91051975085</v>
      </c>
    </row>
    <row r="270" ht="15.75" customHeight="1">
      <c r="A270" s="2">
        <v>2014.0</v>
      </c>
      <c r="B270" s="2">
        <v>403432.28775751207</v>
      </c>
    </row>
    <row r="271" ht="15.75" customHeight="1">
      <c r="A271" s="2">
        <v>2015.0</v>
      </c>
      <c r="B271" s="2">
        <v>447525.61208015075</v>
      </c>
    </row>
    <row r="272" ht="15.75" customHeight="1">
      <c r="A272" s="2">
        <v>2016.0</v>
      </c>
      <c r="B272" s="2">
        <v>420694.84870510595</v>
      </c>
    </row>
    <row r="273" ht="15.75" customHeight="1">
      <c r="A273" s="2">
        <v>2017.0</v>
      </c>
      <c r="B273" s="2">
        <v>501386.59415972355</v>
      </c>
    </row>
    <row r="274" ht="15.75" customHeight="1">
      <c r="A274" s="2">
        <v>2018.0</v>
      </c>
      <c r="B274" s="2">
        <v>609187.8792998273</v>
      </c>
    </row>
    <row r="275" ht="15.75" customHeight="1">
      <c r="A275" s="2">
        <v>2019.0</v>
      </c>
      <c r="B275" s="2">
        <v>582339.4915497875</v>
      </c>
    </row>
    <row r="276" ht="15.75" customHeight="1">
      <c r="A276" s="2">
        <v>2020.0</v>
      </c>
      <c r="B276" s="2">
        <v>683640.8515415828</v>
      </c>
    </row>
    <row r="277" ht="15.75" customHeight="1">
      <c r="A277" s="2">
        <v>2021.0</v>
      </c>
      <c r="B277" s="2">
        <v>813738.5927424879</v>
      </c>
    </row>
    <row r="278" ht="15.75" customHeight="1">
      <c r="A278" s="2">
        <v>2022.0</v>
      </c>
      <c r="B278" s="2">
        <v>896798.4467073358</v>
      </c>
    </row>
    <row r="279" ht="15.75" customHeight="1">
      <c r="A279" s="2">
        <v>2023.0</v>
      </c>
      <c r="B279" s="2">
        <v>772098.9797685652</v>
      </c>
    </row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A2"/>
    <mergeCell ref="B1:C1"/>
    <mergeCell ref="D1:D2"/>
    <mergeCell ref="E1:E2"/>
    <mergeCell ref="F1:F2"/>
    <mergeCell ref="J3:K3"/>
    <mergeCell ref="M3:N3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10.14"/>
    <col customWidth="1" min="2" max="2" width="10.29"/>
    <col customWidth="1" min="3" max="3" width="10.43"/>
    <col customWidth="1" min="4" max="4" width="10.57"/>
    <col customWidth="1" min="5" max="26" width="8.71"/>
  </cols>
  <sheetData>
    <row r="1">
      <c r="A1" s="47" t="s">
        <v>134</v>
      </c>
      <c r="B1" s="20" t="s">
        <v>135</v>
      </c>
      <c r="D1" s="8" t="s">
        <v>136</v>
      </c>
      <c r="E1" s="47" t="s">
        <v>137</v>
      </c>
      <c r="F1" s="47" t="s">
        <v>138</v>
      </c>
    </row>
    <row r="2">
      <c r="B2" s="2" t="s">
        <v>139</v>
      </c>
      <c r="C2" s="2" t="s">
        <v>140</v>
      </c>
    </row>
    <row r="3">
      <c r="A3" s="49" t="s">
        <v>77</v>
      </c>
      <c r="B3" s="50">
        <f>RATE(10,,McQuarrie_plus_data!P3,-McQuarrie_plus_data!P13)</f>
        <v>0.04767604994</v>
      </c>
      <c r="C3" s="50">
        <f>AVERAGE(McQuarrie_plus_data!J4:J13)</f>
        <v>0.05473144298</v>
      </c>
      <c r="D3" s="50">
        <f>_xlfn.STDEV.S(McQuarrie_plus_data!J4:J13)</f>
        <v>0.1277404161</v>
      </c>
      <c r="E3" s="50">
        <f>MIN(McQuarrie_plus_data!J4:J13)</f>
        <v>-0.1352135375</v>
      </c>
      <c r="F3" s="50">
        <f>MAX(McQuarrie_plus_data!J4:J13)</f>
        <v>0.2401247214</v>
      </c>
      <c r="J3" s="51" t="s">
        <v>141</v>
      </c>
      <c r="K3" s="52"/>
      <c r="M3" s="56" t="s">
        <v>142</v>
      </c>
      <c r="N3" s="52"/>
    </row>
    <row r="4">
      <c r="A4" s="49" t="s">
        <v>80</v>
      </c>
      <c r="B4" s="50">
        <f>RATE(10,,McQuarrie_plus_data!P13,-McQuarrie_plus_data!P23)</f>
        <v>0.01693015602</v>
      </c>
      <c r="C4" s="50">
        <f>AVERAGE(McQuarrie_plus_data!J14:J23)</f>
        <v>0.0184315177</v>
      </c>
      <c r="D4" s="50">
        <f>_xlfn.STDEV.S(McQuarrie_plus_data!J14:J23)</f>
        <v>0.05838509466</v>
      </c>
      <c r="E4" s="50">
        <f>MIN(McQuarrie_plus_data!J14:J23)</f>
        <v>-0.06719769167</v>
      </c>
      <c r="F4" s="50">
        <f>MAX(McQuarrie_plus_data!J14:J23)</f>
        <v>0.1218159296</v>
      </c>
      <c r="J4" s="20">
        <v>1918.0</v>
      </c>
      <c r="K4" s="6">
        <v>-0.244</v>
      </c>
      <c r="M4" s="20">
        <v>1844.0</v>
      </c>
      <c r="N4" s="6">
        <v>0.567</v>
      </c>
    </row>
    <row r="5">
      <c r="A5" s="49" t="s">
        <v>82</v>
      </c>
      <c r="B5" s="50">
        <f>RATE(10,,McQuarrie_plus_data!P23,-McQuarrie_plus_data!P33)</f>
        <v>0.09334820458</v>
      </c>
      <c r="C5" s="50">
        <f>AVERAGE(McQuarrie_plus_data!J24:J33)</f>
        <v>0.0999376193</v>
      </c>
      <c r="D5" s="50">
        <f>_xlfn.STDEV.S(McQuarrie_plus_data!J24:J33)</f>
        <v>0.1237428649</v>
      </c>
      <c r="E5" s="50">
        <f>MIN(McQuarrie_plus_data!J24:J33)</f>
        <v>-0.15066978</v>
      </c>
      <c r="F5" s="50">
        <f>MAX(McQuarrie_plus_data!J24:J33)</f>
        <v>0.2827045039</v>
      </c>
      <c r="J5" s="20">
        <v>1980.0</v>
      </c>
      <c r="K5" s="6">
        <v>-0.227</v>
      </c>
      <c r="M5" s="20">
        <v>1983.0</v>
      </c>
      <c r="N5" s="6">
        <v>0.379</v>
      </c>
    </row>
    <row r="6">
      <c r="A6" s="49" t="s">
        <v>84</v>
      </c>
      <c r="B6" s="50">
        <f>RATE(10,,McQuarrie_plus_data!P33,-McQuarrie_plus_data!P43)</f>
        <v>0.08495022896</v>
      </c>
      <c r="C6" s="50">
        <f>AVERAGE(McQuarrie_plus_data!J34:J43)</f>
        <v>0.08585450127</v>
      </c>
      <c r="D6" s="50">
        <f>_xlfn.STDEV.S(McQuarrie_plus_data!J34:J43)</f>
        <v>0.0465086214</v>
      </c>
      <c r="E6" s="50">
        <f>MIN(McQuarrie_plus_data!J34:J43)</f>
        <v>-0.006565112047</v>
      </c>
      <c r="F6" s="50">
        <f>MAX(McQuarrie_plus_data!J34:J43)</f>
        <v>0.1675681894</v>
      </c>
      <c r="J6" s="20">
        <v>2023.0</v>
      </c>
      <c r="K6" s="6">
        <v>-0.206</v>
      </c>
      <c r="M6" s="20">
        <v>1922.0</v>
      </c>
      <c r="N6" s="6">
        <v>0.308</v>
      </c>
    </row>
    <row r="7">
      <c r="A7" s="49" t="s">
        <v>86</v>
      </c>
      <c r="B7" s="50">
        <f>RATE(10,,McQuarrie_plus_data!P43,-McQuarrie_plus_data!P53)</f>
        <v>-0.004997117723</v>
      </c>
      <c r="C7" s="50">
        <f>AVERAGE(McQuarrie_plus_data!J44:J53)</f>
        <v>-0.001495968259</v>
      </c>
      <c r="D7" s="50">
        <f>_xlfn.STDEV.S(McQuarrie_plus_data!J44:J53)</f>
        <v>0.08443173993</v>
      </c>
      <c r="E7" s="50">
        <f>MIN(McQuarrie_plus_data!J44:J53)</f>
        <v>-0.2061373176</v>
      </c>
      <c r="F7" s="50">
        <f>MAX(McQuarrie_plus_data!J44:J53)</f>
        <v>0.08027108316</v>
      </c>
      <c r="J7" s="20">
        <v>1842.0</v>
      </c>
      <c r="K7" s="6">
        <v>-0.206</v>
      </c>
      <c r="M7" s="20">
        <v>1816.0</v>
      </c>
      <c r="N7" s="6">
        <v>0.283</v>
      </c>
    </row>
    <row r="8">
      <c r="A8" s="49" t="s">
        <v>88</v>
      </c>
      <c r="B8" s="50">
        <f>RATE(10,,McQuarrie_plus_data!P53,-McQuarrie_plus_data!P63)</f>
        <v>0.1254526917</v>
      </c>
      <c r="C8" s="50">
        <f>AVERAGE(McQuarrie_plus_data!J54:J63)</f>
        <v>0.135258712</v>
      </c>
      <c r="D8" s="50">
        <f>_xlfn.STDEV.S(McQuarrie_plus_data!J54:J63)</f>
        <v>0.1692046154</v>
      </c>
      <c r="E8" s="50">
        <f>MIN(McQuarrie_plus_data!J54:J63)</f>
        <v>0.007966804287</v>
      </c>
      <c r="F8" s="50">
        <f>MAX(McQuarrie_plus_data!J54:J63)</f>
        <v>0.5667341828</v>
      </c>
      <c r="J8" s="20">
        <v>1920.0</v>
      </c>
      <c r="K8" s="6">
        <v>-0.167</v>
      </c>
      <c r="M8" s="20">
        <v>1849.0</v>
      </c>
      <c r="N8" s="6">
        <v>0.259</v>
      </c>
    </row>
    <row r="9">
      <c r="A9" s="49" t="s">
        <v>89</v>
      </c>
      <c r="B9" s="50">
        <f>RATE(10,,McQuarrie_plus_data!P63,-McQuarrie_plus_data!P73)</f>
        <v>0.02589292317</v>
      </c>
      <c r="C9" s="50">
        <f>AVERAGE(McQuarrie_plus_data!J64:J73)</f>
        <v>0.02759164292</v>
      </c>
      <c r="D9" s="50">
        <f>_xlfn.STDEV.S(McQuarrie_plus_data!J64:J73)</f>
        <v>0.06237505776</v>
      </c>
      <c r="E9" s="50">
        <f>MIN(McQuarrie_plus_data!J64:J73)</f>
        <v>-0.06874697315</v>
      </c>
      <c r="F9" s="50">
        <f>MAX(McQuarrie_plus_data!J64:J73)</f>
        <v>0.1359183176</v>
      </c>
      <c r="J9" s="20">
        <v>1946.0</v>
      </c>
      <c r="K9" s="6">
        <v>-0.157</v>
      </c>
      <c r="M9" s="20">
        <v>1802.0</v>
      </c>
      <c r="N9" s="6">
        <v>0.24</v>
      </c>
    </row>
    <row r="10">
      <c r="A10" s="49" t="s">
        <v>90</v>
      </c>
      <c r="B10" s="50">
        <f>RATE(10,,McQuarrie_plus_data!P73,-McQuarrie_plus_data!P83)</f>
        <v>0.06275607459</v>
      </c>
      <c r="C10" s="50">
        <f>AVERAGE(McQuarrie_plus_data!J74:J83)</f>
        <v>0.06702205239</v>
      </c>
      <c r="D10" s="50">
        <f>_xlfn.STDEV.S(McQuarrie_plus_data!J74:J83)</f>
        <v>0.0970119164</v>
      </c>
      <c r="E10" s="50">
        <f>MIN(McQuarrie_plus_data!J74:J83)</f>
        <v>-0.1362630205</v>
      </c>
      <c r="F10" s="50">
        <f>MAX(McQuarrie_plus_data!J74:J83)</f>
        <v>0.1537878952</v>
      </c>
      <c r="K10" s="7"/>
    </row>
    <row r="11">
      <c r="A11" s="49" t="s">
        <v>91</v>
      </c>
      <c r="B11" s="50">
        <f>RATE(10,,McQuarrie_plus_data!P83,-McQuarrie_plus_data!P93)</f>
        <v>0.0950118556</v>
      </c>
      <c r="C11" s="50">
        <f>AVERAGE(McQuarrie_plus_data!J84:J93)</f>
        <v>0.09538920312</v>
      </c>
      <c r="D11" s="50">
        <f>_xlfn.STDEV.S(McQuarrie_plus_data!J84:J93)</f>
        <v>0.03042130704</v>
      </c>
      <c r="E11" s="50">
        <f>MIN(McQuarrie_plus_data!J84:J93)</f>
        <v>0.05934396446</v>
      </c>
      <c r="F11" s="50">
        <f>MAX(McQuarrie_plus_data!J84:J93)</f>
        <v>0.1502053711</v>
      </c>
      <c r="K11" s="7"/>
    </row>
    <row r="12">
      <c r="A12" s="49" t="s">
        <v>92</v>
      </c>
      <c r="B12" s="50">
        <f>RATE(10,,McQuarrie_plus_data!P93,-McQuarrie_plus_data!P103)</f>
        <v>0.06188271626</v>
      </c>
      <c r="C12" s="50">
        <f>AVERAGE(McQuarrie_plus_data!J94:J103)</f>
        <v>0.06210159117</v>
      </c>
      <c r="D12" s="50">
        <f>_xlfn.STDEV.S(McQuarrie_plus_data!J94:J103)</f>
        <v>0.02271243162</v>
      </c>
      <c r="E12" s="50">
        <f>MIN(McQuarrie_plus_data!J94:J103)</f>
        <v>0.02578547788</v>
      </c>
      <c r="F12" s="50">
        <f>MAX(McQuarrie_plus_data!J94:J103)</f>
        <v>0.09670784272</v>
      </c>
      <c r="K12" s="7"/>
    </row>
    <row r="13">
      <c r="A13" s="49" t="s">
        <v>93</v>
      </c>
      <c r="B13" s="50">
        <f>RATE(10,,McQuarrie_plus_data!P103,-McQuarrie_plus_data!P113)</f>
        <v>0.06424844974</v>
      </c>
      <c r="C13" s="50">
        <f>AVERAGE(McQuarrie_plus_data!J104:J113)</f>
        <v>0.06486632367</v>
      </c>
      <c r="D13" s="50">
        <f>_xlfn.STDEV.S(McQuarrie_plus_data!J104:J113)</f>
        <v>0.03818860629</v>
      </c>
      <c r="E13" s="50">
        <f>MIN(McQuarrie_plus_data!J104:J113)</f>
        <v>0.002490947845</v>
      </c>
      <c r="F13" s="50">
        <f>MAX(McQuarrie_plus_data!J104:J113)</f>
        <v>0.116579471</v>
      </c>
    </row>
    <row r="14">
      <c r="A14" s="49" t="s">
        <v>94</v>
      </c>
      <c r="B14" s="50">
        <f>RATE(10,,McQuarrie_plus_data!P113,-McQuarrie_plus_data!P123)</f>
        <v>0.02619210287</v>
      </c>
      <c r="C14" s="50">
        <f>AVERAGE(McQuarrie_plus_data!J114:J123)</f>
        <v>0.02774964783</v>
      </c>
      <c r="D14" s="50">
        <f>_xlfn.STDEV.S(McQuarrie_plus_data!J114:J123)</f>
        <v>0.06049969552</v>
      </c>
      <c r="E14" s="50">
        <f>MIN(McQuarrie_plus_data!J114:J123)</f>
        <v>-0.04986882955</v>
      </c>
      <c r="F14" s="50">
        <f>MAX(McQuarrie_plus_data!J114:J123)</f>
        <v>0.1416853853</v>
      </c>
    </row>
    <row r="15">
      <c r="A15" s="49" t="s">
        <v>95</v>
      </c>
      <c r="B15" s="50">
        <f>RATE(10,,McQuarrie_plus_data!P123,-McQuarrie_plus_data!P133)</f>
        <v>-0.01548569161</v>
      </c>
      <c r="C15" s="50">
        <f>AVERAGE(McQuarrie_plus_data!J124:J133)</f>
        <v>-0.005308091064</v>
      </c>
      <c r="D15" s="50">
        <f>_xlfn.STDEV.S(McQuarrie_plus_data!J124:J133)</f>
        <v>0.1514122931</v>
      </c>
      <c r="E15" s="50">
        <f>MIN(McQuarrie_plus_data!J124:J133)</f>
        <v>-0.2436060795</v>
      </c>
      <c r="F15" s="50">
        <f>MAX(McQuarrie_plus_data!J124:J133)</f>
        <v>0.3083196465</v>
      </c>
    </row>
    <row r="16">
      <c r="A16" s="49" t="s">
        <v>96</v>
      </c>
      <c r="B16" s="50">
        <f>RATE(10,,McQuarrie_plus_data!P133,-McQuarrie_plus_data!P143)</f>
        <v>0.06248488089</v>
      </c>
      <c r="C16" s="50">
        <f>AVERAGE(McQuarrie_plus_data!J134:J143)</f>
        <v>0.06517624101</v>
      </c>
      <c r="D16" s="50">
        <f>_xlfn.STDEV.S(McQuarrie_plus_data!J134:J143)</f>
        <v>0.07881352083</v>
      </c>
      <c r="E16" s="50">
        <f>MIN(McQuarrie_plus_data!J134:J143)</f>
        <v>-0.0919348939</v>
      </c>
      <c r="F16" s="50">
        <f>MAX(McQuarrie_plus_data!J134:J143)</f>
        <v>0.1843514047</v>
      </c>
    </row>
    <row r="17">
      <c r="A17" s="49" t="s">
        <v>97</v>
      </c>
      <c r="B17" s="50">
        <f>RATE(10,,McQuarrie_plus_data!P143,-McQuarrie_plus_data!P153)</f>
        <v>0.03471706018</v>
      </c>
      <c r="C17" s="50">
        <f>AVERAGE(McQuarrie_plus_data!J144:J153)</f>
        <v>0.03717716586</v>
      </c>
      <c r="D17" s="50">
        <f>_xlfn.STDEV.S(McQuarrie_plus_data!J144:J153)</f>
        <v>0.07481304058</v>
      </c>
      <c r="E17" s="50">
        <f>MIN(McQuarrie_plus_data!J144:J153)</f>
        <v>-0.0746827688</v>
      </c>
      <c r="F17" s="50">
        <f>MAX(McQuarrie_plus_data!J144:J153)</f>
        <v>0.1460482929</v>
      </c>
    </row>
    <row r="18">
      <c r="A18" s="49" t="s">
        <v>98</v>
      </c>
      <c r="B18" s="50">
        <f>RATE(10,,McQuarrie_plus_data!P153,-McQuarrie_plus_data!P163)</f>
        <v>-0.016551971</v>
      </c>
      <c r="C18" s="50">
        <f>AVERAGE(McQuarrie_plus_data!J154:J163)</f>
        <v>-0.01301665814</v>
      </c>
      <c r="D18" s="50">
        <f>_xlfn.STDEV.S(McQuarrie_plus_data!J154:J163)</f>
        <v>0.08626851964</v>
      </c>
      <c r="E18" s="50">
        <f>MIN(McQuarrie_plus_data!J154:J163)</f>
        <v>-0.1568314425</v>
      </c>
      <c r="F18" s="50">
        <f>MAX(McQuarrie_plus_data!J154:J163)</f>
        <v>0.08960144392</v>
      </c>
    </row>
    <row r="19">
      <c r="A19" s="49" t="s">
        <v>99</v>
      </c>
      <c r="B19" s="50">
        <f>RATE(10,,McQuarrie_plus_data!P163,-McQuarrie_plus_data!P173)</f>
        <v>0.006625788694</v>
      </c>
      <c r="C19" s="50">
        <f>AVERAGE(McQuarrie_plus_data!J164:J173)</f>
        <v>0.007997142192</v>
      </c>
      <c r="D19" s="50">
        <f>_xlfn.STDEV.S(McQuarrie_plus_data!J164:J173)</f>
        <v>0.054710182</v>
      </c>
      <c r="E19" s="50">
        <f>MIN(McQuarrie_plus_data!J164:J173)</f>
        <v>-0.09698063288</v>
      </c>
      <c r="F19" s="50">
        <f>MAX(McQuarrie_plus_data!J164:J173)</f>
        <v>0.0752394225</v>
      </c>
    </row>
    <row r="20">
      <c r="A20" s="49" t="s">
        <v>100</v>
      </c>
      <c r="B20" s="50">
        <f>RATE(10,,McQuarrie_plus_data!P173,-McQuarrie_plus_data!P183)</f>
        <v>-0.01435593906</v>
      </c>
      <c r="C20" s="50">
        <f>AVERAGE(McQuarrie_plus_data!J174:J183)</f>
        <v>-0.01130135082</v>
      </c>
      <c r="D20" s="50">
        <f>_xlfn.STDEV.S(McQuarrie_plus_data!J174:J183)</f>
        <v>0.08212821133</v>
      </c>
      <c r="E20" s="50">
        <f>MIN(McQuarrie_plus_data!J174:J183)</f>
        <v>-0.1434338624</v>
      </c>
      <c r="F20" s="50">
        <f>MAX(McQuarrie_plus_data!J174:J183)</f>
        <v>0.1526150754</v>
      </c>
    </row>
    <row r="21" ht="15.75" customHeight="1">
      <c r="A21" s="49" t="s">
        <v>101</v>
      </c>
      <c r="B21" s="50">
        <f>RATE(10,,McQuarrie_plus_data!P183,-McQuarrie_plus_data!P193)</f>
        <v>-0.02569005506</v>
      </c>
      <c r="C21" s="50">
        <f>AVERAGE(McQuarrie_plus_data!J184:J193)</f>
        <v>-0.01526192607</v>
      </c>
      <c r="D21" s="50">
        <f>_xlfn.STDEV.S(McQuarrie_plus_data!J184:J193)</f>
        <v>0.1600365249</v>
      </c>
      <c r="E21" s="50">
        <f>MIN(McQuarrie_plus_data!J184:J193)</f>
        <v>-0.2274436691</v>
      </c>
      <c r="F21" s="50">
        <f>MAX(McQuarrie_plus_data!J184:J193)</f>
        <v>0.3794738823</v>
      </c>
    </row>
    <row r="22" ht="15.75" customHeight="1">
      <c r="A22" s="49" t="s">
        <v>102</v>
      </c>
      <c r="B22" s="50">
        <f>RATE(10,,McQuarrie_plus_data!P193,-McQuarrie_plus_data!P203)</f>
        <v>0.09459788675</v>
      </c>
      <c r="C22" s="50">
        <f>AVERAGE(McQuarrie_plus_data!J194:J203)</f>
        <v>0.09689289993</v>
      </c>
      <c r="D22" s="50">
        <f>_xlfn.STDEV.S(McQuarrie_plus_data!J194:J203)</f>
        <v>0.07516943261</v>
      </c>
      <c r="E22" s="50">
        <f>MIN(McQuarrie_plus_data!J194:J203)</f>
        <v>-0.01322366196</v>
      </c>
      <c r="F22" s="50">
        <f>MAX(McQuarrie_plus_data!J194:J203)</f>
        <v>0.2182843642</v>
      </c>
    </row>
    <row r="23" ht="15.75" customHeight="1">
      <c r="A23" s="49" t="s">
        <v>103</v>
      </c>
      <c r="B23" s="50">
        <f>RATE(10,,McQuarrie_plus_data!P203,-McQuarrie_plus_data!P213)</f>
        <v>0.05907768327</v>
      </c>
      <c r="C23" s="50">
        <f>AVERAGE(McQuarrie_plus_data!J204:J213)</f>
        <v>0.06361784926</v>
      </c>
      <c r="D23" s="50">
        <f>_xlfn.STDEV.S(McQuarrie_plus_data!J204:J213)</f>
        <v>0.1015107225</v>
      </c>
      <c r="E23" s="50">
        <f>MIN(McQuarrie_plus_data!J204:J213)</f>
        <v>-0.1120278563</v>
      </c>
      <c r="F23" s="50">
        <f>MAX(McQuarrie_plus_data!J204:J213)</f>
        <v>0.2090460194</v>
      </c>
    </row>
    <row r="24" ht="15.75" customHeight="1">
      <c r="A24" s="49" t="s">
        <v>104</v>
      </c>
      <c r="B24" s="50">
        <f>RATE(10,,McQuarrie_plus_data!P213,-McQuarrie_plus_data!P223)</f>
        <v>0.04877891672</v>
      </c>
      <c r="C24" s="50">
        <f>AVERAGE(McQuarrie_plus_data!J214:J223)</f>
        <v>0.05061953209</v>
      </c>
      <c r="D24" s="50">
        <f>_xlfn.STDEV.S(McQuarrie_plus_data!J214:J223)</f>
        <v>0.06661541427</v>
      </c>
      <c r="E24" s="50">
        <f>MIN(McQuarrie_plus_data!J214:J223)</f>
        <v>-0.01850967545</v>
      </c>
      <c r="F24" s="50">
        <f>MAX(McQuarrie_plus_data!J214:J223)</f>
        <v>0.1918346371</v>
      </c>
    </row>
    <row r="25" ht="15.75" customHeight="1">
      <c r="A25" s="49" t="s">
        <v>105</v>
      </c>
      <c r="B25" s="50">
        <f>RATE(10,,McQuarrie_plus_data!P223,-McQuarrie_plus_data!P233)</f>
        <v>0.006671994919</v>
      </c>
      <c r="C25" s="50">
        <f>AVERAGE(McQuarrie_plus_data!J224:J233)</f>
        <v>0.01419164192</v>
      </c>
      <c r="D25" s="50">
        <f>_xlfn.STDEV.S(McQuarrie_plus_data!J224:J233)</f>
        <v>0.1295685192</v>
      </c>
      <c r="E25" s="50">
        <f>MIN(McQuarrie_plus_data!J224:J233)</f>
        <v>-0.2064298102</v>
      </c>
      <c r="F25" s="50">
        <f>MAX(McQuarrie_plus_data!J224:J233)</f>
        <v>0.206622766</v>
      </c>
    </row>
    <row r="26" ht="15.75" customHeight="1">
      <c r="B26" s="11"/>
      <c r="C26" s="11"/>
      <c r="D26" s="11"/>
      <c r="E26" s="11"/>
      <c r="F26" s="11"/>
    </row>
    <row r="27" ht="15.75" customHeight="1">
      <c r="A27" s="54" t="s">
        <v>108</v>
      </c>
      <c r="B27" s="55">
        <f>RATE(230,,McQuarrie_plus_data!P3,-McQuarrie_plus_data!P233)</f>
        <v>0.04005532915</v>
      </c>
      <c r="C27" s="55">
        <f>AVERAGE(McQuarrie_plus_data!J4:J233)</f>
        <v>0.04470533619</v>
      </c>
      <c r="D27" s="55">
        <f>_xlfn.STDEV.S(McQuarrie_plus_data!J4:J233)</f>
        <v>0.09921934674</v>
      </c>
      <c r="E27" s="55">
        <f>MIN(McQuarrie_plus_data!J4:J233)</f>
        <v>-0.2436060795</v>
      </c>
      <c r="F27" s="55">
        <f>MAX(McQuarrie_plus_data!J4:J233)</f>
        <v>0.5667341828</v>
      </c>
    </row>
    <row r="28" ht="15.75" customHeight="1">
      <c r="A28" s="54" t="s">
        <v>109</v>
      </c>
      <c r="B28" s="55">
        <f>RATE(120,,McQuarrie_plus_data!P3,-McQuarrie_plus_data!P123)</f>
        <v>0.05765751908</v>
      </c>
      <c r="C28" s="55">
        <f>AVERAGE(McQuarrie_plus_data!J4:J123)</f>
        <v>0.06145319051</v>
      </c>
      <c r="D28" s="55">
        <f>_xlfn.STDEV.S(McQuarrie_plus_data!J4:J123)</f>
        <v>0.09185297947</v>
      </c>
      <c r="E28" s="55">
        <f>MIN(McQuarrie_plus_data!J4:J123)</f>
        <v>-0.2061373176</v>
      </c>
      <c r="F28" s="55">
        <f>MAX(McQuarrie_plus_data!J4:J123)</f>
        <v>0.5667341828</v>
      </c>
    </row>
    <row r="29" ht="15.75" customHeight="1">
      <c r="A29" s="54" t="s">
        <v>111</v>
      </c>
      <c r="B29" s="55">
        <f>RATE(90,,McQuarrie_plus_data!P123,-McQuarrie_plus_data!P233)</f>
        <v>0.02595569779</v>
      </c>
      <c r="C29" s="55">
        <f>AVERAGE(McQuarrie_plus_data!J124:J233)</f>
        <v>0.02643494965</v>
      </c>
      <c r="D29" s="55">
        <f>_xlfn.STDEV.S(McQuarrie_plus_data!J124:J233)</f>
        <v>0.1040469451</v>
      </c>
      <c r="E29" s="55">
        <f>MIN(McQuarrie_plus_data!J124:J233)</f>
        <v>-0.2436060795</v>
      </c>
      <c r="F29" s="55">
        <f>MAX(McQuarrie_plus_data!J124:J233)</f>
        <v>0.3794738823</v>
      </c>
    </row>
    <row r="30" ht="15.75" customHeight="1">
      <c r="A30" s="54" t="s">
        <v>112</v>
      </c>
      <c r="B30" s="55">
        <f>RATE(149,,McQuarrie_plus_data!P3,-McQuarrie_plus_data!P152)</f>
        <v>0.05191670015</v>
      </c>
      <c r="C30" s="55">
        <f>AVERAGE(McQuarrie_plus_data!J4:J152)</f>
        <v>0.05616064296</v>
      </c>
      <c r="D30" s="55">
        <f>_xlfn.STDEV.S(McQuarrie_plus_data!J4:J152)</f>
        <v>0.09571520647</v>
      </c>
      <c r="E30" s="55">
        <f>MIN(McQuarrie_plus_data!J4:J152)</f>
        <v>-0.2436060795</v>
      </c>
      <c r="F30" s="55">
        <f>MAX(McQuarrie_plus_data!J4:J152)</f>
        <v>0.5667341828</v>
      </c>
    </row>
    <row r="31" ht="15.75" customHeight="1">
      <c r="A31" s="54" t="s">
        <v>113</v>
      </c>
      <c r="B31" s="55">
        <f>RATE(29,,McQuarrie_plus_data!P123,-McQuarrie_plus_data!P152)</f>
        <v>0.02849095321</v>
      </c>
      <c r="C31" s="55">
        <f>AVERAGE(McQuarrie_plus_data!J124:J152)</f>
        <v>0.03426044623</v>
      </c>
      <c r="D31" s="55">
        <f>_xlfn.STDEV.S(McQuarrie_plus_data!J124:J152)</f>
        <v>0.109318936</v>
      </c>
      <c r="E31" s="55">
        <f>MIN(McQuarrie_plus_data!J124:J152)</f>
        <v>-0.2436060795</v>
      </c>
      <c r="F31" s="55">
        <f>MAX(McQuarrie_plus_data!J124:J152)</f>
        <v>0.3083196465</v>
      </c>
    </row>
    <row r="32" ht="15.75" customHeight="1">
      <c r="A32" s="54" t="s">
        <v>114</v>
      </c>
      <c r="B32" s="55">
        <f>RATE(13,,McQuarrie_plus_data!P139,-McQuarrie_plus_data!P152)</f>
        <v>0.04878854242</v>
      </c>
      <c r="C32" s="55">
        <f>AVERAGE(McQuarrie_plus_data!J140:J152)</f>
        <v>0.05232564996</v>
      </c>
      <c r="D32" s="55">
        <f>_xlfn.STDEV.S(McQuarrie_plus_data!J140:J152)</f>
        <v>0.08885245287</v>
      </c>
      <c r="E32" s="55">
        <f>MIN(McQuarrie_plus_data!J140:J152)</f>
        <v>-0.0919348939</v>
      </c>
      <c r="F32" s="55">
        <f>MAX(McQuarrie_plus_data!J140:J152)</f>
        <v>0.1843514047</v>
      </c>
    </row>
    <row r="33" ht="15.75" customHeight="1">
      <c r="A33" s="54" t="s">
        <v>115</v>
      </c>
      <c r="B33" s="55">
        <f>RATE(81,,McQuarrie_plus_data!P152,-McQuarrie_plus_data!P233)</f>
        <v>0.01858446466</v>
      </c>
      <c r="C33" s="55">
        <f>AVERAGE(McQuarrie_plus_data!J153:J233)</f>
        <v>0.02363322866</v>
      </c>
      <c r="D33" s="55">
        <f>_xlfn.STDEV.S(McQuarrie_plus_data!J153:J233)</f>
        <v>0.1026510601</v>
      </c>
      <c r="E33" s="55">
        <f>MIN(McQuarrie_plus_data!J153:J233)</f>
        <v>-0.2274436691</v>
      </c>
      <c r="F33" s="55">
        <f>MAX(McQuarrie_plus_data!J153:J233)</f>
        <v>0.3794738823</v>
      </c>
    </row>
    <row r="34" ht="15.75" customHeight="1">
      <c r="A34" s="54" t="s">
        <v>116</v>
      </c>
      <c r="B34" s="55">
        <f>RATE(40,,McQuarrie_plus_data!P152,-McQuarrie_plus_data!P192)</f>
        <v>-0.02104529958</v>
      </c>
      <c r="C34" s="55">
        <f>AVERAGE(McQuarrie_plus_data!J153:J192)</f>
        <v>-0.01796003983</v>
      </c>
      <c r="D34" s="55">
        <f>_xlfn.STDEV.S(McQuarrie_plus_data!J153:J192)</f>
        <v>0.07757556159</v>
      </c>
      <c r="E34" s="55">
        <f>MIN(McQuarrie_plus_data!J153:J192)</f>
        <v>-0.2274436691</v>
      </c>
      <c r="F34" s="55">
        <f>MAX(McQuarrie_plus_data!J153:J192)</f>
        <v>0.1526150754</v>
      </c>
    </row>
    <row r="35" ht="15.75" customHeight="1">
      <c r="A35" s="54" t="s">
        <v>117</v>
      </c>
      <c r="B35" s="55">
        <f>RATE(25,,McQuarrie_plus_data!P192,-McQuarrie_plus_data!P217)</f>
        <v>0.07932012091</v>
      </c>
      <c r="C35" s="55">
        <f>AVERAGE(McQuarrie_plus_data!J193:J217)</f>
        <v>0.08387381886</v>
      </c>
      <c r="D35" s="55">
        <f>_xlfn.STDEV.S(McQuarrie_plus_data!J193:J217)</f>
        <v>0.1027555499</v>
      </c>
      <c r="E35" s="55">
        <f>MIN(McQuarrie_plus_data!J193:J217)</f>
        <v>-0.1120278563</v>
      </c>
      <c r="F35" s="55">
        <f>MAX(McQuarrie_plus_data!J193:J217)</f>
        <v>0.3794738823</v>
      </c>
    </row>
    <row r="36" ht="15.75" customHeight="1">
      <c r="A36" s="54" t="s">
        <v>118</v>
      </c>
      <c r="B36" s="55">
        <f>RATE(16,,McQuarrie_plus_data!P217,-McQuarrie_plus_data!P233)</f>
        <v>0.02749865929</v>
      </c>
      <c r="C36" s="55">
        <f>AVERAGE(McQuarrie_plus_data!J218:J233)</f>
        <v>0.03349047768</v>
      </c>
      <c r="D36" s="55">
        <f>_xlfn.STDEV.S(McQuarrie_plus_data!J218:J233)</f>
        <v>0.1135463881</v>
      </c>
      <c r="E36" s="55">
        <f>MIN(McQuarrie_plus_data!J218:J233)</f>
        <v>-0.2064298102</v>
      </c>
      <c r="F36" s="55">
        <f>MAX(McQuarrie_plus_data!J218:J233)</f>
        <v>0.206622766</v>
      </c>
    </row>
    <row r="37" ht="15.75" customHeight="1">
      <c r="A37" s="54" t="s">
        <v>119</v>
      </c>
      <c r="B37" s="55">
        <f>RATE(41,,McQuarrie_plus_data!P192,-McQuarrie_plus_data!P233)</f>
        <v>0.05879321042</v>
      </c>
      <c r="C37" s="55">
        <f>AVERAGE(McQuarrie_plus_data!J193:J233)</f>
        <v>0.06421202718</v>
      </c>
      <c r="D37" s="55">
        <f>_xlfn.STDEV.S(McQuarrie_plus_data!J193:J233)</f>
        <v>0.108577884</v>
      </c>
      <c r="E37" s="55">
        <f>MIN(McQuarrie_plus_data!J193:J233)</f>
        <v>-0.2064298102</v>
      </c>
      <c r="F37" s="55">
        <f>MAX(McQuarrie_plus_data!J193:J233)</f>
        <v>0.3794738823</v>
      </c>
    </row>
    <row r="38" ht="15.75" customHeight="1">
      <c r="A38" s="54" t="s">
        <v>120</v>
      </c>
      <c r="B38" s="55">
        <f>RATE(133,,McQuarrie_plus_data!P3,-McQuarrie_plus_data!P136)</f>
        <v>0.05170304778</v>
      </c>
      <c r="C38" s="55">
        <f>AVERAGE(McQuarrie_plus_data!J4:J136)</f>
        <v>0.05608723366</v>
      </c>
      <c r="D38" s="55">
        <f>_xlfn.STDEV.S(McQuarrie_plus_data!J4:J136)</f>
        <v>0.09749152971</v>
      </c>
      <c r="E38" s="55">
        <f>MIN(McQuarrie_plus_data!J4:J136)</f>
        <v>-0.2436060795</v>
      </c>
      <c r="F38" s="55">
        <f>MAX(McQuarrie_plus_data!J4:J136)</f>
        <v>0.5667341828</v>
      </c>
    </row>
    <row r="39" ht="15.75" customHeight="1">
      <c r="A39" s="54" t="s">
        <v>121</v>
      </c>
      <c r="B39" s="55">
        <f>RATE(97,,McQuarrie_plus_data!P136,-McQuarrie_plus_data!P233)</f>
        <v>0.02429415642</v>
      </c>
      <c r="C39" s="55">
        <f>AVERAGE(McQuarrie_plus_data!J137:J233)</f>
        <v>0.02909922935</v>
      </c>
      <c r="D39" s="55">
        <f>_xlfn.STDEV.S(McQuarrie_plus_data!J137:J233)</f>
        <v>0.09994396444</v>
      </c>
      <c r="E39" s="55">
        <f>MIN(McQuarrie_plus_data!J137:J233)</f>
        <v>-0.2274436691</v>
      </c>
      <c r="F39" s="55">
        <f>MAX(McQuarrie_plus_data!J137:J233)</f>
        <v>0.3794738823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A2"/>
    <mergeCell ref="B1:C1"/>
    <mergeCell ref="D1:D2"/>
    <mergeCell ref="E1:E2"/>
    <mergeCell ref="F1:F2"/>
    <mergeCell ref="J3:K3"/>
    <mergeCell ref="M3:N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3" width="11.86"/>
    <col customWidth="1" min="4" max="4" width="11.29"/>
    <col customWidth="1" min="5" max="5" width="11.86"/>
    <col customWidth="1" min="6" max="6" width="9.43"/>
    <col customWidth="1" min="7" max="10" width="9.14"/>
    <col customWidth="1" min="11" max="26" width="8.71"/>
  </cols>
  <sheetData>
    <row r="1">
      <c r="A1" s="1" t="s">
        <v>0</v>
      </c>
      <c r="B1" s="1" t="s">
        <v>7</v>
      </c>
      <c r="C1" s="1" t="s">
        <v>9</v>
      </c>
      <c r="D1" s="1" t="s">
        <v>143</v>
      </c>
      <c r="E1" s="1" t="s">
        <v>144</v>
      </c>
      <c r="F1" s="1" t="s">
        <v>145</v>
      </c>
      <c r="G1" s="1" t="s">
        <v>146</v>
      </c>
      <c r="H1" s="1" t="s">
        <v>147</v>
      </c>
      <c r="I1" s="1" t="s">
        <v>148</v>
      </c>
      <c r="J1" s="1" t="s">
        <v>149</v>
      </c>
      <c r="K1" s="1" t="s">
        <v>150</v>
      </c>
      <c r="L1" s="1" t="s">
        <v>151</v>
      </c>
      <c r="M1" s="1" t="s">
        <v>152</v>
      </c>
      <c r="N1" s="1" t="s">
        <v>153</v>
      </c>
      <c r="O1" s="1" t="s">
        <v>154</v>
      </c>
      <c r="P1" s="1" t="s">
        <v>155</v>
      </c>
      <c r="Q1" s="1" t="s">
        <v>156</v>
      </c>
    </row>
    <row r="2">
      <c r="A2" s="2">
        <v>1792.0</v>
      </c>
      <c r="F2" s="17"/>
    </row>
    <row r="3">
      <c r="A3" s="2">
        <v>1793.0</v>
      </c>
      <c r="E3" s="2">
        <v>1.0</v>
      </c>
      <c r="F3" s="17"/>
      <c r="L3" s="2">
        <v>1.0</v>
      </c>
    </row>
    <row r="4">
      <c r="A4" s="2">
        <v>1794.0</v>
      </c>
      <c r="B4" s="2">
        <v>-0.1389597899088345</v>
      </c>
      <c r="C4" s="2">
        <v>-0.135213537510856</v>
      </c>
      <c r="D4" s="2">
        <f>0.6*$B4+0.4*$C4</f>
        <v>-0.1374612889</v>
      </c>
      <c r="E4" s="2">
        <f t="shared" ref="E4:E233" si="1">(1+D4)*E3</f>
        <v>0.8625387111</v>
      </c>
      <c r="F4" s="17"/>
      <c r="K4" s="2">
        <f t="shared" ref="K4:K233" si="2">0.3*$B4+0.7*$C4</f>
        <v>-0.1363374132</v>
      </c>
      <c r="L4" s="2">
        <f t="shared" ref="L4:L233" si="3">(1+K4)*L3</f>
        <v>0.8636625868</v>
      </c>
    </row>
    <row r="5">
      <c r="A5" s="2">
        <v>1795.0</v>
      </c>
      <c r="B5" s="2">
        <v>0.06256753030867346</v>
      </c>
      <c r="C5" s="2">
        <v>0.022767635798728314</v>
      </c>
      <c r="D5" s="2">
        <f t="shared" ref="D5:D233" si="4">0.6*B5+0.4*C5</f>
        <v>0.0466475725</v>
      </c>
      <c r="E5" s="2">
        <f t="shared" si="1"/>
        <v>0.9027740481</v>
      </c>
      <c r="F5" s="17"/>
      <c r="K5" s="2">
        <f t="shared" si="2"/>
        <v>0.03470760415</v>
      </c>
      <c r="L5" s="2">
        <f t="shared" si="3"/>
        <v>0.893638246</v>
      </c>
    </row>
    <row r="6">
      <c r="A6" s="2">
        <v>1796.0</v>
      </c>
      <c r="B6" s="2">
        <v>0.003522977767286717</v>
      </c>
      <c r="C6" s="2">
        <v>-0.09627351154612018</v>
      </c>
      <c r="D6" s="2">
        <f t="shared" si="4"/>
        <v>-0.03639561796</v>
      </c>
      <c r="E6" s="2">
        <f t="shared" si="1"/>
        <v>0.8699170288</v>
      </c>
      <c r="F6" s="17"/>
      <c r="K6" s="2">
        <f t="shared" si="2"/>
        <v>-0.06633456475</v>
      </c>
      <c r="L6" s="2">
        <f t="shared" si="3"/>
        <v>0.8343591419</v>
      </c>
    </row>
    <row r="7">
      <c r="A7" s="2">
        <v>1797.0</v>
      </c>
      <c r="B7" s="2">
        <v>-0.04116152657296235</v>
      </c>
      <c r="C7" s="2">
        <v>-0.06693820980392817</v>
      </c>
      <c r="D7" s="2">
        <f t="shared" si="4"/>
        <v>-0.05147219987</v>
      </c>
      <c r="E7" s="2">
        <f t="shared" si="1"/>
        <v>0.8251404856</v>
      </c>
      <c r="F7" s="17"/>
      <c r="K7" s="2">
        <f t="shared" si="2"/>
        <v>-0.05920520483</v>
      </c>
      <c r="L7" s="2">
        <f t="shared" si="3"/>
        <v>0.784960738</v>
      </c>
    </row>
    <row r="8">
      <c r="A8" s="2">
        <v>1798.0</v>
      </c>
      <c r="B8" s="2">
        <v>0.1749410580745685</v>
      </c>
      <c r="C8" s="2">
        <v>0.19697645324092083</v>
      </c>
      <c r="D8" s="2">
        <f t="shared" si="4"/>
        <v>0.1837552161</v>
      </c>
      <c r="E8" s="2">
        <f t="shared" si="1"/>
        <v>0.9767643539</v>
      </c>
      <c r="F8" s="17"/>
      <c r="K8" s="2">
        <f t="shared" si="2"/>
        <v>0.1903658347</v>
      </c>
      <c r="L8" s="2">
        <f t="shared" si="3"/>
        <v>0.934390444</v>
      </c>
    </row>
    <row r="9">
      <c r="A9" s="2">
        <v>1799.0</v>
      </c>
      <c r="B9" s="2">
        <v>0.10368869530040659</v>
      </c>
      <c r="C9" s="2">
        <v>0.050021011897953604</v>
      </c>
      <c r="D9" s="2">
        <f t="shared" si="4"/>
        <v>0.08222162194</v>
      </c>
      <c r="E9" s="2">
        <f t="shared" si="1"/>
        <v>1.057075503</v>
      </c>
      <c r="F9" s="17"/>
      <c r="K9" s="2">
        <f t="shared" si="2"/>
        <v>0.06612131692</v>
      </c>
      <c r="L9" s="2">
        <f t="shared" si="3"/>
        <v>0.9961735707</v>
      </c>
    </row>
    <row r="10">
      <c r="A10" s="2">
        <v>1800.0</v>
      </c>
      <c r="B10" s="2">
        <v>0.04997984486716156</v>
      </c>
      <c r="C10" s="2">
        <v>0.04519251497099619</v>
      </c>
      <c r="D10" s="2">
        <f t="shared" si="4"/>
        <v>0.04806491291</v>
      </c>
      <c r="E10" s="2">
        <f t="shared" si="1"/>
        <v>1.107883745</v>
      </c>
      <c r="F10" s="17"/>
      <c r="K10" s="2">
        <f t="shared" si="2"/>
        <v>0.04662871394</v>
      </c>
      <c r="L10" s="2">
        <f t="shared" si="3"/>
        <v>1.042623863</v>
      </c>
    </row>
    <row r="11">
      <c r="A11" s="2">
        <v>1801.0</v>
      </c>
      <c r="B11" s="2">
        <v>0.11740439615149056</v>
      </c>
      <c r="C11" s="2">
        <v>0.1678956515998098</v>
      </c>
      <c r="D11" s="2">
        <f t="shared" si="4"/>
        <v>0.1376008983</v>
      </c>
      <c r="E11" s="2">
        <f t="shared" si="1"/>
        <v>1.260329544</v>
      </c>
      <c r="F11" s="17"/>
      <c r="K11" s="2">
        <f t="shared" si="2"/>
        <v>0.152748275</v>
      </c>
      <c r="L11" s="2">
        <f t="shared" si="3"/>
        <v>1.20188286</v>
      </c>
    </row>
    <row r="12">
      <c r="A12" s="2">
        <v>1802.0</v>
      </c>
      <c r="B12" s="2">
        <v>0.22089566161235918</v>
      </c>
      <c r="C12" s="2">
        <v>0.24012472144782393</v>
      </c>
      <c r="D12" s="2">
        <f t="shared" si="4"/>
        <v>0.2285872855</v>
      </c>
      <c r="E12" s="2">
        <f t="shared" si="1"/>
        <v>1.548424853</v>
      </c>
      <c r="F12" s="17"/>
      <c r="K12" s="2">
        <f t="shared" si="2"/>
        <v>0.2343560035</v>
      </c>
      <c r="L12" s="2">
        <f t="shared" si="3"/>
        <v>1.483551323</v>
      </c>
    </row>
    <row r="13">
      <c r="A13" s="2">
        <v>1803.0</v>
      </c>
      <c r="B13" s="2">
        <v>0.21538577319815166</v>
      </c>
      <c r="C13" s="2">
        <v>0.12276169968596307</v>
      </c>
      <c r="D13" s="2">
        <f t="shared" si="4"/>
        <v>0.1783361438</v>
      </c>
      <c r="E13" s="2">
        <f t="shared" si="1"/>
        <v>1.82456497</v>
      </c>
      <c r="F13" s="7">
        <f t="shared" ref="F13:F233" si="5">RATE(10,,E3,-E13)</f>
        <v>0.06197901063</v>
      </c>
      <c r="G13" s="2">
        <f t="shared" ref="G13:G233" si="6">AVERAGE(D4:D13)</f>
        <v>0.06798845444</v>
      </c>
      <c r="H13" s="2">
        <f t="shared" ref="H13:H233" si="7">MIN(D4:D13)</f>
        <v>-0.1374612889</v>
      </c>
      <c r="I13" s="2">
        <f t="shared" ref="I13:I233" si="8">MAX(D4:D13)</f>
        <v>0.2285872855</v>
      </c>
      <c r="J13" s="2">
        <f t="shared" ref="J13:J233" si="9">_xlfn.STDEV.S(D4:D13)</f>
        <v>0.1176850202</v>
      </c>
      <c r="K13" s="2">
        <f t="shared" si="2"/>
        <v>0.1505489217</v>
      </c>
      <c r="L13" s="2">
        <f t="shared" si="3"/>
        <v>1.706898375</v>
      </c>
      <c r="M13" s="7">
        <f t="shared" ref="M13:M233" si="10">RATE(10,,L3,-L13)</f>
        <v>0.054923013</v>
      </c>
      <c r="N13" s="2">
        <f t="shared" ref="N13:N233" si="11">AVERAGE(K4:K13)</f>
        <v>0.06135994871</v>
      </c>
      <c r="O13" s="2">
        <f t="shared" ref="O13:O233" si="12">MIN(K4:K13)</f>
        <v>-0.1363374132</v>
      </c>
      <c r="P13" s="2">
        <f t="shared" ref="P13:P233" si="13">MAX(K4:K13)</f>
        <v>0.2343560035</v>
      </c>
      <c r="Q13" s="2">
        <f t="shared" ref="Q13:Q233" si="14">_xlfn.STDEV.S(K4:K13)</f>
        <v>0.1219074202</v>
      </c>
    </row>
    <row r="14">
      <c r="A14" s="2">
        <v>1804.0</v>
      </c>
      <c r="B14" s="2">
        <v>-0.005696453836460114</v>
      </c>
      <c r="C14" s="2">
        <v>-0.02178434841310528</v>
      </c>
      <c r="D14" s="2">
        <f t="shared" si="4"/>
        <v>-0.01213161167</v>
      </c>
      <c r="E14" s="2">
        <f t="shared" si="1"/>
        <v>1.802430057</v>
      </c>
      <c r="F14" s="7">
        <f t="shared" si="5"/>
        <v>0.07648499977</v>
      </c>
      <c r="G14" s="2">
        <f t="shared" si="6"/>
        <v>0.08052142217</v>
      </c>
      <c r="H14" s="2">
        <f t="shared" si="7"/>
        <v>-0.05147219987</v>
      </c>
      <c r="I14" s="2">
        <f t="shared" si="8"/>
        <v>0.2285872855</v>
      </c>
      <c r="J14" s="2">
        <f t="shared" si="9"/>
        <v>0.09848110425</v>
      </c>
      <c r="K14" s="2">
        <f t="shared" si="2"/>
        <v>-0.01695798004</v>
      </c>
      <c r="L14" s="2">
        <f t="shared" si="3"/>
        <v>1.677952827</v>
      </c>
      <c r="M14" s="7">
        <f t="shared" si="10"/>
        <v>0.06866986741</v>
      </c>
      <c r="N14" s="2">
        <f t="shared" si="11"/>
        <v>0.07329789203</v>
      </c>
      <c r="O14" s="2">
        <f t="shared" si="12"/>
        <v>-0.06633456475</v>
      </c>
      <c r="P14" s="2">
        <f t="shared" si="13"/>
        <v>0.2343560035</v>
      </c>
      <c r="Q14" s="2">
        <f t="shared" si="14"/>
        <v>0.1050804338</v>
      </c>
    </row>
    <row r="15">
      <c r="A15" s="2">
        <v>1805.0</v>
      </c>
      <c r="B15" s="2">
        <v>-0.014473940706992372</v>
      </c>
      <c r="C15" s="2">
        <v>-0.007633849664046677</v>
      </c>
      <c r="D15" s="2">
        <f t="shared" si="4"/>
        <v>-0.01173790429</v>
      </c>
      <c r="E15" s="2">
        <f t="shared" si="1"/>
        <v>1.781273305</v>
      </c>
      <c r="F15" s="7">
        <f t="shared" si="5"/>
        <v>0.070323718</v>
      </c>
      <c r="G15" s="2">
        <f t="shared" si="6"/>
        <v>0.07468287449</v>
      </c>
      <c r="H15" s="2">
        <f t="shared" si="7"/>
        <v>-0.05147219987</v>
      </c>
      <c r="I15" s="2">
        <f t="shared" si="8"/>
        <v>0.2285872855</v>
      </c>
      <c r="J15" s="2">
        <f t="shared" si="9"/>
        <v>0.1023665583</v>
      </c>
      <c r="K15" s="2">
        <f t="shared" si="2"/>
        <v>-0.009685876977</v>
      </c>
      <c r="L15" s="2">
        <f t="shared" si="3"/>
        <v>1.661700382</v>
      </c>
      <c r="M15" s="7">
        <f t="shared" si="10"/>
        <v>0.06399379986</v>
      </c>
      <c r="N15" s="2">
        <f t="shared" si="11"/>
        <v>0.06885854391</v>
      </c>
      <c r="O15" s="2">
        <f t="shared" si="12"/>
        <v>-0.06633456475</v>
      </c>
      <c r="P15" s="2">
        <f t="shared" si="13"/>
        <v>0.2343560035</v>
      </c>
      <c r="Q15" s="2">
        <f t="shared" si="14"/>
        <v>0.107794607</v>
      </c>
    </row>
    <row r="16">
      <c r="A16" s="2">
        <v>1806.0</v>
      </c>
      <c r="B16" s="2">
        <v>-0.01431414247837326</v>
      </c>
      <c r="C16" s="2">
        <v>0.04232144219529976</v>
      </c>
      <c r="D16" s="2">
        <f t="shared" si="4"/>
        <v>0.008340091391</v>
      </c>
      <c r="E16" s="2">
        <f t="shared" si="1"/>
        <v>1.796129287</v>
      </c>
      <c r="F16" s="7">
        <f t="shared" si="5"/>
        <v>0.07519188086</v>
      </c>
      <c r="G16" s="2">
        <f t="shared" si="6"/>
        <v>0.07915644542</v>
      </c>
      <c r="H16" s="2">
        <f t="shared" si="7"/>
        <v>-0.05147219987</v>
      </c>
      <c r="I16" s="2">
        <f t="shared" si="8"/>
        <v>0.2285872855</v>
      </c>
      <c r="J16" s="2">
        <f t="shared" si="9"/>
        <v>0.09785080214</v>
      </c>
      <c r="K16" s="2">
        <f t="shared" si="2"/>
        <v>0.02533076679</v>
      </c>
      <c r="L16" s="2">
        <f t="shared" si="3"/>
        <v>1.703792527</v>
      </c>
      <c r="M16" s="7">
        <f t="shared" si="10"/>
        <v>0.07400516029</v>
      </c>
      <c r="N16" s="2">
        <f t="shared" si="11"/>
        <v>0.07802507707</v>
      </c>
      <c r="O16" s="2">
        <f t="shared" si="12"/>
        <v>-0.05920520483</v>
      </c>
      <c r="P16" s="2">
        <f t="shared" si="13"/>
        <v>0.2343560035</v>
      </c>
      <c r="Q16" s="2">
        <f t="shared" si="14"/>
        <v>0.09851922151</v>
      </c>
    </row>
    <row r="17">
      <c r="A17" s="2">
        <v>1807.0</v>
      </c>
      <c r="B17" s="2">
        <v>0.11397487865999678</v>
      </c>
      <c r="C17" s="2">
        <v>0.1218159296102137</v>
      </c>
      <c r="D17" s="2">
        <f t="shared" si="4"/>
        <v>0.117111299</v>
      </c>
      <c r="E17" s="2">
        <f t="shared" si="1"/>
        <v>2.006476322</v>
      </c>
      <c r="F17" s="7">
        <f t="shared" si="5"/>
        <v>0.09292563912</v>
      </c>
      <c r="G17" s="2">
        <f t="shared" si="6"/>
        <v>0.09601479531</v>
      </c>
      <c r="H17" s="2">
        <f t="shared" si="7"/>
        <v>-0.01213161167</v>
      </c>
      <c r="I17" s="2">
        <f t="shared" si="8"/>
        <v>0.2285872855</v>
      </c>
      <c r="J17" s="2">
        <f t="shared" si="9"/>
        <v>0.08673567998</v>
      </c>
      <c r="K17" s="2">
        <f t="shared" si="2"/>
        <v>0.1194636143</v>
      </c>
      <c r="L17" s="2">
        <f t="shared" si="3"/>
        <v>1.90733374</v>
      </c>
      <c r="M17" s="7">
        <f t="shared" si="10"/>
        <v>0.09284325375</v>
      </c>
      <c r="N17" s="2">
        <f t="shared" si="11"/>
        <v>0.09589195899</v>
      </c>
      <c r="O17" s="2">
        <f t="shared" si="12"/>
        <v>-0.01695798004</v>
      </c>
      <c r="P17" s="2">
        <f t="shared" si="13"/>
        <v>0.2343560035</v>
      </c>
      <c r="Q17" s="2">
        <f t="shared" si="14"/>
        <v>0.08631150333</v>
      </c>
    </row>
    <row r="18">
      <c r="A18" s="2">
        <v>1808.0</v>
      </c>
      <c r="B18" s="2">
        <v>-0.009190641103611452</v>
      </c>
      <c r="C18" s="2">
        <v>0.032867232703285065</v>
      </c>
      <c r="D18" s="2">
        <f t="shared" si="4"/>
        <v>0.007632508419</v>
      </c>
      <c r="E18" s="2">
        <f t="shared" si="1"/>
        <v>2.021790769</v>
      </c>
      <c r="F18" s="7">
        <f t="shared" si="5"/>
        <v>0.07546093751</v>
      </c>
      <c r="G18" s="2">
        <f t="shared" si="6"/>
        <v>0.07840252454</v>
      </c>
      <c r="H18" s="2">
        <f t="shared" si="7"/>
        <v>-0.01213161167</v>
      </c>
      <c r="I18" s="2">
        <f t="shared" si="8"/>
        <v>0.2285872855</v>
      </c>
      <c r="J18" s="2">
        <f t="shared" si="9"/>
        <v>0.08479965278</v>
      </c>
      <c r="K18" s="2">
        <f t="shared" si="2"/>
        <v>0.02024987056</v>
      </c>
      <c r="L18" s="2">
        <f t="shared" si="3"/>
        <v>1.945957002</v>
      </c>
      <c r="M18" s="7">
        <f t="shared" si="10"/>
        <v>0.0761194603</v>
      </c>
      <c r="N18" s="2">
        <f t="shared" si="11"/>
        <v>0.07888036257</v>
      </c>
      <c r="O18" s="2">
        <f t="shared" si="12"/>
        <v>-0.01695798004</v>
      </c>
      <c r="P18" s="2">
        <f t="shared" si="13"/>
        <v>0.2343560035</v>
      </c>
      <c r="Q18" s="2">
        <f t="shared" si="14"/>
        <v>0.08229320796</v>
      </c>
    </row>
    <row r="19">
      <c r="A19" s="2">
        <v>1809.0</v>
      </c>
      <c r="B19" s="2">
        <v>0.11314573132207228</v>
      </c>
      <c r="C19" s="2">
        <v>0.06775184388860311</v>
      </c>
      <c r="D19" s="2">
        <f t="shared" si="4"/>
        <v>0.09498817635</v>
      </c>
      <c r="E19" s="2">
        <f t="shared" si="1"/>
        <v>2.213836987</v>
      </c>
      <c r="F19" s="7">
        <f t="shared" si="5"/>
        <v>0.07672293276</v>
      </c>
      <c r="G19" s="2">
        <f t="shared" si="6"/>
        <v>0.07967917998</v>
      </c>
      <c r="H19" s="2">
        <f t="shared" si="7"/>
        <v>-0.01213161167</v>
      </c>
      <c r="I19" s="2">
        <f t="shared" si="8"/>
        <v>0.2285872855</v>
      </c>
      <c r="J19" s="2">
        <f t="shared" si="9"/>
        <v>0.08495948699</v>
      </c>
      <c r="K19" s="2">
        <f t="shared" si="2"/>
        <v>0.08137001012</v>
      </c>
      <c r="L19" s="2">
        <f t="shared" si="3"/>
        <v>2.104299543</v>
      </c>
      <c r="M19" s="7">
        <f t="shared" si="10"/>
        <v>0.07764881214</v>
      </c>
      <c r="N19" s="2">
        <f t="shared" si="11"/>
        <v>0.08040523189</v>
      </c>
      <c r="O19" s="2">
        <f t="shared" si="12"/>
        <v>-0.01695798004</v>
      </c>
      <c r="P19" s="2">
        <f t="shared" si="13"/>
        <v>0.2343560035</v>
      </c>
      <c r="Q19" s="2">
        <f t="shared" si="14"/>
        <v>0.08217170473</v>
      </c>
    </row>
    <row r="20">
      <c r="A20" s="2">
        <v>1810.0</v>
      </c>
      <c r="B20" s="2">
        <v>0.08616179005857227</v>
      </c>
      <c r="C20" s="2">
        <v>0.06306317412733131</v>
      </c>
      <c r="D20" s="2">
        <f t="shared" si="4"/>
        <v>0.07692234369</v>
      </c>
      <c r="E20" s="2">
        <f t="shared" si="1"/>
        <v>2.384130517</v>
      </c>
      <c r="F20" s="7">
        <f t="shared" si="5"/>
        <v>0.07965147798</v>
      </c>
      <c r="G20" s="2">
        <f t="shared" si="6"/>
        <v>0.08256492306</v>
      </c>
      <c r="H20" s="2">
        <f t="shared" si="7"/>
        <v>-0.01213161167</v>
      </c>
      <c r="I20" s="2">
        <f t="shared" si="8"/>
        <v>0.2285872855</v>
      </c>
      <c r="J20" s="2">
        <f t="shared" si="9"/>
        <v>0.08425351492</v>
      </c>
      <c r="K20" s="2">
        <f t="shared" si="2"/>
        <v>0.06999275891</v>
      </c>
      <c r="L20" s="2">
        <f t="shared" si="3"/>
        <v>2.251585273</v>
      </c>
      <c r="M20" s="7">
        <f t="shared" si="10"/>
        <v>0.08003063371</v>
      </c>
      <c r="N20" s="2">
        <f t="shared" si="11"/>
        <v>0.08274163639</v>
      </c>
      <c r="O20" s="2">
        <f t="shared" si="12"/>
        <v>-0.01695798004</v>
      </c>
      <c r="P20" s="2">
        <f t="shared" si="13"/>
        <v>0.2343560035</v>
      </c>
      <c r="Q20" s="2">
        <f t="shared" si="14"/>
        <v>0.08143346302</v>
      </c>
    </row>
    <row r="21" ht="15.75" customHeight="1">
      <c r="A21" s="2">
        <v>1811.0</v>
      </c>
      <c r="B21" s="2">
        <v>-0.05323570462469662</v>
      </c>
      <c r="C21" s="2">
        <v>0.005288925167746594</v>
      </c>
      <c r="D21" s="2">
        <f t="shared" si="4"/>
        <v>-0.02982585271</v>
      </c>
      <c r="E21" s="2">
        <f t="shared" si="1"/>
        <v>2.313021791</v>
      </c>
      <c r="F21" s="7">
        <f t="shared" si="5"/>
        <v>0.06259938629</v>
      </c>
      <c r="G21" s="2">
        <f t="shared" si="6"/>
        <v>0.06582224796</v>
      </c>
      <c r="H21" s="2">
        <f t="shared" si="7"/>
        <v>-0.02982585271</v>
      </c>
      <c r="I21" s="2">
        <f t="shared" si="8"/>
        <v>0.2285872855</v>
      </c>
      <c r="J21" s="2">
        <f t="shared" si="9"/>
        <v>0.08862370463</v>
      </c>
      <c r="K21" s="2">
        <f t="shared" si="2"/>
        <v>-0.01226846377</v>
      </c>
      <c r="L21" s="2">
        <f t="shared" si="3"/>
        <v>2.223961781</v>
      </c>
      <c r="M21" s="7">
        <f t="shared" si="10"/>
        <v>0.06347312122</v>
      </c>
      <c r="N21" s="2">
        <f t="shared" si="11"/>
        <v>0.06623996252</v>
      </c>
      <c r="O21" s="2">
        <f t="shared" si="12"/>
        <v>-0.01695798004</v>
      </c>
      <c r="P21" s="2">
        <f t="shared" si="13"/>
        <v>0.2343560035</v>
      </c>
      <c r="Q21" s="2">
        <f t="shared" si="14"/>
        <v>0.08238501574</v>
      </c>
    </row>
    <row r="22" ht="15.75" customHeight="1">
      <c r="A22" s="2">
        <v>1812.0</v>
      </c>
      <c r="B22" s="2">
        <v>-0.010754885230562006</v>
      </c>
      <c r="C22" s="2">
        <v>-0.052177480934210374</v>
      </c>
      <c r="D22" s="2">
        <f t="shared" si="4"/>
        <v>-0.02732392351</v>
      </c>
      <c r="E22" s="2">
        <f t="shared" si="1"/>
        <v>2.249820961</v>
      </c>
      <c r="F22" s="7">
        <f t="shared" si="5"/>
        <v>0.03806794991</v>
      </c>
      <c r="G22" s="2">
        <f t="shared" si="6"/>
        <v>0.04023112705</v>
      </c>
      <c r="H22" s="2">
        <f t="shared" si="7"/>
        <v>-0.02982585271</v>
      </c>
      <c r="I22" s="2">
        <f t="shared" si="8"/>
        <v>0.1783361438</v>
      </c>
      <c r="J22" s="2">
        <f t="shared" si="9"/>
        <v>0.07174193436</v>
      </c>
      <c r="K22" s="2">
        <f t="shared" si="2"/>
        <v>-0.03975070222</v>
      </c>
      <c r="L22" s="2">
        <f t="shared" si="3"/>
        <v>2.135557738</v>
      </c>
      <c r="M22" s="7">
        <f t="shared" si="10"/>
        <v>0.03710057309</v>
      </c>
      <c r="N22" s="2">
        <f t="shared" si="11"/>
        <v>0.03882929194</v>
      </c>
      <c r="O22" s="2">
        <f t="shared" si="12"/>
        <v>-0.03975070222</v>
      </c>
      <c r="P22" s="2">
        <f t="shared" si="13"/>
        <v>0.1505489217</v>
      </c>
      <c r="Q22" s="2">
        <f t="shared" si="14"/>
        <v>0.06372090756</v>
      </c>
    </row>
    <row r="23" ht="15.75" customHeight="1">
      <c r="A23" s="2">
        <v>1813.0</v>
      </c>
      <c r="B23" s="2">
        <v>-0.003532759687998377</v>
      </c>
      <c r="C23" s="2">
        <v>-0.06719769167444956</v>
      </c>
      <c r="D23" s="2">
        <f t="shared" si="4"/>
        <v>-0.02899873248</v>
      </c>
      <c r="E23" s="2">
        <f t="shared" si="1"/>
        <v>2.184579004</v>
      </c>
      <c r="F23" s="7">
        <f t="shared" si="5"/>
        <v>0.01817127938</v>
      </c>
      <c r="G23" s="2">
        <f t="shared" si="6"/>
        <v>0.01949763942</v>
      </c>
      <c r="H23" s="2">
        <f t="shared" si="7"/>
        <v>-0.02982585271</v>
      </c>
      <c r="I23" s="2">
        <f t="shared" si="8"/>
        <v>0.117111299</v>
      </c>
      <c r="J23" s="2">
        <f t="shared" si="9"/>
        <v>0.05552091599</v>
      </c>
      <c r="K23" s="2">
        <f t="shared" si="2"/>
        <v>-0.04809821208</v>
      </c>
      <c r="L23" s="2">
        <f t="shared" si="3"/>
        <v>2.032841229</v>
      </c>
      <c r="M23" s="7">
        <f t="shared" si="10"/>
        <v>0.01762924531</v>
      </c>
      <c r="N23" s="2">
        <f t="shared" si="11"/>
        <v>0.01896457856</v>
      </c>
      <c r="O23" s="2">
        <f t="shared" si="12"/>
        <v>-0.04809821208</v>
      </c>
      <c r="P23" s="2">
        <f t="shared" si="13"/>
        <v>0.1194636143</v>
      </c>
      <c r="Q23" s="2">
        <f t="shared" si="14"/>
        <v>0.05544991076</v>
      </c>
    </row>
    <row r="24" ht="15.75" customHeight="1">
      <c r="A24" s="2">
        <v>1814.0</v>
      </c>
      <c r="B24" s="2">
        <v>-0.062117242715421184</v>
      </c>
      <c r="C24" s="2">
        <v>-0.1506697799736736</v>
      </c>
      <c r="D24" s="2">
        <f t="shared" si="4"/>
        <v>-0.09753825762</v>
      </c>
      <c r="E24" s="2">
        <f t="shared" si="1"/>
        <v>1.971498975</v>
      </c>
      <c r="F24" s="7">
        <f t="shared" si="5"/>
        <v>0.009006150333</v>
      </c>
      <c r="G24" s="2">
        <f t="shared" si="6"/>
        <v>0.01095697483</v>
      </c>
      <c r="H24" s="2">
        <f t="shared" si="7"/>
        <v>-0.09753825762</v>
      </c>
      <c r="I24" s="2">
        <f t="shared" si="8"/>
        <v>0.117111299</v>
      </c>
      <c r="J24" s="2">
        <f t="shared" si="9"/>
        <v>0.06642515518</v>
      </c>
      <c r="K24" s="2">
        <f t="shared" si="2"/>
        <v>-0.1241040188</v>
      </c>
      <c r="L24" s="2">
        <f t="shared" si="3"/>
        <v>1.780557463</v>
      </c>
      <c r="M24" s="7">
        <f t="shared" si="10"/>
        <v>0.005952848393</v>
      </c>
      <c r="N24" s="2">
        <f t="shared" si="11"/>
        <v>0.008249974686</v>
      </c>
      <c r="O24" s="2">
        <f t="shared" si="12"/>
        <v>-0.1241040188</v>
      </c>
      <c r="P24" s="2">
        <f t="shared" si="13"/>
        <v>0.1194636143</v>
      </c>
      <c r="Q24" s="2">
        <f t="shared" si="14"/>
        <v>0.07126039839</v>
      </c>
    </row>
    <row r="25" ht="15.75" customHeight="1">
      <c r="A25" s="2">
        <v>1815.0</v>
      </c>
      <c r="B25" s="2">
        <v>-0.05818739508385773</v>
      </c>
      <c r="C25" s="2">
        <v>0.015856097244070888</v>
      </c>
      <c r="D25" s="2">
        <f t="shared" si="4"/>
        <v>-0.02856999815</v>
      </c>
      <c r="E25" s="2">
        <f t="shared" si="1"/>
        <v>1.915173253</v>
      </c>
      <c r="F25" s="7">
        <f t="shared" si="5"/>
        <v>0.007274294191</v>
      </c>
      <c r="G25" s="2">
        <f t="shared" si="6"/>
        <v>0.009273765441</v>
      </c>
      <c r="H25" s="2">
        <f t="shared" si="7"/>
        <v>-0.09753825762</v>
      </c>
      <c r="I25" s="2">
        <f t="shared" si="8"/>
        <v>0.117111299</v>
      </c>
      <c r="J25" s="2">
        <f t="shared" si="9"/>
        <v>0.06727200448</v>
      </c>
      <c r="K25" s="2">
        <f t="shared" si="2"/>
        <v>-0.006356950454</v>
      </c>
      <c r="L25" s="2">
        <f t="shared" si="3"/>
        <v>1.769238548</v>
      </c>
      <c r="M25" s="7">
        <f t="shared" si="10"/>
        <v>0.006290487558</v>
      </c>
      <c r="N25" s="2">
        <f t="shared" si="11"/>
        <v>0.008582867338</v>
      </c>
      <c r="O25" s="2">
        <f t="shared" si="12"/>
        <v>-0.1241040188</v>
      </c>
      <c r="P25" s="2">
        <f t="shared" si="13"/>
        <v>0.1194636143</v>
      </c>
      <c r="Q25" s="2">
        <f t="shared" si="14"/>
        <v>0.07117502583</v>
      </c>
    </row>
    <row r="26" ht="15.75" customHeight="1">
      <c r="A26" s="2">
        <v>1816.0</v>
      </c>
      <c r="B26" s="2">
        <v>0.2626549237652378</v>
      </c>
      <c r="C26" s="2">
        <v>0.2827045039197058</v>
      </c>
      <c r="D26" s="2">
        <f t="shared" si="4"/>
        <v>0.2706747558</v>
      </c>
      <c r="E26" s="2">
        <f t="shared" si="1"/>
        <v>2.433562305</v>
      </c>
      <c r="F26" s="7">
        <f t="shared" si="5"/>
        <v>0.03083816107</v>
      </c>
      <c r="G26" s="2">
        <f t="shared" si="6"/>
        <v>0.03550723188</v>
      </c>
      <c r="H26" s="2">
        <f t="shared" si="7"/>
        <v>-0.09753825762</v>
      </c>
      <c r="I26" s="2">
        <f t="shared" si="8"/>
        <v>0.2706747558</v>
      </c>
      <c r="J26" s="2">
        <f t="shared" si="9"/>
        <v>0.1065506461</v>
      </c>
      <c r="K26" s="2">
        <f t="shared" si="2"/>
        <v>0.2766896299</v>
      </c>
      <c r="L26" s="2">
        <f t="shared" si="3"/>
        <v>2.258768507</v>
      </c>
      <c r="M26" s="7">
        <f t="shared" si="10"/>
        <v>0.02859758773</v>
      </c>
      <c r="N26" s="2">
        <f t="shared" si="11"/>
        <v>0.03371875365</v>
      </c>
      <c r="O26" s="2">
        <f t="shared" si="12"/>
        <v>-0.1241040188</v>
      </c>
      <c r="P26" s="2">
        <f t="shared" si="13"/>
        <v>0.2766896299</v>
      </c>
      <c r="Q26" s="2">
        <f t="shared" si="14"/>
        <v>0.1109932805</v>
      </c>
    </row>
    <row r="27" ht="15.75" customHeight="1">
      <c r="A27" s="2">
        <v>1817.0</v>
      </c>
      <c r="B27" s="2">
        <v>0.12713231646312395</v>
      </c>
      <c r="C27" s="2">
        <v>0.18003148307540107</v>
      </c>
      <c r="D27" s="2">
        <f t="shared" si="4"/>
        <v>0.1482919831</v>
      </c>
      <c r="E27" s="2">
        <f t="shared" si="1"/>
        <v>2.794440085</v>
      </c>
      <c r="F27" s="7">
        <f t="shared" si="5"/>
        <v>0.03367991164</v>
      </c>
      <c r="G27" s="2">
        <f t="shared" si="6"/>
        <v>0.03862530029</v>
      </c>
      <c r="H27" s="2">
        <f t="shared" si="7"/>
        <v>-0.09753825762</v>
      </c>
      <c r="I27" s="2">
        <f t="shared" si="8"/>
        <v>0.2706747558</v>
      </c>
      <c r="J27" s="2">
        <f t="shared" si="9"/>
        <v>0.1096161558</v>
      </c>
      <c r="K27" s="2">
        <f t="shared" si="2"/>
        <v>0.1641617331</v>
      </c>
      <c r="L27" s="2">
        <f t="shared" si="3"/>
        <v>2.629571859</v>
      </c>
      <c r="M27" s="7">
        <f t="shared" si="10"/>
        <v>0.03263260876</v>
      </c>
      <c r="N27" s="2">
        <f t="shared" si="11"/>
        <v>0.03818856552</v>
      </c>
      <c r="O27" s="2">
        <f t="shared" si="12"/>
        <v>-0.1241040188</v>
      </c>
      <c r="P27" s="2">
        <f t="shared" si="13"/>
        <v>0.2766896299</v>
      </c>
      <c r="Q27" s="2">
        <f t="shared" si="14"/>
        <v>0.115633027</v>
      </c>
    </row>
    <row r="28" ht="15.75" customHeight="1">
      <c r="A28" s="2">
        <v>1818.0</v>
      </c>
      <c r="B28" s="2">
        <v>0.3122733282687067</v>
      </c>
      <c r="C28" s="2">
        <v>0.21579302955038226</v>
      </c>
      <c r="D28" s="2">
        <f t="shared" si="4"/>
        <v>0.2736812088</v>
      </c>
      <c r="E28" s="2">
        <f t="shared" si="1"/>
        <v>3.559225826</v>
      </c>
      <c r="F28" s="7">
        <f t="shared" si="5"/>
        <v>0.05818581002</v>
      </c>
      <c r="G28" s="2">
        <f t="shared" si="6"/>
        <v>0.06523017033</v>
      </c>
      <c r="H28" s="2">
        <f t="shared" si="7"/>
        <v>-0.09753825762</v>
      </c>
      <c r="I28" s="2">
        <f t="shared" si="8"/>
        <v>0.2736812088</v>
      </c>
      <c r="J28" s="2">
        <f t="shared" si="9"/>
        <v>0.131383176</v>
      </c>
      <c r="K28" s="2">
        <f t="shared" si="2"/>
        <v>0.2447371192</v>
      </c>
      <c r="L28" s="2">
        <f t="shared" si="3"/>
        <v>3.273125701</v>
      </c>
      <c r="M28" s="7">
        <f t="shared" si="10"/>
        <v>0.05337484844</v>
      </c>
      <c r="N28" s="2">
        <f t="shared" si="11"/>
        <v>0.06063729038</v>
      </c>
      <c r="O28" s="2">
        <f t="shared" si="12"/>
        <v>-0.1241040188</v>
      </c>
      <c r="P28" s="2">
        <f t="shared" si="13"/>
        <v>0.2766896299</v>
      </c>
      <c r="Q28" s="2">
        <f t="shared" si="14"/>
        <v>0.1323463588</v>
      </c>
    </row>
    <row r="29" ht="15.75" customHeight="1">
      <c r="A29" s="2">
        <v>1819.0</v>
      </c>
      <c r="B29" s="2">
        <v>-0.11750603710368701</v>
      </c>
      <c r="C29" s="2">
        <v>0.021493938326135442</v>
      </c>
      <c r="D29" s="2">
        <f t="shared" si="4"/>
        <v>-0.06190604693</v>
      </c>
      <c r="E29" s="2">
        <f t="shared" si="1"/>
        <v>3.338888225</v>
      </c>
      <c r="F29" s="7">
        <f t="shared" si="5"/>
        <v>0.0419469894</v>
      </c>
      <c r="G29" s="2">
        <f t="shared" si="6"/>
        <v>0.049540748</v>
      </c>
      <c r="H29" s="2">
        <f t="shared" si="7"/>
        <v>-0.09753825762</v>
      </c>
      <c r="I29" s="2">
        <f t="shared" si="8"/>
        <v>0.2736812088</v>
      </c>
      <c r="J29" s="2">
        <f t="shared" si="9"/>
        <v>0.136695261</v>
      </c>
      <c r="K29" s="2">
        <f t="shared" si="2"/>
        <v>-0.0202060543</v>
      </c>
      <c r="L29" s="2">
        <f t="shared" si="3"/>
        <v>3.206988745</v>
      </c>
      <c r="M29" s="7">
        <f t="shared" si="10"/>
        <v>0.0430352538</v>
      </c>
      <c r="N29" s="2">
        <f t="shared" si="11"/>
        <v>0.05047968394</v>
      </c>
      <c r="O29" s="2">
        <f t="shared" si="12"/>
        <v>-0.1241040188</v>
      </c>
      <c r="P29" s="2">
        <f t="shared" si="13"/>
        <v>0.2766896299</v>
      </c>
      <c r="Q29" s="2">
        <f t="shared" si="14"/>
        <v>0.134459436</v>
      </c>
    </row>
    <row r="30" ht="15.75" customHeight="1">
      <c r="A30" s="2">
        <v>1820.0</v>
      </c>
      <c r="B30" s="2">
        <v>-0.012761511648380575</v>
      </c>
      <c r="C30" s="2">
        <v>0.13143476188281156</v>
      </c>
      <c r="D30" s="2">
        <f t="shared" si="4"/>
        <v>0.04491699776</v>
      </c>
      <c r="E30" s="2">
        <f t="shared" si="1"/>
        <v>3.48886106</v>
      </c>
      <c r="F30" s="7">
        <f t="shared" si="5"/>
        <v>0.03880818955</v>
      </c>
      <c r="G30" s="2">
        <f t="shared" si="6"/>
        <v>0.04634021341</v>
      </c>
      <c r="H30" s="2">
        <f t="shared" si="7"/>
        <v>-0.09753825762</v>
      </c>
      <c r="I30" s="2">
        <f t="shared" si="8"/>
        <v>0.2736812088</v>
      </c>
      <c r="J30" s="2">
        <f t="shared" si="9"/>
        <v>0.1363571872</v>
      </c>
      <c r="K30" s="2">
        <f t="shared" si="2"/>
        <v>0.08817587982</v>
      </c>
      <c r="L30" s="2">
        <f t="shared" si="3"/>
        <v>3.489767799</v>
      </c>
      <c r="M30" s="7">
        <f t="shared" si="10"/>
        <v>0.04479434466</v>
      </c>
      <c r="N30" s="2">
        <f t="shared" si="11"/>
        <v>0.05229799603</v>
      </c>
      <c r="O30" s="2">
        <f t="shared" si="12"/>
        <v>-0.1241040188</v>
      </c>
      <c r="P30" s="2">
        <f t="shared" si="13"/>
        <v>0.2766896299</v>
      </c>
      <c r="Q30" s="2">
        <f t="shared" si="14"/>
        <v>0.1348749379</v>
      </c>
    </row>
    <row r="31" ht="15.75" customHeight="1">
      <c r="A31" s="2">
        <v>1821.0</v>
      </c>
      <c r="B31" s="2">
        <v>0.129314055506774</v>
      </c>
      <c r="C31" s="2">
        <v>0.17181820684912252</v>
      </c>
      <c r="D31" s="2">
        <f t="shared" si="4"/>
        <v>0.146315716</v>
      </c>
      <c r="E31" s="2">
        <f t="shared" si="1"/>
        <v>3.999336264</v>
      </c>
      <c r="F31" s="7">
        <f t="shared" si="5"/>
        <v>0.05628428771</v>
      </c>
      <c r="G31" s="2">
        <f t="shared" si="6"/>
        <v>0.06395437028</v>
      </c>
      <c r="H31" s="2">
        <f t="shared" si="7"/>
        <v>-0.09753825762</v>
      </c>
      <c r="I31" s="2">
        <f t="shared" si="8"/>
        <v>0.2736812088</v>
      </c>
      <c r="J31" s="2">
        <f t="shared" si="9"/>
        <v>0.1368010676</v>
      </c>
      <c r="K31" s="2">
        <f t="shared" si="2"/>
        <v>0.1590669614</v>
      </c>
      <c r="L31" s="2">
        <f t="shared" si="3"/>
        <v>4.044874559</v>
      </c>
      <c r="M31" s="7">
        <f t="shared" si="10"/>
        <v>0.06164122347</v>
      </c>
      <c r="N31" s="2">
        <f t="shared" si="11"/>
        <v>0.06943153855</v>
      </c>
      <c r="O31" s="2">
        <f t="shared" si="12"/>
        <v>-0.1241040188</v>
      </c>
      <c r="P31" s="2">
        <f t="shared" si="13"/>
        <v>0.2766896299</v>
      </c>
      <c r="Q31" s="2">
        <f t="shared" si="14"/>
        <v>0.1366326955</v>
      </c>
    </row>
    <row r="32" ht="15.75" customHeight="1">
      <c r="A32" s="2">
        <v>1822.0</v>
      </c>
      <c r="B32" s="2">
        <v>0.11889627104514933</v>
      </c>
      <c r="C32" s="2">
        <v>0.06379385266123005</v>
      </c>
      <c r="D32" s="2">
        <f t="shared" si="4"/>
        <v>0.09685530369</v>
      </c>
      <c r="E32" s="2">
        <f t="shared" si="1"/>
        <v>4.386693192</v>
      </c>
      <c r="F32" s="7">
        <f t="shared" si="5"/>
        <v>0.06905224584</v>
      </c>
      <c r="G32" s="2">
        <f t="shared" si="6"/>
        <v>0.076372293</v>
      </c>
      <c r="H32" s="2">
        <f t="shared" si="7"/>
        <v>-0.09753825762</v>
      </c>
      <c r="I32" s="2">
        <f t="shared" si="8"/>
        <v>0.2736812088</v>
      </c>
      <c r="J32" s="2">
        <f t="shared" si="9"/>
        <v>0.1331830342</v>
      </c>
      <c r="K32" s="2">
        <f t="shared" si="2"/>
        <v>0.08032457818</v>
      </c>
      <c r="L32" s="2">
        <f t="shared" si="3"/>
        <v>4.369777402</v>
      </c>
      <c r="M32" s="7">
        <f t="shared" si="10"/>
        <v>0.07422387294</v>
      </c>
      <c r="N32" s="2">
        <f t="shared" si="11"/>
        <v>0.08143906659</v>
      </c>
      <c r="O32" s="2">
        <f t="shared" si="12"/>
        <v>-0.1241040188</v>
      </c>
      <c r="P32" s="2">
        <f t="shared" si="13"/>
        <v>0.2766896299</v>
      </c>
      <c r="Q32" s="2">
        <f t="shared" si="14"/>
        <v>0.1311371337</v>
      </c>
    </row>
    <row r="33" ht="15.75" customHeight="1">
      <c r="A33" s="2">
        <v>1823.0</v>
      </c>
      <c r="B33" s="2">
        <v>-0.003440418826556546</v>
      </c>
      <c r="C33" s="2">
        <v>0.06712009943247299</v>
      </c>
      <c r="D33" s="2">
        <f t="shared" si="4"/>
        <v>0.02478378848</v>
      </c>
      <c r="E33" s="2">
        <f t="shared" si="1"/>
        <v>4.495412068</v>
      </c>
      <c r="F33" s="7">
        <f t="shared" si="5"/>
        <v>0.07483097877</v>
      </c>
      <c r="G33" s="2">
        <f t="shared" si="6"/>
        <v>0.0817505451</v>
      </c>
      <c r="H33" s="2">
        <f t="shared" si="7"/>
        <v>-0.09753825762</v>
      </c>
      <c r="I33" s="2">
        <f t="shared" si="8"/>
        <v>0.2736812088</v>
      </c>
      <c r="J33" s="2">
        <f t="shared" si="9"/>
        <v>0.1294898323</v>
      </c>
      <c r="K33" s="2">
        <f t="shared" si="2"/>
        <v>0.04595194395</v>
      </c>
      <c r="L33" s="2">
        <f t="shared" si="3"/>
        <v>4.570577168</v>
      </c>
      <c r="M33" s="7">
        <f t="shared" si="10"/>
        <v>0.08439313259</v>
      </c>
      <c r="N33" s="2">
        <f t="shared" si="11"/>
        <v>0.0908440822</v>
      </c>
      <c r="O33" s="2">
        <f t="shared" si="12"/>
        <v>-0.1241040188</v>
      </c>
      <c r="P33" s="2">
        <f t="shared" si="13"/>
        <v>0.2766896299</v>
      </c>
      <c r="Q33" s="2">
        <f t="shared" si="14"/>
        <v>0.12399257</v>
      </c>
    </row>
    <row r="34" ht="15.75" customHeight="1">
      <c r="A34" s="2">
        <v>1824.0</v>
      </c>
      <c r="B34" s="2">
        <v>0.1830565231835859</v>
      </c>
      <c r="C34" s="2">
        <v>0.1675681893801677</v>
      </c>
      <c r="D34" s="2">
        <f t="shared" si="4"/>
        <v>0.1768611897</v>
      </c>
      <c r="E34" s="2">
        <f t="shared" si="1"/>
        <v>5.290475995</v>
      </c>
      <c r="F34" s="7">
        <f t="shared" si="5"/>
        <v>0.1037477195</v>
      </c>
      <c r="G34" s="2">
        <f t="shared" si="6"/>
        <v>0.1091904898</v>
      </c>
      <c r="H34" s="2">
        <f t="shared" si="7"/>
        <v>-0.06190604693</v>
      </c>
      <c r="I34" s="2">
        <f t="shared" si="8"/>
        <v>0.2736812088</v>
      </c>
      <c r="J34" s="2">
        <f t="shared" si="9"/>
        <v>0.1156049808</v>
      </c>
      <c r="K34" s="2">
        <f t="shared" si="2"/>
        <v>0.1722146895</v>
      </c>
      <c r="L34" s="2">
        <f t="shared" si="3"/>
        <v>5.357697696</v>
      </c>
      <c r="M34" s="7">
        <f t="shared" si="10"/>
        <v>0.1164575658</v>
      </c>
      <c r="N34" s="2">
        <f t="shared" si="11"/>
        <v>0.120475953</v>
      </c>
      <c r="O34" s="2">
        <f t="shared" si="12"/>
        <v>-0.0202060543</v>
      </c>
      <c r="P34" s="2">
        <f t="shared" si="13"/>
        <v>0.2766896299</v>
      </c>
      <c r="Q34" s="2">
        <f t="shared" si="14"/>
        <v>0.1000030158</v>
      </c>
    </row>
    <row r="35" ht="15.75" customHeight="1">
      <c r="A35" s="2">
        <v>1825.0</v>
      </c>
      <c r="B35" s="2">
        <v>0.17725448393808918</v>
      </c>
      <c r="C35" s="2">
        <v>0.11042145756310906</v>
      </c>
      <c r="D35" s="2">
        <f t="shared" si="4"/>
        <v>0.1505212734</v>
      </c>
      <c r="E35" s="2">
        <f t="shared" si="1"/>
        <v>6.086805178</v>
      </c>
      <c r="F35" s="7">
        <f t="shared" si="5"/>
        <v>0.1225821528</v>
      </c>
      <c r="G35" s="2">
        <f t="shared" si="6"/>
        <v>0.127099617</v>
      </c>
      <c r="H35" s="2">
        <f t="shared" si="7"/>
        <v>-0.06190604693</v>
      </c>
      <c r="I35" s="2">
        <f t="shared" si="8"/>
        <v>0.2736812088</v>
      </c>
      <c r="J35" s="2">
        <f t="shared" si="9"/>
        <v>0.1053056491</v>
      </c>
      <c r="K35" s="2">
        <f t="shared" si="2"/>
        <v>0.1304713655</v>
      </c>
      <c r="L35" s="2">
        <f t="shared" si="3"/>
        <v>6.056723831</v>
      </c>
      <c r="M35" s="7">
        <f t="shared" si="10"/>
        <v>0.1309545127</v>
      </c>
      <c r="N35" s="2">
        <f t="shared" si="11"/>
        <v>0.1341587846</v>
      </c>
      <c r="O35" s="2">
        <f t="shared" si="12"/>
        <v>-0.0202060543</v>
      </c>
      <c r="P35" s="2">
        <f t="shared" si="13"/>
        <v>0.2766896299</v>
      </c>
      <c r="Q35" s="2">
        <f t="shared" si="14"/>
        <v>0.08953370105</v>
      </c>
    </row>
    <row r="36" ht="15.75" customHeight="1">
      <c r="A36" s="2">
        <v>1826.0</v>
      </c>
      <c r="B36" s="2">
        <v>0.010184812396138332</v>
      </c>
      <c r="C36" s="2">
        <v>-0.006565112047096533</v>
      </c>
      <c r="D36" s="2">
        <f t="shared" si="4"/>
        <v>0.003484842619</v>
      </c>
      <c r="E36" s="2">
        <f t="shared" si="1"/>
        <v>6.108016737</v>
      </c>
      <c r="F36" s="7">
        <f t="shared" si="5"/>
        <v>0.09639179018</v>
      </c>
      <c r="G36" s="2">
        <f t="shared" si="6"/>
        <v>0.1003806257</v>
      </c>
      <c r="H36" s="2">
        <f t="shared" si="7"/>
        <v>-0.06190604693</v>
      </c>
      <c r="I36" s="2">
        <f t="shared" si="8"/>
        <v>0.2736812088</v>
      </c>
      <c r="J36" s="2">
        <f t="shared" si="9"/>
        <v>0.09850621222</v>
      </c>
      <c r="K36" s="2">
        <f t="shared" si="2"/>
        <v>-0.001540134714</v>
      </c>
      <c r="L36" s="2">
        <f t="shared" si="3"/>
        <v>6.04739566</v>
      </c>
      <c r="M36" s="7">
        <f t="shared" si="10"/>
        <v>0.103493212</v>
      </c>
      <c r="N36" s="2">
        <f t="shared" si="11"/>
        <v>0.1063358082</v>
      </c>
      <c r="O36" s="2">
        <f t="shared" si="12"/>
        <v>-0.0202060543</v>
      </c>
      <c r="P36" s="2">
        <f t="shared" si="13"/>
        <v>0.2447371192</v>
      </c>
      <c r="Q36" s="2">
        <f t="shared" si="14"/>
        <v>0.08333635147</v>
      </c>
    </row>
    <row r="37" ht="15.75" customHeight="1">
      <c r="A37" s="2">
        <v>1827.0</v>
      </c>
      <c r="B37" s="2">
        <v>0.048621541978328464</v>
      </c>
      <c r="C37" s="2">
        <v>0.0505342726225777</v>
      </c>
      <c r="D37" s="2">
        <f t="shared" si="4"/>
        <v>0.04938663424</v>
      </c>
      <c r="E37" s="2">
        <f t="shared" si="1"/>
        <v>6.409671125</v>
      </c>
      <c r="F37" s="7">
        <f t="shared" si="5"/>
        <v>0.08656095399</v>
      </c>
      <c r="G37" s="2">
        <f t="shared" si="6"/>
        <v>0.09049009077</v>
      </c>
      <c r="H37" s="2">
        <f t="shared" si="7"/>
        <v>-0.06190604693</v>
      </c>
      <c r="I37" s="2">
        <f t="shared" si="8"/>
        <v>0.2736812088</v>
      </c>
      <c r="J37" s="2">
        <f t="shared" si="9"/>
        <v>0.09812572819</v>
      </c>
      <c r="K37" s="2">
        <f t="shared" si="2"/>
        <v>0.04996045343</v>
      </c>
      <c r="L37" s="2">
        <f t="shared" si="3"/>
        <v>6.349526289</v>
      </c>
      <c r="M37" s="7">
        <f t="shared" si="10"/>
        <v>0.09215839462</v>
      </c>
      <c r="N37" s="2">
        <f t="shared" si="11"/>
        <v>0.0949156802</v>
      </c>
      <c r="O37" s="2">
        <f t="shared" si="12"/>
        <v>-0.0202060543</v>
      </c>
      <c r="P37" s="2">
        <f t="shared" si="13"/>
        <v>0.2447371192</v>
      </c>
      <c r="Q37" s="2">
        <f t="shared" si="14"/>
        <v>0.08235065748</v>
      </c>
    </row>
    <row r="38" ht="15.75" customHeight="1">
      <c r="A38" s="2">
        <v>1828.0</v>
      </c>
      <c r="B38" s="2">
        <v>0.06144162635951145</v>
      </c>
      <c r="C38" s="2">
        <v>0.08379155523574355</v>
      </c>
      <c r="D38" s="2">
        <f t="shared" si="4"/>
        <v>0.07038159791</v>
      </c>
      <c r="E38" s="2">
        <f t="shared" si="1"/>
        <v>6.860794021</v>
      </c>
      <c r="F38" s="7">
        <f t="shared" si="5"/>
        <v>0.06782942408</v>
      </c>
      <c r="G38" s="2">
        <f t="shared" si="6"/>
        <v>0.07016012969</v>
      </c>
      <c r="H38" s="2">
        <f t="shared" si="7"/>
        <v>-0.06190604693</v>
      </c>
      <c r="I38" s="2">
        <f t="shared" si="8"/>
        <v>0.1768611897</v>
      </c>
      <c r="J38" s="2">
        <f t="shared" si="9"/>
        <v>0.07406470099</v>
      </c>
      <c r="K38" s="2">
        <f t="shared" si="2"/>
        <v>0.07708657657</v>
      </c>
      <c r="L38" s="2">
        <f t="shared" si="3"/>
        <v>6.838989534</v>
      </c>
      <c r="M38" s="7">
        <f t="shared" si="10"/>
        <v>0.07647246492</v>
      </c>
      <c r="N38" s="2">
        <f t="shared" si="11"/>
        <v>0.07815062594</v>
      </c>
      <c r="O38" s="2">
        <f t="shared" si="12"/>
        <v>-0.0202060543</v>
      </c>
      <c r="P38" s="2">
        <f t="shared" si="13"/>
        <v>0.1722146895</v>
      </c>
      <c r="Q38" s="2">
        <f t="shared" si="14"/>
        <v>0.06332931567</v>
      </c>
    </row>
    <row r="39" ht="15.75" customHeight="1">
      <c r="A39" s="2">
        <v>1829.0</v>
      </c>
      <c r="B39" s="2">
        <v>0.07857439209179917</v>
      </c>
      <c r="C39" s="2">
        <v>0.0669355536784304</v>
      </c>
      <c r="D39" s="2">
        <f t="shared" si="4"/>
        <v>0.07391885673</v>
      </c>
      <c r="E39" s="2">
        <f t="shared" si="1"/>
        <v>7.367936071</v>
      </c>
      <c r="F39" s="7">
        <f t="shared" si="5"/>
        <v>0.08236663649</v>
      </c>
      <c r="G39" s="2">
        <f t="shared" si="6"/>
        <v>0.08374262005</v>
      </c>
      <c r="H39" s="2">
        <f t="shared" si="7"/>
        <v>0.003484842619</v>
      </c>
      <c r="I39" s="2">
        <f t="shared" si="8"/>
        <v>0.1768611897</v>
      </c>
      <c r="J39" s="2">
        <f t="shared" si="9"/>
        <v>0.05782928129</v>
      </c>
      <c r="K39" s="2">
        <f t="shared" si="2"/>
        <v>0.0704272052</v>
      </c>
      <c r="L39" s="2">
        <f t="shared" si="3"/>
        <v>7.320640453</v>
      </c>
      <c r="M39" s="7">
        <f t="shared" si="10"/>
        <v>0.08603835726</v>
      </c>
      <c r="N39" s="2">
        <f t="shared" si="11"/>
        <v>0.08721395189</v>
      </c>
      <c r="O39" s="2">
        <f t="shared" si="12"/>
        <v>-0.001540134714</v>
      </c>
      <c r="P39" s="2">
        <f t="shared" si="13"/>
        <v>0.1722146895</v>
      </c>
      <c r="Q39" s="2">
        <f t="shared" si="14"/>
        <v>0.05339537633</v>
      </c>
    </row>
    <row r="40" ht="15.75" customHeight="1">
      <c r="A40" s="2">
        <v>1830.0</v>
      </c>
      <c r="B40" s="2">
        <v>0.06583915968865739</v>
      </c>
      <c r="C40" s="2">
        <v>0.08230346794789511</v>
      </c>
      <c r="D40" s="2">
        <f t="shared" si="4"/>
        <v>0.07242488299</v>
      </c>
      <c r="E40" s="2">
        <f t="shared" si="1"/>
        <v>7.901557979</v>
      </c>
      <c r="F40" s="7">
        <f t="shared" si="5"/>
        <v>0.08518281008</v>
      </c>
      <c r="G40" s="2">
        <f t="shared" si="6"/>
        <v>0.08649340857</v>
      </c>
      <c r="H40" s="2">
        <f t="shared" si="7"/>
        <v>0.003484842619</v>
      </c>
      <c r="I40" s="2">
        <f t="shared" si="8"/>
        <v>0.1768611897</v>
      </c>
      <c r="J40" s="2">
        <f t="shared" si="9"/>
        <v>0.05641416865</v>
      </c>
      <c r="K40" s="2">
        <f t="shared" si="2"/>
        <v>0.07736417547</v>
      </c>
      <c r="L40" s="2">
        <f t="shared" si="3"/>
        <v>7.886995766</v>
      </c>
      <c r="M40" s="7">
        <f t="shared" si="10"/>
        <v>0.08495445556</v>
      </c>
      <c r="N40" s="2">
        <f t="shared" si="11"/>
        <v>0.08613278145</v>
      </c>
      <c r="O40" s="2">
        <f t="shared" si="12"/>
        <v>-0.001540134714</v>
      </c>
      <c r="P40" s="2">
        <f t="shared" si="13"/>
        <v>0.1722146895</v>
      </c>
      <c r="Q40" s="2">
        <f t="shared" si="14"/>
        <v>0.05348312238</v>
      </c>
    </row>
    <row r="41" ht="15.75" customHeight="1">
      <c r="A41" s="2">
        <v>1831.0</v>
      </c>
      <c r="B41" s="2">
        <v>0.1655552837860308</v>
      </c>
      <c r="C41" s="2">
        <v>0.09929097968992195</v>
      </c>
      <c r="D41" s="2">
        <f t="shared" si="4"/>
        <v>0.1390495621</v>
      </c>
      <c r="E41" s="2">
        <f t="shared" si="1"/>
        <v>9.000266156</v>
      </c>
      <c r="F41" s="7">
        <f t="shared" si="5"/>
        <v>0.08449297503</v>
      </c>
      <c r="G41" s="2">
        <f t="shared" si="6"/>
        <v>0.08576679319</v>
      </c>
      <c r="H41" s="2">
        <f t="shared" si="7"/>
        <v>0.003484842619</v>
      </c>
      <c r="I41" s="2">
        <f t="shared" si="8"/>
        <v>0.1768611897</v>
      </c>
      <c r="J41" s="2">
        <f t="shared" si="9"/>
        <v>0.05559894776</v>
      </c>
      <c r="K41" s="2">
        <f t="shared" si="2"/>
        <v>0.1191702709</v>
      </c>
      <c r="L41" s="2">
        <f t="shared" si="3"/>
        <v>8.826891188</v>
      </c>
      <c r="M41" s="7">
        <f t="shared" si="10"/>
        <v>0.08116075162</v>
      </c>
      <c r="N41" s="2">
        <f t="shared" si="11"/>
        <v>0.0821431124</v>
      </c>
      <c r="O41" s="2">
        <f t="shared" si="12"/>
        <v>-0.001540134714</v>
      </c>
      <c r="P41" s="2">
        <f t="shared" si="13"/>
        <v>0.1722146895</v>
      </c>
      <c r="Q41" s="2">
        <f t="shared" si="14"/>
        <v>0.04871334054</v>
      </c>
    </row>
    <row r="42" ht="15.75" customHeight="1">
      <c r="A42" s="2">
        <v>1832.0</v>
      </c>
      <c r="B42" s="2">
        <v>0.08945451230211665</v>
      </c>
      <c r="C42" s="2">
        <v>0.12775101846900516</v>
      </c>
      <c r="D42" s="2">
        <f t="shared" si="4"/>
        <v>0.1047731148</v>
      </c>
      <c r="E42" s="2">
        <f t="shared" si="1"/>
        <v>9.943252075</v>
      </c>
      <c r="F42" s="7">
        <f t="shared" si="5"/>
        <v>0.08527330075</v>
      </c>
      <c r="G42" s="2">
        <f t="shared" si="6"/>
        <v>0.08655857429</v>
      </c>
      <c r="H42" s="2">
        <f t="shared" si="7"/>
        <v>0.003484842619</v>
      </c>
      <c r="I42" s="2">
        <f t="shared" si="8"/>
        <v>0.1768611897</v>
      </c>
      <c r="J42" s="2">
        <f t="shared" si="9"/>
        <v>0.05583030136</v>
      </c>
      <c r="K42" s="2">
        <f t="shared" si="2"/>
        <v>0.1162620666</v>
      </c>
      <c r="L42" s="2">
        <f t="shared" si="3"/>
        <v>9.853123799</v>
      </c>
      <c r="M42" s="7">
        <f t="shared" si="10"/>
        <v>0.08470455153</v>
      </c>
      <c r="N42" s="2">
        <f t="shared" si="11"/>
        <v>0.08573686124</v>
      </c>
      <c r="O42" s="2">
        <f t="shared" si="12"/>
        <v>-0.001540134714</v>
      </c>
      <c r="P42" s="2">
        <f t="shared" si="13"/>
        <v>0.1722146895</v>
      </c>
      <c r="Q42" s="2">
        <f t="shared" si="14"/>
        <v>0.0498760147</v>
      </c>
    </row>
    <row r="43" ht="15.75" customHeight="1">
      <c r="A43" s="2">
        <v>1833.0</v>
      </c>
      <c r="B43" s="2">
        <v>0.03005643413821013</v>
      </c>
      <c r="C43" s="2">
        <v>0.07651363019309088</v>
      </c>
      <c r="D43" s="2">
        <f t="shared" si="4"/>
        <v>0.04863931256</v>
      </c>
      <c r="E43" s="2">
        <f t="shared" si="1"/>
        <v>10.42688502</v>
      </c>
      <c r="F43" s="7">
        <f t="shared" si="5"/>
        <v>0.08777358334</v>
      </c>
      <c r="G43" s="2">
        <f t="shared" si="6"/>
        <v>0.0889441267</v>
      </c>
      <c r="H43" s="2">
        <f t="shared" si="7"/>
        <v>0.003484842619</v>
      </c>
      <c r="I43" s="2">
        <f t="shared" si="8"/>
        <v>0.1768611897</v>
      </c>
      <c r="J43" s="2">
        <f t="shared" si="9"/>
        <v>0.05335212231</v>
      </c>
      <c r="K43" s="2">
        <f t="shared" si="2"/>
        <v>0.06257647138</v>
      </c>
      <c r="L43" s="2">
        <f t="shared" si="3"/>
        <v>10.46969752</v>
      </c>
      <c r="M43" s="7">
        <f t="shared" si="10"/>
        <v>0.08641638998</v>
      </c>
      <c r="N43" s="2">
        <f t="shared" si="11"/>
        <v>0.08739931399</v>
      </c>
      <c r="O43" s="2">
        <f t="shared" si="12"/>
        <v>-0.001540134714</v>
      </c>
      <c r="P43" s="2">
        <f t="shared" si="13"/>
        <v>0.1722146895</v>
      </c>
      <c r="Q43" s="2">
        <f t="shared" si="14"/>
        <v>0.04866492931</v>
      </c>
    </row>
    <row r="44" ht="15.75" customHeight="1">
      <c r="A44" s="2">
        <v>1834.0</v>
      </c>
      <c r="B44" s="2">
        <v>0.011392276919615307</v>
      </c>
      <c r="C44" s="2">
        <v>-0.008222181271299367</v>
      </c>
      <c r="D44" s="2">
        <f t="shared" si="4"/>
        <v>0.003546493643</v>
      </c>
      <c r="E44" s="2">
        <f t="shared" si="1"/>
        <v>10.4638639</v>
      </c>
      <c r="F44" s="7">
        <f t="shared" si="5"/>
        <v>0.07058149769</v>
      </c>
      <c r="G44" s="2">
        <f t="shared" si="6"/>
        <v>0.0716126571</v>
      </c>
      <c r="H44" s="2">
        <f t="shared" si="7"/>
        <v>0.003484842619</v>
      </c>
      <c r="I44" s="2">
        <f t="shared" si="8"/>
        <v>0.1505212734</v>
      </c>
      <c r="J44" s="2">
        <f t="shared" si="9"/>
        <v>0.04964047182</v>
      </c>
      <c r="K44" s="2">
        <f t="shared" si="2"/>
        <v>-0.002337843814</v>
      </c>
      <c r="L44" s="2">
        <f t="shared" si="3"/>
        <v>10.445221</v>
      </c>
      <c r="M44" s="7">
        <f t="shared" si="10"/>
        <v>0.06903996898</v>
      </c>
      <c r="N44" s="2">
        <f t="shared" si="11"/>
        <v>0.06994406065</v>
      </c>
      <c r="O44" s="2">
        <f t="shared" si="12"/>
        <v>-0.002337843814</v>
      </c>
      <c r="P44" s="2">
        <f t="shared" si="13"/>
        <v>0.1304713655</v>
      </c>
      <c r="Q44" s="2">
        <f t="shared" si="14"/>
        <v>0.04609980595</v>
      </c>
    </row>
    <row r="45" ht="15.75" customHeight="1">
      <c r="A45" s="2">
        <v>1835.0</v>
      </c>
      <c r="B45" s="2">
        <v>0.07584965688554868</v>
      </c>
      <c r="C45" s="2">
        <v>0.060222357150036876</v>
      </c>
      <c r="D45" s="2">
        <f t="shared" si="4"/>
        <v>0.06959873699</v>
      </c>
      <c r="E45" s="2">
        <f t="shared" si="1"/>
        <v>11.19213561</v>
      </c>
      <c r="F45" s="7">
        <f t="shared" si="5"/>
        <v>0.06280198345</v>
      </c>
      <c r="G45" s="2">
        <f t="shared" si="6"/>
        <v>0.06352040346</v>
      </c>
      <c r="H45" s="2">
        <f t="shared" si="7"/>
        <v>0.003484842619</v>
      </c>
      <c r="I45" s="2">
        <f t="shared" si="8"/>
        <v>0.1390495621</v>
      </c>
      <c r="J45" s="2">
        <f t="shared" si="9"/>
        <v>0.04123136406</v>
      </c>
      <c r="K45" s="2">
        <f t="shared" si="2"/>
        <v>0.06491054707</v>
      </c>
      <c r="L45" s="2">
        <f t="shared" si="3"/>
        <v>11.12322601</v>
      </c>
      <c r="M45" s="7">
        <f t="shared" si="10"/>
        <v>0.06267215016</v>
      </c>
      <c r="N45" s="2">
        <f t="shared" si="11"/>
        <v>0.06338797881</v>
      </c>
      <c r="O45" s="2">
        <f t="shared" si="12"/>
        <v>-0.002337843814</v>
      </c>
      <c r="P45" s="2">
        <f t="shared" si="13"/>
        <v>0.1191702709</v>
      </c>
      <c r="Q45" s="2">
        <f t="shared" si="14"/>
        <v>0.04090461604</v>
      </c>
    </row>
    <row r="46" ht="15.75" customHeight="1">
      <c r="A46" s="2">
        <v>1836.0</v>
      </c>
      <c r="B46" s="2">
        <v>0.06313019696404498</v>
      </c>
      <c r="C46" s="2">
        <v>-0.030194440068339157</v>
      </c>
      <c r="D46" s="2">
        <f t="shared" si="4"/>
        <v>0.02580034215</v>
      </c>
      <c r="E46" s="2">
        <f t="shared" si="1"/>
        <v>11.48089654</v>
      </c>
      <c r="F46" s="7">
        <f t="shared" si="5"/>
        <v>0.06514211933</v>
      </c>
      <c r="G46" s="2">
        <f t="shared" si="6"/>
        <v>0.06575195341</v>
      </c>
      <c r="H46" s="2">
        <f t="shared" si="7"/>
        <v>0.003546493643</v>
      </c>
      <c r="I46" s="2">
        <f t="shared" si="8"/>
        <v>0.1390495621</v>
      </c>
      <c r="J46" s="2">
        <f t="shared" si="9"/>
        <v>0.0381065243</v>
      </c>
      <c r="K46" s="2">
        <f t="shared" si="2"/>
        <v>-0.002197048959</v>
      </c>
      <c r="L46" s="2">
        <f t="shared" si="3"/>
        <v>11.09878774</v>
      </c>
      <c r="M46" s="7">
        <f t="shared" si="10"/>
        <v>0.06260221332</v>
      </c>
      <c r="N46" s="2">
        <f t="shared" si="11"/>
        <v>0.06332228739</v>
      </c>
      <c r="O46" s="2">
        <f t="shared" si="12"/>
        <v>-0.002337843814</v>
      </c>
      <c r="P46" s="2">
        <f t="shared" si="13"/>
        <v>0.1191702709</v>
      </c>
      <c r="Q46" s="2">
        <f t="shared" si="14"/>
        <v>0.04102083658</v>
      </c>
    </row>
    <row r="47" ht="15.75" customHeight="1">
      <c r="A47" s="2">
        <v>1837.0</v>
      </c>
      <c r="B47" s="2">
        <v>-0.0196281219211214</v>
      </c>
      <c r="C47" s="2">
        <v>-0.023774024706374353</v>
      </c>
      <c r="D47" s="2">
        <f t="shared" si="4"/>
        <v>-0.02128648304</v>
      </c>
      <c r="E47" s="2">
        <f t="shared" si="1"/>
        <v>11.23650863</v>
      </c>
      <c r="F47" s="7">
        <f t="shared" si="5"/>
        <v>0.05774154936</v>
      </c>
      <c r="G47" s="2">
        <f t="shared" si="6"/>
        <v>0.05868464169</v>
      </c>
      <c r="H47" s="2">
        <f t="shared" si="7"/>
        <v>-0.02128648304</v>
      </c>
      <c r="I47" s="2">
        <f t="shared" si="8"/>
        <v>0.1390495621</v>
      </c>
      <c r="J47" s="2">
        <f t="shared" si="9"/>
        <v>0.04699569903</v>
      </c>
      <c r="K47" s="2">
        <f t="shared" si="2"/>
        <v>-0.02253025387</v>
      </c>
      <c r="L47" s="2">
        <f t="shared" si="3"/>
        <v>10.84872923</v>
      </c>
      <c r="M47" s="7">
        <f t="shared" si="10"/>
        <v>0.055027438</v>
      </c>
      <c r="N47" s="2">
        <f t="shared" si="11"/>
        <v>0.05607321666</v>
      </c>
      <c r="O47" s="2">
        <f t="shared" si="12"/>
        <v>-0.02253025387</v>
      </c>
      <c r="P47" s="2">
        <f t="shared" si="13"/>
        <v>0.1191702709</v>
      </c>
      <c r="Q47" s="2">
        <f t="shared" si="14"/>
        <v>0.04922850493</v>
      </c>
    </row>
    <row r="48" ht="15.75" customHeight="1">
      <c r="A48" s="2">
        <v>1838.0</v>
      </c>
      <c r="B48" s="2">
        <v>-0.024916061943072276</v>
      </c>
      <c r="C48" s="2">
        <v>0.0802710831620379</v>
      </c>
      <c r="D48" s="2">
        <f t="shared" si="4"/>
        <v>0.0171587961</v>
      </c>
      <c r="E48" s="2">
        <f t="shared" si="1"/>
        <v>11.42931359</v>
      </c>
      <c r="F48" s="7">
        <f t="shared" si="5"/>
        <v>0.05236059252</v>
      </c>
      <c r="G48" s="2">
        <f t="shared" si="6"/>
        <v>0.0533623615</v>
      </c>
      <c r="H48" s="2">
        <f t="shared" si="7"/>
        <v>-0.02128648304</v>
      </c>
      <c r="I48" s="2">
        <f t="shared" si="8"/>
        <v>0.1390495621</v>
      </c>
      <c r="J48" s="2">
        <f t="shared" si="9"/>
        <v>0.0485130818</v>
      </c>
      <c r="K48" s="2">
        <f t="shared" si="2"/>
        <v>0.04871493963</v>
      </c>
      <c r="L48" s="2">
        <f t="shared" si="3"/>
        <v>11.37722442</v>
      </c>
      <c r="M48" s="7">
        <f t="shared" si="10"/>
        <v>0.05221487868</v>
      </c>
      <c r="N48" s="2">
        <f t="shared" si="11"/>
        <v>0.05323605296</v>
      </c>
      <c r="O48" s="2">
        <f t="shared" si="12"/>
        <v>-0.02253025387</v>
      </c>
      <c r="P48" s="2">
        <f t="shared" si="13"/>
        <v>0.1191702709</v>
      </c>
      <c r="Q48" s="2">
        <f t="shared" si="14"/>
        <v>0.04869759205</v>
      </c>
    </row>
    <row r="49" ht="15.75" customHeight="1">
      <c r="A49" s="2">
        <v>1839.0</v>
      </c>
      <c r="B49" s="2">
        <v>0.10294788209852324</v>
      </c>
      <c r="C49" s="2">
        <v>0.05285068258584036</v>
      </c>
      <c r="D49" s="2">
        <f t="shared" si="4"/>
        <v>0.08290900229</v>
      </c>
      <c r="E49" s="2">
        <f t="shared" si="1"/>
        <v>12.37690658</v>
      </c>
      <c r="F49" s="7">
        <f t="shared" si="5"/>
        <v>0.0532382587</v>
      </c>
      <c r="G49" s="2">
        <f t="shared" si="6"/>
        <v>0.05426137606</v>
      </c>
      <c r="H49" s="2">
        <f t="shared" si="7"/>
        <v>-0.02128648304</v>
      </c>
      <c r="I49" s="2">
        <f t="shared" si="8"/>
        <v>0.1390495621</v>
      </c>
      <c r="J49" s="2">
        <f t="shared" si="9"/>
        <v>0.04901703124</v>
      </c>
      <c r="K49" s="2">
        <f t="shared" si="2"/>
        <v>0.06787984244</v>
      </c>
      <c r="L49" s="2">
        <f t="shared" si="3"/>
        <v>12.14950862</v>
      </c>
      <c r="M49" s="7">
        <f t="shared" si="10"/>
        <v>0.05196420795</v>
      </c>
      <c r="N49" s="2">
        <f t="shared" si="11"/>
        <v>0.05298131669</v>
      </c>
      <c r="O49" s="2">
        <f t="shared" si="12"/>
        <v>-0.02253025387</v>
      </c>
      <c r="P49" s="2">
        <f t="shared" si="13"/>
        <v>0.1191702709</v>
      </c>
      <c r="Q49" s="2">
        <f t="shared" si="14"/>
        <v>0.04860424672</v>
      </c>
    </row>
    <row r="50" ht="15.75" customHeight="1">
      <c r="A50" s="2">
        <v>1840.0</v>
      </c>
      <c r="B50" s="2">
        <v>-0.12305821436460596</v>
      </c>
      <c r="C50" s="2">
        <v>-0.02948498596009974</v>
      </c>
      <c r="D50" s="2">
        <f t="shared" si="4"/>
        <v>-0.085628923</v>
      </c>
      <c r="E50" s="2">
        <f t="shared" si="1"/>
        <v>11.3170854</v>
      </c>
      <c r="F50" s="7">
        <f t="shared" si="5"/>
        <v>0.03657847479</v>
      </c>
      <c r="G50" s="2">
        <f t="shared" si="6"/>
        <v>0.03845599546</v>
      </c>
      <c r="H50" s="2">
        <f t="shared" si="7"/>
        <v>-0.085628923</v>
      </c>
      <c r="I50" s="2">
        <f t="shared" si="8"/>
        <v>0.1390495621</v>
      </c>
      <c r="J50" s="2">
        <f t="shared" si="9"/>
        <v>0.06529021229</v>
      </c>
      <c r="K50" s="2">
        <f t="shared" si="2"/>
        <v>-0.05755695448</v>
      </c>
      <c r="L50" s="2">
        <f t="shared" si="3"/>
        <v>11.45021991</v>
      </c>
      <c r="M50" s="7">
        <f t="shared" si="10"/>
        <v>0.03798295523</v>
      </c>
      <c r="N50" s="2">
        <f t="shared" si="11"/>
        <v>0.03948920369</v>
      </c>
      <c r="O50" s="2">
        <f t="shared" si="12"/>
        <v>-0.05755695448</v>
      </c>
      <c r="P50" s="2">
        <f t="shared" si="13"/>
        <v>0.1191702709</v>
      </c>
      <c r="Q50" s="2">
        <f t="shared" si="14"/>
        <v>0.05875104694</v>
      </c>
    </row>
    <row r="51" ht="15.75" customHeight="1">
      <c r="A51" s="2">
        <v>1841.0</v>
      </c>
      <c r="B51" s="2">
        <v>-0.014349600697051157</v>
      </c>
      <c r="C51" s="2">
        <v>0.07943208322835038</v>
      </c>
      <c r="D51" s="2">
        <f t="shared" si="4"/>
        <v>0.02316307287</v>
      </c>
      <c r="E51" s="2">
        <f t="shared" si="1"/>
        <v>11.57922387</v>
      </c>
      <c r="F51" s="7">
        <f t="shared" si="5"/>
        <v>0.02551592734</v>
      </c>
      <c r="G51" s="2">
        <f t="shared" si="6"/>
        <v>0.02686734653</v>
      </c>
      <c r="H51" s="2">
        <f t="shared" si="7"/>
        <v>-0.085628923</v>
      </c>
      <c r="I51" s="2">
        <f t="shared" si="8"/>
        <v>0.1047731148</v>
      </c>
      <c r="J51" s="2">
        <f t="shared" si="9"/>
        <v>0.05491118726</v>
      </c>
      <c r="K51" s="2">
        <f t="shared" si="2"/>
        <v>0.05129757805</v>
      </c>
      <c r="L51" s="2">
        <f t="shared" si="3"/>
        <v>12.03758846</v>
      </c>
      <c r="M51" s="7">
        <f t="shared" si="10"/>
        <v>0.03150935694</v>
      </c>
      <c r="N51" s="2">
        <f t="shared" si="11"/>
        <v>0.03270193441</v>
      </c>
      <c r="O51" s="2">
        <f t="shared" si="12"/>
        <v>-0.05755695448</v>
      </c>
      <c r="P51" s="2">
        <f t="shared" si="13"/>
        <v>0.1162620666</v>
      </c>
      <c r="Q51" s="2">
        <f t="shared" si="14"/>
        <v>0.05206285159</v>
      </c>
    </row>
    <row r="52" ht="15.75" customHeight="1">
      <c r="A52" s="2">
        <v>1842.0</v>
      </c>
      <c r="B52" s="2">
        <v>-0.2777792876205821</v>
      </c>
      <c r="C52" s="2">
        <v>-0.20613731762281706</v>
      </c>
      <c r="D52" s="2">
        <f t="shared" si="4"/>
        <v>-0.2491224996</v>
      </c>
      <c r="E52" s="2">
        <f t="shared" si="1"/>
        <v>8.694578678</v>
      </c>
      <c r="F52" s="7">
        <f t="shared" si="5"/>
        <v>-0.01332980534</v>
      </c>
      <c r="G52" s="2">
        <f t="shared" si="6"/>
        <v>-0.008522214905</v>
      </c>
      <c r="H52" s="2">
        <f t="shared" si="7"/>
        <v>-0.2491224996</v>
      </c>
      <c r="I52" s="2">
        <f t="shared" si="8"/>
        <v>0.08290900229</v>
      </c>
      <c r="J52" s="2">
        <f t="shared" si="9"/>
        <v>0.09701891124</v>
      </c>
      <c r="K52" s="2">
        <f t="shared" si="2"/>
        <v>-0.2276299086</v>
      </c>
      <c r="L52" s="2">
        <f t="shared" si="3"/>
        <v>9.297473297</v>
      </c>
      <c r="M52" s="7">
        <f t="shared" si="10"/>
        <v>-0.005787772642</v>
      </c>
      <c r="N52" s="2">
        <f t="shared" si="11"/>
        <v>-0.001687263118</v>
      </c>
      <c r="O52" s="2">
        <f t="shared" si="12"/>
        <v>-0.2276299086</v>
      </c>
      <c r="P52" s="2">
        <f t="shared" si="13"/>
        <v>0.06787984244</v>
      </c>
      <c r="Q52" s="2">
        <f t="shared" si="14"/>
        <v>0.09028293082</v>
      </c>
    </row>
    <row r="53" ht="15.75" customHeight="1">
      <c r="A53" s="2">
        <v>1843.0</v>
      </c>
      <c r="B53" s="2">
        <v>0.026265784809392345</v>
      </c>
      <c r="C53" s="2">
        <v>0.010077060915880898</v>
      </c>
      <c r="D53" s="2">
        <f t="shared" si="4"/>
        <v>0.01979029525</v>
      </c>
      <c r="E53" s="2">
        <f t="shared" si="1"/>
        <v>8.866646957</v>
      </c>
      <c r="F53" s="7">
        <f t="shared" si="5"/>
        <v>-0.01607842611</v>
      </c>
      <c r="G53" s="2">
        <f t="shared" si="6"/>
        <v>-0.01140711664</v>
      </c>
      <c r="H53" s="2">
        <f t="shared" si="7"/>
        <v>-0.2491224996</v>
      </c>
      <c r="I53" s="2">
        <f t="shared" si="8"/>
        <v>0.08290900229</v>
      </c>
      <c r="J53" s="2">
        <f t="shared" si="9"/>
        <v>0.09554809939</v>
      </c>
      <c r="K53" s="2">
        <f t="shared" si="2"/>
        <v>0.01493367808</v>
      </c>
      <c r="L53" s="2">
        <f t="shared" si="3"/>
        <v>9.436318771</v>
      </c>
      <c r="M53" s="7">
        <f t="shared" si="10"/>
        <v>-0.01033810964</v>
      </c>
      <c r="N53" s="2">
        <f t="shared" si="11"/>
        <v>-0.006451542447</v>
      </c>
      <c r="O53" s="2">
        <f t="shared" si="12"/>
        <v>-0.2276299086</v>
      </c>
      <c r="P53" s="2">
        <f t="shared" si="13"/>
        <v>0.06787984244</v>
      </c>
      <c r="Q53" s="2">
        <f t="shared" si="14"/>
        <v>0.08773603904</v>
      </c>
    </row>
    <row r="54" ht="15.75" customHeight="1">
      <c r="A54" s="2">
        <v>1844.0</v>
      </c>
      <c r="B54" s="2">
        <v>0.4448412326147977</v>
      </c>
      <c r="C54" s="2">
        <v>0.5667341828355978</v>
      </c>
      <c r="D54" s="2">
        <f t="shared" si="4"/>
        <v>0.4935984127</v>
      </c>
      <c r="E54" s="2">
        <f t="shared" si="1"/>
        <v>13.24320982</v>
      </c>
      <c r="F54" s="7">
        <f t="shared" si="5"/>
        <v>0.02383534383</v>
      </c>
      <c r="G54" s="2">
        <f t="shared" si="6"/>
        <v>0.03759807527</v>
      </c>
      <c r="H54" s="2">
        <f t="shared" si="7"/>
        <v>-0.2491224996</v>
      </c>
      <c r="I54" s="2">
        <f t="shared" si="8"/>
        <v>0.4935984127</v>
      </c>
      <c r="J54" s="2">
        <f t="shared" si="9"/>
        <v>0.1864751516</v>
      </c>
      <c r="K54" s="2">
        <f t="shared" si="2"/>
        <v>0.5301662978</v>
      </c>
      <c r="L54" s="2">
        <f t="shared" si="3"/>
        <v>14.43913696</v>
      </c>
      <c r="M54" s="7">
        <f t="shared" si="10"/>
        <v>0.0329097104</v>
      </c>
      <c r="N54" s="2">
        <f t="shared" si="11"/>
        <v>0.04679887171</v>
      </c>
      <c r="O54" s="2">
        <f t="shared" si="12"/>
        <v>-0.2276299086</v>
      </c>
      <c r="P54" s="2">
        <f t="shared" si="13"/>
        <v>0.5301662978</v>
      </c>
      <c r="Q54" s="2">
        <f t="shared" si="14"/>
        <v>0.1911556175</v>
      </c>
    </row>
    <row r="55" ht="15.75" customHeight="1">
      <c r="A55" s="2">
        <v>1845.0</v>
      </c>
      <c r="B55" s="2">
        <v>0.0865281069153041</v>
      </c>
      <c r="C55" s="2">
        <v>0.05298391743795383</v>
      </c>
      <c r="D55" s="2">
        <f t="shared" si="4"/>
        <v>0.07311043112</v>
      </c>
      <c r="E55" s="2">
        <f t="shared" si="1"/>
        <v>14.2114266</v>
      </c>
      <c r="F55" s="7">
        <f t="shared" si="5"/>
        <v>0.02417099265</v>
      </c>
      <c r="G55" s="2">
        <f t="shared" si="6"/>
        <v>0.03794924468</v>
      </c>
      <c r="H55" s="2">
        <f t="shared" si="7"/>
        <v>-0.2491224996</v>
      </c>
      <c r="I55" s="2">
        <f t="shared" si="8"/>
        <v>0.4935984127</v>
      </c>
      <c r="J55" s="2">
        <f t="shared" si="9"/>
        <v>0.1865454045</v>
      </c>
      <c r="K55" s="2">
        <f t="shared" si="2"/>
        <v>0.06304717428</v>
      </c>
      <c r="L55" s="2">
        <f t="shared" si="3"/>
        <v>15.34948374</v>
      </c>
      <c r="M55" s="7">
        <f t="shared" si="10"/>
        <v>0.03272883013</v>
      </c>
      <c r="N55" s="2">
        <f t="shared" si="11"/>
        <v>0.04661253443</v>
      </c>
      <c r="O55" s="2">
        <f t="shared" si="12"/>
        <v>-0.2276299086</v>
      </c>
      <c r="P55" s="2">
        <f t="shared" si="13"/>
        <v>0.5301662978</v>
      </c>
      <c r="Q55" s="2">
        <f t="shared" si="14"/>
        <v>0.1911369079</v>
      </c>
    </row>
    <row r="56" ht="15.75" customHeight="1">
      <c r="A56" s="2">
        <v>1846.0</v>
      </c>
      <c r="B56" s="2">
        <v>0.05091451708702088</v>
      </c>
      <c r="C56" s="2">
        <v>0.007966804287411033</v>
      </c>
      <c r="D56" s="2">
        <f t="shared" si="4"/>
        <v>0.03373543197</v>
      </c>
      <c r="E56" s="2">
        <f t="shared" si="1"/>
        <v>14.69085522</v>
      </c>
      <c r="F56" s="7">
        <f t="shared" si="5"/>
        <v>0.02496049689</v>
      </c>
      <c r="G56" s="2">
        <f t="shared" si="6"/>
        <v>0.03874275367</v>
      </c>
      <c r="H56" s="2">
        <f t="shared" si="7"/>
        <v>-0.2491224996</v>
      </c>
      <c r="I56" s="2">
        <f t="shared" si="8"/>
        <v>0.4935984127</v>
      </c>
      <c r="J56" s="2">
        <f t="shared" si="9"/>
        <v>0.186504857</v>
      </c>
      <c r="K56" s="2">
        <f t="shared" si="2"/>
        <v>0.02085111813</v>
      </c>
      <c r="L56" s="2">
        <f t="shared" si="3"/>
        <v>15.66953764</v>
      </c>
      <c r="M56" s="7">
        <f t="shared" si="10"/>
        <v>0.0350898826</v>
      </c>
      <c r="N56" s="2">
        <f t="shared" si="11"/>
        <v>0.04891735114</v>
      </c>
      <c r="O56" s="2">
        <f t="shared" si="12"/>
        <v>-0.2276299086</v>
      </c>
      <c r="P56" s="2">
        <f t="shared" si="13"/>
        <v>0.5301662978</v>
      </c>
      <c r="Q56" s="2">
        <f t="shared" si="14"/>
        <v>0.19062121</v>
      </c>
    </row>
    <row r="57" ht="15.75" customHeight="1">
      <c r="A57" s="2">
        <v>1847.0</v>
      </c>
      <c r="B57" s="2">
        <v>0.001414326158061474</v>
      </c>
      <c r="C57" s="2">
        <v>0.03706733568636822</v>
      </c>
      <c r="D57" s="2">
        <f t="shared" si="4"/>
        <v>0.01567552997</v>
      </c>
      <c r="E57" s="2">
        <f t="shared" si="1"/>
        <v>14.92114216</v>
      </c>
      <c r="F57" s="7">
        <f t="shared" si="5"/>
        <v>0.02876710183</v>
      </c>
      <c r="G57" s="2">
        <f t="shared" si="6"/>
        <v>0.04243895497</v>
      </c>
      <c r="H57" s="2">
        <f t="shared" si="7"/>
        <v>-0.2491224996</v>
      </c>
      <c r="I57" s="2">
        <f t="shared" si="8"/>
        <v>0.4935984127</v>
      </c>
      <c r="J57" s="2">
        <f t="shared" si="9"/>
        <v>0.1855467967</v>
      </c>
      <c r="K57" s="2">
        <f t="shared" si="2"/>
        <v>0.02637143283</v>
      </c>
      <c r="L57" s="2">
        <f t="shared" si="3"/>
        <v>16.0827658</v>
      </c>
      <c r="M57" s="7">
        <f t="shared" si="10"/>
        <v>0.04015530109</v>
      </c>
      <c r="N57" s="2">
        <f t="shared" si="11"/>
        <v>0.05380751981</v>
      </c>
      <c r="O57" s="2">
        <f t="shared" si="12"/>
        <v>-0.2276299086</v>
      </c>
      <c r="P57" s="2">
        <f t="shared" si="13"/>
        <v>0.5301662978</v>
      </c>
      <c r="Q57" s="2">
        <f t="shared" si="14"/>
        <v>0.1892066572</v>
      </c>
    </row>
    <row r="58" ht="15.75" customHeight="1">
      <c r="A58" s="2">
        <v>1848.0</v>
      </c>
      <c r="B58" s="2">
        <v>0.03691457789330754</v>
      </c>
      <c r="C58" s="2">
        <v>0.017098109686193075</v>
      </c>
      <c r="D58" s="2">
        <f t="shared" si="4"/>
        <v>0.02898799061</v>
      </c>
      <c r="E58" s="2">
        <f t="shared" si="1"/>
        <v>15.35367609</v>
      </c>
      <c r="F58" s="7">
        <f t="shared" si="5"/>
        <v>0.02995730579</v>
      </c>
      <c r="G58" s="2">
        <f t="shared" si="6"/>
        <v>0.04362187442</v>
      </c>
      <c r="H58" s="2">
        <f t="shared" si="7"/>
        <v>-0.2491224996</v>
      </c>
      <c r="I58" s="2">
        <f t="shared" si="8"/>
        <v>0.4935984127</v>
      </c>
      <c r="J58" s="2">
        <f t="shared" si="9"/>
        <v>0.1854053735</v>
      </c>
      <c r="K58" s="2">
        <f t="shared" si="2"/>
        <v>0.02304305015</v>
      </c>
      <c r="L58" s="2">
        <f t="shared" si="3"/>
        <v>16.45336178</v>
      </c>
      <c r="M58" s="7">
        <f t="shared" si="10"/>
        <v>0.03758057426</v>
      </c>
      <c r="N58" s="2">
        <f t="shared" si="11"/>
        <v>0.05124033086</v>
      </c>
      <c r="O58" s="2">
        <f t="shared" si="12"/>
        <v>-0.2276299086</v>
      </c>
      <c r="P58" s="2">
        <f t="shared" si="13"/>
        <v>0.5301662978</v>
      </c>
      <c r="Q58" s="2">
        <f t="shared" si="14"/>
        <v>0.1894574258</v>
      </c>
    </row>
    <row r="59" ht="15.75" customHeight="1">
      <c r="A59" s="2">
        <v>1849.0</v>
      </c>
      <c r="B59" s="2">
        <v>0.03357953508740663</v>
      </c>
      <c r="C59" s="2">
        <v>0.25850576801356207</v>
      </c>
      <c r="D59" s="2">
        <f t="shared" si="4"/>
        <v>0.1235500283</v>
      </c>
      <c r="E59" s="2">
        <f t="shared" si="1"/>
        <v>17.2506232</v>
      </c>
      <c r="F59" s="7">
        <f t="shared" si="5"/>
        <v>0.03375891439</v>
      </c>
      <c r="G59" s="2">
        <f t="shared" si="6"/>
        <v>0.04768597701</v>
      </c>
      <c r="H59" s="2">
        <f t="shared" si="7"/>
        <v>-0.2491224996</v>
      </c>
      <c r="I59" s="2">
        <f t="shared" si="8"/>
        <v>0.4935984127</v>
      </c>
      <c r="J59" s="2">
        <f t="shared" si="9"/>
        <v>0.1868024015</v>
      </c>
      <c r="K59" s="2">
        <f t="shared" si="2"/>
        <v>0.1910278981</v>
      </c>
      <c r="L59" s="2">
        <f t="shared" si="3"/>
        <v>19.5964129</v>
      </c>
      <c r="M59" s="7">
        <f t="shared" si="10"/>
        <v>0.04896690598</v>
      </c>
      <c r="N59" s="2">
        <f t="shared" si="11"/>
        <v>0.06355513643</v>
      </c>
      <c r="O59" s="2">
        <f t="shared" si="12"/>
        <v>-0.2276299086</v>
      </c>
      <c r="P59" s="2">
        <f t="shared" si="13"/>
        <v>0.5301662978</v>
      </c>
      <c r="Q59" s="2">
        <f t="shared" si="14"/>
        <v>0.1945919354</v>
      </c>
    </row>
    <row r="60" ht="15.75" customHeight="1">
      <c r="A60" s="2">
        <v>1850.0</v>
      </c>
      <c r="B60" s="2">
        <v>0.03537639193875175</v>
      </c>
      <c r="C60" s="2">
        <v>0.14927417311938496</v>
      </c>
      <c r="D60" s="2">
        <f t="shared" si="4"/>
        <v>0.08093550441</v>
      </c>
      <c r="E60" s="2">
        <f t="shared" si="1"/>
        <v>18.64681109</v>
      </c>
      <c r="F60" s="7">
        <f t="shared" si="5"/>
        <v>0.05120398309</v>
      </c>
      <c r="G60" s="2">
        <f t="shared" si="6"/>
        <v>0.06434241975</v>
      </c>
      <c r="H60" s="2">
        <f t="shared" si="7"/>
        <v>-0.2491224996</v>
      </c>
      <c r="I60" s="2">
        <f t="shared" si="8"/>
        <v>0.4935984127</v>
      </c>
      <c r="J60" s="2">
        <f t="shared" si="9"/>
        <v>0.180928019</v>
      </c>
      <c r="K60" s="2">
        <f t="shared" si="2"/>
        <v>0.1151048388</v>
      </c>
      <c r="L60" s="2">
        <f t="shared" si="3"/>
        <v>21.85205484</v>
      </c>
      <c r="M60" s="7">
        <f t="shared" si="10"/>
        <v>0.06676275773</v>
      </c>
      <c r="N60" s="2">
        <f t="shared" si="11"/>
        <v>0.08082131576</v>
      </c>
      <c r="O60" s="2">
        <f t="shared" si="12"/>
        <v>-0.2276299086</v>
      </c>
      <c r="P60" s="2">
        <f t="shared" si="13"/>
        <v>0.5301662978</v>
      </c>
      <c r="Q60" s="2">
        <f t="shared" si="14"/>
        <v>0.1902636229</v>
      </c>
    </row>
    <row r="61" ht="15.75" customHeight="1">
      <c r="A61" s="2">
        <v>1851.0</v>
      </c>
      <c r="B61" s="2">
        <v>0.2199199019481779</v>
      </c>
      <c r="C61" s="2">
        <v>0.10994662766371777</v>
      </c>
      <c r="D61" s="2">
        <f t="shared" si="4"/>
        <v>0.1759305922</v>
      </c>
      <c r="E61" s="2">
        <f t="shared" si="1"/>
        <v>21.92735561</v>
      </c>
      <c r="F61" s="7">
        <f t="shared" si="5"/>
        <v>0.06593489791</v>
      </c>
      <c r="G61" s="2">
        <f t="shared" si="6"/>
        <v>0.07961917169</v>
      </c>
      <c r="H61" s="2">
        <f t="shared" si="7"/>
        <v>-0.2491224996</v>
      </c>
      <c r="I61" s="2">
        <f t="shared" si="8"/>
        <v>0.4935984127</v>
      </c>
      <c r="J61" s="2">
        <f t="shared" si="9"/>
        <v>0.183495965</v>
      </c>
      <c r="K61" s="2">
        <f t="shared" si="2"/>
        <v>0.1429386099</v>
      </c>
      <c r="L61" s="2">
        <f t="shared" si="3"/>
        <v>24.97555719</v>
      </c>
      <c r="M61" s="7">
        <f t="shared" si="10"/>
        <v>0.0757158542</v>
      </c>
      <c r="N61" s="2">
        <f t="shared" si="11"/>
        <v>0.08998541895</v>
      </c>
      <c r="O61" s="2">
        <f t="shared" si="12"/>
        <v>-0.2276299086</v>
      </c>
      <c r="P61" s="2">
        <f t="shared" si="13"/>
        <v>0.5301662978</v>
      </c>
      <c r="Q61" s="2">
        <f t="shared" si="14"/>
        <v>0.1908895303</v>
      </c>
    </row>
    <row r="62" ht="15.75" customHeight="1">
      <c r="A62" s="2">
        <v>1852.0</v>
      </c>
      <c r="B62" s="2">
        <v>-0.030123852215153013</v>
      </c>
      <c r="C62" s="2">
        <v>0.04493023950475661</v>
      </c>
      <c r="D62" s="2">
        <f t="shared" si="4"/>
        <v>-0.0001022155272</v>
      </c>
      <c r="E62" s="2">
        <f t="shared" si="1"/>
        <v>21.92511429</v>
      </c>
      <c r="F62" s="7">
        <f t="shared" si="5"/>
        <v>0.09690579887</v>
      </c>
      <c r="G62" s="2">
        <f t="shared" si="6"/>
        <v>0.1045212001</v>
      </c>
      <c r="H62" s="2">
        <f t="shared" si="7"/>
        <v>-0.0001022155272</v>
      </c>
      <c r="I62" s="2">
        <f t="shared" si="8"/>
        <v>0.4935984127</v>
      </c>
      <c r="J62" s="2">
        <f t="shared" si="9"/>
        <v>0.1472413837</v>
      </c>
      <c r="K62" s="2">
        <f t="shared" si="2"/>
        <v>0.02241401199</v>
      </c>
      <c r="L62" s="2">
        <f t="shared" si="3"/>
        <v>25.53535963</v>
      </c>
      <c r="M62" s="7">
        <f t="shared" si="10"/>
        <v>0.1063122057</v>
      </c>
      <c r="N62" s="2">
        <f t="shared" si="11"/>
        <v>0.114989811</v>
      </c>
      <c r="O62" s="2">
        <f t="shared" si="12"/>
        <v>0.01493367808</v>
      </c>
      <c r="P62" s="2">
        <f t="shared" si="13"/>
        <v>0.5301662978</v>
      </c>
      <c r="Q62" s="2">
        <f t="shared" si="14"/>
        <v>0.15824858</v>
      </c>
    </row>
    <row r="63" ht="15.75" customHeight="1">
      <c r="A63" s="2">
        <v>1853.0</v>
      </c>
      <c r="B63" s="2">
        <v>0.1902368703566799</v>
      </c>
      <c r="C63" s="2">
        <v>0.10807996182020041</v>
      </c>
      <c r="D63" s="2">
        <f t="shared" si="4"/>
        <v>0.1573741069</v>
      </c>
      <c r="E63" s="2">
        <f t="shared" si="1"/>
        <v>25.37555957</v>
      </c>
      <c r="F63" s="7">
        <f t="shared" si="5"/>
        <v>0.1108760947</v>
      </c>
      <c r="G63" s="2">
        <f t="shared" si="6"/>
        <v>0.1182795813</v>
      </c>
      <c r="H63" s="2">
        <f t="shared" si="7"/>
        <v>-0.0001022155272</v>
      </c>
      <c r="I63" s="2">
        <f t="shared" si="8"/>
        <v>0.4935984127</v>
      </c>
      <c r="J63" s="2">
        <f t="shared" si="9"/>
        <v>0.1448529517</v>
      </c>
      <c r="K63" s="2">
        <f t="shared" si="2"/>
        <v>0.1327270344</v>
      </c>
      <c r="L63" s="2">
        <f t="shared" si="3"/>
        <v>28.92459218</v>
      </c>
      <c r="M63" s="7">
        <f t="shared" si="10"/>
        <v>0.1185269798</v>
      </c>
      <c r="N63" s="2">
        <f t="shared" si="11"/>
        <v>0.1267691466</v>
      </c>
      <c r="O63" s="2">
        <f t="shared" si="12"/>
        <v>0.02085111813</v>
      </c>
      <c r="P63" s="2">
        <f t="shared" si="13"/>
        <v>0.5301662978</v>
      </c>
      <c r="Q63" s="2">
        <f t="shared" si="14"/>
        <v>0.1543082663</v>
      </c>
    </row>
    <row r="64" ht="15.75" customHeight="1">
      <c r="A64" s="2">
        <v>1854.0</v>
      </c>
      <c r="B64" s="2">
        <v>-0.13306230577670464</v>
      </c>
      <c r="C64" s="2">
        <v>-0.003266127650851658</v>
      </c>
      <c r="D64" s="2">
        <f t="shared" si="4"/>
        <v>-0.08114383453</v>
      </c>
      <c r="E64" s="2">
        <f t="shared" si="1"/>
        <v>23.31648937</v>
      </c>
      <c r="F64" s="7">
        <f t="shared" si="5"/>
        <v>0.05819813109</v>
      </c>
      <c r="G64" s="2">
        <f t="shared" si="6"/>
        <v>0.06080535655</v>
      </c>
      <c r="H64" s="2">
        <f t="shared" si="7"/>
        <v>-0.08114383453</v>
      </c>
      <c r="I64" s="2">
        <f t="shared" si="8"/>
        <v>0.1759305922</v>
      </c>
      <c r="J64" s="2">
        <f t="shared" si="9"/>
        <v>0.07797008472</v>
      </c>
      <c r="K64" s="2">
        <f t="shared" si="2"/>
        <v>-0.04220498109</v>
      </c>
      <c r="L64" s="2">
        <f t="shared" si="3"/>
        <v>27.70383032</v>
      </c>
      <c r="M64" s="7">
        <f t="shared" si="10"/>
        <v>0.06733280595</v>
      </c>
      <c r="N64" s="2">
        <f t="shared" si="11"/>
        <v>0.06953201875</v>
      </c>
      <c r="O64" s="2">
        <f t="shared" si="12"/>
        <v>-0.04220498109</v>
      </c>
      <c r="P64" s="2">
        <f t="shared" si="13"/>
        <v>0.1910278981</v>
      </c>
      <c r="Q64" s="2">
        <f t="shared" si="14"/>
        <v>0.07254230615</v>
      </c>
    </row>
    <row r="65" ht="15.75" customHeight="1">
      <c r="A65" s="2">
        <v>1855.0</v>
      </c>
      <c r="B65" s="2">
        <v>-0.1605058153721507</v>
      </c>
      <c r="C65" s="2">
        <v>-0.0687469731521203</v>
      </c>
      <c r="D65" s="2">
        <f t="shared" si="4"/>
        <v>-0.1238022785</v>
      </c>
      <c r="E65" s="2">
        <f t="shared" si="1"/>
        <v>20.42985486</v>
      </c>
      <c r="F65" s="7">
        <f t="shared" si="5"/>
        <v>0.03696180599</v>
      </c>
      <c r="G65" s="2">
        <f t="shared" si="6"/>
        <v>0.04111408559</v>
      </c>
      <c r="H65" s="2">
        <f t="shared" si="7"/>
        <v>-0.1238022785</v>
      </c>
      <c r="I65" s="2">
        <f t="shared" si="8"/>
        <v>0.1759305922</v>
      </c>
      <c r="J65" s="2">
        <f t="shared" si="9"/>
        <v>0.09704816075</v>
      </c>
      <c r="K65" s="2">
        <f t="shared" si="2"/>
        <v>-0.09627462582</v>
      </c>
      <c r="L65" s="2">
        <f t="shared" si="3"/>
        <v>25.03665442</v>
      </c>
      <c r="M65" s="7">
        <f t="shared" si="10"/>
        <v>0.05014254141</v>
      </c>
      <c r="N65" s="2">
        <f t="shared" si="11"/>
        <v>0.05359983874</v>
      </c>
      <c r="O65" s="2">
        <f t="shared" si="12"/>
        <v>-0.09627462582</v>
      </c>
      <c r="P65" s="2">
        <f t="shared" si="13"/>
        <v>0.1910278981</v>
      </c>
      <c r="Q65" s="2">
        <f t="shared" si="14"/>
        <v>0.08961207893</v>
      </c>
    </row>
    <row r="66" ht="15.75" customHeight="1">
      <c r="A66" s="2">
        <v>1856.0</v>
      </c>
      <c r="B66" s="2">
        <v>-0.02210764349240435</v>
      </c>
      <c r="C66" s="2">
        <v>0.08578898856342554</v>
      </c>
      <c r="D66" s="2">
        <f t="shared" si="4"/>
        <v>0.02105100933</v>
      </c>
      <c r="E66" s="2">
        <f t="shared" si="1"/>
        <v>20.85992392</v>
      </c>
      <c r="F66" s="7">
        <f t="shared" si="5"/>
        <v>0.03568232389</v>
      </c>
      <c r="G66" s="2">
        <f t="shared" si="6"/>
        <v>0.03984564332</v>
      </c>
      <c r="H66" s="2">
        <f t="shared" si="7"/>
        <v>-0.1238022785</v>
      </c>
      <c r="I66" s="2">
        <f t="shared" si="8"/>
        <v>0.1759305922</v>
      </c>
      <c r="J66" s="2">
        <f t="shared" si="9"/>
        <v>0.09723802559</v>
      </c>
      <c r="K66" s="2">
        <f t="shared" si="2"/>
        <v>0.05341999895</v>
      </c>
      <c r="L66" s="2">
        <f t="shared" si="3"/>
        <v>26.37411247</v>
      </c>
      <c r="M66" s="7">
        <f t="shared" si="10"/>
        <v>0.05344573016</v>
      </c>
      <c r="N66" s="2">
        <f t="shared" si="11"/>
        <v>0.05685672682</v>
      </c>
      <c r="O66" s="2">
        <f t="shared" si="12"/>
        <v>-0.09627462582</v>
      </c>
      <c r="P66" s="2">
        <f t="shared" si="13"/>
        <v>0.1910278981</v>
      </c>
      <c r="Q66" s="2">
        <f t="shared" si="14"/>
        <v>0.08887844549</v>
      </c>
    </row>
    <row r="67" ht="15.75" customHeight="1">
      <c r="A67" s="2">
        <v>1857.0</v>
      </c>
      <c r="B67" s="2">
        <v>0.13306179538694507</v>
      </c>
      <c r="C67" s="2">
        <v>0.07466810727821316</v>
      </c>
      <c r="D67" s="2">
        <f t="shared" si="4"/>
        <v>0.1097043201</v>
      </c>
      <c r="E67" s="2">
        <f t="shared" si="1"/>
        <v>23.14834769</v>
      </c>
      <c r="F67" s="7">
        <f t="shared" si="5"/>
        <v>0.04489293541</v>
      </c>
      <c r="G67" s="2">
        <f t="shared" si="6"/>
        <v>0.04924852234</v>
      </c>
      <c r="H67" s="2">
        <f t="shared" si="7"/>
        <v>-0.1238022785</v>
      </c>
      <c r="I67" s="2">
        <f t="shared" si="8"/>
        <v>0.1759305922</v>
      </c>
      <c r="J67" s="2">
        <f t="shared" si="9"/>
        <v>0.09916820816</v>
      </c>
      <c r="K67" s="2">
        <f t="shared" si="2"/>
        <v>0.09218621371</v>
      </c>
      <c r="L67" s="2">
        <f t="shared" si="3"/>
        <v>28.80544204</v>
      </c>
      <c r="M67" s="7">
        <f t="shared" si="10"/>
        <v>0.06001346169</v>
      </c>
      <c r="N67" s="2">
        <f t="shared" si="11"/>
        <v>0.06343820491</v>
      </c>
      <c r="O67" s="2">
        <f t="shared" si="12"/>
        <v>-0.09627462582</v>
      </c>
      <c r="P67" s="2">
        <f t="shared" si="13"/>
        <v>0.1910278981</v>
      </c>
      <c r="Q67" s="2">
        <f t="shared" si="14"/>
        <v>0.08880694643</v>
      </c>
    </row>
    <row r="68" ht="15.75" customHeight="1">
      <c r="A68" s="2">
        <v>1858.0</v>
      </c>
      <c r="B68" s="2">
        <v>-0.12521845813459298</v>
      </c>
      <c r="C68" s="2">
        <v>0.055552239274133</v>
      </c>
      <c r="D68" s="2">
        <f t="shared" si="4"/>
        <v>-0.05291017917</v>
      </c>
      <c r="E68" s="2">
        <f t="shared" si="1"/>
        <v>21.92356447</v>
      </c>
      <c r="F68" s="7">
        <f t="shared" si="5"/>
        <v>0.03626273114</v>
      </c>
      <c r="G68" s="2">
        <f t="shared" si="6"/>
        <v>0.04105870536</v>
      </c>
      <c r="H68" s="2">
        <f t="shared" si="7"/>
        <v>-0.1238022785</v>
      </c>
      <c r="I68" s="2">
        <f t="shared" si="8"/>
        <v>0.1759305922</v>
      </c>
      <c r="J68" s="2">
        <f t="shared" si="9"/>
        <v>0.1042775046</v>
      </c>
      <c r="K68" s="2">
        <f t="shared" si="2"/>
        <v>0.001321030052</v>
      </c>
      <c r="L68" s="2">
        <f t="shared" si="3"/>
        <v>28.84349489</v>
      </c>
      <c r="M68" s="7">
        <f t="shared" si="10"/>
        <v>0.05774096276</v>
      </c>
      <c r="N68" s="2">
        <f t="shared" si="11"/>
        <v>0.0612660029</v>
      </c>
      <c r="O68" s="2">
        <f t="shared" si="12"/>
        <v>-0.09627462582</v>
      </c>
      <c r="P68" s="2">
        <f t="shared" si="13"/>
        <v>0.1910278981</v>
      </c>
      <c r="Q68" s="2">
        <f t="shared" si="14"/>
        <v>0.0901601377</v>
      </c>
    </row>
    <row r="69" ht="15.75" customHeight="1">
      <c r="A69" s="2">
        <v>1859.0</v>
      </c>
      <c r="B69" s="2">
        <v>0.1363362642477377</v>
      </c>
      <c r="C69" s="2">
        <v>0.13591831763676177</v>
      </c>
      <c r="D69" s="2">
        <f t="shared" si="4"/>
        <v>0.1361690856</v>
      </c>
      <c r="E69" s="2">
        <f t="shared" si="1"/>
        <v>24.9088762</v>
      </c>
      <c r="F69" s="7">
        <f t="shared" si="5"/>
        <v>0.03742076004</v>
      </c>
      <c r="G69" s="2">
        <f t="shared" si="6"/>
        <v>0.0423206111</v>
      </c>
      <c r="H69" s="2">
        <f t="shared" si="7"/>
        <v>-0.1238022785</v>
      </c>
      <c r="I69" s="2">
        <f t="shared" si="8"/>
        <v>0.1759305922</v>
      </c>
      <c r="J69" s="2">
        <f t="shared" si="9"/>
        <v>0.1054563753</v>
      </c>
      <c r="K69" s="2">
        <f t="shared" si="2"/>
        <v>0.1360437016</v>
      </c>
      <c r="L69" s="2">
        <f t="shared" si="3"/>
        <v>32.76747071</v>
      </c>
      <c r="M69" s="7">
        <f t="shared" si="10"/>
        <v>0.05275335427</v>
      </c>
      <c r="N69" s="2">
        <f t="shared" si="11"/>
        <v>0.05576758325</v>
      </c>
      <c r="O69" s="2">
        <f t="shared" si="12"/>
        <v>-0.09627462582</v>
      </c>
      <c r="P69" s="2">
        <f t="shared" si="13"/>
        <v>0.1429386099</v>
      </c>
      <c r="Q69" s="2">
        <f t="shared" si="14"/>
        <v>0.08273846509</v>
      </c>
    </row>
    <row r="70" ht="15.75" customHeight="1">
      <c r="A70" s="2">
        <v>1860.0</v>
      </c>
      <c r="B70" s="2">
        <v>0.0036420041937528236</v>
      </c>
      <c r="C70" s="2">
        <v>0.041898048094394014</v>
      </c>
      <c r="D70" s="2">
        <f t="shared" si="4"/>
        <v>0.01894442175</v>
      </c>
      <c r="E70" s="2">
        <f t="shared" si="1"/>
        <v>25.38076045</v>
      </c>
      <c r="F70" s="7">
        <f t="shared" si="5"/>
        <v>0.03131184525</v>
      </c>
      <c r="G70" s="2">
        <f t="shared" si="6"/>
        <v>0.03612150283</v>
      </c>
      <c r="H70" s="2">
        <f t="shared" si="7"/>
        <v>-0.1238022785</v>
      </c>
      <c r="I70" s="2">
        <f t="shared" si="8"/>
        <v>0.1759305922</v>
      </c>
      <c r="J70" s="2">
        <f t="shared" si="9"/>
        <v>0.1047539289</v>
      </c>
      <c r="K70" s="2">
        <f t="shared" si="2"/>
        <v>0.03042123492</v>
      </c>
      <c r="L70" s="2">
        <f t="shared" si="3"/>
        <v>33.76429763</v>
      </c>
      <c r="M70" s="7">
        <f t="shared" si="10"/>
        <v>0.04447137907</v>
      </c>
      <c r="N70" s="2">
        <f t="shared" si="11"/>
        <v>0.04729922287</v>
      </c>
      <c r="O70" s="2">
        <f t="shared" si="12"/>
        <v>-0.09627462582</v>
      </c>
      <c r="P70" s="2">
        <f t="shared" si="13"/>
        <v>0.1429386099</v>
      </c>
      <c r="Q70" s="2">
        <f t="shared" si="14"/>
        <v>0.08028787003</v>
      </c>
    </row>
    <row r="71" ht="15.75" customHeight="1">
      <c r="A71" s="2">
        <v>1861.0</v>
      </c>
      <c r="B71" s="2">
        <v>0.14544155202707598</v>
      </c>
      <c r="C71" s="2">
        <v>-0.00724871056901355</v>
      </c>
      <c r="D71" s="2">
        <f t="shared" si="4"/>
        <v>0.08436544699</v>
      </c>
      <c r="E71" s="2">
        <f t="shared" si="1"/>
        <v>27.52201965</v>
      </c>
      <c r="F71" s="7">
        <f t="shared" si="5"/>
        <v>0.02298532593</v>
      </c>
      <c r="G71" s="2">
        <f t="shared" si="6"/>
        <v>0.02696498831</v>
      </c>
      <c r="H71" s="2">
        <f t="shared" si="7"/>
        <v>-0.1238022785</v>
      </c>
      <c r="I71" s="2">
        <f t="shared" si="8"/>
        <v>0.1573741069</v>
      </c>
      <c r="J71" s="2">
        <f t="shared" si="9"/>
        <v>0.09469421526</v>
      </c>
      <c r="K71" s="2">
        <f t="shared" si="2"/>
        <v>0.03855836821</v>
      </c>
      <c r="L71" s="2">
        <f t="shared" si="3"/>
        <v>35.06619385</v>
      </c>
      <c r="M71" s="7">
        <f t="shared" si="10"/>
        <v>0.03451631544</v>
      </c>
      <c r="N71" s="2">
        <f t="shared" si="11"/>
        <v>0.03686119869</v>
      </c>
      <c r="O71" s="2">
        <f t="shared" si="12"/>
        <v>-0.09627462582</v>
      </c>
      <c r="P71" s="2">
        <f t="shared" si="13"/>
        <v>0.1360437016</v>
      </c>
      <c r="Q71" s="2">
        <f t="shared" si="14"/>
        <v>0.07291948783</v>
      </c>
    </row>
    <row r="72" ht="15.75" customHeight="1">
      <c r="A72" s="2">
        <v>1862.0</v>
      </c>
      <c r="B72" s="2">
        <v>-0.05364120733128719</v>
      </c>
      <c r="C72" s="2">
        <v>-0.039845470636904246</v>
      </c>
      <c r="D72" s="2">
        <f t="shared" si="4"/>
        <v>-0.04812291265</v>
      </c>
      <c r="E72" s="2">
        <f t="shared" si="1"/>
        <v>26.19757991</v>
      </c>
      <c r="F72" s="7">
        <f t="shared" si="5"/>
        <v>0.01796285427</v>
      </c>
      <c r="G72" s="2">
        <f t="shared" si="6"/>
        <v>0.02216291859</v>
      </c>
      <c r="H72" s="2">
        <f t="shared" si="7"/>
        <v>-0.1238022785</v>
      </c>
      <c r="I72" s="2">
        <f t="shared" si="8"/>
        <v>0.1573741069</v>
      </c>
      <c r="J72" s="2">
        <f t="shared" si="9"/>
        <v>0.09739832889</v>
      </c>
      <c r="K72" s="2">
        <f t="shared" si="2"/>
        <v>-0.04398419165</v>
      </c>
      <c r="L72" s="2">
        <f t="shared" si="3"/>
        <v>33.52383566</v>
      </c>
      <c r="M72" s="7">
        <f t="shared" si="10"/>
        <v>0.02759308344</v>
      </c>
      <c r="N72" s="2">
        <f t="shared" si="11"/>
        <v>0.03022137833</v>
      </c>
      <c r="O72" s="2">
        <f t="shared" si="12"/>
        <v>-0.09627462582</v>
      </c>
      <c r="P72" s="2">
        <f t="shared" si="13"/>
        <v>0.1360437016</v>
      </c>
      <c r="Q72" s="2">
        <f t="shared" si="14"/>
        <v>0.07727415059</v>
      </c>
    </row>
    <row r="73" ht="15.75" customHeight="1">
      <c r="A73" s="2">
        <v>1863.0</v>
      </c>
      <c r="B73" s="2">
        <v>0.4243748807598611</v>
      </c>
      <c r="C73" s="2">
        <v>0.001198010388800519</v>
      </c>
      <c r="D73" s="2">
        <f t="shared" si="4"/>
        <v>0.2551041326</v>
      </c>
      <c r="E73" s="2">
        <f t="shared" si="1"/>
        <v>32.88069081</v>
      </c>
      <c r="F73" s="7">
        <f t="shared" si="5"/>
        <v>0.02624848861</v>
      </c>
      <c r="G73" s="2">
        <f t="shared" si="6"/>
        <v>0.03193592116</v>
      </c>
      <c r="H73" s="2">
        <f t="shared" si="7"/>
        <v>-0.1238022785</v>
      </c>
      <c r="I73" s="2">
        <f t="shared" si="8"/>
        <v>0.2551041326</v>
      </c>
      <c r="J73" s="2">
        <f t="shared" si="9"/>
        <v>0.1156634669</v>
      </c>
      <c r="K73" s="2">
        <f t="shared" si="2"/>
        <v>0.1281510715</v>
      </c>
      <c r="L73" s="2">
        <f t="shared" si="3"/>
        <v>37.81995112</v>
      </c>
      <c r="M73" s="7">
        <f t="shared" si="10"/>
        <v>0.02717720232</v>
      </c>
      <c r="N73" s="2">
        <f t="shared" si="11"/>
        <v>0.02976378204</v>
      </c>
      <c r="O73" s="2">
        <f t="shared" si="12"/>
        <v>-0.09627462582</v>
      </c>
      <c r="P73" s="2">
        <f t="shared" si="13"/>
        <v>0.1360437016</v>
      </c>
      <c r="Q73" s="2">
        <f t="shared" si="14"/>
        <v>0.07661039274</v>
      </c>
    </row>
    <row r="74" ht="15.75" customHeight="1">
      <c r="A74" s="2">
        <v>1864.0</v>
      </c>
      <c r="B74" s="2">
        <v>0.01522719471451972</v>
      </c>
      <c r="C74" s="2">
        <v>-0.13626302047525007</v>
      </c>
      <c r="D74" s="2">
        <f t="shared" si="4"/>
        <v>-0.04536889136</v>
      </c>
      <c r="E74" s="2">
        <f t="shared" si="1"/>
        <v>31.38893032</v>
      </c>
      <c r="F74" s="7">
        <f t="shared" si="5"/>
        <v>0.0301757806</v>
      </c>
      <c r="G74" s="2">
        <f t="shared" si="6"/>
        <v>0.03551341548</v>
      </c>
      <c r="H74" s="2">
        <f t="shared" si="7"/>
        <v>-0.1238022785</v>
      </c>
      <c r="I74" s="2">
        <f t="shared" si="8"/>
        <v>0.2551041326</v>
      </c>
      <c r="J74" s="2">
        <f t="shared" si="9"/>
        <v>0.1122810741</v>
      </c>
      <c r="K74" s="2">
        <f t="shared" si="2"/>
        <v>-0.09081595592</v>
      </c>
      <c r="L74" s="2">
        <f t="shared" si="3"/>
        <v>34.38529611</v>
      </c>
      <c r="M74" s="7">
        <f t="shared" si="10"/>
        <v>0.02184093137</v>
      </c>
      <c r="N74" s="2">
        <f t="shared" si="11"/>
        <v>0.02490268456</v>
      </c>
      <c r="O74" s="2">
        <f t="shared" si="12"/>
        <v>-0.09627462582</v>
      </c>
      <c r="P74" s="2">
        <f t="shared" si="13"/>
        <v>0.1360437016</v>
      </c>
      <c r="Q74" s="2">
        <f t="shared" si="14"/>
        <v>0.08296320345</v>
      </c>
    </row>
    <row r="75" ht="15.75" customHeight="1">
      <c r="A75" s="2">
        <v>1865.0</v>
      </c>
      <c r="B75" s="2">
        <v>-0.06578569862969141</v>
      </c>
      <c r="C75" s="2">
        <v>-0.05692679504990783</v>
      </c>
      <c r="D75" s="2">
        <f t="shared" si="4"/>
        <v>-0.0622421372</v>
      </c>
      <c r="E75" s="2">
        <f t="shared" si="1"/>
        <v>29.43521621</v>
      </c>
      <c r="F75" s="7">
        <f t="shared" si="5"/>
        <v>0.03719447553</v>
      </c>
      <c r="G75" s="2">
        <f t="shared" si="6"/>
        <v>0.0416694296</v>
      </c>
      <c r="H75" s="2">
        <f t="shared" si="7"/>
        <v>-0.0622421372</v>
      </c>
      <c r="I75" s="2">
        <f t="shared" si="8"/>
        <v>0.2551041326</v>
      </c>
      <c r="J75" s="2">
        <f t="shared" si="9"/>
        <v>0.1039546103</v>
      </c>
      <c r="K75" s="2">
        <f t="shared" si="2"/>
        <v>-0.05958446612</v>
      </c>
      <c r="L75" s="2">
        <f t="shared" si="3"/>
        <v>32.3364666</v>
      </c>
      <c r="M75" s="7">
        <f t="shared" si="10"/>
        <v>0.02591558367</v>
      </c>
      <c r="N75" s="2">
        <f t="shared" si="11"/>
        <v>0.02857170053</v>
      </c>
      <c r="O75" s="2">
        <f t="shared" si="12"/>
        <v>-0.09081595592</v>
      </c>
      <c r="P75" s="2">
        <f t="shared" si="13"/>
        <v>0.1360437016</v>
      </c>
      <c r="Q75" s="2">
        <f t="shared" si="14"/>
        <v>0.07764989764</v>
      </c>
    </row>
    <row r="76" ht="15.75" customHeight="1">
      <c r="A76" s="2">
        <v>1866.0</v>
      </c>
      <c r="B76" s="2">
        <v>0.037563657610632184</v>
      </c>
      <c r="C76" s="2">
        <v>0.01090934930523968</v>
      </c>
      <c r="D76" s="2">
        <f t="shared" si="4"/>
        <v>0.02690193429</v>
      </c>
      <c r="E76" s="2">
        <f t="shared" si="1"/>
        <v>30.22708046</v>
      </c>
      <c r="F76" s="7">
        <f t="shared" si="5"/>
        <v>0.03778729165</v>
      </c>
      <c r="G76" s="2">
        <f t="shared" si="6"/>
        <v>0.0422545221</v>
      </c>
      <c r="H76" s="2">
        <f t="shared" si="7"/>
        <v>-0.0622421372</v>
      </c>
      <c r="I76" s="2">
        <f t="shared" si="8"/>
        <v>0.2551041326</v>
      </c>
      <c r="J76" s="2">
        <f t="shared" si="9"/>
        <v>0.1038420731</v>
      </c>
      <c r="K76" s="2">
        <f t="shared" si="2"/>
        <v>0.0189056418</v>
      </c>
      <c r="L76" s="2">
        <f t="shared" si="3"/>
        <v>32.94780825</v>
      </c>
      <c r="M76" s="7">
        <f t="shared" si="10"/>
        <v>0.02250365147</v>
      </c>
      <c r="N76" s="2">
        <f t="shared" si="11"/>
        <v>0.02512026481</v>
      </c>
      <c r="O76" s="2">
        <f t="shared" si="12"/>
        <v>-0.09081595592</v>
      </c>
      <c r="P76" s="2">
        <f t="shared" si="13"/>
        <v>0.1360437016</v>
      </c>
      <c r="Q76" s="2">
        <f t="shared" si="14"/>
        <v>0.07718839155</v>
      </c>
    </row>
    <row r="77" ht="15.75" customHeight="1">
      <c r="A77" s="2">
        <v>1867.0</v>
      </c>
      <c r="B77" s="2">
        <v>0.10706093945435824</v>
      </c>
      <c r="C77" s="2">
        <v>0.15378789517490543</v>
      </c>
      <c r="D77" s="2">
        <f t="shared" si="4"/>
        <v>0.1257517217</v>
      </c>
      <c r="E77" s="2">
        <f t="shared" si="1"/>
        <v>34.02818787</v>
      </c>
      <c r="F77" s="7">
        <f t="shared" si="5"/>
        <v>0.03927835535</v>
      </c>
      <c r="G77" s="2">
        <f t="shared" si="6"/>
        <v>0.04385926226</v>
      </c>
      <c r="H77" s="2">
        <f t="shared" si="7"/>
        <v>-0.0622421372</v>
      </c>
      <c r="I77" s="2">
        <f t="shared" si="8"/>
        <v>0.2551041326</v>
      </c>
      <c r="J77" s="2">
        <f t="shared" si="9"/>
        <v>0.105116412</v>
      </c>
      <c r="K77" s="2">
        <f t="shared" si="2"/>
        <v>0.1397698085</v>
      </c>
      <c r="L77" s="2">
        <f t="shared" si="3"/>
        <v>37.5529171</v>
      </c>
      <c r="M77" s="7">
        <f t="shared" si="10"/>
        <v>0.02687342209</v>
      </c>
      <c r="N77" s="2">
        <f t="shared" si="11"/>
        <v>0.02987862429</v>
      </c>
      <c r="O77" s="2">
        <f t="shared" si="12"/>
        <v>-0.09081595592</v>
      </c>
      <c r="P77" s="2">
        <f t="shared" si="13"/>
        <v>0.1397698085</v>
      </c>
      <c r="Q77" s="2">
        <f t="shared" si="14"/>
        <v>0.083027898</v>
      </c>
    </row>
    <row r="78" ht="15.75" customHeight="1">
      <c r="A78" s="2">
        <v>1868.0</v>
      </c>
      <c r="B78" s="2">
        <v>0.1737009682961057</v>
      </c>
      <c r="C78" s="2">
        <v>0.14737904171605365</v>
      </c>
      <c r="D78" s="2">
        <f t="shared" si="4"/>
        <v>0.1631721977</v>
      </c>
      <c r="E78" s="2">
        <f t="shared" si="1"/>
        <v>39.58064207</v>
      </c>
      <c r="F78" s="7">
        <f t="shared" si="5"/>
        <v>0.06085778293</v>
      </c>
      <c r="G78" s="2">
        <f t="shared" si="6"/>
        <v>0.06546749994</v>
      </c>
      <c r="H78" s="2">
        <f t="shared" si="7"/>
        <v>-0.0622421372</v>
      </c>
      <c r="I78" s="2">
        <f t="shared" si="8"/>
        <v>0.2551041326</v>
      </c>
      <c r="J78" s="2">
        <f t="shared" si="9"/>
        <v>0.1052231665</v>
      </c>
      <c r="K78" s="2">
        <f t="shared" si="2"/>
        <v>0.1552756197</v>
      </c>
      <c r="L78" s="2">
        <f t="shared" si="3"/>
        <v>43.38396957</v>
      </c>
      <c r="M78" s="7">
        <f t="shared" si="10"/>
        <v>0.04166516414</v>
      </c>
      <c r="N78" s="2">
        <f t="shared" si="11"/>
        <v>0.04527408325</v>
      </c>
      <c r="O78" s="2">
        <f t="shared" si="12"/>
        <v>-0.09081595592</v>
      </c>
      <c r="P78" s="2">
        <f t="shared" si="13"/>
        <v>0.1552756197</v>
      </c>
      <c r="Q78" s="2">
        <f t="shared" si="14"/>
        <v>0.09103195734</v>
      </c>
    </row>
    <row r="79" ht="15.75" customHeight="1">
      <c r="A79" s="2">
        <v>1869.0</v>
      </c>
      <c r="B79" s="2">
        <v>0.2703005238600549</v>
      </c>
      <c r="C79" s="2">
        <v>0.10885995726079845</v>
      </c>
      <c r="D79" s="2">
        <f t="shared" si="4"/>
        <v>0.2057242972</v>
      </c>
      <c r="E79" s="2">
        <f t="shared" si="1"/>
        <v>47.72334184</v>
      </c>
      <c r="F79" s="7">
        <f t="shared" si="5"/>
        <v>0.0671799848</v>
      </c>
      <c r="G79" s="2">
        <f t="shared" si="6"/>
        <v>0.07242302111</v>
      </c>
      <c r="H79" s="2">
        <f t="shared" si="7"/>
        <v>-0.0622421372</v>
      </c>
      <c r="I79" s="2">
        <f t="shared" si="8"/>
        <v>0.2551041326</v>
      </c>
      <c r="J79" s="2">
        <f t="shared" si="9"/>
        <v>0.1124656467</v>
      </c>
      <c r="K79" s="2">
        <f t="shared" si="2"/>
        <v>0.1572921272</v>
      </c>
      <c r="L79" s="2">
        <f t="shared" si="3"/>
        <v>50.20792644</v>
      </c>
      <c r="M79" s="7">
        <f t="shared" si="10"/>
        <v>0.04359727537</v>
      </c>
      <c r="N79" s="2">
        <f t="shared" si="11"/>
        <v>0.04739892581</v>
      </c>
      <c r="O79" s="2">
        <f t="shared" si="12"/>
        <v>-0.09081595592</v>
      </c>
      <c r="P79" s="2">
        <f t="shared" si="13"/>
        <v>0.1572921272</v>
      </c>
      <c r="Q79" s="2">
        <f t="shared" si="14"/>
        <v>0.09359791327</v>
      </c>
    </row>
    <row r="80" ht="15.75" customHeight="1">
      <c r="A80" s="2">
        <v>1870.0</v>
      </c>
      <c r="B80" s="2">
        <v>0.06843313236929327</v>
      </c>
      <c r="C80" s="2">
        <v>0.12313920165406866</v>
      </c>
      <c r="D80" s="2">
        <f t="shared" si="4"/>
        <v>0.09031556008</v>
      </c>
      <c r="E80" s="2">
        <f t="shared" si="1"/>
        <v>52.03350219</v>
      </c>
      <c r="F80" s="7">
        <f t="shared" si="5"/>
        <v>0.07442929899</v>
      </c>
      <c r="G80" s="2">
        <f t="shared" si="6"/>
        <v>0.07956013494</v>
      </c>
      <c r="H80" s="2">
        <f t="shared" si="7"/>
        <v>-0.0622421372</v>
      </c>
      <c r="I80" s="2">
        <f t="shared" si="8"/>
        <v>0.2551041326</v>
      </c>
      <c r="J80" s="2">
        <f t="shared" si="9"/>
        <v>0.1109491844</v>
      </c>
      <c r="K80" s="2">
        <f t="shared" si="2"/>
        <v>0.1067273809</v>
      </c>
      <c r="L80" s="2">
        <f t="shared" si="3"/>
        <v>55.56648692</v>
      </c>
      <c r="M80" s="7">
        <f t="shared" si="10"/>
        <v>0.0510793941</v>
      </c>
      <c r="N80" s="2">
        <f t="shared" si="11"/>
        <v>0.05502954041</v>
      </c>
      <c r="O80" s="2">
        <f t="shared" si="12"/>
        <v>-0.09081595592</v>
      </c>
      <c r="P80" s="2">
        <f t="shared" si="13"/>
        <v>0.1572921272</v>
      </c>
      <c r="Q80" s="2">
        <f t="shared" si="14"/>
        <v>0.09515746314</v>
      </c>
    </row>
    <row r="81" ht="15.75" customHeight="1">
      <c r="A81" s="2">
        <v>1871.0</v>
      </c>
      <c r="B81" s="2">
        <v>0.0689210880981177</v>
      </c>
      <c r="C81" s="2">
        <v>0.1227260413977922</v>
      </c>
      <c r="D81" s="2">
        <f t="shared" si="4"/>
        <v>0.09044306942</v>
      </c>
      <c r="E81" s="2">
        <f t="shared" si="1"/>
        <v>56.73957184</v>
      </c>
      <c r="F81" s="7">
        <f t="shared" si="5"/>
        <v>0.07502997879</v>
      </c>
      <c r="G81" s="2">
        <f t="shared" si="6"/>
        <v>0.08016789718</v>
      </c>
      <c r="H81" s="2">
        <f t="shared" si="7"/>
        <v>-0.0622421372</v>
      </c>
      <c r="I81" s="2">
        <f t="shared" si="8"/>
        <v>0.2551041326</v>
      </c>
      <c r="J81" s="2">
        <f t="shared" si="9"/>
        <v>0.1109950685</v>
      </c>
      <c r="K81" s="2">
        <f t="shared" si="2"/>
        <v>0.1065845554</v>
      </c>
      <c r="L81" s="2">
        <f t="shared" si="3"/>
        <v>61.48901623</v>
      </c>
      <c r="M81" s="7">
        <f t="shared" si="10"/>
        <v>0.05776913768</v>
      </c>
      <c r="N81" s="2">
        <f t="shared" si="11"/>
        <v>0.06183215913</v>
      </c>
      <c r="O81" s="2">
        <f t="shared" si="12"/>
        <v>-0.09081595592</v>
      </c>
      <c r="P81" s="2">
        <f t="shared" si="13"/>
        <v>0.1572921272</v>
      </c>
      <c r="Q81" s="2">
        <f t="shared" si="14"/>
        <v>0.09627411615</v>
      </c>
    </row>
    <row r="82" ht="15.75" customHeight="1">
      <c r="A82" s="2">
        <v>1872.0</v>
      </c>
      <c r="B82" s="2">
        <v>0.20518322768819885</v>
      </c>
      <c r="C82" s="2">
        <v>0.11974998615152788</v>
      </c>
      <c r="D82" s="2">
        <f t="shared" si="4"/>
        <v>0.1710099311</v>
      </c>
      <c r="E82" s="2">
        <f t="shared" si="1"/>
        <v>66.44260211</v>
      </c>
      <c r="F82" s="7">
        <f t="shared" si="5"/>
        <v>0.09753542267</v>
      </c>
      <c r="G82" s="2">
        <f t="shared" si="6"/>
        <v>0.1020811816</v>
      </c>
      <c r="H82" s="2">
        <f t="shared" si="7"/>
        <v>-0.0622421372</v>
      </c>
      <c r="I82" s="2">
        <f t="shared" si="8"/>
        <v>0.2551041326</v>
      </c>
      <c r="J82" s="2">
        <f t="shared" si="9"/>
        <v>0.1042811211</v>
      </c>
      <c r="K82" s="2">
        <f t="shared" si="2"/>
        <v>0.1453799586</v>
      </c>
      <c r="L82" s="2">
        <f t="shared" si="3"/>
        <v>70.42828686</v>
      </c>
      <c r="M82" s="7">
        <f t="shared" si="10"/>
        <v>0.0770586232</v>
      </c>
      <c r="N82" s="2">
        <f t="shared" si="11"/>
        <v>0.08076857415</v>
      </c>
      <c r="O82" s="2">
        <f t="shared" si="12"/>
        <v>-0.09081595592</v>
      </c>
      <c r="P82" s="2">
        <f t="shared" si="13"/>
        <v>0.1572921272</v>
      </c>
      <c r="Q82" s="2">
        <f t="shared" si="14"/>
        <v>0.09166097287</v>
      </c>
    </row>
    <row r="83" ht="15.75" customHeight="1">
      <c r="A83" s="2">
        <v>1873.0</v>
      </c>
      <c r="B83" s="2">
        <v>0.16952214103730556</v>
      </c>
      <c r="C83" s="2">
        <v>0.07685886673369713</v>
      </c>
      <c r="D83" s="2">
        <f t="shared" si="4"/>
        <v>0.1324568313</v>
      </c>
      <c r="E83" s="2">
        <f t="shared" si="1"/>
        <v>75.24337865</v>
      </c>
      <c r="F83" s="7">
        <f t="shared" si="5"/>
        <v>0.08630739382</v>
      </c>
      <c r="G83" s="2">
        <f t="shared" si="6"/>
        <v>0.08981645142</v>
      </c>
      <c r="H83" s="2">
        <f t="shared" si="7"/>
        <v>-0.0622421372</v>
      </c>
      <c r="I83" s="2">
        <f t="shared" si="8"/>
        <v>0.2057242972</v>
      </c>
      <c r="J83" s="2">
        <f t="shared" si="9"/>
        <v>0.0905988659</v>
      </c>
      <c r="K83" s="2">
        <f t="shared" si="2"/>
        <v>0.104657849</v>
      </c>
      <c r="L83" s="2">
        <f t="shared" si="3"/>
        <v>77.79915987</v>
      </c>
      <c r="M83" s="7">
        <f t="shared" si="10"/>
        <v>0.07479439861</v>
      </c>
      <c r="N83" s="2">
        <f t="shared" si="11"/>
        <v>0.07841925191</v>
      </c>
      <c r="O83" s="2">
        <f t="shared" si="12"/>
        <v>-0.09081595592</v>
      </c>
      <c r="P83" s="2">
        <f t="shared" si="13"/>
        <v>0.1572921272</v>
      </c>
      <c r="Q83" s="2">
        <f t="shared" si="14"/>
        <v>0.09060660313</v>
      </c>
    </row>
    <row r="84" ht="15.75" customHeight="1">
      <c r="A84" s="2">
        <v>1874.0</v>
      </c>
      <c r="B84" s="2">
        <v>-0.01815579122847555</v>
      </c>
      <c r="C84" s="2">
        <v>0.10760620333222226</v>
      </c>
      <c r="D84" s="2">
        <f t="shared" si="4"/>
        <v>0.0321490066</v>
      </c>
      <c r="E84" s="2">
        <f t="shared" si="1"/>
        <v>77.66237853</v>
      </c>
      <c r="F84" s="7">
        <f t="shared" si="5"/>
        <v>0.09482175131</v>
      </c>
      <c r="G84" s="2">
        <f t="shared" si="6"/>
        <v>0.09756824122</v>
      </c>
      <c r="H84" s="2">
        <f t="shared" si="7"/>
        <v>-0.0622421372</v>
      </c>
      <c r="I84" s="2">
        <f t="shared" si="8"/>
        <v>0.2057242972</v>
      </c>
      <c r="J84" s="2">
        <f t="shared" si="9"/>
        <v>0.08050047988</v>
      </c>
      <c r="K84" s="2">
        <f t="shared" si="2"/>
        <v>0.06987760496</v>
      </c>
      <c r="L84" s="2">
        <f t="shared" si="3"/>
        <v>83.23557883</v>
      </c>
      <c r="M84" s="7">
        <f t="shared" si="10"/>
        <v>0.09243001369</v>
      </c>
      <c r="N84" s="2">
        <f t="shared" si="11"/>
        <v>0.09448860799</v>
      </c>
      <c r="O84" s="2">
        <f t="shared" si="12"/>
        <v>-0.05958446612</v>
      </c>
      <c r="P84" s="2">
        <f t="shared" si="13"/>
        <v>0.1572921272</v>
      </c>
      <c r="Q84" s="2">
        <f t="shared" si="14"/>
        <v>0.06890909542</v>
      </c>
    </row>
    <row r="85" ht="15.75" customHeight="1">
      <c r="A85" s="2">
        <v>1875.0</v>
      </c>
      <c r="B85" s="2">
        <v>0.08596065983510104</v>
      </c>
      <c r="C85" s="2">
        <v>0.15020537108791676</v>
      </c>
      <c r="D85" s="2">
        <f t="shared" si="4"/>
        <v>0.1116585443</v>
      </c>
      <c r="E85" s="2">
        <f t="shared" si="1"/>
        <v>86.33404667</v>
      </c>
      <c r="F85" s="7">
        <f t="shared" si="5"/>
        <v>0.1136058065</v>
      </c>
      <c r="G85" s="2">
        <f t="shared" si="6"/>
        <v>0.1149583094</v>
      </c>
      <c r="H85" s="2">
        <f t="shared" si="7"/>
        <v>0.02690193429</v>
      </c>
      <c r="I85" s="2">
        <f t="shared" si="8"/>
        <v>0.2057242972</v>
      </c>
      <c r="J85" s="2">
        <f t="shared" si="9"/>
        <v>0.05769457922</v>
      </c>
      <c r="K85" s="2">
        <f t="shared" si="2"/>
        <v>0.1309319577</v>
      </c>
      <c r="L85" s="2">
        <f t="shared" si="3"/>
        <v>94.13377612</v>
      </c>
      <c r="M85" s="7">
        <f t="shared" si="10"/>
        <v>0.1127697005</v>
      </c>
      <c r="N85" s="2">
        <f t="shared" si="11"/>
        <v>0.1135402504</v>
      </c>
      <c r="O85" s="2">
        <f t="shared" si="12"/>
        <v>0.0189056418</v>
      </c>
      <c r="P85" s="2">
        <f t="shared" si="13"/>
        <v>0.1572921272</v>
      </c>
      <c r="Q85" s="2">
        <f t="shared" si="14"/>
        <v>0.04307116293</v>
      </c>
    </row>
    <row r="86" ht="15.75" customHeight="1">
      <c r="A86" s="2">
        <v>1876.0</v>
      </c>
      <c r="B86" s="2">
        <v>0.09221250735934095</v>
      </c>
      <c r="C86" s="2">
        <v>0.13290439750130445</v>
      </c>
      <c r="D86" s="2">
        <f t="shared" si="4"/>
        <v>0.1084892634</v>
      </c>
      <c r="E86" s="2">
        <f t="shared" si="1"/>
        <v>95.7003638</v>
      </c>
      <c r="F86" s="7">
        <f t="shared" si="5"/>
        <v>0.1221521313</v>
      </c>
      <c r="G86" s="2">
        <f t="shared" si="6"/>
        <v>0.1231170423</v>
      </c>
      <c r="H86" s="2">
        <f t="shared" si="7"/>
        <v>0.0321490066</v>
      </c>
      <c r="I86" s="2">
        <f t="shared" si="8"/>
        <v>0.2057242972</v>
      </c>
      <c r="J86" s="2">
        <f t="shared" si="9"/>
        <v>0.04896739774</v>
      </c>
      <c r="K86" s="2">
        <f t="shared" si="2"/>
        <v>0.1206968305</v>
      </c>
      <c r="L86" s="2">
        <f t="shared" si="3"/>
        <v>105.4954245</v>
      </c>
      <c r="M86" s="7">
        <f t="shared" si="10"/>
        <v>0.1234162703</v>
      </c>
      <c r="N86" s="2">
        <f t="shared" si="11"/>
        <v>0.1237193692</v>
      </c>
      <c r="O86" s="2">
        <f t="shared" si="12"/>
        <v>0.06987760496</v>
      </c>
      <c r="P86" s="2">
        <f t="shared" si="13"/>
        <v>0.1572921272</v>
      </c>
      <c r="Q86" s="2">
        <f t="shared" si="14"/>
        <v>0.02739725974</v>
      </c>
    </row>
    <row r="87" ht="15.75" customHeight="1">
      <c r="A87" s="2">
        <v>1877.0</v>
      </c>
      <c r="B87" s="2">
        <v>-0.09442385662581998</v>
      </c>
      <c r="C87" s="2">
        <v>0.07934432981279271</v>
      </c>
      <c r="D87" s="2">
        <f t="shared" si="4"/>
        <v>-0.02491658205</v>
      </c>
      <c r="E87" s="2">
        <f t="shared" si="1"/>
        <v>93.31583783</v>
      </c>
      <c r="F87" s="7">
        <f t="shared" si="5"/>
        <v>0.1061439639</v>
      </c>
      <c r="G87" s="2">
        <f t="shared" si="6"/>
        <v>0.1080502119</v>
      </c>
      <c r="H87" s="2">
        <f t="shared" si="7"/>
        <v>-0.02491658205</v>
      </c>
      <c r="I87" s="2">
        <f t="shared" si="8"/>
        <v>0.2057242972</v>
      </c>
      <c r="J87" s="2">
        <f t="shared" si="9"/>
        <v>0.06767337651</v>
      </c>
      <c r="K87" s="2">
        <f t="shared" si="2"/>
        <v>0.02721387388</v>
      </c>
      <c r="L87" s="2">
        <f t="shared" si="3"/>
        <v>108.3663637</v>
      </c>
      <c r="M87" s="7">
        <f t="shared" si="10"/>
        <v>0.111795936</v>
      </c>
      <c r="N87" s="2">
        <f t="shared" si="11"/>
        <v>0.1124637758</v>
      </c>
      <c r="O87" s="2">
        <f t="shared" si="12"/>
        <v>0.02721387388</v>
      </c>
      <c r="P87" s="2">
        <f t="shared" si="13"/>
        <v>0.1572921272</v>
      </c>
      <c r="Q87" s="2">
        <f t="shared" si="14"/>
        <v>0.04019991538</v>
      </c>
    </row>
    <row r="88" ht="15.75" customHeight="1">
      <c r="A88" s="2">
        <v>1878.0</v>
      </c>
      <c r="B88" s="2">
        <v>0.028281682329963198</v>
      </c>
      <c r="C88" s="2">
        <v>0.08213568015467154</v>
      </c>
      <c r="D88" s="2">
        <f t="shared" si="4"/>
        <v>0.04982328146</v>
      </c>
      <c r="E88" s="2">
        <f t="shared" si="1"/>
        <v>97.96513908</v>
      </c>
      <c r="F88" s="7">
        <f t="shared" si="5"/>
        <v>0.09486071357</v>
      </c>
      <c r="G88" s="2">
        <f t="shared" si="6"/>
        <v>0.09671532029</v>
      </c>
      <c r="H88" s="2">
        <f t="shared" si="7"/>
        <v>-0.02491658205</v>
      </c>
      <c r="I88" s="2">
        <f t="shared" si="8"/>
        <v>0.2057242972</v>
      </c>
      <c r="J88" s="2">
        <f t="shared" si="9"/>
        <v>0.06690317833</v>
      </c>
      <c r="K88" s="2">
        <f t="shared" si="2"/>
        <v>0.06597948081</v>
      </c>
      <c r="L88" s="2">
        <f t="shared" si="3"/>
        <v>115.5163201</v>
      </c>
      <c r="M88" s="7">
        <f t="shared" si="10"/>
        <v>0.102887986</v>
      </c>
      <c r="N88" s="2">
        <f t="shared" si="11"/>
        <v>0.1035341619</v>
      </c>
      <c r="O88" s="2">
        <f t="shared" si="12"/>
        <v>0.02721387388</v>
      </c>
      <c r="P88" s="2">
        <f t="shared" si="13"/>
        <v>0.1572921272</v>
      </c>
      <c r="Q88" s="2">
        <f t="shared" si="14"/>
        <v>0.03954583055</v>
      </c>
    </row>
    <row r="89" ht="15.75" customHeight="1">
      <c r="A89" s="2">
        <v>1879.0</v>
      </c>
      <c r="B89" s="2">
        <v>0.17610302824183455</v>
      </c>
      <c r="C89" s="2">
        <v>0.1026050179742497</v>
      </c>
      <c r="D89" s="2">
        <f t="shared" si="4"/>
        <v>0.1467038241</v>
      </c>
      <c r="E89" s="2">
        <f t="shared" si="1"/>
        <v>112.3369996</v>
      </c>
      <c r="F89" s="7">
        <f t="shared" si="5"/>
        <v>0.08937949703</v>
      </c>
      <c r="G89" s="2">
        <f t="shared" si="6"/>
        <v>0.09081327298</v>
      </c>
      <c r="H89" s="2">
        <f t="shared" si="7"/>
        <v>-0.02491658205</v>
      </c>
      <c r="I89" s="2">
        <f t="shared" si="8"/>
        <v>0.1710099311</v>
      </c>
      <c r="J89" s="2">
        <f t="shared" si="9"/>
        <v>0.05826364339</v>
      </c>
      <c r="K89" s="2">
        <f t="shared" si="2"/>
        <v>0.1246544211</v>
      </c>
      <c r="L89" s="2">
        <f t="shared" si="3"/>
        <v>129.9159401</v>
      </c>
      <c r="M89" s="7">
        <f t="shared" si="10"/>
        <v>0.09973745228</v>
      </c>
      <c r="N89" s="2">
        <f t="shared" si="11"/>
        <v>0.1002703913</v>
      </c>
      <c r="O89" s="2">
        <f t="shared" si="12"/>
        <v>0.02721387388</v>
      </c>
      <c r="P89" s="2">
        <f t="shared" si="13"/>
        <v>0.1453799586</v>
      </c>
      <c r="Q89" s="2">
        <f t="shared" si="14"/>
        <v>0.03578404199</v>
      </c>
    </row>
    <row r="90" ht="15.75" customHeight="1">
      <c r="A90" s="2">
        <v>1880.0</v>
      </c>
      <c r="B90" s="2">
        <v>0.4391442084903767</v>
      </c>
      <c r="C90" s="2">
        <v>0.07218577928235015</v>
      </c>
      <c r="D90" s="2">
        <f t="shared" si="4"/>
        <v>0.2923608368</v>
      </c>
      <c r="E90" s="2">
        <f t="shared" si="1"/>
        <v>145.1799388</v>
      </c>
      <c r="F90" s="7">
        <f t="shared" si="5"/>
        <v>0.1080576467</v>
      </c>
      <c r="G90" s="2">
        <f t="shared" si="6"/>
        <v>0.1110178007</v>
      </c>
      <c r="H90" s="2">
        <f t="shared" si="7"/>
        <v>-0.02491658205</v>
      </c>
      <c r="I90" s="2">
        <f t="shared" si="8"/>
        <v>0.2923608368</v>
      </c>
      <c r="J90" s="2">
        <f t="shared" si="9"/>
        <v>0.08633964755</v>
      </c>
      <c r="K90" s="2">
        <f t="shared" si="2"/>
        <v>0.182273308</v>
      </c>
      <c r="L90" s="2">
        <f t="shared" si="3"/>
        <v>153.5961483</v>
      </c>
      <c r="M90" s="7">
        <f t="shared" si="10"/>
        <v>0.1070232407</v>
      </c>
      <c r="N90" s="2">
        <f t="shared" si="11"/>
        <v>0.107824984</v>
      </c>
      <c r="O90" s="2">
        <f t="shared" si="12"/>
        <v>0.02721387388</v>
      </c>
      <c r="P90" s="2">
        <f t="shared" si="13"/>
        <v>0.182273308</v>
      </c>
      <c r="Q90" s="2">
        <f t="shared" si="14"/>
        <v>0.04426755256</v>
      </c>
    </row>
    <row r="91" ht="15.75" customHeight="1">
      <c r="A91" s="2">
        <v>1881.0</v>
      </c>
      <c r="B91" s="2">
        <v>0.2434885006219052</v>
      </c>
      <c r="C91" s="2">
        <v>0.10802222892560609</v>
      </c>
      <c r="D91" s="2">
        <f t="shared" si="4"/>
        <v>0.1893019919</v>
      </c>
      <c r="E91" s="2">
        <f t="shared" si="1"/>
        <v>172.6627904</v>
      </c>
      <c r="F91" s="7">
        <f t="shared" si="5"/>
        <v>0.1177154911</v>
      </c>
      <c r="G91" s="2">
        <f t="shared" si="6"/>
        <v>0.1209036929</v>
      </c>
      <c r="H91" s="2">
        <f t="shared" si="7"/>
        <v>-0.02491658205</v>
      </c>
      <c r="I91" s="2">
        <f t="shared" si="8"/>
        <v>0.2923608368</v>
      </c>
      <c r="J91" s="2">
        <f t="shared" si="9"/>
        <v>0.08932997446</v>
      </c>
      <c r="K91" s="2">
        <f t="shared" si="2"/>
        <v>0.1486621104</v>
      </c>
      <c r="L91" s="2">
        <f t="shared" si="3"/>
        <v>176.4300759</v>
      </c>
      <c r="M91" s="7">
        <f t="shared" si="10"/>
        <v>0.1111623245</v>
      </c>
      <c r="N91" s="2">
        <f t="shared" si="11"/>
        <v>0.1120327395</v>
      </c>
      <c r="O91" s="2">
        <f t="shared" si="12"/>
        <v>0.02721387388</v>
      </c>
      <c r="P91" s="2">
        <f t="shared" si="13"/>
        <v>0.182273308</v>
      </c>
      <c r="Q91" s="2">
        <f t="shared" si="14"/>
        <v>0.04609847678</v>
      </c>
    </row>
    <row r="92" ht="15.75" customHeight="1">
      <c r="A92" s="2">
        <v>1882.0</v>
      </c>
      <c r="B92" s="2">
        <v>0.005394325229882702</v>
      </c>
      <c r="C92" s="2">
        <v>0.05934396445840506</v>
      </c>
      <c r="D92" s="2">
        <f t="shared" si="4"/>
        <v>0.02697418092</v>
      </c>
      <c r="E92" s="2">
        <f t="shared" si="1"/>
        <v>177.3202278</v>
      </c>
      <c r="F92" s="7">
        <f t="shared" si="5"/>
        <v>0.1031413522</v>
      </c>
      <c r="G92" s="2">
        <f t="shared" si="6"/>
        <v>0.1065001179</v>
      </c>
      <c r="H92" s="2">
        <f t="shared" si="7"/>
        <v>-0.02491658205</v>
      </c>
      <c r="I92" s="2">
        <f t="shared" si="8"/>
        <v>0.2923608368</v>
      </c>
      <c r="J92" s="2">
        <f t="shared" si="9"/>
        <v>0.09192756051</v>
      </c>
      <c r="K92" s="2">
        <f t="shared" si="2"/>
        <v>0.04315907269</v>
      </c>
      <c r="L92" s="2">
        <f t="shared" si="3"/>
        <v>184.0446344</v>
      </c>
      <c r="M92" s="7">
        <f t="shared" si="10"/>
        <v>0.1008232755</v>
      </c>
      <c r="N92" s="2">
        <f t="shared" si="11"/>
        <v>0.1018106509</v>
      </c>
      <c r="O92" s="2">
        <f t="shared" si="12"/>
        <v>0.02721387388</v>
      </c>
      <c r="P92" s="2">
        <f t="shared" si="13"/>
        <v>0.182273308</v>
      </c>
      <c r="Q92" s="2">
        <f t="shared" si="14"/>
        <v>0.04911693537</v>
      </c>
    </row>
    <row r="93" ht="15.75" customHeight="1">
      <c r="A93" s="2">
        <v>1883.0</v>
      </c>
      <c r="B93" s="2">
        <v>0.03179326381406944</v>
      </c>
      <c r="C93" s="2">
        <v>0.05953905864693643</v>
      </c>
      <c r="D93" s="2">
        <f t="shared" si="4"/>
        <v>0.04289158175</v>
      </c>
      <c r="E93" s="2">
        <f t="shared" si="1"/>
        <v>184.9257728</v>
      </c>
      <c r="F93" s="7">
        <f t="shared" si="5"/>
        <v>0.09408966444</v>
      </c>
      <c r="G93" s="2">
        <f t="shared" si="6"/>
        <v>0.09754359293</v>
      </c>
      <c r="H93" s="2">
        <f t="shared" si="7"/>
        <v>-0.02491658205</v>
      </c>
      <c r="I93" s="2">
        <f t="shared" si="8"/>
        <v>0.2923608368</v>
      </c>
      <c r="J93" s="2">
        <f t="shared" si="9"/>
        <v>0.09346787263</v>
      </c>
      <c r="K93" s="2">
        <f t="shared" si="2"/>
        <v>0.0512153202</v>
      </c>
      <c r="L93" s="2">
        <f t="shared" si="3"/>
        <v>193.4705392</v>
      </c>
      <c r="M93" s="7">
        <f t="shared" si="10"/>
        <v>0.09537794791</v>
      </c>
      <c r="N93" s="2">
        <f t="shared" si="11"/>
        <v>0.09646639802</v>
      </c>
      <c r="O93" s="2">
        <f t="shared" si="12"/>
        <v>0.02721387388</v>
      </c>
      <c r="P93" s="2">
        <f t="shared" si="13"/>
        <v>0.182273308</v>
      </c>
      <c r="Q93" s="2">
        <f t="shared" si="14"/>
        <v>0.05161656778</v>
      </c>
    </row>
    <row r="94" ht="15.75" customHeight="1">
      <c r="A94" s="2">
        <v>1884.0</v>
      </c>
      <c r="B94" s="2">
        <v>-0.06640170583567973</v>
      </c>
      <c r="C94" s="2">
        <v>0.08484055361102372</v>
      </c>
      <c r="D94" s="2">
        <f t="shared" si="4"/>
        <v>-0.005904802057</v>
      </c>
      <c r="E94" s="2">
        <f t="shared" si="1"/>
        <v>183.8338227</v>
      </c>
      <c r="F94" s="7">
        <f t="shared" si="5"/>
        <v>0.08998738862</v>
      </c>
      <c r="G94" s="2">
        <f t="shared" si="6"/>
        <v>0.09373821207</v>
      </c>
      <c r="H94" s="2">
        <f t="shared" si="7"/>
        <v>-0.02491658205</v>
      </c>
      <c r="I94" s="2">
        <f t="shared" si="8"/>
        <v>0.2923608368</v>
      </c>
      <c r="J94" s="2">
        <f t="shared" si="9"/>
        <v>0.09712906545</v>
      </c>
      <c r="K94" s="2">
        <f t="shared" si="2"/>
        <v>0.03946787578</v>
      </c>
      <c r="L94" s="2">
        <f t="shared" si="3"/>
        <v>201.1064104</v>
      </c>
      <c r="M94" s="7">
        <f t="shared" si="10"/>
        <v>0.09222393901</v>
      </c>
      <c r="N94" s="2">
        <f t="shared" si="11"/>
        <v>0.09342542511</v>
      </c>
      <c r="O94" s="2">
        <f t="shared" si="12"/>
        <v>0.02721387388</v>
      </c>
      <c r="P94" s="2">
        <f t="shared" si="13"/>
        <v>0.182273308</v>
      </c>
      <c r="Q94" s="2">
        <f t="shared" si="14"/>
        <v>0.05418878839</v>
      </c>
    </row>
    <row r="95" ht="15.75" customHeight="1">
      <c r="A95" s="2">
        <v>1885.0</v>
      </c>
      <c r="B95" s="2">
        <v>-0.11870876649111217</v>
      </c>
      <c r="C95" s="2">
        <v>0.0688841220415719</v>
      </c>
      <c r="D95" s="2">
        <f t="shared" si="4"/>
        <v>-0.04367161108</v>
      </c>
      <c r="E95" s="2">
        <f t="shared" si="1"/>
        <v>175.8055035</v>
      </c>
      <c r="F95" s="7">
        <f t="shared" si="5"/>
        <v>0.07370515166</v>
      </c>
      <c r="G95" s="2">
        <f t="shared" si="6"/>
        <v>0.07820519652</v>
      </c>
      <c r="H95" s="2">
        <f t="shared" si="7"/>
        <v>-0.04367161108</v>
      </c>
      <c r="I95" s="2">
        <f t="shared" si="8"/>
        <v>0.2923608368</v>
      </c>
      <c r="J95" s="2">
        <f t="shared" si="9"/>
        <v>0.1059633446</v>
      </c>
      <c r="K95" s="2">
        <f t="shared" si="2"/>
        <v>0.01260625548</v>
      </c>
      <c r="L95" s="2">
        <f t="shared" si="3"/>
        <v>203.6416092</v>
      </c>
      <c r="M95" s="7">
        <f t="shared" si="10"/>
        <v>0.08021972666</v>
      </c>
      <c r="N95" s="2">
        <f t="shared" si="11"/>
        <v>0.08159285488</v>
      </c>
      <c r="O95" s="2">
        <f t="shared" si="12"/>
        <v>0.01260625548</v>
      </c>
      <c r="P95" s="2">
        <f t="shared" si="13"/>
        <v>0.182273308</v>
      </c>
      <c r="Q95" s="2">
        <f t="shared" si="14"/>
        <v>0.05788179918</v>
      </c>
    </row>
    <row r="96" ht="15.75" customHeight="1">
      <c r="A96" s="2">
        <v>1886.0</v>
      </c>
      <c r="B96" s="2">
        <v>0.31162170257661925</v>
      </c>
      <c r="C96" s="2">
        <v>0.09670784272150112</v>
      </c>
      <c r="D96" s="2">
        <f t="shared" si="4"/>
        <v>0.2256561586</v>
      </c>
      <c r="E96" s="2">
        <f t="shared" si="1"/>
        <v>215.4770981</v>
      </c>
      <c r="F96" s="7">
        <f t="shared" si="5"/>
        <v>0.08454793791</v>
      </c>
      <c r="G96" s="2">
        <f t="shared" si="6"/>
        <v>0.08992188605</v>
      </c>
      <c r="H96" s="2">
        <f t="shared" si="7"/>
        <v>-0.04367161108</v>
      </c>
      <c r="I96" s="2">
        <f t="shared" si="8"/>
        <v>0.2923608368</v>
      </c>
      <c r="J96" s="2">
        <f t="shared" si="9"/>
        <v>0.1157132121</v>
      </c>
      <c r="K96" s="2">
        <f t="shared" si="2"/>
        <v>0.1611820007</v>
      </c>
      <c r="L96" s="2">
        <f t="shared" si="3"/>
        <v>236.4649712</v>
      </c>
      <c r="M96" s="7">
        <f t="shared" si="10"/>
        <v>0.08405999791</v>
      </c>
      <c r="N96" s="2">
        <f t="shared" si="11"/>
        <v>0.0856413719</v>
      </c>
      <c r="O96" s="2">
        <f t="shared" si="12"/>
        <v>0.01260625548</v>
      </c>
      <c r="P96" s="2">
        <f t="shared" si="13"/>
        <v>0.182273308</v>
      </c>
      <c r="Q96" s="2">
        <f t="shared" si="14"/>
        <v>0.06217728275</v>
      </c>
    </row>
    <row r="97" ht="15.75" customHeight="1">
      <c r="A97" s="2">
        <v>1887.0</v>
      </c>
      <c r="B97" s="2">
        <v>0.10908368381178568</v>
      </c>
      <c r="C97" s="2">
        <v>0.05633387925950095</v>
      </c>
      <c r="D97" s="2">
        <f t="shared" si="4"/>
        <v>0.08798376199</v>
      </c>
      <c r="E97" s="2">
        <f t="shared" si="1"/>
        <v>234.4355839</v>
      </c>
      <c r="F97" s="7">
        <f t="shared" si="5"/>
        <v>0.09649540793</v>
      </c>
      <c r="G97" s="2">
        <f t="shared" si="6"/>
        <v>0.1012119205</v>
      </c>
      <c r="H97" s="2">
        <f t="shared" si="7"/>
        <v>-0.04367161108</v>
      </c>
      <c r="I97" s="2">
        <f t="shared" si="8"/>
        <v>0.2923608368</v>
      </c>
      <c r="J97" s="2">
        <f t="shared" si="9"/>
        <v>0.1085496102</v>
      </c>
      <c r="K97" s="2">
        <f t="shared" si="2"/>
        <v>0.07215882063</v>
      </c>
      <c r="L97" s="2">
        <f t="shared" si="3"/>
        <v>253.5280047</v>
      </c>
      <c r="M97" s="7">
        <f t="shared" si="10"/>
        <v>0.08871233579</v>
      </c>
      <c r="N97" s="2">
        <f t="shared" si="11"/>
        <v>0.09013586658</v>
      </c>
      <c r="O97" s="2">
        <f t="shared" si="12"/>
        <v>0.01260625548</v>
      </c>
      <c r="P97" s="2">
        <f t="shared" si="13"/>
        <v>0.182273308</v>
      </c>
      <c r="Q97" s="2">
        <f t="shared" si="14"/>
        <v>0.05902930746</v>
      </c>
    </row>
    <row r="98" ht="15.75" customHeight="1">
      <c r="A98" s="2">
        <v>1888.0</v>
      </c>
      <c r="B98" s="2">
        <v>-0.026920794903293355</v>
      </c>
      <c r="C98" s="2">
        <v>0.03434496984605895</v>
      </c>
      <c r="D98" s="2">
        <f t="shared" si="4"/>
        <v>-0.002414489004</v>
      </c>
      <c r="E98" s="2">
        <f t="shared" si="1"/>
        <v>233.8695417</v>
      </c>
      <c r="F98" s="7">
        <f t="shared" si="5"/>
        <v>0.09091323465</v>
      </c>
      <c r="G98" s="2">
        <f t="shared" si="6"/>
        <v>0.0959881434</v>
      </c>
      <c r="H98" s="2">
        <f t="shared" si="7"/>
        <v>-0.04367161108</v>
      </c>
      <c r="I98" s="2">
        <f t="shared" si="8"/>
        <v>0.2923608368</v>
      </c>
      <c r="J98" s="2">
        <f t="shared" si="9"/>
        <v>0.1124830471</v>
      </c>
      <c r="K98" s="2">
        <f t="shared" si="2"/>
        <v>0.01596524042</v>
      </c>
      <c r="L98" s="2">
        <f t="shared" si="3"/>
        <v>257.5756402</v>
      </c>
      <c r="M98" s="7">
        <f t="shared" si="10"/>
        <v>0.08349308573</v>
      </c>
      <c r="N98" s="2">
        <f t="shared" si="11"/>
        <v>0.08513444254</v>
      </c>
      <c r="O98" s="2">
        <f t="shared" si="12"/>
        <v>0.01260625548</v>
      </c>
      <c r="P98" s="2">
        <f t="shared" si="13"/>
        <v>0.182273308</v>
      </c>
      <c r="Q98" s="2">
        <f t="shared" si="14"/>
        <v>0.06326991618</v>
      </c>
    </row>
    <row r="99" ht="15.75" customHeight="1">
      <c r="A99" s="2">
        <v>1889.0</v>
      </c>
      <c r="B99" s="2">
        <v>0.0356991641513249</v>
      </c>
      <c r="C99" s="2">
        <v>0.08393361139175126</v>
      </c>
      <c r="D99" s="2">
        <f t="shared" si="4"/>
        <v>0.05499294305</v>
      </c>
      <c r="E99" s="2">
        <f t="shared" si="1"/>
        <v>246.7307161</v>
      </c>
      <c r="F99" s="7">
        <f t="shared" si="5"/>
        <v>0.08185744948</v>
      </c>
      <c r="G99" s="2">
        <f t="shared" si="6"/>
        <v>0.0868170553</v>
      </c>
      <c r="H99" s="2">
        <f t="shared" si="7"/>
        <v>-0.04367161108</v>
      </c>
      <c r="I99" s="2">
        <f t="shared" si="8"/>
        <v>0.2923608368</v>
      </c>
      <c r="J99" s="2">
        <f t="shared" si="9"/>
        <v>0.1116240518</v>
      </c>
      <c r="K99" s="2">
        <f t="shared" si="2"/>
        <v>0.06946327722</v>
      </c>
      <c r="L99" s="2">
        <f t="shared" si="3"/>
        <v>275.4676883</v>
      </c>
      <c r="M99" s="7">
        <f t="shared" si="10"/>
        <v>0.07805476229</v>
      </c>
      <c r="N99" s="2">
        <f t="shared" si="11"/>
        <v>0.07961532816</v>
      </c>
      <c r="O99" s="2">
        <f t="shared" si="12"/>
        <v>0.01260625548</v>
      </c>
      <c r="P99" s="2">
        <f t="shared" si="13"/>
        <v>0.182273308</v>
      </c>
      <c r="Q99" s="2">
        <f t="shared" si="14"/>
        <v>0.0618303154</v>
      </c>
    </row>
    <row r="100" ht="15.75" customHeight="1">
      <c r="A100" s="2">
        <v>1890.0</v>
      </c>
      <c r="B100" s="2">
        <v>0.10425261998703483</v>
      </c>
      <c r="C100" s="2">
        <v>0.06786170361550137</v>
      </c>
      <c r="D100" s="2">
        <f t="shared" si="4"/>
        <v>0.08969625344</v>
      </c>
      <c r="E100" s="2">
        <f t="shared" si="1"/>
        <v>268.8615369</v>
      </c>
      <c r="F100" s="7">
        <f t="shared" si="5"/>
        <v>0.06356051779</v>
      </c>
      <c r="G100" s="2">
        <f t="shared" si="6"/>
        <v>0.06655059696</v>
      </c>
      <c r="H100" s="2">
        <f t="shared" si="7"/>
        <v>-0.04367161108</v>
      </c>
      <c r="I100" s="2">
        <f t="shared" si="8"/>
        <v>0.2256561586</v>
      </c>
      <c r="J100" s="2">
        <f t="shared" si="9"/>
        <v>0.08549990958</v>
      </c>
      <c r="K100" s="2">
        <f t="shared" si="2"/>
        <v>0.07877897853</v>
      </c>
      <c r="L100" s="2">
        <f t="shared" si="3"/>
        <v>297.1687514</v>
      </c>
      <c r="M100" s="7">
        <f t="shared" si="10"/>
        <v>0.06822387779</v>
      </c>
      <c r="N100" s="2">
        <f t="shared" si="11"/>
        <v>0.06926589521</v>
      </c>
      <c r="O100" s="2">
        <f t="shared" si="12"/>
        <v>0.01260625548</v>
      </c>
      <c r="P100" s="2">
        <f t="shared" si="13"/>
        <v>0.1611820007</v>
      </c>
      <c r="Q100" s="2">
        <f t="shared" si="14"/>
        <v>0.05032982565</v>
      </c>
    </row>
    <row r="101" ht="15.75" customHeight="1">
      <c r="A101" s="2">
        <v>1891.0</v>
      </c>
      <c r="B101" s="2">
        <v>-0.04717375718939387</v>
      </c>
      <c r="C101" s="2">
        <v>0.02578547788311414</v>
      </c>
      <c r="D101" s="2">
        <f t="shared" si="4"/>
        <v>-0.01799006316</v>
      </c>
      <c r="E101" s="2">
        <f t="shared" si="1"/>
        <v>264.0247009</v>
      </c>
      <c r="F101" s="7">
        <f t="shared" si="5"/>
        <v>0.04338497959</v>
      </c>
      <c r="G101" s="2">
        <f t="shared" si="6"/>
        <v>0.04582139145</v>
      </c>
      <c r="H101" s="2">
        <f t="shared" si="7"/>
        <v>-0.04367161108</v>
      </c>
      <c r="I101" s="2">
        <f t="shared" si="8"/>
        <v>0.2256561586</v>
      </c>
      <c r="J101" s="2">
        <f t="shared" si="9"/>
        <v>0.07715376385</v>
      </c>
      <c r="K101" s="2">
        <f t="shared" si="2"/>
        <v>0.003897707361</v>
      </c>
      <c r="L101" s="2">
        <f t="shared" si="3"/>
        <v>298.3270283</v>
      </c>
      <c r="M101" s="7">
        <f t="shared" si="10"/>
        <v>0.05393056125</v>
      </c>
      <c r="N101" s="2">
        <f t="shared" si="11"/>
        <v>0.0547894549</v>
      </c>
      <c r="O101" s="2">
        <f t="shared" si="12"/>
        <v>0.003897707361</v>
      </c>
      <c r="P101" s="2">
        <f t="shared" si="13"/>
        <v>0.1611820007</v>
      </c>
      <c r="Q101" s="2">
        <f t="shared" si="14"/>
        <v>0.04554776479</v>
      </c>
    </row>
    <row r="102" ht="15.75" customHeight="1">
      <c r="A102" s="2">
        <v>1892.0</v>
      </c>
      <c r="B102" s="2">
        <v>0.1625504549829102</v>
      </c>
      <c r="C102" s="2">
        <v>0.05343209621953804</v>
      </c>
      <c r="D102" s="2">
        <f t="shared" si="4"/>
        <v>0.1189031115</v>
      </c>
      <c r="E102" s="2">
        <f t="shared" si="1"/>
        <v>295.4180594</v>
      </c>
      <c r="F102" s="7">
        <f t="shared" si="5"/>
        <v>0.05236858708</v>
      </c>
      <c r="G102" s="2">
        <f t="shared" si="6"/>
        <v>0.0550142845</v>
      </c>
      <c r="H102" s="2">
        <f t="shared" si="7"/>
        <v>-0.04367161108</v>
      </c>
      <c r="I102" s="2">
        <f t="shared" si="8"/>
        <v>0.2256561586</v>
      </c>
      <c r="J102" s="2">
        <f t="shared" si="9"/>
        <v>0.08007979153</v>
      </c>
      <c r="K102" s="2">
        <f t="shared" si="2"/>
        <v>0.08616760385</v>
      </c>
      <c r="L102" s="2">
        <f t="shared" si="3"/>
        <v>324.0331534</v>
      </c>
      <c r="M102" s="7">
        <f t="shared" si="10"/>
        <v>0.05819725026</v>
      </c>
      <c r="N102" s="2">
        <f t="shared" si="11"/>
        <v>0.05909030801</v>
      </c>
      <c r="O102" s="2">
        <f t="shared" si="12"/>
        <v>0.003897707361</v>
      </c>
      <c r="P102" s="2">
        <f t="shared" si="13"/>
        <v>0.1611820007</v>
      </c>
      <c r="Q102" s="2">
        <f t="shared" si="14"/>
        <v>0.04635100258</v>
      </c>
    </row>
    <row r="103" ht="15.75" customHeight="1">
      <c r="A103" s="2">
        <v>1893.0</v>
      </c>
      <c r="B103" s="2">
        <v>0.05911619613877517</v>
      </c>
      <c r="C103" s="2">
        <v>0.04889165512648397</v>
      </c>
      <c r="D103" s="2">
        <f t="shared" si="4"/>
        <v>0.05502637973</v>
      </c>
      <c r="E103" s="2">
        <f t="shared" si="1"/>
        <v>311.6738457</v>
      </c>
      <c r="F103" s="7">
        <f t="shared" si="5"/>
        <v>0.05358672931</v>
      </c>
      <c r="G103" s="2">
        <f t="shared" si="6"/>
        <v>0.0562277643</v>
      </c>
      <c r="H103" s="2">
        <f t="shared" si="7"/>
        <v>-0.04367161108</v>
      </c>
      <c r="I103" s="2">
        <f t="shared" si="8"/>
        <v>0.2256561586</v>
      </c>
      <c r="J103" s="2">
        <f t="shared" si="9"/>
        <v>0.07996754342</v>
      </c>
      <c r="K103" s="2">
        <f t="shared" si="2"/>
        <v>0.05195901743</v>
      </c>
      <c r="L103" s="2">
        <f t="shared" si="3"/>
        <v>340.8695977</v>
      </c>
      <c r="M103" s="7">
        <f t="shared" si="10"/>
        <v>0.05827209011</v>
      </c>
      <c r="N103" s="2">
        <f t="shared" si="11"/>
        <v>0.05916467774</v>
      </c>
      <c r="O103" s="2">
        <f t="shared" si="12"/>
        <v>0.003897707361</v>
      </c>
      <c r="P103" s="2">
        <f t="shared" si="13"/>
        <v>0.1611820007</v>
      </c>
      <c r="Q103" s="2">
        <f t="shared" si="14"/>
        <v>0.04633755799</v>
      </c>
    </row>
    <row r="104" ht="15.75" customHeight="1">
      <c r="A104" s="2">
        <v>1894.0</v>
      </c>
      <c r="B104" s="2">
        <v>-0.16177553797660926</v>
      </c>
      <c r="C104" s="2">
        <v>0.07705200289728853</v>
      </c>
      <c r="D104" s="2">
        <f t="shared" si="4"/>
        <v>-0.06624452163</v>
      </c>
      <c r="E104" s="2">
        <f t="shared" si="1"/>
        <v>291.0271609</v>
      </c>
      <c r="F104" s="7">
        <f t="shared" si="5"/>
        <v>0.04700995366</v>
      </c>
      <c r="G104" s="2">
        <f t="shared" si="6"/>
        <v>0.05019379235</v>
      </c>
      <c r="H104" s="2">
        <f t="shared" si="7"/>
        <v>-0.06624452163</v>
      </c>
      <c r="I104" s="2">
        <f t="shared" si="8"/>
        <v>0.2256561586</v>
      </c>
      <c r="J104" s="2">
        <f t="shared" si="9"/>
        <v>0.08713220405</v>
      </c>
      <c r="K104" s="2">
        <f t="shared" si="2"/>
        <v>0.005403740635</v>
      </c>
      <c r="L104" s="2">
        <f t="shared" si="3"/>
        <v>342.7115686</v>
      </c>
      <c r="M104" s="7">
        <f t="shared" si="10"/>
        <v>0.05475182389</v>
      </c>
      <c r="N104" s="2">
        <f t="shared" si="11"/>
        <v>0.05575826422</v>
      </c>
      <c r="O104" s="2">
        <f t="shared" si="12"/>
        <v>0.003897707361</v>
      </c>
      <c r="P104" s="2">
        <f t="shared" si="13"/>
        <v>0.1611820007</v>
      </c>
      <c r="Q104" s="2">
        <f t="shared" si="14"/>
        <v>0.04911524016</v>
      </c>
    </row>
    <row r="105" ht="15.75" customHeight="1">
      <c r="A105" s="2">
        <v>1895.0</v>
      </c>
      <c r="B105" s="2">
        <v>0.06253637800452161</v>
      </c>
      <c r="C105" s="2">
        <v>0.10212762277198717</v>
      </c>
      <c r="D105" s="2">
        <f t="shared" si="4"/>
        <v>0.07837287591</v>
      </c>
      <c r="E105" s="2">
        <f t="shared" si="1"/>
        <v>313.8357964</v>
      </c>
      <c r="F105" s="7">
        <f t="shared" si="5"/>
        <v>0.05966112301</v>
      </c>
      <c r="G105" s="2">
        <f t="shared" si="6"/>
        <v>0.06239824104</v>
      </c>
      <c r="H105" s="2">
        <f t="shared" si="7"/>
        <v>-0.06624452163</v>
      </c>
      <c r="I105" s="2">
        <f t="shared" si="8"/>
        <v>0.2256561586</v>
      </c>
      <c r="J105" s="2">
        <f t="shared" si="9"/>
        <v>0.08084419168</v>
      </c>
      <c r="K105" s="2">
        <f t="shared" si="2"/>
        <v>0.09025024934</v>
      </c>
      <c r="L105" s="2">
        <f t="shared" si="3"/>
        <v>373.6413731</v>
      </c>
      <c r="M105" s="7">
        <f t="shared" si="10"/>
        <v>0.06257316547</v>
      </c>
      <c r="N105" s="2">
        <f t="shared" si="11"/>
        <v>0.06352266361</v>
      </c>
      <c r="O105" s="2">
        <f t="shared" si="12"/>
        <v>0.003897707361</v>
      </c>
      <c r="P105" s="2">
        <f t="shared" si="13"/>
        <v>0.1611820007</v>
      </c>
      <c r="Q105" s="2">
        <f t="shared" si="14"/>
        <v>0.04765093394</v>
      </c>
    </row>
    <row r="106" ht="15.75" customHeight="1">
      <c r="A106" s="2">
        <v>1896.0</v>
      </c>
      <c r="B106" s="2">
        <v>0.06646174298757734</v>
      </c>
      <c r="C106" s="2">
        <v>0.04655568144352307</v>
      </c>
      <c r="D106" s="2">
        <f t="shared" si="4"/>
        <v>0.05849931837</v>
      </c>
      <c r="E106" s="2">
        <f t="shared" si="1"/>
        <v>332.1949766</v>
      </c>
      <c r="F106" s="7">
        <f t="shared" si="5"/>
        <v>0.04423728119</v>
      </c>
      <c r="G106" s="2">
        <f t="shared" si="6"/>
        <v>0.04568255702</v>
      </c>
      <c r="H106" s="2">
        <f t="shared" si="7"/>
        <v>-0.06624452163</v>
      </c>
      <c r="I106" s="2">
        <f t="shared" si="8"/>
        <v>0.1189031115</v>
      </c>
      <c r="J106" s="2">
        <f t="shared" si="9"/>
        <v>0.05714500364</v>
      </c>
      <c r="K106" s="2">
        <f t="shared" si="2"/>
        <v>0.05252749991</v>
      </c>
      <c r="L106" s="2">
        <f t="shared" si="3"/>
        <v>393.2678203</v>
      </c>
      <c r="M106" s="7">
        <f t="shared" si="10"/>
        <v>0.05218512931</v>
      </c>
      <c r="N106" s="2">
        <f t="shared" si="11"/>
        <v>0.05265721353</v>
      </c>
      <c r="O106" s="2">
        <f t="shared" si="12"/>
        <v>0.003897707361</v>
      </c>
      <c r="P106" s="2">
        <f t="shared" si="13"/>
        <v>0.09025024934</v>
      </c>
      <c r="Q106" s="2">
        <f t="shared" si="14"/>
        <v>0.03306302231</v>
      </c>
    </row>
    <row r="107" ht="15.75" customHeight="1">
      <c r="A107" s="2">
        <v>1897.0</v>
      </c>
      <c r="B107" s="2">
        <v>0.01146579318785923</v>
      </c>
      <c r="C107" s="2">
        <v>0.06575935481449857</v>
      </c>
      <c r="D107" s="2">
        <f t="shared" si="4"/>
        <v>0.03318321784</v>
      </c>
      <c r="E107" s="2">
        <f t="shared" si="1"/>
        <v>343.2182749</v>
      </c>
      <c r="F107" s="7">
        <f t="shared" si="5"/>
        <v>0.0388544088</v>
      </c>
      <c r="G107" s="2">
        <f t="shared" si="6"/>
        <v>0.0402025026</v>
      </c>
      <c r="H107" s="2">
        <f t="shared" si="7"/>
        <v>-0.06624452163</v>
      </c>
      <c r="I107" s="2">
        <f t="shared" si="8"/>
        <v>0.1189031115</v>
      </c>
      <c r="J107" s="2">
        <f t="shared" si="9"/>
        <v>0.05523333791</v>
      </c>
      <c r="K107" s="2">
        <f t="shared" si="2"/>
        <v>0.04947128633</v>
      </c>
      <c r="L107" s="2">
        <f t="shared" si="3"/>
        <v>412.7232853</v>
      </c>
      <c r="M107" s="7">
        <f t="shared" si="10"/>
        <v>0.04993715163</v>
      </c>
      <c r="N107" s="2">
        <f t="shared" si="11"/>
        <v>0.0503884601</v>
      </c>
      <c r="O107" s="2">
        <f t="shared" si="12"/>
        <v>0.003897707361</v>
      </c>
      <c r="P107" s="2">
        <f t="shared" si="13"/>
        <v>0.09025024934</v>
      </c>
      <c r="Q107" s="2">
        <f t="shared" si="14"/>
        <v>0.0323467945</v>
      </c>
    </row>
    <row r="108" ht="15.75" customHeight="1">
      <c r="A108" s="2">
        <v>1898.0</v>
      </c>
      <c r="B108" s="2">
        <v>0.21035361159608024</v>
      </c>
      <c r="C108" s="2">
        <v>0.11657947104429178</v>
      </c>
      <c r="D108" s="2">
        <f t="shared" si="4"/>
        <v>0.1728439554</v>
      </c>
      <c r="E108" s="2">
        <f t="shared" si="1"/>
        <v>402.5414791</v>
      </c>
      <c r="F108" s="7">
        <f t="shared" si="5"/>
        <v>0.0558049586</v>
      </c>
      <c r="G108" s="2">
        <f t="shared" si="6"/>
        <v>0.05772834704</v>
      </c>
      <c r="H108" s="2">
        <f t="shared" si="7"/>
        <v>-0.06624452163</v>
      </c>
      <c r="I108" s="2">
        <f t="shared" si="8"/>
        <v>0.1728439554</v>
      </c>
      <c r="J108" s="2">
        <f t="shared" si="9"/>
        <v>0.06680193721</v>
      </c>
      <c r="K108" s="2">
        <f t="shared" si="2"/>
        <v>0.1447117132</v>
      </c>
      <c r="L108" s="2">
        <f t="shared" si="3"/>
        <v>472.4491789</v>
      </c>
      <c r="M108" s="7">
        <f t="shared" si="10"/>
        <v>0.06253937058</v>
      </c>
      <c r="N108" s="2">
        <f t="shared" si="11"/>
        <v>0.06326310738</v>
      </c>
      <c r="O108" s="2">
        <f t="shared" si="12"/>
        <v>0.003897707361</v>
      </c>
      <c r="P108" s="2">
        <f t="shared" si="13"/>
        <v>0.1447117132</v>
      </c>
      <c r="Q108" s="2">
        <f t="shared" si="14"/>
        <v>0.04146107764</v>
      </c>
    </row>
    <row r="109" ht="15.75" customHeight="1">
      <c r="A109" s="2">
        <v>1899.0</v>
      </c>
      <c r="B109" s="2">
        <v>0.2980745795759201</v>
      </c>
      <c r="C109" s="2">
        <v>0.11282024276833624</v>
      </c>
      <c r="D109" s="2">
        <f t="shared" si="4"/>
        <v>0.2239728449</v>
      </c>
      <c r="E109" s="2">
        <f t="shared" si="1"/>
        <v>492.6998393</v>
      </c>
      <c r="F109" s="7">
        <f t="shared" si="5"/>
        <v>0.07160793338</v>
      </c>
      <c r="G109" s="2">
        <f t="shared" si="6"/>
        <v>0.07462633722</v>
      </c>
      <c r="H109" s="2">
        <f t="shared" si="7"/>
        <v>-0.06624452163</v>
      </c>
      <c r="I109" s="2">
        <f t="shared" si="8"/>
        <v>0.2239728449</v>
      </c>
      <c r="J109" s="2">
        <f t="shared" si="9"/>
        <v>0.08494234596</v>
      </c>
      <c r="K109" s="2">
        <f t="shared" si="2"/>
        <v>0.1683965438</v>
      </c>
      <c r="L109" s="2">
        <f t="shared" si="3"/>
        <v>552.0079878</v>
      </c>
      <c r="M109" s="7">
        <f t="shared" si="10"/>
        <v>0.07198194257</v>
      </c>
      <c r="N109" s="2">
        <f t="shared" si="11"/>
        <v>0.07315643404</v>
      </c>
      <c r="O109" s="2">
        <f t="shared" si="12"/>
        <v>0.003897707361</v>
      </c>
      <c r="P109" s="2">
        <f t="shared" si="13"/>
        <v>0.1683965438</v>
      </c>
      <c r="Q109" s="2">
        <f t="shared" si="14"/>
        <v>0.05323637735</v>
      </c>
    </row>
    <row r="110" ht="15.75" customHeight="1">
      <c r="A110" s="2">
        <v>1900.0</v>
      </c>
      <c r="B110" s="2">
        <v>0.03412464078775801</v>
      </c>
      <c r="C110" s="2">
        <v>0.022759395585319142</v>
      </c>
      <c r="D110" s="2">
        <f t="shared" si="4"/>
        <v>0.02957854271</v>
      </c>
      <c r="E110" s="2">
        <f t="shared" si="1"/>
        <v>507.2731825</v>
      </c>
      <c r="F110" s="7">
        <f t="shared" si="5"/>
        <v>0.06554383983</v>
      </c>
      <c r="G110" s="2">
        <f t="shared" si="6"/>
        <v>0.06861456615</v>
      </c>
      <c r="H110" s="2">
        <f t="shared" si="7"/>
        <v>-0.06624452163</v>
      </c>
      <c r="I110" s="2">
        <f t="shared" si="8"/>
        <v>0.2239728449</v>
      </c>
      <c r="J110" s="2">
        <f t="shared" si="9"/>
        <v>0.0858795065</v>
      </c>
      <c r="K110" s="2">
        <f t="shared" si="2"/>
        <v>0.02616896915</v>
      </c>
      <c r="L110" s="2">
        <f t="shared" si="3"/>
        <v>566.4534678</v>
      </c>
      <c r="M110" s="7">
        <f t="shared" si="10"/>
        <v>0.06663568705</v>
      </c>
      <c r="N110" s="2">
        <f t="shared" si="11"/>
        <v>0.0678954331</v>
      </c>
      <c r="O110" s="2">
        <f t="shared" si="12"/>
        <v>0.003897707361</v>
      </c>
      <c r="P110" s="2">
        <f t="shared" si="13"/>
        <v>0.1683965438</v>
      </c>
      <c r="Q110" s="2">
        <f t="shared" si="14"/>
        <v>0.05518296275</v>
      </c>
    </row>
    <row r="111" ht="15.75" customHeight="1">
      <c r="A111" s="2">
        <v>1901.0</v>
      </c>
      <c r="B111" s="2">
        <v>0.19204970016951206</v>
      </c>
      <c r="C111" s="2">
        <v>0.06231686332163555</v>
      </c>
      <c r="D111" s="2">
        <f t="shared" si="4"/>
        <v>0.1401565654</v>
      </c>
      <c r="E111" s="2">
        <f t="shared" si="1"/>
        <v>578.3708495</v>
      </c>
      <c r="F111" s="7">
        <f t="shared" si="5"/>
        <v>0.08157386293</v>
      </c>
      <c r="G111" s="2">
        <f t="shared" si="6"/>
        <v>0.08442922901</v>
      </c>
      <c r="H111" s="2">
        <f t="shared" si="7"/>
        <v>-0.06624452163</v>
      </c>
      <c r="I111" s="2">
        <f t="shared" si="8"/>
        <v>0.2239728449</v>
      </c>
      <c r="J111" s="2">
        <f t="shared" si="9"/>
        <v>0.08266025981</v>
      </c>
      <c r="K111" s="2">
        <f t="shared" si="2"/>
        <v>0.1012367144</v>
      </c>
      <c r="L111" s="2">
        <f t="shared" si="3"/>
        <v>623.7993557</v>
      </c>
      <c r="M111" s="7">
        <f t="shared" si="10"/>
        <v>0.07655254504</v>
      </c>
      <c r="N111" s="2">
        <f t="shared" si="11"/>
        <v>0.0776293338</v>
      </c>
      <c r="O111" s="2">
        <f t="shared" si="12"/>
        <v>0.005403740635</v>
      </c>
      <c r="P111" s="2">
        <f t="shared" si="13"/>
        <v>0.1683965438</v>
      </c>
      <c r="Q111" s="2">
        <f t="shared" si="14"/>
        <v>0.05107171244</v>
      </c>
    </row>
    <row r="112" ht="15.75" customHeight="1">
      <c r="A112" s="2">
        <v>1902.0</v>
      </c>
      <c r="B112" s="2">
        <v>0.177902485267891</v>
      </c>
      <c r="C112" s="2">
        <v>0.04020165417487975</v>
      </c>
      <c r="D112" s="2">
        <f t="shared" si="4"/>
        <v>0.1228221528</v>
      </c>
      <c r="E112" s="2">
        <f t="shared" si="1"/>
        <v>649.4076024</v>
      </c>
      <c r="F112" s="7">
        <f t="shared" si="5"/>
        <v>0.08195209645</v>
      </c>
      <c r="G112" s="2">
        <f t="shared" si="6"/>
        <v>0.08482113314</v>
      </c>
      <c r="H112" s="2">
        <f t="shared" si="7"/>
        <v>-0.06624452163</v>
      </c>
      <c r="I112" s="2">
        <f t="shared" si="8"/>
        <v>0.2239728449</v>
      </c>
      <c r="J112" s="2">
        <f t="shared" si="9"/>
        <v>0.08285093649</v>
      </c>
      <c r="K112" s="2">
        <f t="shared" si="2"/>
        <v>0.0815119035</v>
      </c>
      <c r="L112" s="2">
        <f t="shared" si="3"/>
        <v>674.6464286</v>
      </c>
      <c r="M112" s="7">
        <f t="shared" si="10"/>
        <v>0.07609020387</v>
      </c>
      <c r="N112" s="2">
        <f t="shared" si="11"/>
        <v>0.07716376377</v>
      </c>
      <c r="O112" s="2">
        <f t="shared" si="12"/>
        <v>0.005403740635</v>
      </c>
      <c r="P112" s="2">
        <f t="shared" si="13"/>
        <v>0.1683965438</v>
      </c>
      <c r="Q112" s="2">
        <f t="shared" si="14"/>
        <v>0.05100640814</v>
      </c>
    </row>
    <row r="113" ht="15.75" customHeight="1">
      <c r="A113" s="2">
        <v>1903.0</v>
      </c>
      <c r="B113" s="2">
        <v>0.06440240205683279</v>
      </c>
      <c r="C113" s="2">
        <v>0.002490947844928426</v>
      </c>
      <c r="D113" s="2">
        <f t="shared" si="4"/>
        <v>0.03963782037</v>
      </c>
      <c r="E113" s="2">
        <f t="shared" si="1"/>
        <v>675.1487043</v>
      </c>
      <c r="F113" s="7">
        <f t="shared" si="5"/>
        <v>0.08036351176</v>
      </c>
      <c r="G113" s="2">
        <f t="shared" si="6"/>
        <v>0.08328227721</v>
      </c>
      <c r="H113" s="2">
        <f t="shared" si="7"/>
        <v>-0.06624452163</v>
      </c>
      <c r="I113" s="2">
        <f t="shared" si="8"/>
        <v>0.2239728449</v>
      </c>
      <c r="J113" s="2">
        <f t="shared" si="9"/>
        <v>0.08360530469</v>
      </c>
      <c r="K113" s="2">
        <f t="shared" si="2"/>
        <v>0.02106438411</v>
      </c>
      <c r="L113" s="2">
        <f t="shared" si="3"/>
        <v>688.8574401</v>
      </c>
      <c r="M113" s="7">
        <f t="shared" si="10"/>
        <v>0.07288731002</v>
      </c>
      <c r="N113" s="2">
        <f t="shared" si="11"/>
        <v>0.07407430044</v>
      </c>
      <c r="O113" s="2">
        <f t="shared" si="12"/>
        <v>0.005403740635</v>
      </c>
      <c r="P113" s="2">
        <f t="shared" si="13"/>
        <v>0.1683965438</v>
      </c>
      <c r="Q113" s="2">
        <f t="shared" si="14"/>
        <v>0.05357372528</v>
      </c>
    </row>
    <row r="114" ht="15.75" customHeight="1">
      <c r="A114" s="2">
        <v>1904.0</v>
      </c>
      <c r="B114" s="2">
        <v>-0.18594838271193082</v>
      </c>
      <c r="C114" s="2">
        <v>-0.008528230647610657</v>
      </c>
      <c r="D114" s="2">
        <f t="shared" si="4"/>
        <v>-0.1149803219</v>
      </c>
      <c r="E114" s="2">
        <f t="shared" si="1"/>
        <v>597.519889</v>
      </c>
      <c r="F114" s="7">
        <f t="shared" si="5"/>
        <v>0.07458774726</v>
      </c>
      <c r="G114" s="2">
        <f t="shared" si="6"/>
        <v>0.07840869718</v>
      </c>
      <c r="H114" s="2">
        <f t="shared" si="7"/>
        <v>-0.1149803219</v>
      </c>
      <c r="I114" s="2">
        <f t="shared" si="8"/>
        <v>0.2239728449</v>
      </c>
      <c r="J114" s="2">
        <f t="shared" si="9"/>
        <v>0.0940572518</v>
      </c>
      <c r="K114" s="2">
        <f t="shared" si="2"/>
        <v>-0.06175427627</v>
      </c>
      <c r="L114" s="2">
        <f t="shared" si="3"/>
        <v>646.3175475</v>
      </c>
      <c r="M114" s="7">
        <f t="shared" si="10"/>
        <v>0.06549574136</v>
      </c>
      <c r="N114" s="2">
        <f t="shared" si="11"/>
        <v>0.06735849875</v>
      </c>
      <c r="O114" s="2">
        <f t="shared" si="12"/>
        <v>-0.06175427627</v>
      </c>
      <c r="P114" s="2">
        <f t="shared" si="13"/>
        <v>0.1683965438</v>
      </c>
      <c r="Q114" s="2">
        <f t="shared" si="14"/>
        <v>0.06592422663</v>
      </c>
    </row>
    <row r="115" ht="15.75" customHeight="1">
      <c r="A115" s="2">
        <v>1905.0</v>
      </c>
      <c r="B115" s="2">
        <v>0.3153405118165291</v>
      </c>
      <c r="C115" s="2">
        <v>0.12080425719531829</v>
      </c>
      <c r="D115" s="2">
        <f t="shared" si="4"/>
        <v>0.23752601</v>
      </c>
      <c r="E115" s="2">
        <f t="shared" si="1"/>
        <v>739.4464041</v>
      </c>
      <c r="F115" s="7">
        <f t="shared" si="5"/>
        <v>0.08948291043</v>
      </c>
      <c r="G115" s="2">
        <f t="shared" si="6"/>
        <v>0.09432401059</v>
      </c>
      <c r="H115" s="2">
        <f t="shared" si="7"/>
        <v>-0.1149803219</v>
      </c>
      <c r="I115" s="2">
        <f t="shared" si="8"/>
        <v>0.23752601</v>
      </c>
      <c r="J115" s="2">
        <f t="shared" si="9"/>
        <v>0.1066699195</v>
      </c>
      <c r="K115" s="2">
        <f t="shared" si="2"/>
        <v>0.1791651336</v>
      </c>
      <c r="L115" s="2">
        <f t="shared" si="3"/>
        <v>762.1151172</v>
      </c>
      <c r="M115" s="7">
        <f t="shared" si="10"/>
        <v>0.07388199685</v>
      </c>
      <c r="N115" s="2">
        <f t="shared" si="11"/>
        <v>0.07624998717</v>
      </c>
      <c r="O115" s="2">
        <f t="shared" si="12"/>
        <v>-0.06175427627</v>
      </c>
      <c r="P115" s="2">
        <f t="shared" si="13"/>
        <v>0.1791651336</v>
      </c>
      <c r="Q115" s="2">
        <f t="shared" si="14"/>
        <v>0.07475897463</v>
      </c>
    </row>
    <row r="116" ht="15.75" customHeight="1">
      <c r="A116" s="2">
        <v>1906.0</v>
      </c>
      <c r="B116" s="2">
        <v>0.2109569285100168</v>
      </c>
      <c r="C116" s="2">
        <v>0.034969932482884936</v>
      </c>
      <c r="D116" s="2">
        <f t="shared" si="4"/>
        <v>0.1405621301</v>
      </c>
      <c r="E116" s="2">
        <f t="shared" si="1"/>
        <v>843.3845657</v>
      </c>
      <c r="F116" s="7">
        <f t="shared" si="5"/>
        <v>0.09764842561</v>
      </c>
      <c r="G116" s="2">
        <f t="shared" si="6"/>
        <v>0.1025302918</v>
      </c>
      <c r="H116" s="2">
        <f t="shared" si="7"/>
        <v>-0.1149803219</v>
      </c>
      <c r="I116" s="2">
        <f t="shared" si="8"/>
        <v>0.23752601</v>
      </c>
      <c r="J116" s="2">
        <f t="shared" si="9"/>
        <v>0.1067642107</v>
      </c>
      <c r="K116" s="2">
        <f t="shared" si="2"/>
        <v>0.08776603129</v>
      </c>
      <c r="L116" s="2">
        <f t="shared" si="3"/>
        <v>829.0029364</v>
      </c>
      <c r="M116" s="7">
        <f t="shared" si="10"/>
        <v>0.07742429868</v>
      </c>
      <c r="N116" s="2">
        <f t="shared" si="11"/>
        <v>0.07977384031</v>
      </c>
      <c r="O116" s="2">
        <f t="shared" si="12"/>
        <v>-0.06175427627</v>
      </c>
      <c r="P116" s="2">
        <f t="shared" si="13"/>
        <v>0.1791651336</v>
      </c>
      <c r="Q116" s="2">
        <f t="shared" si="14"/>
        <v>0.0743459078</v>
      </c>
    </row>
    <row r="117" ht="15.75" customHeight="1">
      <c r="A117" s="2">
        <v>1907.0</v>
      </c>
      <c r="B117" s="2">
        <v>-0.026614777606065787</v>
      </c>
      <c r="C117" s="2">
        <v>-0.026569024709979794</v>
      </c>
      <c r="D117" s="2">
        <f t="shared" si="4"/>
        <v>-0.02659647645</v>
      </c>
      <c r="E117" s="2">
        <f t="shared" si="1"/>
        <v>820.953508</v>
      </c>
      <c r="F117" s="7">
        <f t="shared" si="5"/>
        <v>0.0911257773</v>
      </c>
      <c r="G117" s="2">
        <f t="shared" si="6"/>
        <v>0.09655232233</v>
      </c>
      <c r="H117" s="2">
        <f t="shared" si="7"/>
        <v>-0.1149803219</v>
      </c>
      <c r="I117" s="2">
        <f t="shared" si="8"/>
        <v>0.23752601</v>
      </c>
      <c r="J117" s="2">
        <f t="shared" si="9"/>
        <v>0.1125930304</v>
      </c>
      <c r="K117" s="2">
        <f t="shared" si="2"/>
        <v>-0.02658275058</v>
      </c>
      <c r="L117" s="2">
        <f t="shared" si="3"/>
        <v>806.9657581</v>
      </c>
      <c r="M117" s="7">
        <f t="shared" si="10"/>
        <v>0.06934935913</v>
      </c>
      <c r="N117" s="2">
        <f t="shared" si="11"/>
        <v>0.07216843662</v>
      </c>
      <c r="O117" s="2">
        <f t="shared" si="12"/>
        <v>-0.06175427627</v>
      </c>
      <c r="P117" s="2">
        <f t="shared" si="13"/>
        <v>0.1791651336</v>
      </c>
      <c r="Q117" s="2">
        <f t="shared" si="14"/>
        <v>0.08135032886</v>
      </c>
    </row>
    <row r="118" ht="15.75" customHeight="1">
      <c r="A118" s="2">
        <v>1908.0</v>
      </c>
      <c r="B118" s="2">
        <v>-0.252568009721452</v>
      </c>
      <c r="C118" s="2">
        <v>-0.049868829546287574</v>
      </c>
      <c r="D118" s="2">
        <f t="shared" si="4"/>
        <v>-0.1714883377</v>
      </c>
      <c r="E118" s="2">
        <f t="shared" si="1"/>
        <v>680.1695556</v>
      </c>
      <c r="F118" s="7">
        <f t="shared" si="5"/>
        <v>0.05385450189</v>
      </c>
      <c r="G118" s="2">
        <f t="shared" si="6"/>
        <v>0.06211909303</v>
      </c>
      <c r="H118" s="2">
        <f t="shared" si="7"/>
        <v>-0.1714883377</v>
      </c>
      <c r="I118" s="2">
        <f t="shared" si="8"/>
        <v>0.23752601</v>
      </c>
      <c r="J118" s="2">
        <f t="shared" si="9"/>
        <v>0.1367331643</v>
      </c>
      <c r="K118" s="2">
        <f t="shared" si="2"/>
        <v>-0.1106785836</v>
      </c>
      <c r="L118" s="2">
        <f t="shared" si="3"/>
        <v>717.651931</v>
      </c>
      <c r="M118" s="7">
        <f t="shared" si="10"/>
        <v>0.04269160257</v>
      </c>
      <c r="N118" s="2">
        <f t="shared" si="11"/>
        <v>0.04662940694</v>
      </c>
      <c r="O118" s="2">
        <f t="shared" si="12"/>
        <v>-0.1106785836</v>
      </c>
      <c r="P118" s="2">
        <f t="shared" si="13"/>
        <v>0.1791651336</v>
      </c>
      <c r="Q118" s="2">
        <f t="shared" si="14"/>
        <v>0.09499062498</v>
      </c>
    </row>
    <row r="119" ht="15.75" customHeight="1">
      <c r="A119" s="2">
        <v>1909.0</v>
      </c>
      <c r="B119" s="2">
        <v>0.4147385463548421</v>
      </c>
      <c r="C119" s="2">
        <v>0.14168538531995112</v>
      </c>
      <c r="D119" s="2">
        <f t="shared" si="4"/>
        <v>0.3055172819</v>
      </c>
      <c r="E119" s="2">
        <f t="shared" si="1"/>
        <v>887.9731095</v>
      </c>
      <c r="F119" s="7">
        <f t="shared" si="5"/>
        <v>0.0606735509</v>
      </c>
      <c r="G119" s="2">
        <f t="shared" si="6"/>
        <v>0.07027353674</v>
      </c>
      <c r="H119" s="2">
        <f t="shared" si="7"/>
        <v>-0.1714883377</v>
      </c>
      <c r="I119" s="2">
        <f t="shared" si="8"/>
        <v>0.3055172819</v>
      </c>
      <c r="J119" s="2">
        <f t="shared" si="9"/>
        <v>0.1493112765</v>
      </c>
      <c r="K119" s="2">
        <f t="shared" si="2"/>
        <v>0.2236013336</v>
      </c>
      <c r="L119" s="2">
        <f t="shared" si="3"/>
        <v>878.1198599</v>
      </c>
      <c r="M119" s="7">
        <f t="shared" si="10"/>
        <v>0.04751643058</v>
      </c>
      <c r="N119" s="2">
        <f t="shared" si="11"/>
        <v>0.05214988592</v>
      </c>
      <c r="O119" s="2">
        <f t="shared" si="12"/>
        <v>-0.1106785836</v>
      </c>
      <c r="P119" s="2">
        <f t="shared" si="13"/>
        <v>0.2236013336</v>
      </c>
      <c r="Q119" s="2">
        <f t="shared" si="14"/>
        <v>0.1040277953</v>
      </c>
    </row>
    <row r="120" ht="15.75" customHeight="1">
      <c r="A120" s="2">
        <v>1910.0</v>
      </c>
      <c r="B120" s="2">
        <v>0.15114889192746217</v>
      </c>
      <c r="C120" s="2">
        <v>0.017649374028242848</v>
      </c>
      <c r="D120" s="2">
        <f t="shared" si="4"/>
        <v>0.09774908477</v>
      </c>
      <c r="E120" s="2">
        <f t="shared" si="1"/>
        <v>974.7716682</v>
      </c>
      <c r="F120" s="7">
        <f t="shared" si="5"/>
        <v>0.06749561428</v>
      </c>
      <c r="G120" s="2">
        <f t="shared" si="6"/>
        <v>0.07709059094</v>
      </c>
      <c r="H120" s="2">
        <f t="shared" si="7"/>
        <v>-0.1714883377</v>
      </c>
      <c r="I120" s="2">
        <f t="shared" si="8"/>
        <v>0.3055172819</v>
      </c>
      <c r="J120" s="2">
        <f t="shared" si="9"/>
        <v>0.1488021866</v>
      </c>
      <c r="K120" s="2">
        <f t="shared" si="2"/>
        <v>0.0576992294</v>
      </c>
      <c r="L120" s="2">
        <f t="shared" si="3"/>
        <v>928.7866991</v>
      </c>
      <c r="M120" s="7">
        <f t="shared" si="10"/>
        <v>0.05069139326</v>
      </c>
      <c r="N120" s="2">
        <f t="shared" si="11"/>
        <v>0.05530291194</v>
      </c>
      <c r="O120" s="2">
        <f t="shared" si="12"/>
        <v>-0.1106785836</v>
      </c>
      <c r="P120" s="2">
        <f t="shared" si="13"/>
        <v>0.2236013336</v>
      </c>
      <c r="Q120" s="2">
        <f t="shared" si="14"/>
        <v>0.1036299031</v>
      </c>
    </row>
    <row r="121" ht="15.75" customHeight="1">
      <c r="A121" s="2">
        <v>1911.0</v>
      </c>
      <c r="B121" s="2">
        <v>-0.05844815150025506</v>
      </c>
      <c r="C121" s="2">
        <v>0.009146275239506618</v>
      </c>
      <c r="D121" s="2">
        <f t="shared" si="4"/>
        <v>-0.0314103808</v>
      </c>
      <c r="E121" s="2">
        <f t="shared" si="1"/>
        <v>944.1537189</v>
      </c>
      <c r="F121" s="7">
        <f t="shared" si="5"/>
        <v>0.05022809295</v>
      </c>
      <c r="G121" s="2">
        <f t="shared" si="6"/>
        <v>0.05993389632</v>
      </c>
      <c r="H121" s="2">
        <f t="shared" si="7"/>
        <v>-0.1714883377</v>
      </c>
      <c r="I121" s="2">
        <f t="shared" si="8"/>
        <v>0.3055172819</v>
      </c>
      <c r="J121" s="2">
        <f t="shared" si="9"/>
        <v>0.1506026555</v>
      </c>
      <c r="K121" s="2">
        <f t="shared" si="2"/>
        <v>-0.01113205278</v>
      </c>
      <c r="L121" s="2">
        <f t="shared" si="3"/>
        <v>918.4473965</v>
      </c>
      <c r="M121" s="7">
        <f t="shared" si="10"/>
        <v>0.0394436167</v>
      </c>
      <c r="N121" s="2">
        <f t="shared" si="11"/>
        <v>0.04406603523</v>
      </c>
      <c r="O121" s="2">
        <f t="shared" si="12"/>
        <v>-0.1106785836</v>
      </c>
      <c r="P121" s="2">
        <f t="shared" si="13"/>
        <v>0.2236013336</v>
      </c>
      <c r="Q121" s="2">
        <f t="shared" si="14"/>
        <v>0.1041864928</v>
      </c>
    </row>
    <row r="122" ht="15.75" customHeight="1">
      <c r="A122" s="2">
        <v>1912.0</v>
      </c>
      <c r="B122" s="2">
        <v>0.02462177021467049</v>
      </c>
      <c r="C122" s="2">
        <v>0.03252819443804378</v>
      </c>
      <c r="D122" s="2">
        <f t="shared" si="4"/>
        <v>0.0277843399</v>
      </c>
      <c r="E122" s="2">
        <f t="shared" si="1"/>
        <v>970.3864068</v>
      </c>
      <c r="F122" s="7">
        <f t="shared" si="5"/>
        <v>0.04098083401</v>
      </c>
      <c r="G122" s="2">
        <f t="shared" si="6"/>
        <v>0.05043011503</v>
      </c>
      <c r="H122" s="2">
        <f t="shared" si="7"/>
        <v>-0.1714883377</v>
      </c>
      <c r="I122" s="2">
        <f t="shared" si="8"/>
        <v>0.3055172819</v>
      </c>
      <c r="J122" s="2">
        <f t="shared" si="9"/>
        <v>0.1491851502</v>
      </c>
      <c r="K122" s="2">
        <f t="shared" si="2"/>
        <v>0.03015626717</v>
      </c>
      <c r="L122" s="2">
        <f t="shared" si="3"/>
        <v>946.1443416</v>
      </c>
      <c r="M122" s="7">
        <f t="shared" si="10"/>
        <v>0.03439905967</v>
      </c>
      <c r="N122" s="2">
        <f t="shared" si="11"/>
        <v>0.0389304716</v>
      </c>
      <c r="O122" s="2">
        <f t="shared" si="12"/>
        <v>-0.1106785836</v>
      </c>
      <c r="P122" s="2">
        <f t="shared" si="13"/>
        <v>0.2236013336</v>
      </c>
      <c r="Q122" s="2">
        <f t="shared" si="14"/>
        <v>0.1033983538</v>
      </c>
    </row>
    <row r="123" ht="15.75" customHeight="1">
      <c r="A123" s="2">
        <v>1913.0</v>
      </c>
      <c r="B123" s="2">
        <v>0.04884150887132854</v>
      </c>
      <c r="C123" s="2">
        <v>0.005679144549653792</v>
      </c>
      <c r="D123" s="2">
        <f t="shared" si="4"/>
        <v>0.03157656314</v>
      </c>
      <c r="E123" s="2">
        <f t="shared" si="1"/>
        <v>1001.027874</v>
      </c>
      <c r="F123" s="7">
        <f t="shared" si="5"/>
        <v>0.0401708366</v>
      </c>
      <c r="G123" s="2">
        <f t="shared" si="6"/>
        <v>0.0496239893</v>
      </c>
      <c r="H123" s="2">
        <f t="shared" si="7"/>
        <v>-0.1714883377</v>
      </c>
      <c r="I123" s="2">
        <f t="shared" si="8"/>
        <v>0.3055172819</v>
      </c>
      <c r="J123" s="2">
        <f t="shared" si="9"/>
        <v>0.1492717007</v>
      </c>
      <c r="K123" s="2">
        <f t="shared" si="2"/>
        <v>0.01862785385</v>
      </c>
      <c r="L123" s="2">
        <f t="shared" si="3"/>
        <v>963.7689801</v>
      </c>
      <c r="M123" s="7">
        <f t="shared" si="10"/>
        <v>0.03415195918</v>
      </c>
      <c r="N123" s="2">
        <f t="shared" si="11"/>
        <v>0.03868681857</v>
      </c>
      <c r="O123" s="2">
        <f t="shared" si="12"/>
        <v>-0.1106785836</v>
      </c>
      <c r="P123" s="2">
        <f t="shared" si="13"/>
        <v>0.2236013336</v>
      </c>
      <c r="Q123" s="2">
        <f t="shared" si="14"/>
        <v>0.103447991</v>
      </c>
    </row>
    <row r="124" ht="15.75" customHeight="1">
      <c r="A124" s="2">
        <v>1914.0</v>
      </c>
      <c r="B124" s="2">
        <v>-0.067962962962963</v>
      </c>
      <c r="C124" s="2">
        <v>-0.010200638763551706</v>
      </c>
      <c r="D124" s="2">
        <f t="shared" si="4"/>
        <v>-0.04485803328</v>
      </c>
      <c r="E124" s="2">
        <f t="shared" si="1"/>
        <v>956.1237327</v>
      </c>
      <c r="F124" s="7">
        <f t="shared" si="5"/>
        <v>0.04813246541</v>
      </c>
      <c r="G124" s="2">
        <f t="shared" si="6"/>
        <v>0.05663621816</v>
      </c>
      <c r="H124" s="2">
        <f t="shared" si="7"/>
        <v>-0.1714883377</v>
      </c>
      <c r="I124" s="2">
        <f t="shared" si="8"/>
        <v>0.3055172819</v>
      </c>
      <c r="J124" s="2">
        <f t="shared" si="9"/>
        <v>0.1421575517</v>
      </c>
      <c r="K124" s="2">
        <f t="shared" si="2"/>
        <v>-0.02752933602</v>
      </c>
      <c r="L124" s="2">
        <f t="shared" si="3"/>
        <v>937.23706</v>
      </c>
      <c r="M124" s="7">
        <f t="shared" si="10"/>
        <v>0.03786376721</v>
      </c>
      <c r="N124" s="2">
        <f t="shared" si="11"/>
        <v>0.04210931259</v>
      </c>
      <c r="O124" s="2">
        <f t="shared" si="12"/>
        <v>-0.1106785836</v>
      </c>
      <c r="P124" s="2">
        <f t="shared" si="13"/>
        <v>0.2236013336</v>
      </c>
      <c r="Q124" s="2">
        <f t="shared" si="14"/>
        <v>0.1002731894</v>
      </c>
    </row>
    <row r="125" ht="15.75" customHeight="1">
      <c r="A125" s="2">
        <v>1915.0</v>
      </c>
      <c r="B125" s="2">
        <v>-0.06704856855643837</v>
      </c>
      <c r="C125" s="2">
        <v>0.004190731616755983</v>
      </c>
      <c r="D125" s="2">
        <f t="shared" si="4"/>
        <v>-0.03855284849</v>
      </c>
      <c r="E125" s="2">
        <f t="shared" si="1"/>
        <v>919.2624393</v>
      </c>
      <c r="F125" s="7">
        <f t="shared" si="5"/>
        <v>0.02200561393</v>
      </c>
      <c r="G125" s="2">
        <f t="shared" si="6"/>
        <v>0.02902833232</v>
      </c>
      <c r="H125" s="2">
        <f t="shared" si="7"/>
        <v>-0.1714883377</v>
      </c>
      <c r="I125" s="2">
        <f t="shared" si="8"/>
        <v>0.3055172819</v>
      </c>
      <c r="J125" s="2">
        <f t="shared" si="9"/>
        <v>0.1293560175</v>
      </c>
      <c r="K125" s="2">
        <f t="shared" si="2"/>
        <v>-0.01718105844</v>
      </c>
      <c r="L125" s="2">
        <f t="shared" si="3"/>
        <v>921.1343353</v>
      </c>
      <c r="M125" s="7">
        <f t="shared" si="10"/>
        <v>0.01913153333</v>
      </c>
      <c r="N125" s="2">
        <f t="shared" si="11"/>
        <v>0.02247469339</v>
      </c>
      <c r="O125" s="2">
        <f t="shared" si="12"/>
        <v>-0.1106785836</v>
      </c>
      <c r="P125" s="2">
        <f t="shared" si="13"/>
        <v>0.2236013336</v>
      </c>
      <c r="Q125" s="2">
        <f t="shared" si="14"/>
        <v>0.08904947432</v>
      </c>
    </row>
    <row r="126" ht="15.75" customHeight="1">
      <c r="A126" s="2">
        <v>1916.0</v>
      </c>
      <c r="B126" s="2">
        <v>0.2764760147601475</v>
      </c>
      <c r="C126" s="2">
        <v>0.046211020857164886</v>
      </c>
      <c r="D126" s="2">
        <f t="shared" si="4"/>
        <v>0.1843700172</v>
      </c>
      <c r="E126" s="2">
        <f t="shared" si="1"/>
        <v>1088.746871</v>
      </c>
      <c r="F126" s="7">
        <f t="shared" si="5"/>
        <v>0.02586479706</v>
      </c>
      <c r="G126" s="2">
        <f t="shared" si="6"/>
        <v>0.03340912103</v>
      </c>
      <c r="H126" s="2">
        <f t="shared" si="7"/>
        <v>-0.1714883377</v>
      </c>
      <c r="I126" s="2">
        <f t="shared" si="8"/>
        <v>0.3055172819</v>
      </c>
      <c r="J126" s="2">
        <f t="shared" si="9"/>
        <v>0.1342038878</v>
      </c>
      <c r="K126" s="2">
        <f t="shared" si="2"/>
        <v>0.115290519</v>
      </c>
      <c r="L126" s="2">
        <f t="shared" si="3"/>
        <v>1027.332391</v>
      </c>
      <c r="M126" s="7">
        <f t="shared" si="10"/>
        <v>0.02168140998</v>
      </c>
      <c r="N126" s="2">
        <f t="shared" si="11"/>
        <v>0.02522714217</v>
      </c>
      <c r="O126" s="2">
        <f t="shared" si="12"/>
        <v>-0.1106785836</v>
      </c>
      <c r="P126" s="2">
        <f t="shared" si="13"/>
        <v>0.2236013336</v>
      </c>
      <c r="Q126" s="2">
        <f t="shared" si="14"/>
        <v>0.09167838642</v>
      </c>
    </row>
    <row r="127" ht="15.75" customHeight="1">
      <c r="A127" s="2">
        <v>1917.0</v>
      </c>
      <c r="B127" s="2">
        <v>-0.02925946721567163</v>
      </c>
      <c r="C127" s="2">
        <v>-0.05816219094828057</v>
      </c>
      <c r="D127" s="2">
        <f t="shared" si="4"/>
        <v>-0.04082055671</v>
      </c>
      <c r="E127" s="2">
        <f t="shared" si="1"/>
        <v>1044.303618</v>
      </c>
      <c r="F127" s="7">
        <f t="shared" si="5"/>
        <v>0.02435577914</v>
      </c>
      <c r="G127" s="2">
        <f t="shared" si="6"/>
        <v>0.031986713</v>
      </c>
      <c r="H127" s="2">
        <f t="shared" si="7"/>
        <v>-0.1714883377</v>
      </c>
      <c r="I127" s="2">
        <f t="shared" si="8"/>
        <v>0.3055172819</v>
      </c>
      <c r="J127" s="2">
        <f t="shared" si="9"/>
        <v>0.1349836584</v>
      </c>
      <c r="K127" s="2">
        <f t="shared" si="2"/>
        <v>-0.04949137383</v>
      </c>
      <c r="L127" s="2">
        <f t="shared" si="3"/>
        <v>976.4882995</v>
      </c>
      <c r="M127" s="7">
        <f t="shared" si="10"/>
        <v>0.01925111146</v>
      </c>
      <c r="N127" s="2">
        <f t="shared" si="11"/>
        <v>0.02293627984</v>
      </c>
      <c r="O127" s="2">
        <f t="shared" si="12"/>
        <v>-0.1106785836</v>
      </c>
      <c r="P127" s="2">
        <f t="shared" si="13"/>
        <v>0.2236013336</v>
      </c>
      <c r="Q127" s="2">
        <f t="shared" si="14"/>
        <v>0.09338715708</v>
      </c>
    </row>
    <row r="128" ht="15.75" customHeight="1">
      <c r="A128" s="2">
        <v>1918.0</v>
      </c>
      <c r="B128" s="2">
        <v>-0.3095152405435182</v>
      </c>
      <c r="C128" s="2">
        <v>-0.24360607949317692</v>
      </c>
      <c r="D128" s="2">
        <f t="shared" si="4"/>
        <v>-0.2831515761</v>
      </c>
      <c r="E128" s="2">
        <f t="shared" si="1"/>
        <v>748.6074024</v>
      </c>
      <c r="F128" s="7">
        <f t="shared" si="5"/>
        <v>0.009633361987</v>
      </c>
      <c r="G128" s="2">
        <f t="shared" si="6"/>
        <v>0.02082038915</v>
      </c>
      <c r="H128" s="2">
        <f t="shared" si="7"/>
        <v>-0.2831515761</v>
      </c>
      <c r="I128" s="2">
        <f t="shared" si="8"/>
        <v>0.3055172819</v>
      </c>
      <c r="J128" s="2">
        <f t="shared" si="9"/>
        <v>0.156577446</v>
      </c>
      <c r="K128" s="2">
        <f t="shared" si="2"/>
        <v>-0.2633788278</v>
      </c>
      <c r="L128" s="2">
        <f t="shared" si="3"/>
        <v>719.3019558</v>
      </c>
      <c r="M128" s="7">
        <f t="shared" si="10"/>
        <v>0.0002296823894</v>
      </c>
      <c r="N128" s="2">
        <f t="shared" si="11"/>
        <v>0.00766625542</v>
      </c>
      <c r="O128" s="2">
        <f t="shared" si="12"/>
        <v>-0.2633788278</v>
      </c>
      <c r="P128" s="2">
        <f t="shared" si="13"/>
        <v>0.2236013336</v>
      </c>
      <c r="Q128" s="2">
        <f t="shared" si="14"/>
        <v>0.1248475171</v>
      </c>
    </row>
    <row r="129" ht="15.75" customHeight="1">
      <c r="A129" s="2">
        <v>1919.0</v>
      </c>
      <c r="B129" s="2">
        <v>-0.00790103901491579</v>
      </c>
      <c r="C129" s="2">
        <v>-0.08428894466430126</v>
      </c>
      <c r="D129" s="2">
        <f t="shared" si="4"/>
        <v>-0.03845620127</v>
      </c>
      <c r="E129" s="2">
        <f t="shared" si="1"/>
        <v>719.8188054</v>
      </c>
      <c r="F129" s="7">
        <f t="shared" si="5"/>
        <v>-0.02077534999</v>
      </c>
      <c r="G129" s="2">
        <f t="shared" si="6"/>
        <v>-0.01357695917</v>
      </c>
      <c r="H129" s="2">
        <f t="shared" si="7"/>
        <v>-0.2831515761</v>
      </c>
      <c r="I129" s="2">
        <f t="shared" si="8"/>
        <v>0.1843700172</v>
      </c>
      <c r="J129" s="2">
        <f t="shared" si="9"/>
        <v>0.1207743935</v>
      </c>
      <c r="K129" s="2">
        <f t="shared" si="2"/>
        <v>-0.06137257297</v>
      </c>
      <c r="L129" s="2">
        <f t="shared" si="3"/>
        <v>675.1565441</v>
      </c>
      <c r="M129" s="7">
        <f t="shared" si="10"/>
        <v>-0.0259414379</v>
      </c>
      <c r="N129" s="2">
        <f t="shared" si="11"/>
        <v>-0.02083113524</v>
      </c>
      <c r="O129" s="2">
        <f t="shared" si="12"/>
        <v>-0.2633788278</v>
      </c>
      <c r="P129" s="2">
        <f t="shared" si="13"/>
        <v>0.115290519</v>
      </c>
      <c r="Q129" s="2">
        <f t="shared" si="14"/>
        <v>0.1001662572</v>
      </c>
    </row>
    <row r="130" ht="15.75" customHeight="1">
      <c r="A130" s="2">
        <v>1920.0</v>
      </c>
      <c r="B130" s="2">
        <v>0.01780795098263588</v>
      </c>
      <c r="C130" s="2">
        <v>-0.16657878991817965</v>
      </c>
      <c r="D130" s="2">
        <f t="shared" si="4"/>
        <v>-0.05594674538</v>
      </c>
      <c r="E130" s="2">
        <f t="shared" si="1"/>
        <v>679.547286</v>
      </c>
      <c r="F130" s="7">
        <f t="shared" si="5"/>
        <v>-0.03543460181</v>
      </c>
      <c r="G130" s="2">
        <f t="shared" si="6"/>
        <v>-0.02894654218</v>
      </c>
      <c r="H130" s="2">
        <f t="shared" si="7"/>
        <v>-0.2831515761</v>
      </c>
      <c r="I130" s="2">
        <f t="shared" si="8"/>
        <v>0.1843700172</v>
      </c>
      <c r="J130" s="2">
        <f t="shared" si="9"/>
        <v>0.1146577308</v>
      </c>
      <c r="K130" s="2">
        <f t="shared" si="2"/>
        <v>-0.1112627676</v>
      </c>
      <c r="L130" s="2">
        <f t="shared" si="3"/>
        <v>600.0367584</v>
      </c>
      <c r="M130" s="7">
        <f t="shared" si="10"/>
        <v>-0.04274821054</v>
      </c>
      <c r="N130" s="2">
        <f t="shared" si="11"/>
        <v>-0.03772733494</v>
      </c>
      <c r="O130" s="2">
        <f t="shared" si="12"/>
        <v>-0.2633788278</v>
      </c>
      <c r="P130" s="2">
        <f t="shared" si="13"/>
        <v>0.115290519</v>
      </c>
      <c r="Q130" s="2">
        <f t="shared" si="14"/>
        <v>0.09969707343</v>
      </c>
    </row>
    <row r="131" ht="15.75" customHeight="1">
      <c r="A131" s="2">
        <v>1921.0</v>
      </c>
      <c r="B131" s="2">
        <v>-0.12906383078841488</v>
      </c>
      <c r="C131" s="2">
        <v>0.06308222017111431</v>
      </c>
      <c r="D131" s="2">
        <f t="shared" si="4"/>
        <v>-0.0522054104</v>
      </c>
      <c r="E131" s="2">
        <f t="shared" si="1"/>
        <v>644.0712411</v>
      </c>
      <c r="F131" s="7">
        <f t="shared" si="5"/>
        <v>-0.03752574844</v>
      </c>
      <c r="G131" s="2">
        <f t="shared" si="6"/>
        <v>-0.03102604514</v>
      </c>
      <c r="H131" s="2">
        <f t="shared" si="7"/>
        <v>-0.2831515761</v>
      </c>
      <c r="I131" s="2">
        <f t="shared" si="8"/>
        <v>0.1843700172</v>
      </c>
      <c r="J131" s="2">
        <f t="shared" si="9"/>
        <v>0.1148957103</v>
      </c>
      <c r="K131" s="2">
        <f t="shared" si="2"/>
        <v>0.005438404883</v>
      </c>
      <c r="L131" s="2">
        <f t="shared" si="3"/>
        <v>603.3000012</v>
      </c>
      <c r="M131" s="7">
        <f t="shared" si="10"/>
        <v>-0.04115611283</v>
      </c>
      <c r="N131" s="2">
        <f t="shared" si="11"/>
        <v>-0.03607028918</v>
      </c>
      <c r="O131" s="2">
        <f t="shared" si="12"/>
        <v>-0.2633788278</v>
      </c>
      <c r="P131" s="2">
        <f t="shared" si="13"/>
        <v>0.115290519</v>
      </c>
      <c r="Q131" s="2">
        <f t="shared" si="14"/>
        <v>0.1003239598</v>
      </c>
    </row>
    <row r="132" ht="15.75" customHeight="1">
      <c r="A132" s="2">
        <v>1922.0</v>
      </c>
      <c r="B132" s="2">
        <v>0.22859734313973523</v>
      </c>
      <c r="C132" s="2">
        <v>0.30831964651593147</v>
      </c>
      <c r="D132" s="2">
        <f t="shared" si="4"/>
        <v>0.2604862645</v>
      </c>
      <c r="E132" s="2">
        <f t="shared" si="1"/>
        <v>811.8429527</v>
      </c>
      <c r="F132" s="7">
        <f t="shared" si="5"/>
        <v>-0.01768057514</v>
      </c>
      <c r="G132" s="2">
        <f t="shared" si="6"/>
        <v>-0.007755852683</v>
      </c>
      <c r="H132" s="2">
        <f t="shared" si="7"/>
        <v>-0.2831515761</v>
      </c>
      <c r="I132" s="2">
        <f t="shared" si="8"/>
        <v>0.2604862645</v>
      </c>
      <c r="J132" s="2">
        <f t="shared" si="9"/>
        <v>0.1471639165</v>
      </c>
      <c r="K132" s="2">
        <f t="shared" si="2"/>
        <v>0.2844029555</v>
      </c>
      <c r="L132" s="2">
        <f t="shared" si="3"/>
        <v>774.8803046</v>
      </c>
      <c r="M132" s="7">
        <f t="shared" si="10"/>
        <v>-0.01977060351</v>
      </c>
      <c r="N132" s="2">
        <f t="shared" si="11"/>
        <v>-0.01064562035</v>
      </c>
      <c r="O132" s="2">
        <f t="shared" si="12"/>
        <v>-0.2633788278</v>
      </c>
      <c r="P132" s="2">
        <f t="shared" si="13"/>
        <v>0.2844029555</v>
      </c>
      <c r="Q132" s="2">
        <f t="shared" si="14"/>
        <v>0.1423755121</v>
      </c>
    </row>
    <row r="133" ht="15.75" customHeight="1">
      <c r="A133" s="2">
        <v>1923.0</v>
      </c>
      <c r="B133" s="2">
        <v>0.30063499636495816</v>
      </c>
      <c r="C133" s="2">
        <v>0.0879521139889381</v>
      </c>
      <c r="D133" s="2">
        <f t="shared" si="4"/>
        <v>0.2155618434</v>
      </c>
      <c r="E133" s="2">
        <f t="shared" si="1"/>
        <v>986.8453161</v>
      </c>
      <c r="F133" s="7">
        <f t="shared" si="5"/>
        <v>-0.001425914377</v>
      </c>
      <c r="G133" s="2">
        <f t="shared" si="6"/>
        <v>0.01064267534</v>
      </c>
      <c r="H133" s="2">
        <f t="shared" si="7"/>
        <v>-0.2831515761</v>
      </c>
      <c r="I133" s="2">
        <f t="shared" si="8"/>
        <v>0.2604862645</v>
      </c>
      <c r="J133" s="2">
        <f t="shared" si="9"/>
        <v>0.163249523</v>
      </c>
      <c r="K133" s="2">
        <f t="shared" si="2"/>
        <v>0.1517569787</v>
      </c>
      <c r="L133" s="2">
        <f t="shared" si="3"/>
        <v>892.4737985</v>
      </c>
      <c r="M133" s="7">
        <f t="shared" si="10"/>
        <v>-0.007655988764</v>
      </c>
      <c r="N133" s="2">
        <f t="shared" si="11"/>
        <v>0.00266729214</v>
      </c>
      <c r="O133" s="2">
        <f t="shared" si="12"/>
        <v>-0.2633788278</v>
      </c>
      <c r="P133" s="2">
        <f t="shared" si="13"/>
        <v>0.2844029555</v>
      </c>
      <c r="Q133" s="2">
        <f t="shared" si="14"/>
        <v>0.1513577108</v>
      </c>
    </row>
    <row r="134" ht="15.75" customHeight="1">
      <c r="A134" s="2">
        <v>1924.0</v>
      </c>
      <c r="B134" s="2">
        <v>0.024132414734552077</v>
      </c>
      <c r="C134" s="2">
        <v>0.00930305067126902</v>
      </c>
      <c r="D134" s="2">
        <f t="shared" si="4"/>
        <v>0.01820066911</v>
      </c>
      <c r="E134" s="2">
        <f t="shared" si="1"/>
        <v>1004.806561</v>
      </c>
      <c r="F134" s="7">
        <f t="shared" si="5"/>
        <v>0.00497865184</v>
      </c>
      <c r="G134" s="2">
        <f t="shared" si="6"/>
        <v>0.01694854558</v>
      </c>
      <c r="H134" s="2">
        <f t="shared" si="7"/>
        <v>-0.2831515761</v>
      </c>
      <c r="I134" s="2">
        <f t="shared" si="8"/>
        <v>0.2604862645</v>
      </c>
      <c r="J134" s="2">
        <f t="shared" si="9"/>
        <v>0.1620811921</v>
      </c>
      <c r="K134" s="2">
        <f t="shared" si="2"/>
        <v>0.01375185989</v>
      </c>
      <c r="L134" s="2">
        <f t="shared" si="3"/>
        <v>904.7469731</v>
      </c>
      <c r="M134" s="7">
        <f t="shared" si="10"/>
        <v>-0.003521876823</v>
      </c>
      <c r="N134" s="2">
        <f t="shared" si="11"/>
        <v>0.006795411732</v>
      </c>
      <c r="O134" s="2">
        <f t="shared" si="12"/>
        <v>-0.2633788278</v>
      </c>
      <c r="P134" s="2">
        <f t="shared" si="13"/>
        <v>0.2844029555</v>
      </c>
      <c r="Q134" s="2">
        <f t="shared" si="14"/>
        <v>0.1510051607</v>
      </c>
    </row>
    <row r="135" ht="15.75" customHeight="1">
      <c r="A135" s="2">
        <v>1925.0</v>
      </c>
      <c r="B135" s="2">
        <v>0.2687193841847446</v>
      </c>
      <c r="C135" s="2">
        <v>0.08446216634373482</v>
      </c>
      <c r="D135" s="2">
        <f t="shared" si="4"/>
        <v>0.195016497</v>
      </c>
      <c r="E135" s="2">
        <f t="shared" si="1"/>
        <v>1200.760417</v>
      </c>
      <c r="F135" s="7">
        <f t="shared" si="5"/>
        <v>0.02707388035</v>
      </c>
      <c r="G135" s="2">
        <f t="shared" si="6"/>
        <v>0.04030548014</v>
      </c>
      <c r="H135" s="2">
        <f t="shared" si="7"/>
        <v>-0.2831515761</v>
      </c>
      <c r="I135" s="2">
        <f t="shared" si="8"/>
        <v>0.2604862645</v>
      </c>
      <c r="J135" s="2">
        <f t="shared" si="9"/>
        <v>0.1698382048</v>
      </c>
      <c r="K135" s="2">
        <f t="shared" si="2"/>
        <v>0.1397393317</v>
      </c>
      <c r="L135" s="2">
        <f t="shared" si="3"/>
        <v>1031.175711</v>
      </c>
      <c r="M135" s="7">
        <f t="shared" si="10"/>
        <v>0.011348816</v>
      </c>
      <c r="N135" s="2">
        <f t="shared" si="11"/>
        <v>0.02248745074</v>
      </c>
      <c r="O135" s="2">
        <f t="shared" si="12"/>
        <v>-0.2633788278</v>
      </c>
      <c r="P135" s="2">
        <f t="shared" si="13"/>
        <v>0.2844029555</v>
      </c>
      <c r="Q135" s="2">
        <f t="shared" si="14"/>
        <v>0.1562973807</v>
      </c>
    </row>
    <row r="136" ht="15.75" customHeight="1">
      <c r="A136" s="2">
        <v>1926.0</v>
      </c>
      <c r="B136" s="2">
        <v>0.2156969990170312</v>
      </c>
      <c r="C136" s="2">
        <v>0.044534908816125984</v>
      </c>
      <c r="D136" s="2">
        <f t="shared" si="4"/>
        <v>0.1472321629</v>
      </c>
      <c r="E136" s="2">
        <f t="shared" si="1"/>
        <v>1377.55097</v>
      </c>
      <c r="F136" s="7">
        <f t="shared" si="5"/>
        <v>0.02380695549</v>
      </c>
      <c r="G136" s="2">
        <f t="shared" si="6"/>
        <v>0.03659169471</v>
      </c>
      <c r="H136" s="2">
        <f t="shared" si="7"/>
        <v>-0.2831515761</v>
      </c>
      <c r="I136" s="2">
        <f t="shared" si="8"/>
        <v>0.2604862645</v>
      </c>
      <c r="J136" s="2">
        <f t="shared" si="9"/>
        <v>0.1667153079</v>
      </c>
      <c r="K136" s="2">
        <f t="shared" si="2"/>
        <v>0.09588353588</v>
      </c>
      <c r="L136" s="2">
        <f t="shared" si="3"/>
        <v>1130.048484</v>
      </c>
      <c r="M136" s="7">
        <f t="shared" si="10"/>
        <v>0.009575050953</v>
      </c>
      <c r="N136" s="2">
        <f t="shared" si="11"/>
        <v>0.02054675243</v>
      </c>
      <c r="O136" s="2">
        <f t="shared" si="12"/>
        <v>-0.2633788278</v>
      </c>
      <c r="P136" s="2">
        <f t="shared" si="13"/>
        <v>0.2844029555</v>
      </c>
      <c r="Q136" s="2">
        <f t="shared" si="14"/>
        <v>0.1551331878</v>
      </c>
    </row>
    <row r="137" ht="15.75" customHeight="1">
      <c r="A137" s="2">
        <v>1927.0</v>
      </c>
      <c r="B137" s="2">
        <v>0.12566851357911069</v>
      </c>
      <c r="C137" s="2">
        <v>0.1127008331703756</v>
      </c>
      <c r="D137" s="2">
        <f t="shared" si="4"/>
        <v>0.1204814414</v>
      </c>
      <c r="E137" s="2">
        <f t="shared" si="1"/>
        <v>1543.520297</v>
      </c>
      <c r="F137" s="7">
        <f t="shared" si="5"/>
        <v>0.03984487628</v>
      </c>
      <c r="G137" s="2">
        <f t="shared" si="6"/>
        <v>0.05272189452</v>
      </c>
      <c r="H137" s="2">
        <f t="shared" si="7"/>
        <v>-0.2831515761</v>
      </c>
      <c r="I137" s="2">
        <f t="shared" si="8"/>
        <v>0.2604862645</v>
      </c>
      <c r="J137" s="2">
        <f t="shared" si="9"/>
        <v>0.1661956492</v>
      </c>
      <c r="K137" s="2">
        <f t="shared" si="2"/>
        <v>0.1165911373</v>
      </c>
      <c r="L137" s="2">
        <f t="shared" si="3"/>
        <v>1261.802122</v>
      </c>
      <c r="M137" s="7">
        <f t="shared" si="10"/>
        <v>0.02596470597</v>
      </c>
      <c r="N137" s="2">
        <f t="shared" si="11"/>
        <v>0.03715500354</v>
      </c>
      <c r="O137" s="2">
        <f t="shared" si="12"/>
        <v>-0.2633788278</v>
      </c>
      <c r="P137" s="2">
        <f t="shared" si="13"/>
        <v>0.2844029555</v>
      </c>
      <c r="Q137" s="2">
        <f t="shared" si="14"/>
        <v>0.1556911467</v>
      </c>
    </row>
    <row r="138" ht="15.75" customHeight="1">
      <c r="A138" s="2">
        <v>1928.0</v>
      </c>
      <c r="B138" s="2">
        <v>0.33635778126298677</v>
      </c>
      <c r="C138" s="2">
        <v>0.09738464105800482</v>
      </c>
      <c r="D138" s="2">
        <f t="shared" si="4"/>
        <v>0.2407685252</v>
      </c>
      <c r="E138" s="2">
        <f t="shared" si="1"/>
        <v>1915.151402</v>
      </c>
      <c r="F138" s="7">
        <f t="shared" si="5"/>
        <v>0.09848694414</v>
      </c>
      <c r="G138" s="2">
        <f t="shared" si="6"/>
        <v>0.1051139047</v>
      </c>
      <c r="H138" s="2">
        <f t="shared" si="7"/>
        <v>-0.05594674538</v>
      </c>
      <c r="I138" s="2">
        <f t="shared" si="8"/>
        <v>0.2604862645</v>
      </c>
      <c r="J138" s="2">
        <f t="shared" si="9"/>
        <v>0.1263549956</v>
      </c>
      <c r="K138" s="2">
        <f t="shared" si="2"/>
        <v>0.1690765831</v>
      </c>
      <c r="L138" s="2">
        <f t="shared" si="3"/>
        <v>1475.143313</v>
      </c>
      <c r="M138" s="7">
        <f t="shared" si="10"/>
        <v>0.07446505981</v>
      </c>
      <c r="N138" s="2">
        <f t="shared" si="11"/>
        <v>0.08040054463</v>
      </c>
      <c r="O138" s="2">
        <f t="shared" si="12"/>
        <v>-0.1112627676</v>
      </c>
      <c r="P138" s="2">
        <f t="shared" si="13"/>
        <v>0.2844029555</v>
      </c>
      <c r="Q138" s="2">
        <f t="shared" si="14"/>
        <v>0.1185741913</v>
      </c>
    </row>
    <row r="139" ht="15.75" customHeight="1">
      <c r="A139" s="2">
        <v>1929.0</v>
      </c>
      <c r="B139" s="2">
        <v>0.4885633474425486</v>
      </c>
      <c r="C139" s="2">
        <v>0.018014801631916155</v>
      </c>
      <c r="D139" s="2">
        <f t="shared" si="4"/>
        <v>0.3003439291</v>
      </c>
      <c r="E139" s="2">
        <f t="shared" si="1"/>
        <v>2490.355499</v>
      </c>
      <c r="F139" s="7">
        <f t="shared" si="5"/>
        <v>0.1321495959</v>
      </c>
      <c r="G139" s="2">
        <f t="shared" si="6"/>
        <v>0.1389939177</v>
      </c>
      <c r="H139" s="2">
        <f t="shared" si="7"/>
        <v>-0.05594674538</v>
      </c>
      <c r="I139" s="2">
        <f t="shared" si="8"/>
        <v>0.3003439291</v>
      </c>
      <c r="J139" s="2">
        <f t="shared" si="9"/>
        <v>0.1289763538</v>
      </c>
      <c r="K139" s="2">
        <f t="shared" si="2"/>
        <v>0.1591793654</v>
      </c>
      <c r="L139" s="2">
        <f t="shared" si="3"/>
        <v>1709.955689</v>
      </c>
      <c r="M139" s="7">
        <f t="shared" si="10"/>
        <v>0.09738251844</v>
      </c>
      <c r="N139" s="2">
        <f t="shared" si="11"/>
        <v>0.1024557385</v>
      </c>
      <c r="O139" s="2">
        <f t="shared" si="12"/>
        <v>-0.1112627676</v>
      </c>
      <c r="P139" s="2">
        <f t="shared" si="13"/>
        <v>0.2844029555</v>
      </c>
      <c r="Q139" s="2">
        <f t="shared" si="14"/>
        <v>0.1094332468</v>
      </c>
    </row>
    <row r="140" ht="15.75" customHeight="1">
      <c r="A140" s="2">
        <v>1930.0</v>
      </c>
      <c r="B140" s="2">
        <v>-0.1473521728017838</v>
      </c>
      <c r="C140" s="2">
        <v>0.043470040034953694</v>
      </c>
      <c r="D140" s="2">
        <f t="shared" si="4"/>
        <v>-0.07102328767</v>
      </c>
      <c r="E140" s="2">
        <f t="shared" si="1"/>
        <v>2313.482264</v>
      </c>
      <c r="F140" s="7">
        <f t="shared" si="5"/>
        <v>0.1303284251</v>
      </c>
      <c r="G140" s="2">
        <f t="shared" si="6"/>
        <v>0.1374862635</v>
      </c>
      <c r="H140" s="2">
        <f t="shared" si="7"/>
        <v>-0.07102328767</v>
      </c>
      <c r="I140" s="2">
        <f t="shared" si="8"/>
        <v>0.3003439291</v>
      </c>
      <c r="J140" s="2">
        <f t="shared" si="9"/>
        <v>0.1315703161</v>
      </c>
      <c r="K140" s="2">
        <f t="shared" si="2"/>
        <v>-0.01377662382</v>
      </c>
      <c r="L140" s="2">
        <f t="shared" si="3"/>
        <v>1686.398273</v>
      </c>
      <c r="M140" s="7">
        <f t="shared" si="10"/>
        <v>0.1088638601</v>
      </c>
      <c r="N140" s="2">
        <f t="shared" si="11"/>
        <v>0.1122043529</v>
      </c>
      <c r="O140" s="2">
        <f t="shared" si="12"/>
        <v>-0.01377662382</v>
      </c>
      <c r="P140" s="2">
        <f t="shared" si="13"/>
        <v>0.2844029555</v>
      </c>
      <c r="Q140" s="2">
        <f t="shared" si="14"/>
        <v>0.09108282363</v>
      </c>
    </row>
    <row r="141" ht="15.75" customHeight="1">
      <c r="A141" s="2">
        <v>1931.0</v>
      </c>
      <c r="B141" s="2">
        <v>-0.23145394753885695</v>
      </c>
      <c r="C141" s="2">
        <v>0.14947545760067604</v>
      </c>
      <c r="D141" s="2">
        <f t="shared" si="4"/>
        <v>-0.07908218548</v>
      </c>
      <c r="E141" s="2">
        <f t="shared" si="1"/>
        <v>2130.527031</v>
      </c>
      <c r="F141" s="7">
        <f t="shared" si="5"/>
        <v>0.1270814813</v>
      </c>
      <c r="G141" s="2">
        <f t="shared" si="6"/>
        <v>0.134798586</v>
      </c>
      <c r="H141" s="2">
        <f t="shared" si="7"/>
        <v>-0.07908218548</v>
      </c>
      <c r="I141" s="2">
        <f t="shared" si="8"/>
        <v>0.3003439291</v>
      </c>
      <c r="J141" s="2">
        <f t="shared" si="9"/>
        <v>0.1360732885</v>
      </c>
      <c r="K141" s="2">
        <f t="shared" si="2"/>
        <v>0.03519663606</v>
      </c>
      <c r="L141" s="2">
        <f t="shared" si="3"/>
        <v>1745.753819</v>
      </c>
      <c r="M141" s="7">
        <f t="shared" si="10"/>
        <v>0.1121028852</v>
      </c>
      <c r="N141" s="2">
        <f t="shared" si="11"/>
        <v>0.115180176</v>
      </c>
      <c r="O141" s="2">
        <f t="shared" si="12"/>
        <v>-0.01377662382</v>
      </c>
      <c r="P141" s="2">
        <f t="shared" si="13"/>
        <v>0.2844029555</v>
      </c>
      <c r="Q141" s="2">
        <f t="shared" si="14"/>
        <v>0.08762761641</v>
      </c>
    </row>
    <row r="142" ht="15.75" customHeight="1">
      <c r="A142" s="2">
        <v>1932.0</v>
      </c>
      <c r="B142" s="2">
        <v>-0.4248529902163696</v>
      </c>
      <c r="C142" s="2">
        <v>-0.09193489389895626</v>
      </c>
      <c r="D142" s="2">
        <f t="shared" si="4"/>
        <v>-0.2916857517</v>
      </c>
      <c r="E142" s="2">
        <f t="shared" si="1"/>
        <v>1509.082652</v>
      </c>
      <c r="F142" s="7">
        <f t="shared" si="5"/>
        <v>0.06395705863</v>
      </c>
      <c r="G142" s="2">
        <f t="shared" si="6"/>
        <v>0.07958138434</v>
      </c>
      <c r="H142" s="2">
        <f t="shared" si="7"/>
        <v>-0.2916857517</v>
      </c>
      <c r="I142" s="2">
        <f t="shared" si="8"/>
        <v>0.3003439291</v>
      </c>
      <c r="J142" s="2">
        <f t="shared" si="9"/>
        <v>0.1832562149</v>
      </c>
      <c r="K142" s="2">
        <f t="shared" si="2"/>
        <v>-0.1918103228</v>
      </c>
      <c r="L142" s="2">
        <f t="shared" si="3"/>
        <v>1410.900216</v>
      </c>
      <c r="M142" s="7">
        <f t="shared" si="10"/>
        <v>0.06175952995</v>
      </c>
      <c r="N142" s="2">
        <f t="shared" si="11"/>
        <v>0.06755884814</v>
      </c>
      <c r="O142" s="2">
        <f t="shared" si="12"/>
        <v>-0.1918103228</v>
      </c>
      <c r="P142" s="2">
        <f t="shared" si="13"/>
        <v>0.1690765831</v>
      </c>
      <c r="Q142" s="2">
        <f t="shared" si="14"/>
        <v>0.1115727471</v>
      </c>
    </row>
    <row r="143" ht="15.75" customHeight="1">
      <c r="A143" s="2">
        <v>1933.0</v>
      </c>
      <c r="B143" s="2">
        <v>0.04143903911745883</v>
      </c>
      <c r="C143" s="2">
        <v>0.1843514046642336</v>
      </c>
      <c r="D143" s="2">
        <f t="shared" si="4"/>
        <v>0.09860398534</v>
      </c>
      <c r="E143" s="2">
        <f t="shared" si="1"/>
        <v>1657.884216</v>
      </c>
      <c r="F143" s="7">
        <f t="shared" si="5"/>
        <v>0.05324768023</v>
      </c>
      <c r="G143" s="2">
        <f t="shared" si="6"/>
        <v>0.06788559853</v>
      </c>
      <c r="H143" s="2">
        <f t="shared" si="7"/>
        <v>-0.2916857517</v>
      </c>
      <c r="I143" s="2">
        <f t="shared" si="8"/>
        <v>0.3003439291</v>
      </c>
      <c r="J143" s="2">
        <f t="shared" si="9"/>
        <v>0.1772471039</v>
      </c>
      <c r="K143" s="2">
        <f t="shared" si="2"/>
        <v>0.141477695</v>
      </c>
      <c r="L143" s="2">
        <f t="shared" si="3"/>
        <v>1610.511126</v>
      </c>
      <c r="M143" s="7">
        <f t="shared" si="10"/>
        <v>0.06080809573</v>
      </c>
      <c r="N143" s="2">
        <f t="shared" si="11"/>
        <v>0.06653091977</v>
      </c>
      <c r="O143" s="2">
        <f t="shared" si="12"/>
        <v>-0.1918103228</v>
      </c>
      <c r="P143" s="2">
        <f t="shared" si="13"/>
        <v>0.1690765831</v>
      </c>
      <c r="Q143" s="2">
        <f t="shared" si="14"/>
        <v>0.1107551882</v>
      </c>
    </row>
    <row r="144" ht="15.75" customHeight="1">
      <c r="A144" s="2">
        <v>1934.0</v>
      </c>
      <c r="B144" s="2">
        <v>0.7165419093991157</v>
      </c>
      <c r="C144" s="2">
        <v>0.12793319709094986</v>
      </c>
      <c r="D144" s="2">
        <f t="shared" si="4"/>
        <v>0.4810984245</v>
      </c>
      <c r="E144" s="2">
        <f t="shared" si="1"/>
        <v>2455.4897</v>
      </c>
      <c r="F144" s="7">
        <f t="shared" si="5"/>
        <v>0.09346670934</v>
      </c>
      <c r="G144" s="2">
        <f t="shared" si="6"/>
        <v>0.1141753741</v>
      </c>
      <c r="H144" s="2">
        <f t="shared" si="7"/>
        <v>-0.2916857517</v>
      </c>
      <c r="I144" s="2">
        <f t="shared" si="8"/>
        <v>0.4810984245</v>
      </c>
      <c r="J144" s="2">
        <f t="shared" si="9"/>
        <v>0.2184789939</v>
      </c>
      <c r="K144" s="2">
        <f t="shared" si="2"/>
        <v>0.3045158108</v>
      </c>
      <c r="L144" s="2">
        <f t="shared" si="3"/>
        <v>2100.937227</v>
      </c>
      <c r="M144" s="7">
        <f t="shared" si="10"/>
        <v>0.08789904065</v>
      </c>
      <c r="N144" s="2">
        <f t="shared" si="11"/>
        <v>0.09560731486</v>
      </c>
      <c r="O144" s="2">
        <f t="shared" si="12"/>
        <v>-0.1918103228</v>
      </c>
      <c r="P144" s="2">
        <f t="shared" si="13"/>
        <v>0.3045158108</v>
      </c>
      <c r="Q144" s="2">
        <f t="shared" si="14"/>
        <v>0.1315705206</v>
      </c>
    </row>
    <row r="145" ht="15.75" customHeight="1">
      <c r="A145" s="2">
        <v>1935.0</v>
      </c>
      <c r="B145" s="2">
        <v>-0.14088868889147432</v>
      </c>
      <c r="C145" s="2">
        <v>0.14604829285385734</v>
      </c>
      <c r="D145" s="2">
        <f t="shared" si="4"/>
        <v>-0.02611389619</v>
      </c>
      <c r="E145" s="2">
        <f t="shared" si="1"/>
        <v>2391.367297</v>
      </c>
      <c r="F145" s="7">
        <f t="shared" si="5"/>
        <v>0.07131945643</v>
      </c>
      <c r="G145" s="2">
        <f t="shared" si="6"/>
        <v>0.09206233474</v>
      </c>
      <c r="H145" s="2">
        <f t="shared" si="7"/>
        <v>-0.2916857517</v>
      </c>
      <c r="I145" s="2">
        <f t="shared" si="8"/>
        <v>0.4810984245</v>
      </c>
      <c r="J145" s="2">
        <f t="shared" si="9"/>
        <v>0.2205683477</v>
      </c>
      <c r="K145" s="2">
        <f t="shared" si="2"/>
        <v>0.05996719833</v>
      </c>
      <c r="L145" s="2">
        <f t="shared" si="3"/>
        <v>2226.924547</v>
      </c>
      <c r="M145" s="7">
        <f t="shared" si="10"/>
        <v>0.08003364009</v>
      </c>
      <c r="N145" s="2">
        <f t="shared" si="11"/>
        <v>0.08763010152</v>
      </c>
      <c r="O145" s="2">
        <f t="shared" si="12"/>
        <v>-0.1918103228</v>
      </c>
      <c r="P145" s="2">
        <f t="shared" si="13"/>
        <v>0.3045158108</v>
      </c>
      <c r="Q145" s="2">
        <f t="shared" si="14"/>
        <v>0.1310146051</v>
      </c>
    </row>
    <row r="146" ht="15.75" customHeight="1">
      <c r="A146" s="2">
        <v>1936.0</v>
      </c>
      <c r="B146" s="2">
        <v>0.5861141138699586</v>
      </c>
      <c r="C146" s="2">
        <v>0.07355178666738715</v>
      </c>
      <c r="D146" s="2">
        <f t="shared" si="4"/>
        <v>0.381089183</v>
      </c>
      <c r="E146" s="2">
        <f t="shared" si="1"/>
        <v>3302.691507</v>
      </c>
      <c r="F146" s="7">
        <f t="shared" si="5"/>
        <v>0.09138010647</v>
      </c>
      <c r="G146" s="2">
        <f t="shared" si="6"/>
        <v>0.1154480367</v>
      </c>
      <c r="H146" s="2">
        <f t="shared" si="7"/>
        <v>-0.2916857517</v>
      </c>
      <c r="I146" s="2">
        <f t="shared" si="8"/>
        <v>0.4810984245</v>
      </c>
      <c r="J146" s="2">
        <f t="shared" si="9"/>
        <v>0.2387182119</v>
      </c>
      <c r="K146" s="2">
        <f t="shared" si="2"/>
        <v>0.2273204848</v>
      </c>
      <c r="L146" s="2">
        <f t="shared" si="3"/>
        <v>2733.150115</v>
      </c>
      <c r="M146" s="7">
        <f t="shared" si="10"/>
        <v>0.09233699089</v>
      </c>
      <c r="N146" s="2">
        <f t="shared" si="11"/>
        <v>0.1007737964</v>
      </c>
      <c r="O146" s="2">
        <f t="shared" si="12"/>
        <v>-0.1918103228</v>
      </c>
      <c r="P146" s="2">
        <f t="shared" si="13"/>
        <v>0.3045158108</v>
      </c>
      <c r="Q146" s="2">
        <f t="shared" si="14"/>
        <v>0.1383237577</v>
      </c>
    </row>
    <row r="147" ht="15.75" customHeight="1">
      <c r="A147" s="2">
        <v>1937.0</v>
      </c>
      <c r="B147" s="2">
        <v>0.25104647833894367</v>
      </c>
      <c r="C147" s="2">
        <v>0.0681118236492626</v>
      </c>
      <c r="D147" s="2">
        <f t="shared" si="4"/>
        <v>0.1778726165</v>
      </c>
      <c r="E147" s="2">
        <f t="shared" si="1"/>
        <v>3890.149886</v>
      </c>
      <c r="F147" s="7">
        <f t="shared" si="5"/>
        <v>0.0968453515</v>
      </c>
      <c r="G147" s="2">
        <f t="shared" si="6"/>
        <v>0.1211871543</v>
      </c>
      <c r="H147" s="2">
        <f t="shared" si="7"/>
        <v>-0.2916857517</v>
      </c>
      <c r="I147" s="2">
        <f t="shared" si="8"/>
        <v>0.4810984245</v>
      </c>
      <c r="J147" s="2">
        <f t="shared" si="9"/>
        <v>0.2395411309</v>
      </c>
      <c r="K147" s="2">
        <f t="shared" si="2"/>
        <v>0.1229922201</v>
      </c>
      <c r="L147" s="2">
        <f t="shared" si="3"/>
        <v>3069.306315</v>
      </c>
      <c r="M147" s="7">
        <f t="shared" si="10"/>
        <v>0.0929615854</v>
      </c>
      <c r="N147" s="2">
        <f t="shared" si="11"/>
        <v>0.1014139047</v>
      </c>
      <c r="O147" s="2">
        <f t="shared" si="12"/>
        <v>-0.1918103228</v>
      </c>
      <c r="P147" s="2">
        <f t="shared" si="13"/>
        <v>0.3045158108</v>
      </c>
      <c r="Q147" s="2">
        <f t="shared" si="14"/>
        <v>0.1384198646</v>
      </c>
    </row>
    <row r="148" ht="15.75" customHeight="1">
      <c r="A148" s="2">
        <v>1938.0</v>
      </c>
      <c r="B148" s="2">
        <v>-0.3672910225038559</v>
      </c>
      <c r="C148" s="2">
        <v>-0.0746827687997833</v>
      </c>
      <c r="D148" s="2">
        <f t="shared" si="4"/>
        <v>-0.250247721</v>
      </c>
      <c r="E148" s="2">
        <f t="shared" si="1"/>
        <v>2916.648743</v>
      </c>
      <c r="F148" s="7">
        <f t="shared" si="5"/>
        <v>0.04296107862</v>
      </c>
      <c r="G148" s="2">
        <f t="shared" si="6"/>
        <v>0.07208552963</v>
      </c>
      <c r="H148" s="2">
        <f t="shared" si="7"/>
        <v>-0.2916857517</v>
      </c>
      <c r="I148" s="2">
        <f t="shared" si="8"/>
        <v>0.4810984245</v>
      </c>
      <c r="J148" s="2">
        <f t="shared" si="9"/>
        <v>0.2616133805</v>
      </c>
      <c r="K148" s="2">
        <f t="shared" si="2"/>
        <v>-0.1624652449</v>
      </c>
      <c r="L148" s="2">
        <f t="shared" si="3"/>
        <v>2570.650713</v>
      </c>
      <c r="M148" s="7">
        <f t="shared" si="10"/>
        <v>0.05711171465</v>
      </c>
      <c r="N148" s="2">
        <f t="shared" si="11"/>
        <v>0.06825972189</v>
      </c>
      <c r="O148" s="2">
        <f t="shared" si="12"/>
        <v>-0.1918103228</v>
      </c>
      <c r="P148" s="2">
        <f t="shared" si="13"/>
        <v>0.3045158108</v>
      </c>
      <c r="Q148" s="2">
        <f t="shared" si="14"/>
        <v>0.1586409291</v>
      </c>
    </row>
    <row r="149" ht="15.75" customHeight="1">
      <c r="A149" s="2">
        <v>1939.0</v>
      </c>
      <c r="B149" s="2">
        <v>0.21581073753976776</v>
      </c>
      <c r="C149" s="2">
        <v>0.054233873809793165</v>
      </c>
      <c r="D149" s="2">
        <f t="shared" si="4"/>
        <v>0.151179992</v>
      </c>
      <c r="E149" s="2">
        <f t="shared" si="1"/>
        <v>3357.587677</v>
      </c>
      <c r="F149" s="7">
        <f t="shared" si="5"/>
        <v>0.03033060778</v>
      </c>
      <c r="G149" s="2">
        <f t="shared" si="6"/>
        <v>0.05716913593</v>
      </c>
      <c r="H149" s="2">
        <f t="shared" si="7"/>
        <v>-0.2916857517</v>
      </c>
      <c r="I149" s="2">
        <f t="shared" si="8"/>
        <v>0.4810984245</v>
      </c>
      <c r="J149" s="2">
        <f t="shared" si="9"/>
        <v>0.2511978186</v>
      </c>
      <c r="K149" s="2">
        <f t="shared" si="2"/>
        <v>0.1027069329</v>
      </c>
      <c r="L149" s="2">
        <f t="shared" si="3"/>
        <v>2834.674363</v>
      </c>
      <c r="M149" s="7">
        <f t="shared" si="10"/>
        <v>0.0518452061</v>
      </c>
      <c r="N149" s="2">
        <f t="shared" si="11"/>
        <v>0.06261247865</v>
      </c>
      <c r="O149" s="2">
        <f t="shared" si="12"/>
        <v>-0.1918103228</v>
      </c>
      <c r="P149" s="2">
        <f t="shared" si="13"/>
        <v>0.3045158108</v>
      </c>
      <c r="Q149" s="2">
        <f t="shared" si="14"/>
        <v>0.1560284214</v>
      </c>
    </row>
    <row r="150" ht="15.75" customHeight="1">
      <c r="A150" s="2">
        <v>1940.0</v>
      </c>
      <c r="B150" s="2">
        <v>0.06524236472775491</v>
      </c>
      <c r="C150" s="2">
        <v>0.032211836932079185</v>
      </c>
      <c r="D150" s="2">
        <f t="shared" si="4"/>
        <v>0.05203015361</v>
      </c>
      <c r="E150" s="2">
        <f t="shared" si="1"/>
        <v>3532.283479</v>
      </c>
      <c r="F150" s="7">
        <f t="shared" si="5"/>
        <v>0.04322728574</v>
      </c>
      <c r="G150" s="2">
        <f t="shared" si="6"/>
        <v>0.06947448005</v>
      </c>
      <c r="H150" s="2">
        <f t="shared" si="7"/>
        <v>-0.2916857517</v>
      </c>
      <c r="I150" s="2">
        <f t="shared" si="8"/>
        <v>0.4810984245</v>
      </c>
      <c r="J150" s="2">
        <f t="shared" si="9"/>
        <v>0.2472025695</v>
      </c>
      <c r="K150" s="2">
        <f t="shared" si="2"/>
        <v>0.04212099527</v>
      </c>
      <c r="L150" s="2">
        <f t="shared" si="3"/>
        <v>2954.073669</v>
      </c>
      <c r="M150" s="7">
        <f t="shared" si="10"/>
        <v>0.05766009093</v>
      </c>
      <c r="N150" s="2">
        <f t="shared" si="11"/>
        <v>0.06820224056</v>
      </c>
      <c r="O150" s="2">
        <f t="shared" si="12"/>
        <v>-0.1918103228</v>
      </c>
      <c r="P150" s="2">
        <f t="shared" si="13"/>
        <v>0.3045158108</v>
      </c>
      <c r="Q150" s="2">
        <f t="shared" si="14"/>
        <v>0.1539754548</v>
      </c>
    </row>
    <row r="151" ht="15.75" customHeight="1">
      <c r="A151" s="2">
        <v>1941.0</v>
      </c>
      <c r="B151" s="2">
        <v>-0.10411944787695682</v>
      </c>
      <c r="C151" s="2">
        <v>0.0377173306463876</v>
      </c>
      <c r="D151" s="2">
        <f t="shared" si="4"/>
        <v>-0.04738473647</v>
      </c>
      <c r="E151" s="2">
        <f t="shared" si="1"/>
        <v>3364.907157</v>
      </c>
      <c r="F151" s="7">
        <f t="shared" si="5"/>
        <v>0.04676357973</v>
      </c>
      <c r="G151" s="2">
        <f t="shared" si="6"/>
        <v>0.07264422495</v>
      </c>
      <c r="H151" s="2">
        <f t="shared" si="7"/>
        <v>-0.2916857517</v>
      </c>
      <c r="I151" s="2">
        <f t="shared" si="8"/>
        <v>0.4810984245</v>
      </c>
      <c r="J151" s="2">
        <f t="shared" si="9"/>
        <v>0.2452818139</v>
      </c>
      <c r="K151" s="2">
        <f t="shared" si="2"/>
        <v>-0.004833702911</v>
      </c>
      <c r="L151" s="2">
        <f t="shared" si="3"/>
        <v>2939.794554</v>
      </c>
      <c r="M151" s="7">
        <f t="shared" si="10"/>
        <v>0.05349722995</v>
      </c>
      <c r="N151" s="2">
        <f t="shared" si="11"/>
        <v>0.06419920666</v>
      </c>
      <c r="O151" s="2">
        <f t="shared" si="12"/>
        <v>-0.1918103228</v>
      </c>
      <c r="P151" s="2">
        <f t="shared" si="13"/>
        <v>0.3045158108</v>
      </c>
      <c r="Q151" s="2">
        <f t="shared" si="14"/>
        <v>0.1554422374</v>
      </c>
    </row>
    <row r="152" ht="15.75" customHeight="1">
      <c r="A152" s="2">
        <v>1942.0</v>
      </c>
      <c r="B152" s="2">
        <v>-0.14976030658158102</v>
      </c>
      <c r="C152" s="2">
        <v>-0.07025393176086747</v>
      </c>
      <c r="D152" s="2">
        <f t="shared" si="4"/>
        <v>-0.1179577567</v>
      </c>
      <c r="E152" s="2">
        <f t="shared" si="1"/>
        <v>2967.990258</v>
      </c>
      <c r="F152" s="7">
        <f t="shared" si="5"/>
        <v>0.06997823716</v>
      </c>
      <c r="G152" s="2">
        <f t="shared" si="6"/>
        <v>0.09001702446</v>
      </c>
      <c r="H152" s="2">
        <f t="shared" si="7"/>
        <v>-0.250247721</v>
      </c>
      <c r="I152" s="2">
        <f t="shared" si="8"/>
        <v>0.4810984245</v>
      </c>
      <c r="J152" s="2">
        <f t="shared" si="9"/>
        <v>0.2216210871</v>
      </c>
      <c r="K152" s="2">
        <f t="shared" si="2"/>
        <v>-0.09410584421</v>
      </c>
      <c r="L152" s="2">
        <f t="shared" si="3"/>
        <v>2663.142706</v>
      </c>
      <c r="M152" s="7">
        <f t="shared" si="10"/>
        <v>0.06558920916</v>
      </c>
      <c r="N152" s="2">
        <f t="shared" si="11"/>
        <v>0.07396965452</v>
      </c>
      <c r="O152" s="2">
        <f t="shared" si="12"/>
        <v>-0.1624652449</v>
      </c>
      <c r="P152" s="2">
        <f t="shared" si="13"/>
        <v>0.3045158108</v>
      </c>
      <c r="Q152" s="2">
        <f t="shared" si="14"/>
        <v>0.139851348</v>
      </c>
    </row>
    <row r="153" ht="15.75" customHeight="1">
      <c r="A153" s="2">
        <v>1943.0</v>
      </c>
      <c r="B153" s="2">
        <v>0.15355348057681883</v>
      </c>
      <c r="C153" s="2">
        <v>-0.02309978247318878</v>
      </c>
      <c r="D153" s="2">
        <f t="shared" si="4"/>
        <v>0.08289217536</v>
      </c>
      <c r="E153" s="2">
        <f t="shared" si="1"/>
        <v>3214.013427</v>
      </c>
      <c r="F153" s="7">
        <f t="shared" si="5"/>
        <v>0.06843805725</v>
      </c>
      <c r="G153" s="2">
        <f t="shared" si="6"/>
        <v>0.08844584346</v>
      </c>
      <c r="H153" s="2">
        <f t="shared" si="7"/>
        <v>-0.250247721</v>
      </c>
      <c r="I153" s="2">
        <f t="shared" si="8"/>
        <v>0.4810984245</v>
      </c>
      <c r="J153" s="2">
        <f t="shared" si="9"/>
        <v>0.2216091398</v>
      </c>
      <c r="K153" s="2">
        <f t="shared" si="2"/>
        <v>0.02989619644</v>
      </c>
      <c r="L153" s="2">
        <f t="shared" si="3"/>
        <v>2742.760543</v>
      </c>
      <c r="M153" s="7">
        <f t="shared" si="10"/>
        <v>0.05468414265</v>
      </c>
      <c r="N153" s="2">
        <f t="shared" si="11"/>
        <v>0.06281150466</v>
      </c>
      <c r="O153" s="2">
        <f t="shared" si="12"/>
        <v>-0.1624652449</v>
      </c>
      <c r="P153" s="2">
        <f t="shared" si="13"/>
        <v>0.3045158108</v>
      </c>
      <c r="Q153" s="2">
        <f t="shared" si="14"/>
        <v>0.1383095108</v>
      </c>
    </row>
    <row r="154" ht="15.75" customHeight="1">
      <c r="A154" s="2">
        <v>1944.0</v>
      </c>
      <c r="B154" s="2">
        <v>0.17881759269552577</v>
      </c>
      <c r="C154" s="2">
        <v>0.04730523262347952</v>
      </c>
      <c r="D154" s="2">
        <f t="shared" si="4"/>
        <v>0.1262126487</v>
      </c>
      <c r="E154" s="2">
        <f t="shared" si="1"/>
        <v>3619.662574</v>
      </c>
      <c r="F154" s="7">
        <f t="shared" si="5"/>
        <v>0.03956822616</v>
      </c>
      <c r="G154" s="2">
        <f t="shared" si="6"/>
        <v>0.05295726588</v>
      </c>
      <c r="H154" s="2">
        <f t="shared" si="7"/>
        <v>-0.250247721</v>
      </c>
      <c r="I154" s="2">
        <f t="shared" si="8"/>
        <v>0.381089183</v>
      </c>
      <c r="J154" s="2">
        <f t="shared" si="9"/>
        <v>0.1753255348</v>
      </c>
      <c r="K154" s="2">
        <f t="shared" si="2"/>
        <v>0.08675894065</v>
      </c>
      <c r="L154" s="2">
        <f t="shared" si="3"/>
        <v>2980.719542</v>
      </c>
      <c r="M154" s="7">
        <f t="shared" si="10"/>
        <v>0.03559704809</v>
      </c>
      <c r="N154" s="2">
        <f t="shared" si="11"/>
        <v>0.04103581765</v>
      </c>
      <c r="O154" s="2">
        <f t="shared" si="12"/>
        <v>-0.1624652449</v>
      </c>
      <c r="P154" s="2">
        <f t="shared" si="13"/>
        <v>0.2273204848</v>
      </c>
      <c r="Q154" s="2">
        <f t="shared" si="14"/>
        <v>0.1103410821</v>
      </c>
    </row>
    <row r="155" ht="15.75" customHeight="1">
      <c r="A155" s="2">
        <v>1945.0</v>
      </c>
      <c r="B155" s="2">
        <v>0.1889160476492746</v>
      </c>
      <c r="C155" s="2">
        <v>0.04405423990030344</v>
      </c>
      <c r="D155" s="2">
        <f t="shared" si="4"/>
        <v>0.1309713245</v>
      </c>
      <c r="E155" s="2">
        <f t="shared" si="1"/>
        <v>4093.734576</v>
      </c>
      <c r="F155" s="7">
        <f t="shared" si="5"/>
        <v>0.05523050999</v>
      </c>
      <c r="G155" s="2">
        <f t="shared" si="6"/>
        <v>0.06866578795</v>
      </c>
      <c r="H155" s="2">
        <f t="shared" si="7"/>
        <v>-0.250247721</v>
      </c>
      <c r="I155" s="2">
        <f t="shared" si="8"/>
        <v>0.381089183</v>
      </c>
      <c r="J155" s="2">
        <f t="shared" si="9"/>
        <v>0.1744890179</v>
      </c>
      <c r="K155" s="2">
        <f t="shared" si="2"/>
        <v>0.08751278222</v>
      </c>
      <c r="L155" s="2">
        <f t="shared" si="3"/>
        <v>3241.570603</v>
      </c>
      <c r="M155" s="7">
        <f t="shared" si="10"/>
        <v>0.03825731183</v>
      </c>
      <c r="N155" s="2">
        <f t="shared" si="11"/>
        <v>0.04379037604</v>
      </c>
      <c r="O155" s="2">
        <f t="shared" si="12"/>
        <v>-0.1624652449</v>
      </c>
      <c r="P155" s="2">
        <f t="shared" si="13"/>
        <v>0.2273204848</v>
      </c>
      <c r="Q155" s="2">
        <f t="shared" si="14"/>
        <v>0.1112066269</v>
      </c>
    </row>
    <row r="156" ht="15.75" customHeight="1">
      <c r="A156" s="2">
        <v>1946.0</v>
      </c>
      <c r="B156" s="2">
        <v>0.4176000040030674</v>
      </c>
      <c r="C156" s="2">
        <v>0.040520865926576555</v>
      </c>
      <c r="D156" s="2">
        <f t="shared" si="4"/>
        <v>0.2667683488</v>
      </c>
      <c r="E156" s="2">
        <f t="shared" si="1"/>
        <v>5185.813389</v>
      </c>
      <c r="F156" s="7">
        <f t="shared" si="5"/>
        <v>0.0461522357</v>
      </c>
      <c r="G156" s="2">
        <f t="shared" si="6"/>
        <v>0.05723370453</v>
      </c>
      <c r="H156" s="2">
        <f t="shared" si="7"/>
        <v>-0.250247721</v>
      </c>
      <c r="I156" s="2">
        <f t="shared" si="8"/>
        <v>0.2667683488</v>
      </c>
      <c r="J156" s="2">
        <f t="shared" si="9"/>
        <v>0.1543254418</v>
      </c>
      <c r="K156" s="2">
        <f t="shared" si="2"/>
        <v>0.1536446073</v>
      </c>
      <c r="L156" s="2">
        <f t="shared" si="3"/>
        <v>3739.620445</v>
      </c>
      <c r="M156" s="7">
        <f t="shared" si="10"/>
        <v>0.03184960917</v>
      </c>
      <c r="N156" s="2">
        <f t="shared" si="11"/>
        <v>0.03642278829</v>
      </c>
      <c r="O156" s="2">
        <f t="shared" si="12"/>
        <v>-0.1624652449</v>
      </c>
      <c r="P156" s="2">
        <f t="shared" si="13"/>
        <v>0.1536446073</v>
      </c>
      <c r="Q156" s="2">
        <f t="shared" si="14"/>
        <v>0.09952334322</v>
      </c>
    </row>
    <row r="157" ht="15.75" customHeight="1">
      <c r="A157" s="2">
        <v>1947.0</v>
      </c>
      <c r="B157" s="2">
        <v>-0.2453277365751395</v>
      </c>
      <c r="C157" s="2">
        <v>-0.15683144247736558</v>
      </c>
      <c r="D157" s="2">
        <f t="shared" si="4"/>
        <v>-0.2099292189</v>
      </c>
      <c r="E157" s="2">
        <f t="shared" si="1"/>
        <v>4097.159635</v>
      </c>
      <c r="F157" s="7">
        <f t="shared" si="5"/>
        <v>0.005198090789</v>
      </c>
      <c r="G157" s="2">
        <f t="shared" si="6"/>
        <v>0.01845352099</v>
      </c>
      <c r="H157" s="2">
        <f t="shared" si="7"/>
        <v>-0.250247721</v>
      </c>
      <c r="I157" s="2">
        <f t="shared" si="8"/>
        <v>0.2667683488</v>
      </c>
      <c r="J157" s="2">
        <f t="shared" si="9"/>
        <v>0.168697735</v>
      </c>
      <c r="K157" s="2">
        <f t="shared" si="2"/>
        <v>-0.1833803307</v>
      </c>
      <c r="L157" s="2">
        <f t="shared" si="3"/>
        <v>3053.847611</v>
      </c>
      <c r="M157" s="7">
        <f t="shared" si="10"/>
        <v>-0.0005047998084</v>
      </c>
      <c r="N157" s="2">
        <f t="shared" si="11"/>
        <v>0.005785533213</v>
      </c>
      <c r="O157" s="2">
        <f t="shared" si="12"/>
        <v>-0.1833803307</v>
      </c>
      <c r="P157" s="2">
        <f t="shared" si="13"/>
        <v>0.1536446073</v>
      </c>
      <c r="Q157" s="2">
        <f t="shared" si="14"/>
        <v>0.1157472309</v>
      </c>
    </row>
    <row r="158" ht="15.75" customHeight="1">
      <c r="A158" s="2">
        <v>1948.0</v>
      </c>
      <c r="B158" s="2">
        <v>-0.11011702833640491</v>
      </c>
      <c r="C158" s="2">
        <v>-0.14477425080958406</v>
      </c>
      <c r="D158" s="2">
        <f t="shared" si="4"/>
        <v>-0.1239799173</v>
      </c>
      <c r="E158" s="2">
        <f t="shared" si="1"/>
        <v>3589.194122</v>
      </c>
      <c r="F158" s="7">
        <f t="shared" si="5"/>
        <v>0.0209660054</v>
      </c>
      <c r="G158" s="2">
        <f t="shared" si="6"/>
        <v>0.03108030136</v>
      </c>
      <c r="H158" s="2">
        <f t="shared" si="7"/>
        <v>-0.2099292189</v>
      </c>
      <c r="I158" s="2">
        <f t="shared" si="8"/>
        <v>0.2667683488</v>
      </c>
      <c r="J158" s="2">
        <f t="shared" si="9"/>
        <v>0.1500455128</v>
      </c>
      <c r="K158" s="2">
        <f t="shared" si="2"/>
        <v>-0.1343770841</v>
      </c>
      <c r="L158" s="2">
        <f t="shared" si="3"/>
        <v>2643.480474</v>
      </c>
      <c r="M158" s="7">
        <f t="shared" si="10"/>
        <v>0.002797640887</v>
      </c>
      <c r="N158" s="2">
        <f t="shared" si="11"/>
        <v>0.008594349297</v>
      </c>
      <c r="O158" s="2">
        <f t="shared" si="12"/>
        <v>-0.1833803307</v>
      </c>
      <c r="P158" s="2">
        <f t="shared" si="13"/>
        <v>0.1536446073</v>
      </c>
      <c r="Q158" s="2">
        <f t="shared" si="14"/>
        <v>0.1114725346</v>
      </c>
    </row>
    <row r="159" ht="15.75" customHeight="1">
      <c r="A159" s="2">
        <v>1949.0</v>
      </c>
      <c r="B159" s="2">
        <v>0.05150790907408931</v>
      </c>
      <c r="C159" s="2">
        <v>0.04715924904508517</v>
      </c>
      <c r="D159" s="2">
        <f t="shared" si="4"/>
        <v>0.04976844506</v>
      </c>
      <c r="E159" s="2">
        <f t="shared" si="1"/>
        <v>3767.822732</v>
      </c>
      <c r="F159" s="7">
        <f t="shared" si="5"/>
        <v>0.01159415187</v>
      </c>
      <c r="G159" s="2">
        <f t="shared" si="6"/>
        <v>0.02093914666</v>
      </c>
      <c r="H159" s="2">
        <f t="shared" si="7"/>
        <v>-0.2099292189</v>
      </c>
      <c r="I159" s="2">
        <f t="shared" si="8"/>
        <v>0.2667683488</v>
      </c>
      <c r="J159" s="2">
        <f t="shared" si="9"/>
        <v>0.144345182</v>
      </c>
      <c r="K159" s="2">
        <f t="shared" si="2"/>
        <v>0.04846384705</v>
      </c>
      <c r="L159" s="2">
        <f t="shared" si="3"/>
        <v>2771.593707</v>
      </c>
      <c r="M159" s="7">
        <f t="shared" si="10"/>
        <v>-0.002247926335</v>
      </c>
      <c r="N159" s="2">
        <f t="shared" si="11"/>
        <v>0.003170040709</v>
      </c>
      <c r="O159" s="2">
        <f t="shared" si="12"/>
        <v>-0.1833803307</v>
      </c>
      <c r="P159" s="2">
        <f t="shared" si="13"/>
        <v>0.1536446073</v>
      </c>
      <c r="Q159" s="2">
        <f t="shared" si="14"/>
        <v>0.1076379223</v>
      </c>
    </row>
    <row r="160" ht="15.75" customHeight="1">
      <c r="A160" s="2">
        <v>1950.0</v>
      </c>
      <c r="B160" s="2">
        <v>0.2446128271986594</v>
      </c>
      <c r="C160" s="2">
        <v>0.08960144391694702</v>
      </c>
      <c r="D160" s="2">
        <f t="shared" si="4"/>
        <v>0.1826082739</v>
      </c>
      <c r="E160" s="2">
        <f t="shared" si="1"/>
        <v>4455.858338</v>
      </c>
      <c r="F160" s="7">
        <f t="shared" si="5"/>
        <v>0.02349937667</v>
      </c>
      <c r="G160" s="2">
        <f t="shared" si="6"/>
        <v>0.03399695869</v>
      </c>
      <c r="H160" s="2">
        <f t="shared" si="7"/>
        <v>-0.2099292189</v>
      </c>
      <c r="I160" s="2">
        <f t="shared" si="8"/>
        <v>0.2667683488</v>
      </c>
      <c r="J160" s="2">
        <f t="shared" si="9"/>
        <v>0.1531103362</v>
      </c>
      <c r="K160" s="2">
        <f t="shared" si="2"/>
        <v>0.1361048589</v>
      </c>
      <c r="L160" s="2">
        <f t="shared" si="3"/>
        <v>3148.821078</v>
      </c>
      <c r="M160" s="7">
        <f t="shared" si="10"/>
        <v>0.006404723021</v>
      </c>
      <c r="N160" s="2">
        <f t="shared" si="11"/>
        <v>0.01256842707</v>
      </c>
      <c r="O160" s="2">
        <f t="shared" si="12"/>
        <v>-0.1833803307</v>
      </c>
      <c r="P160" s="2">
        <f t="shared" si="13"/>
        <v>0.1536446073</v>
      </c>
      <c r="Q160" s="2">
        <f t="shared" si="14"/>
        <v>0.1152506897</v>
      </c>
    </row>
    <row r="161" ht="15.75" customHeight="1">
      <c r="A161" s="2">
        <v>1951.0</v>
      </c>
      <c r="B161" s="2">
        <v>0.25573051378238953</v>
      </c>
      <c r="C161" s="2">
        <v>-0.04310073085899557</v>
      </c>
      <c r="D161" s="2">
        <f t="shared" si="4"/>
        <v>0.1361980159</v>
      </c>
      <c r="E161" s="2">
        <f t="shared" si="1"/>
        <v>5062.737403</v>
      </c>
      <c r="F161" s="7">
        <f t="shared" si="5"/>
        <v>0.04169656381</v>
      </c>
      <c r="G161" s="2">
        <f t="shared" si="6"/>
        <v>0.05235523393</v>
      </c>
      <c r="H161" s="2">
        <f t="shared" si="7"/>
        <v>-0.2099292189</v>
      </c>
      <c r="I161" s="2">
        <f t="shared" si="8"/>
        <v>0.2667683488</v>
      </c>
      <c r="J161" s="2">
        <f t="shared" si="9"/>
        <v>0.1532741873</v>
      </c>
      <c r="K161" s="2">
        <f t="shared" si="2"/>
        <v>0.04654864253</v>
      </c>
      <c r="L161" s="2">
        <f t="shared" si="3"/>
        <v>3295.394424</v>
      </c>
      <c r="M161" s="7">
        <f t="shared" si="10"/>
        <v>0.01148405779</v>
      </c>
      <c r="N161" s="2">
        <f t="shared" si="11"/>
        <v>0.01770666162</v>
      </c>
      <c r="O161" s="2">
        <f t="shared" si="12"/>
        <v>-0.1833803307</v>
      </c>
      <c r="P161" s="2">
        <f t="shared" si="13"/>
        <v>0.1536446073</v>
      </c>
      <c r="Q161" s="2">
        <f t="shared" si="14"/>
        <v>0.115533689</v>
      </c>
    </row>
    <row r="162" ht="15.75" customHeight="1">
      <c r="A162" s="2">
        <v>1952.0</v>
      </c>
      <c r="B162" s="2">
        <v>0.11354290337747419</v>
      </c>
      <c r="C162" s="2">
        <v>-0.07020675657668107</v>
      </c>
      <c r="D162" s="2">
        <f t="shared" si="4"/>
        <v>0.0400430394</v>
      </c>
      <c r="E162" s="2">
        <f t="shared" si="1"/>
        <v>5265.464796</v>
      </c>
      <c r="F162" s="7">
        <f t="shared" si="5"/>
        <v>0.05900357021</v>
      </c>
      <c r="G162" s="2">
        <f t="shared" si="6"/>
        <v>0.06815531354</v>
      </c>
      <c r="H162" s="2">
        <f t="shared" si="7"/>
        <v>-0.2099292189</v>
      </c>
      <c r="I162" s="2">
        <f t="shared" si="8"/>
        <v>0.2667683488</v>
      </c>
      <c r="J162" s="2">
        <f t="shared" si="9"/>
        <v>0.1414549158</v>
      </c>
      <c r="K162" s="2">
        <f t="shared" si="2"/>
        <v>-0.01508185859</v>
      </c>
      <c r="L162" s="2">
        <f t="shared" si="3"/>
        <v>3245.693752</v>
      </c>
      <c r="M162" s="7">
        <f t="shared" si="10"/>
        <v>0.01997918728</v>
      </c>
      <c r="N162" s="2">
        <f t="shared" si="11"/>
        <v>0.02560906018</v>
      </c>
      <c r="O162" s="2">
        <f t="shared" si="12"/>
        <v>-0.1833803307</v>
      </c>
      <c r="P162" s="2">
        <f t="shared" si="13"/>
        <v>0.1536446073</v>
      </c>
      <c r="Q162" s="2">
        <f t="shared" si="14"/>
        <v>0.1095855177</v>
      </c>
    </row>
    <row r="163" ht="15.75" customHeight="1">
      <c r="A163" s="2">
        <v>1953.0</v>
      </c>
      <c r="B163" s="2">
        <v>0.10836146612557584</v>
      </c>
      <c r="C163" s="2">
        <v>0.016105567944178834</v>
      </c>
      <c r="D163" s="2">
        <f t="shared" si="4"/>
        <v>0.07145910685</v>
      </c>
      <c r="E163" s="2">
        <f t="shared" si="1"/>
        <v>5641.730208</v>
      </c>
      <c r="F163" s="7">
        <f t="shared" si="5"/>
        <v>0.05788013683</v>
      </c>
      <c r="G163" s="2">
        <f t="shared" si="6"/>
        <v>0.06701200669</v>
      </c>
      <c r="H163" s="2">
        <f t="shared" si="7"/>
        <v>-0.2099292189</v>
      </c>
      <c r="I163" s="2">
        <f t="shared" si="8"/>
        <v>0.2667683488</v>
      </c>
      <c r="J163" s="2">
        <f t="shared" si="9"/>
        <v>0.1413687484</v>
      </c>
      <c r="K163" s="2">
        <f t="shared" si="2"/>
        <v>0.0437823374</v>
      </c>
      <c r="L163" s="2">
        <f t="shared" si="3"/>
        <v>3387.797811</v>
      </c>
      <c r="M163" s="7">
        <f t="shared" si="10"/>
        <v>0.02134615667</v>
      </c>
      <c r="N163" s="2">
        <f t="shared" si="11"/>
        <v>0.02699767427</v>
      </c>
      <c r="O163" s="2">
        <f t="shared" si="12"/>
        <v>-0.1833803307</v>
      </c>
      <c r="P163" s="2">
        <f t="shared" si="13"/>
        <v>0.1536446073</v>
      </c>
      <c r="Q163" s="2">
        <f t="shared" si="14"/>
        <v>0.1097337572</v>
      </c>
    </row>
    <row r="164" ht="15.75" customHeight="1">
      <c r="A164" s="2">
        <v>1954.0</v>
      </c>
      <c r="B164" s="2">
        <v>0.04670226036425551</v>
      </c>
      <c r="C164" s="2">
        <v>0.03945922385740119</v>
      </c>
      <c r="D164" s="2">
        <f t="shared" si="4"/>
        <v>0.04380504576</v>
      </c>
      <c r="E164" s="2">
        <f t="shared" si="1"/>
        <v>5888.866457</v>
      </c>
      <c r="F164" s="7">
        <f t="shared" si="5"/>
        <v>0.04987202072</v>
      </c>
      <c r="G164" s="2">
        <f t="shared" si="6"/>
        <v>0.05877124639</v>
      </c>
      <c r="H164" s="2">
        <f t="shared" si="7"/>
        <v>-0.2099292189</v>
      </c>
      <c r="I164" s="2">
        <f t="shared" si="8"/>
        <v>0.2667683488</v>
      </c>
      <c r="J164" s="2">
        <f t="shared" si="9"/>
        <v>0.1399288918</v>
      </c>
      <c r="K164" s="2">
        <f t="shared" si="2"/>
        <v>0.04163213481</v>
      </c>
      <c r="L164" s="2">
        <f t="shared" si="3"/>
        <v>3528.839066</v>
      </c>
      <c r="M164" s="7">
        <f t="shared" si="10"/>
        <v>0.01702370056</v>
      </c>
      <c r="N164" s="2">
        <f t="shared" si="11"/>
        <v>0.02248499369</v>
      </c>
      <c r="O164" s="2">
        <f t="shared" si="12"/>
        <v>-0.1833803307</v>
      </c>
      <c r="P164" s="2">
        <f t="shared" si="13"/>
        <v>0.1536446073</v>
      </c>
      <c r="Q164" s="2">
        <f t="shared" si="14"/>
        <v>0.1079159101</v>
      </c>
    </row>
    <row r="165" ht="15.75" customHeight="1">
      <c r="A165" s="2">
        <v>1955.0</v>
      </c>
      <c r="B165" s="2">
        <v>0.44933936508872807</v>
      </c>
      <c r="C165" s="2">
        <v>0.03429123354773611</v>
      </c>
      <c r="D165" s="2">
        <f t="shared" si="4"/>
        <v>0.2833201125</v>
      </c>
      <c r="E165" s="2">
        <f t="shared" si="1"/>
        <v>7557.300765</v>
      </c>
      <c r="F165" s="7">
        <f t="shared" si="5"/>
        <v>0.06322383167</v>
      </c>
      <c r="G165" s="2">
        <f t="shared" si="6"/>
        <v>0.07400612519</v>
      </c>
      <c r="H165" s="2">
        <f t="shared" si="7"/>
        <v>-0.2099292189</v>
      </c>
      <c r="I165" s="2">
        <f t="shared" si="8"/>
        <v>0.2833201125</v>
      </c>
      <c r="J165" s="2">
        <f t="shared" si="9"/>
        <v>0.1560303317</v>
      </c>
      <c r="K165" s="2">
        <f t="shared" si="2"/>
        <v>0.158805673</v>
      </c>
      <c r="L165" s="2">
        <f t="shared" si="3"/>
        <v>4089.238729</v>
      </c>
      <c r="M165" s="7">
        <f t="shared" si="10"/>
        <v>0.02350200559</v>
      </c>
      <c r="N165" s="2">
        <f t="shared" si="11"/>
        <v>0.02961428277</v>
      </c>
      <c r="O165" s="2">
        <f t="shared" si="12"/>
        <v>-0.1833803307</v>
      </c>
      <c r="P165" s="2">
        <f t="shared" si="13"/>
        <v>0.158805673</v>
      </c>
      <c r="Q165" s="2">
        <f t="shared" si="14"/>
        <v>0.1148230714</v>
      </c>
    </row>
    <row r="166" ht="15.75" customHeight="1">
      <c r="A166" s="2">
        <v>1956.0</v>
      </c>
      <c r="B166" s="2">
        <v>0.20607430522605896</v>
      </c>
      <c r="C166" s="2">
        <v>0.01525081583023069</v>
      </c>
      <c r="D166" s="2">
        <f t="shared" si="4"/>
        <v>0.1297449095</v>
      </c>
      <c r="E166" s="2">
        <f t="shared" si="1"/>
        <v>8537.822068</v>
      </c>
      <c r="F166" s="7">
        <f t="shared" si="5"/>
        <v>0.05112174714</v>
      </c>
      <c r="G166" s="2">
        <f t="shared" si="6"/>
        <v>0.06030378126</v>
      </c>
      <c r="H166" s="2">
        <f t="shared" si="7"/>
        <v>-0.2099292189</v>
      </c>
      <c r="I166" s="2">
        <f t="shared" si="8"/>
        <v>0.2833201125</v>
      </c>
      <c r="J166" s="2">
        <f t="shared" si="9"/>
        <v>0.1426655664</v>
      </c>
      <c r="K166" s="2">
        <f t="shared" si="2"/>
        <v>0.07249786265</v>
      </c>
      <c r="L166" s="2">
        <f t="shared" si="3"/>
        <v>4385.699796</v>
      </c>
      <c r="M166" s="7">
        <f t="shared" si="10"/>
        <v>0.01606417149</v>
      </c>
      <c r="N166" s="2">
        <f t="shared" si="11"/>
        <v>0.0214996083</v>
      </c>
      <c r="O166" s="2">
        <f t="shared" si="12"/>
        <v>-0.1833803307</v>
      </c>
      <c r="P166" s="2">
        <f t="shared" si="13"/>
        <v>0.158805673</v>
      </c>
      <c r="Q166" s="2">
        <f t="shared" si="14"/>
        <v>0.1077321989</v>
      </c>
    </row>
    <row r="167" ht="15.75" customHeight="1">
      <c r="A167" s="2">
        <v>1957.0</v>
      </c>
      <c r="B167" s="2">
        <v>0.05000454154690814</v>
      </c>
      <c r="C167" s="2">
        <v>-0.09698063288092196</v>
      </c>
      <c r="D167" s="2">
        <f t="shared" si="4"/>
        <v>-0.008789528224</v>
      </c>
      <c r="E167" s="2">
        <f t="shared" si="1"/>
        <v>8462.77864</v>
      </c>
      <c r="F167" s="7">
        <f t="shared" si="5"/>
        <v>0.07523405155</v>
      </c>
      <c r="G167" s="2">
        <f t="shared" si="6"/>
        <v>0.08041775033</v>
      </c>
      <c r="H167" s="2">
        <f t="shared" si="7"/>
        <v>-0.1239799173</v>
      </c>
      <c r="I167" s="2">
        <f t="shared" si="8"/>
        <v>0.2833201125</v>
      </c>
      <c r="J167" s="2">
        <f t="shared" si="9"/>
        <v>0.1109972312</v>
      </c>
      <c r="K167" s="2">
        <f t="shared" si="2"/>
        <v>-0.05288508055</v>
      </c>
      <c r="L167" s="2">
        <f t="shared" si="3"/>
        <v>4153.761709</v>
      </c>
      <c r="M167" s="7">
        <f t="shared" si="10"/>
        <v>0.03123921995</v>
      </c>
      <c r="N167" s="2">
        <f t="shared" si="11"/>
        <v>0.03454913331</v>
      </c>
      <c r="O167" s="2">
        <f t="shared" si="12"/>
        <v>-0.1343770841</v>
      </c>
      <c r="P167" s="2">
        <f t="shared" si="13"/>
        <v>0.158805673</v>
      </c>
      <c r="Q167" s="2">
        <f t="shared" si="14"/>
        <v>0.08583603982</v>
      </c>
    </row>
    <row r="168" ht="15.75" customHeight="1">
      <c r="A168" s="2">
        <v>1958.0</v>
      </c>
      <c r="B168" s="2">
        <v>-0.061784355550687176</v>
      </c>
      <c r="C168" s="2">
        <v>0.016040945926547145</v>
      </c>
      <c r="D168" s="2">
        <f t="shared" si="4"/>
        <v>-0.03065423496</v>
      </c>
      <c r="E168" s="2">
        <f t="shared" si="1"/>
        <v>8203.358635</v>
      </c>
      <c r="F168" s="7">
        <f t="shared" si="5"/>
        <v>0.08617418081</v>
      </c>
      <c r="G168" s="2">
        <f t="shared" si="6"/>
        <v>0.08975031856</v>
      </c>
      <c r="H168" s="2">
        <f t="shared" si="7"/>
        <v>-0.03065423496</v>
      </c>
      <c r="I168" s="2">
        <f t="shared" si="8"/>
        <v>0.2833201125</v>
      </c>
      <c r="J168" s="2">
        <f t="shared" si="9"/>
        <v>0.09461681734</v>
      </c>
      <c r="K168" s="2">
        <f t="shared" si="2"/>
        <v>-0.007306644517</v>
      </c>
      <c r="L168" s="2">
        <f t="shared" si="3"/>
        <v>4123.411649</v>
      </c>
      <c r="M168" s="7">
        <f t="shared" si="10"/>
        <v>0.04546153486</v>
      </c>
      <c r="N168" s="2">
        <f t="shared" si="11"/>
        <v>0.04725617727</v>
      </c>
      <c r="O168" s="2">
        <f t="shared" si="12"/>
        <v>-0.05288508055</v>
      </c>
      <c r="P168" s="2">
        <f t="shared" si="13"/>
        <v>0.158805673</v>
      </c>
      <c r="Q168" s="2">
        <f t="shared" si="14"/>
        <v>0.06490298842</v>
      </c>
    </row>
    <row r="169" ht="15.75" customHeight="1">
      <c r="A169" s="2">
        <v>1959.0</v>
      </c>
      <c r="B169" s="2">
        <v>0.37272978074839913</v>
      </c>
      <c r="C169" s="2">
        <v>-0.059046597355318364</v>
      </c>
      <c r="D169" s="2">
        <f t="shared" si="4"/>
        <v>0.2000192295</v>
      </c>
      <c r="E169" s="2">
        <f t="shared" si="1"/>
        <v>9844.188109</v>
      </c>
      <c r="F169" s="7">
        <f t="shared" si="5"/>
        <v>0.1008013264</v>
      </c>
      <c r="G169" s="2">
        <f t="shared" si="6"/>
        <v>0.104775397</v>
      </c>
      <c r="H169" s="2">
        <f t="shared" si="7"/>
        <v>-0.03065423496</v>
      </c>
      <c r="I169" s="2">
        <f t="shared" si="8"/>
        <v>0.2833201125</v>
      </c>
      <c r="J169" s="2">
        <f t="shared" si="9"/>
        <v>0.0993726051</v>
      </c>
      <c r="K169" s="2">
        <f t="shared" si="2"/>
        <v>0.07048631608</v>
      </c>
      <c r="L169" s="2">
        <f t="shared" si="3"/>
        <v>4414.055746</v>
      </c>
      <c r="M169" s="7">
        <f t="shared" si="10"/>
        <v>0.04763699144</v>
      </c>
      <c r="N169" s="2">
        <f t="shared" si="11"/>
        <v>0.04945842417</v>
      </c>
      <c r="O169" s="2">
        <f t="shared" si="12"/>
        <v>-0.05288508055</v>
      </c>
      <c r="P169" s="2">
        <f t="shared" si="13"/>
        <v>0.158805673</v>
      </c>
      <c r="Q169" s="2">
        <f t="shared" si="14"/>
        <v>0.06532080077</v>
      </c>
    </row>
    <row r="170" ht="15.75" customHeight="1">
      <c r="A170" s="2">
        <v>1960.0</v>
      </c>
      <c r="B170" s="2">
        <v>0.03166260612206884</v>
      </c>
      <c r="C170" s="2">
        <v>-0.03086496089056623</v>
      </c>
      <c r="D170" s="2">
        <f t="shared" si="4"/>
        <v>0.006651579317</v>
      </c>
      <c r="E170" s="2">
        <f t="shared" si="1"/>
        <v>9909.667507</v>
      </c>
      <c r="F170" s="7">
        <f t="shared" si="5"/>
        <v>0.08321027463</v>
      </c>
      <c r="G170" s="2">
        <f t="shared" si="6"/>
        <v>0.08717972755</v>
      </c>
      <c r="H170" s="2">
        <f t="shared" si="7"/>
        <v>-0.03065423496</v>
      </c>
      <c r="I170" s="2">
        <f t="shared" si="8"/>
        <v>0.2833201125</v>
      </c>
      <c r="J170" s="2">
        <f t="shared" si="9"/>
        <v>0.09963738859</v>
      </c>
      <c r="K170" s="2">
        <f t="shared" si="2"/>
        <v>-0.01210669079</v>
      </c>
      <c r="L170" s="2">
        <f t="shared" si="3"/>
        <v>4360.616138</v>
      </c>
      <c r="M170" s="7">
        <f t="shared" si="10"/>
        <v>0.03309435236</v>
      </c>
      <c r="N170" s="2">
        <f t="shared" si="11"/>
        <v>0.0346372692</v>
      </c>
      <c r="O170" s="2">
        <f t="shared" si="12"/>
        <v>-0.05288508055</v>
      </c>
      <c r="P170" s="2">
        <f t="shared" si="13"/>
        <v>0.158805673</v>
      </c>
      <c r="Q170" s="2">
        <f t="shared" si="14"/>
        <v>0.06008073781</v>
      </c>
    </row>
    <row r="171" ht="15.75" customHeight="1">
      <c r="A171" s="2">
        <v>1961.0</v>
      </c>
      <c r="B171" s="2">
        <v>0.13385684776437334</v>
      </c>
      <c r="C171" s="2">
        <v>0.07523942249555393</v>
      </c>
      <c r="D171" s="2">
        <f t="shared" si="4"/>
        <v>0.1104098777</v>
      </c>
      <c r="E171" s="2">
        <f t="shared" si="1"/>
        <v>11003.79268</v>
      </c>
      <c r="F171" s="7">
        <f t="shared" si="5"/>
        <v>0.08072624877</v>
      </c>
      <c r="G171" s="2">
        <f t="shared" si="6"/>
        <v>0.08460091372</v>
      </c>
      <c r="H171" s="2">
        <f t="shared" si="7"/>
        <v>-0.03065423496</v>
      </c>
      <c r="I171" s="2">
        <f t="shared" si="8"/>
        <v>0.2833201125</v>
      </c>
      <c r="J171" s="2">
        <f t="shared" si="9"/>
        <v>0.09855558348</v>
      </c>
      <c r="K171" s="2">
        <f t="shared" si="2"/>
        <v>0.09282465008</v>
      </c>
      <c r="L171" s="2">
        <f t="shared" si="3"/>
        <v>4765.388805</v>
      </c>
      <c r="M171" s="7">
        <f t="shared" si="10"/>
        <v>0.03757403178</v>
      </c>
      <c r="N171" s="2">
        <f t="shared" si="11"/>
        <v>0.03926486996</v>
      </c>
      <c r="O171" s="2">
        <f t="shared" si="12"/>
        <v>-0.05288508055</v>
      </c>
      <c r="P171" s="2">
        <f t="shared" si="13"/>
        <v>0.158805673</v>
      </c>
      <c r="Q171" s="2">
        <f t="shared" si="14"/>
        <v>0.06281984744</v>
      </c>
    </row>
    <row r="172" ht="15.75" customHeight="1">
      <c r="A172" s="2">
        <v>1962.0</v>
      </c>
      <c r="B172" s="2">
        <v>0.14249032160074293</v>
      </c>
      <c r="C172" s="2">
        <v>0.01981779481310486</v>
      </c>
      <c r="D172" s="2">
        <f t="shared" si="4"/>
        <v>0.09342131089</v>
      </c>
      <c r="E172" s="2">
        <f t="shared" si="1"/>
        <v>12031.78142</v>
      </c>
      <c r="F172" s="7">
        <f t="shared" si="5"/>
        <v>0.08614878822</v>
      </c>
      <c r="G172" s="2">
        <f t="shared" si="6"/>
        <v>0.08993874087</v>
      </c>
      <c r="H172" s="2">
        <f t="shared" si="7"/>
        <v>-0.03065423496</v>
      </c>
      <c r="I172" s="2">
        <f t="shared" si="8"/>
        <v>0.2833201125</v>
      </c>
      <c r="J172" s="2">
        <f t="shared" si="9"/>
        <v>0.09731181187</v>
      </c>
      <c r="K172" s="2">
        <f t="shared" si="2"/>
        <v>0.05661955285</v>
      </c>
      <c r="L172" s="2">
        <f t="shared" si="3"/>
        <v>5035.202988</v>
      </c>
      <c r="M172" s="7">
        <f t="shared" si="10"/>
        <v>0.04489089394</v>
      </c>
      <c r="N172" s="2">
        <f t="shared" si="11"/>
        <v>0.0464350111</v>
      </c>
      <c r="O172" s="2">
        <f t="shared" si="12"/>
        <v>-0.05288508055</v>
      </c>
      <c r="P172" s="2">
        <f t="shared" si="13"/>
        <v>0.158805673</v>
      </c>
      <c r="Q172" s="2">
        <f t="shared" si="14"/>
        <v>0.05995415653</v>
      </c>
    </row>
    <row r="173" ht="15.75" customHeight="1">
      <c r="A173" s="2">
        <v>1963.0</v>
      </c>
      <c r="B173" s="2">
        <v>-0.034119692418436376</v>
      </c>
      <c r="C173" s="2">
        <v>0.06676417657138534</v>
      </c>
      <c r="D173" s="2">
        <f t="shared" si="4"/>
        <v>0.006233855177</v>
      </c>
      <c r="E173" s="2">
        <f t="shared" si="1"/>
        <v>12106.7858</v>
      </c>
      <c r="F173" s="7">
        <f t="shared" si="5"/>
        <v>0.079348406</v>
      </c>
      <c r="G173" s="2">
        <f t="shared" si="6"/>
        <v>0.08341621571</v>
      </c>
      <c r="H173" s="2">
        <f t="shared" si="7"/>
        <v>-0.03065423496</v>
      </c>
      <c r="I173" s="2">
        <f t="shared" si="8"/>
        <v>0.2833201125</v>
      </c>
      <c r="J173" s="2">
        <f t="shared" si="9"/>
        <v>0.1008110864</v>
      </c>
      <c r="K173" s="2">
        <f t="shared" si="2"/>
        <v>0.03649901587</v>
      </c>
      <c r="L173" s="2">
        <f t="shared" si="3"/>
        <v>5218.982942</v>
      </c>
      <c r="M173" s="7">
        <f t="shared" si="10"/>
        <v>0.04415948868</v>
      </c>
      <c r="N173" s="2">
        <f t="shared" si="11"/>
        <v>0.04570667895</v>
      </c>
      <c r="O173" s="2">
        <f t="shared" si="12"/>
        <v>-0.05288508055</v>
      </c>
      <c r="P173" s="2">
        <f t="shared" si="13"/>
        <v>0.158805673</v>
      </c>
      <c r="Q173" s="2">
        <f t="shared" si="14"/>
        <v>0.06003414826</v>
      </c>
    </row>
    <row r="174" ht="15.75" customHeight="1">
      <c r="A174" s="2">
        <v>1964.0</v>
      </c>
      <c r="B174" s="2">
        <v>0.1598509782388089</v>
      </c>
      <c r="C174" s="2">
        <v>0.0018124923718556563</v>
      </c>
      <c r="D174" s="2">
        <f t="shared" si="4"/>
        <v>0.09663558389</v>
      </c>
      <c r="E174" s="2">
        <f t="shared" si="1"/>
        <v>13276.73212</v>
      </c>
      <c r="F174" s="7">
        <f t="shared" si="5"/>
        <v>0.08469078016</v>
      </c>
      <c r="G174" s="2">
        <f t="shared" si="6"/>
        <v>0.08869926952</v>
      </c>
      <c r="H174" s="2">
        <f t="shared" si="7"/>
        <v>-0.03065423496</v>
      </c>
      <c r="I174" s="2">
        <f t="shared" si="8"/>
        <v>0.2833201125</v>
      </c>
      <c r="J174" s="2">
        <f t="shared" si="9"/>
        <v>0.09988464267</v>
      </c>
      <c r="K174" s="2">
        <f t="shared" si="2"/>
        <v>0.04922403813</v>
      </c>
      <c r="L174" s="2">
        <f t="shared" si="3"/>
        <v>5475.882358</v>
      </c>
      <c r="M174" s="7">
        <f t="shared" si="10"/>
        <v>0.04491803649</v>
      </c>
      <c r="N174" s="2">
        <f t="shared" si="11"/>
        <v>0.04646586928</v>
      </c>
      <c r="O174" s="2">
        <f t="shared" si="12"/>
        <v>-0.05288508055</v>
      </c>
      <c r="P174" s="2">
        <f t="shared" si="13"/>
        <v>0.158805673</v>
      </c>
      <c r="Q174" s="2">
        <f t="shared" si="14"/>
        <v>0.0600248993</v>
      </c>
    </row>
    <row r="175" ht="15.75" customHeight="1">
      <c r="A175" s="2">
        <v>1965.0</v>
      </c>
      <c r="B175" s="2">
        <v>0.1662897184565646</v>
      </c>
      <c r="C175" s="2">
        <v>0.024919799735205306</v>
      </c>
      <c r="D175" s="2">
        <f t="shared" si="4"/>
        <v>0.109741751</v>
      </c>
      <c r="E175" s="2">
        <f t="shared" si="1"/>
        <v>14733.74395</v>
      </c>
      <c r="F175" s="7">
        <f t="shared" si="5"/>
        <v>0.06904168804</v>
      </c>
      <c r="G175" s="2">
        <f t="shared" si="6"/>
        <v>0.07134143337</v>
      </c>
      <c r="H175" s="2">
        <f t="shared" si="7"/>
        <v>-0.03065423496</v>
      </c>
      <c r="I175" s="2">
        <f t="shared" si="8"/>
        <v>0.2000192295</v>
      </c>
      <c r="J175" s="2">
        <f t="shared" si="9"/>
        <v>0.07404581565</v>
      </c>
      <c r="K175" s="2">
        <f t="shared" si="2"/>
        <v>0.06733077535</v>
      </c>
      <c r="L175" s="2">
        <f t="shared" si="3"/>
        <v>5844.577762</v>
      </c>
      <c r="M175" s="7">
        <f t="shared" si="10"/>
        <v>0.03636101482</v>
      </c>
      <c r="N175" s="2">
        <f t="shared" si="11"/>
        <v>0.03731837952</v>
      </c>
      <c r="O175" s="2">
        <f t="shared" si="12"/>
        <v>-0.05288508055</v>
      </c>
      <c r="P175" s="2">
        <f t="shared" si="13"/>
        <v>0.09282465008</v>
      </c>
      <c r="Q175" s="2">
        <f t="shared" si="14"/>
        <v>0.04643423537</v>
      </c>
    </row>
    <row r="176" ht="15.75" customHeight="1">
      <c r="A176" s="2">
        <v>1966.0</v>
      </c>
      <c r="B176" s="2">
        <v>0.09361717452960572</v>
      </c>
      <c r="C176" s="2">
        <v>-0.02655924675566057</v>
      </c>
      <c r="D176" s="2">
        <f t="shared" si="4"/>
        <v>0.04554660602</v>
      </c>
      <c r="E176" s="2">
        <f t="shared" si="1"/>
        <v>15404.81598</v>
      </c>
      <c r="F176" s="7">
        <f t="shared" si="5"/>
        <v>0.06079372367</v>
      </c>
      <c r="G176" s="2">
        <f t="shared" si="6"/>
        <v>0.06292160302</v>
      </c>
      <c r="H176" s="2">
        <f t="shared" si="7"/>
        <v>-0.03065423496</v>
      </c>
      <c r="I176" s="2">
        <f t="shared" si="8"/>
        <v>0.2000192295</v>
      </c>
      <c r="J176" s="2">
        <f t="shared" si="9"/>
        <v>0.07140690676</v>
      </c>
      <c r="K176" s="2">
        <f t="shared" si="2"/>
        <v>0.00949367963</v>
      </c>
      <c r="L176" s="2">
        <f t="shared" si="3"/>
        <v>5900.064311</v>
      </c>
      <c r="M176" s="7">
        <f t="shared" si="10"/>
        <v>0.03010568619</v>
      </c>
      <c r="N176" s="2">
        <f t="shared" si="11"/>
        <v>0.03101796121</v>
      </c>
      <c r="O176" s="2">
        <f t="shared" si="12"/>
        <v>-0.05288508055</v>
      </c>
      <c r="P176" s="2">
        <f t="shared" si="13"/>
        <v>0.09282465008</v>
      </c>
      <c r="Q176" s="2">
        <f t="shared" si="14"/>
        <v>0.0453932314</v>
      </c>
    </row>
    <row r="177" ht="15.75" customHeight="1">
      <c r="A177" s="2">
        <v>1967.0</v>
      </c>
      <c r="B177" s="2">
        <v>-0.05340659921586666</v>
      </c>
      <c r="C177" s="2">
        <v>-0.018087305547283217</v>
      </c>
      <c r="D177" s="2">
        <f t="shared" si="4"/>
        <v>-0.03927888175</v>
      </c>
      <c r="E177" s="2">
        <f t="shared" si="1"/>
        <v>14799.73203</v>
      </c>
      <c r="F177" s="7">
        <f t="shared" si="5"/>
        <v>0.05748468659</v>
      </c>
      <c r="G177" s="2">
        <f t="shared" si="6"/>
        <v>0.05987266767</v>
      </c>
      <c r="H177" s="2">
        <f t="shared" si="7"/>
        <v>-0.03927888175</v>
      </c>
      <c r="I177" s="2">
        <f t="shared" si="8"/>
        <v>0.2000192295</v>
      </c>
      <c r="J177" s="2">
        <f t="shared" si="9"/>
        <v>0.0753510375</v>
      </c>
      <c r="K177" s="2">
        <f t="shared" si="2"/>
        <v>-0.02868309365</v>
      </c>
      <c r="L177" s="2">
        <f t="shared" si="3"/>
        <v>5730.832214</v>
      </c>
      <c r="M177" s="7">
        <f t="shared" si="10"/>
        <v>0.03270816679</v>
      </c>
      <c r="N177" s="2">
        <f t="shared" si="11"/>
        <v>0.0334381599</v>
      </c>
      <c r="O177" s="2">
        <f t="shared" si="12"/>
        <v>-0.02868309365</v>
      </c>
      <c r="P177" s="2">
        <f t="shared" si="13"/>
        <v>0.09282465008</v>
      </c>
      <c r="Q177" s="2">
        <f t="shared" si="14"/>
        <v>0.04083956555</v>
      </c>
    </row>
    <row r="178" ht="15.75" customHeight="1">
      <c r="A178" s="2">
        <v>1968.0</v>
      </c>
      <c r="B178" s="2">
        <v>0.10117444709702128</v>
      </c>
      <c r="C178" s="2">
        <v>-0.11352406918309677</v>
      </c>
      <c r="D178" s="2">
        <f t="shared" si="4"/>
        <v>0.01529504058</v>
      </c>
      <c r="E178" s="2">
        <f t="shared" si="1"/>
        <v>15026.09454</v>
      </c>
      <c r="F178" s="7">
        <f t="shared" si="5"/>
        <v>0.06239359035</v>
      </c>
      <c r="G178" s="2">
        <f t="shared" si="6"/>
        <v>0.06446759523</v>
      </c>
      <c r="H178" s="2">
        <f t="shared" si="7"/>
        <v>-0.03927888175</v>
      </c>
      <c r="I178" s="2">
        <f t="shared" si="8"/>
        <v>0.2000192295</v>
      </c>
      <c r="J178" s="2">
        <f t="shared" si="9"/>
        <v>0.07045953986</v>
      </c>
      <c r="K178" s="2">
        <f t="shared" si="2"/>
        <v>-0.0491145143</v>
      </c>
      <c r="L178" s="2">
        <f t="shared" si="3"/>
        <v>5449.365173</v>
      </c>
      <c r="M178" s="7">
        <f t="shared" si="10"/>
        <v>0.02827415879</v>
      </c>
      <c r="N178" s="2">
        <f t="shared" si="11"/>
        <v>0.02925737293</v>
      </c>
      <c r="O178" s="2">
        <f t="shared" si="12"/>
        <v>-0.0491145143</v>
      </c>
      <c r="P178" s="2">
        <f t="shared" si="13"/>
        <v>0.09282465008</v>
      </c>
      <c r="Q178" s="2">
        <f t="shared" si="14"/>
        <v>0.04712966295</v>
      </c>
    </row>
    <row r="179" ht="15.75" customHeight="1">
      <c r="A179" s="2">
        <v>1969.0</v>
      </c>
      <c r="B179" s="2">
        <v>0.12719714419931138</v>
      </c>
      <c r="C179" s="2">
        <v>-0.04550847873753394</v>
      </c>
      <c r="D179" s="2">
        <f t="shared" si="4"/>
        <v>0.05811489502</v>
      </c>
      <c r="E179" s="2">
        <f t="shared" si="1"/>
        <v>15899.33444</v>
      </c>
      <c r="F179" s="7">
        <f t="shared" si="5"/>
        <v>0.04910728818</v>
      </c>
      <c r="G179" s="2">
        <f t="shared" si="6"/>
        <v>0.05027716178</v>
      </c>
      <c r="H179" s="2">
        <f t="shared" si="7"/>
        <v>-0.03927888175</v>
      </c>
      <c r="I179" s="2">
        <f t="shared" si="8"/>
        <v>0.1104098777</v>
      </c>
      <c r="J179" s="2">
        <f t="shared" si="9"/>
        <v>0.05199716664</v>
      </c>
      <c r="K179" s="2">
        <f t="shared" si="2"/>
        <v>0.006303208144</v>
      </c>
      <c r="L179" s="2">
        <f t="shared" si="3"/>
        <v>5483.713656</v>
      </c>
      <c r="M179" s="7">
        <f t="shared" si="10"/>
        <v>0.02193599323</v>
      </c>
      <c r="N179" s="2">
        <f t="shared" si="11"/>
        <v>0.02283906213</v>
      </c>
      <c r="O179" s="2">
        <f t="shared" si="12"/>
        <v>-0.0491145143</v>
      </c>
      <c r="P179" s="2">
        <f t="shared" si="13"/>
        <v>0.09282465008</v>
      </c>
      <c r="Q179" s="2">
        <f t="shared" si="14"/>
        <v>0.04522286413</v>
      </c>
    </row>
    <row r="180" ht="15.75" customHeight="1">
      <c r="A180" s="2">
        <v>1970.0</v>
      </c>
      <c r="B180" s="2">
        <v>-0.2165116407391542</v>
      </c>
      <c r="C180" s="2">
        <v>-0.14343386243386236</v>
      </c>
      <c r="D180" s="2">
        <f t="shared" si="4"/>
        <v>-0.1872805294</v>
      </c>
      <c r="E180" s="2">
        <f t="shared" si="1"/>
        <v>12921.69867</v>
      </c>
      <c r="F180" s="7">
        <f t="shared" si="5"/>
        <v>0.02689503157</v>
      </c>
      <c r="G180" s="2">
        <f t="shared" si="6"/>
        <v>0.0308839509</v>
      </c>
      <c r="H180" s="2">
        <f t="shared" si="7"/>
        <v>-0.1872805294</v>
      </c>
      <c r="I180" s="2">
        <f t="shared" si="8"/>
        <v>0.1104098777</v>
      </c>
      <c r="J180" s="2">
        <f t="shared" si="9"/>
        <v>0.09134966215</v>
      </c>
      <c r="K180" s="2">
        <f t="shared" si="2"/>
        <v>-0.1653571959</v>
      </c>
      <c r="L180" s="2">
        <f t="shared" si="3"/>
        <v>4576.942143</v>
      </c>
      <c r="M180" s="7">
        <f t="shared" si="10"/>
        <v>0.004853516069</v>
      </c>
      <c r="N180" s="2">
        <f t="shared" si="11"/>
        <v>0.007514011618</v>
      </c>
      <c r="O180" s="2">
        <f t="shared" si="12"/>
        <v>-0.1653571959</v>
      </c>
      <c r="P180" s="2">
        <f t="shared" si="13"/>
        <v>0.09282465008</v>
      </c>
      <c r="Q180" s="2">
        <f t="shared" si="14"/>
        <v>0.07472469555</v>
      </c>
    </row>
    <row r="181" ht="15.75" customHeight="1">
      <c r="A181" s="2">
        <v>1971.0</v>
      </c>
      <c r="B181" s="2">
        <v>0.07893106554077489</v>
      </c>
      <c r="C181" s="2">
        <v>0.15261507537688423</v>
      </c>
      <c r="D181" s="2">
        <f t="shared" si="4"/>
        <v>0.1084046695</v>
      </c>
      <c r="E181" s="2">
        <f t="shared" si="1"/>
        <v>14322.47114</v>
      </c>
      <c r="F181" s="7">
        <f t="shared" si="5"/>
        <v>0.02670944123</v>
      </c>
      <c r="G181" s="2">
        <f t="shared" si="6"/>
        <v>0.03068343009</v>
      </c>
      <c r="H181" s="2">
        <f t="shared" si="7"/>
        <v>-0.1872805294</v>
      </c>
      <c r="I181" s="2">
        <f t="shared" si="8"/>
        <v>0.109741751</v>
      </c>
      <c r="J181" s="2">
        <f t="shared" si="9"/>
        <v>0.09115769832</v>
      </c>
      <c r="K181" s="2">
        <f t="shared" si="2"/>
        <v>0.1305098724</v>
      </c>
      <c r="L181" s="2">
        <f t="shared" si="3"/>
        <v>5174.278278</v>
      </c>
      <c r="M181" s="7">
        <f t="shared" si="10"/>
        <v>0.00826605033</v>
      </c>
      <c r="N181" s="2">
        <f t="shared" si="11"/>
        <v>0.01128253385</v>
      </c>
      <c r="O181" s="2">
        <f t="shared" si="12"/>
        <v>-0.1653571959</v>
      </c>
      <c r="P181" s="2">
        <f t="shared" si="13"/>
        <v>0.1305098724</v>
      </c>
      <c r="Q181" s="2">
        <f t="shared" si="14"/>
        <v>0.08025105072</v>
      </c>
    </row>
    <row r="182" ht="15.75" customHeight="1">
      <c r="A182" s="2">
        <v>1972.0</v>
      </c>
      <c r="B182" s="2">
        <v>0.09994297052122603</v>
      </c>
      <c r="C182" s="2">
        <v>0.028699270072992666</v>
      </c>
      <c r="D182" s="2">
        <f t="shared" si="4"/>
        <v>0.07144549034</v>
      </c>
      <c r="E182" s="2">
        <f t="shared" si="1"/>
        <v>15345.74712</v>
      </c>
      <c r="F182" s="7">
        <f t="shared" si="5"/>
        <v>0.02462703434</v>
      </c>
      <c r="G182" s="2">
        <f t="shared" si="6"/>
        <v>0.02848584803</v>
      </c>
      <c r="H182" s="2">
        <f t="shared" si="7"/>
        <v>-0.1872805294</v>
      </c>
      <c r="I182" s="2">
        <f t="shared" si="8"/>
        <v>0.109741751</v>
      </c>
      <c r="J182" s="2">
        <f t="shared" si="9"/>
        <v>0.08973092113</v>
      </c>
      <c r="K182" s="2">
        <f t="shared" si="2"/>
        <v>0.05007238021</v>
      </c>
      <c r="L182" s="2">
        <f t="shared" si="3"/>
        <v>5433.366707</v>
      </c>
      <c r="M182" s="7">
        <f t="shared" si="10"/>
        <v>0.007639545627</v>
      </c>
      <c r="N182" s="2">
        <f t="shared" si="11"/>
        <v>0.01062781659</v>
      </c>
      <c r="O182" s="2">
        <f t="shared" si="12"/>
        <v>-0.1653571959</v>
      </c>
      <c r="P182" s="2">
        <f t="shared" si="13"/>
        <v>0.1305098724</v>
      </c>
      <c r="Q182" s="2">
        <f t="shared" si="14"/>
        <v>0.07986586019</v>
      </c>
    </row>
    <row r="183" ht="15.75" customHeight="1">
      <c r="A183" s="2">
        <v>1973.0</v>
      </c>
      <c r="B183" s="2">
        <v>0.07062182711610898</v>
      </c>
      <c r="C183" s="2">
        <v>0.02605281690140826</v>
      </c>
      <c r="D183" s="2">
        <f t="shared" si="4"/>
        <v>0.05279422303</v>
      </c>
      <c r="E183" s="2">
        <f t="shared" si="1"/>
        <v>16155.91391</v>
      </c>
      <c r="F183" s="7">
        <f t="shared" si="5"/>
        <v>0.02927225746</v>
      </c>
      <c r="G183" s="2">
        <f t="shared" si="6"/>
        <v>0.03314188482</v>
      </c>
      <c r="H183" s="2">
        <f t="shared" si="7"/>
        <v>-0.1872805294</v>
      </c>
      <c r="I183" s="2">
        <f t="shared" si="8"/>
        <v>0.109741751</v>
      </c>
      <c r="J183" s="2">
        <f t="shared" si="9"/>
        <v>0.08965594917</v>
      </c>
      <c r="K183" s="2">
        <f t="shared" si="2"/>
        <v>0.03942351997</v>
      </c>
      <c r="L183" s="2">
        <f t="shared" si="3"/>
        <v>5647.569148</v>
      </c>
      <c r="M183" s="7">
        <f t="shared" si="10"/>
        <v>0.007923492938</v>
      </c>
      <c r="N183" s="2">
        <f t="shared" si="11"/>
        <v>0.010920267</v>
      </c>
      <c r="O183" s="2">
        <f t="shared" si="12"/>
        <v>-0.1653571959</v>
      </c>
      <c r="P183" s="2">
        <f t="shared" si="13"/>
        <v>0.1305098724</v>
      </c>
      <c r="Q183" s="2">
        <f t="shared" si="14"/>
        <v>0.07997639855</v>
      </c>
    </row>
    <row r="184" ht="15.75" customHeight="1">
      <c r="A184" s="2">
        <v>1974.0</v>
      </c>
      <c r="B184" s="2">
        <v>-0.23289571523545938</v>
      </c>
      <c r="C184" s="2">
        <v>-0.07587253218884127</v>
      </c>
      <c r="D184" s="2">
        <f t="shared" si="4"/>
        <v>-0.170086442</v>
      </c>
      <c r="E184" s="2">
        <f t="shared" si="1"/>
        <v>13408.012</v>
      </c>
      <c r="F184" s="7">
        <f t="shared" si="5"/>
        <v>0.0009844242524</v>
      </c>
      <c r="G184" s="2">
        <f t="shared" si="6"/>
        <v>0.006469682226</v>
      </c>
      <c r="H184" s="2">
        <f t="shared" si="7"/>
        <v>-0.1872805294</v>
      </c>
      <c r="I184" s="2">
        <f t="shared" si="8"/>
        <v>0.109741751</v>
      </c>
      <c r="J184" s="2">
        <f t="shared" si="9"/>
        <v>0.1067187071</v>
      </c>
      <c r="K184" s="2">
        <f t="shared" si="2"/>
        <v>-0.1229794871</v>
      </c>
      <c r="L184" s="2">
        <f t="shared" si="3"/>
        <v>4953.033991</v>
      </c>
      <c r="M184" s="7">
        <f t="shared" si="10"/>
        <v>-0.00998512505</v>
      </c>
      <c r="N184" s="2">
        <f t="shared" si="11"/>
        <v>-0.006300085525</v>
      </c>
      <c r="O184" s="2">
        <f t="shared" si="12"/>
        <v>-0.1653571959</v>
      </c>
      <c r="P184" s="2">
        <f t="shared" si="13"/>
        <v>0.1305098724</v>
      </c>
      <c r="Q184" s="2">
        <f t="shared" si="14"/>
        <v>0.088858551</v>
      </c>
    </row>
    <row r="185" ht="15.75" customHeight="1">
      <c r="A185" s="2">
        <v>1975.0</v>
      </c>
      <c r="B185" s="2">
        <v>-0.26744826480655537</v>
      </c>
      <c r="C185" s="2">
        <v>-0.07638028455977641</v>
      </c>
      <c r="D185" s="2">
        <f t="shared" si="4"/>
        <v>-0.1910210727</v>
      </c>
      <c r="E185" s="2">
        <f t="shared" si="1"/>
        <v>10846.79916</v>
      </c>
      <c r="F185" s="7">
        <f t="shared" si="5"/>
        <v>-0.03016277819</v>
      </c>
      <c r="G185" s="2">
        <f t="shared" si="6"/>
        <v>-0.02360660014</v>
      </c>
      <c r="H185" s="2">
        <f t="shared" si="7"/>
        <v>-0.1910210727</v>
      </c>
      <c r="I185" s="2">
        <f t="shared" si="8"/>
        <v>0.1084046695</v>
      </c>
      <c r="J185" s="2">
        <f t="shared" si="9"/>
        <v>0.1163288407</v>
      </c>
      <c r="K185" s="2">
        <f t="shared" si="2"/>
        <v>-0.1337006786</v>
      </c>
      <c r="L185" s="2">
        <f t="shared" si="3"/>
        <v>4290.809985</v>
      </c>
      <c r="M185" s="7">
        <f t="shared" si="10"/>
        <v>-0.0304312394</v>
      </c>
      <c r="N185" s="2">
        <f t="shared" si="11"/>
        <v>-0.02640323092</v>
      </c>
      <c r="O185" s="2">
        <f t="shared" si="12"/>
        <v>-0.1653571959</v>
      </c>
      <c r="P185" s="2">
        <f t="shared" si="13"/>
        <v>0.1305098724</v>
      </c>
      <c r="Q185" s="2">
        <f t="shared" si="14"/>
        <v>0.09299380008</v>
      </c>
    </row>
    <row r="186" ht="15.75" customHeight="1">
      <c r="A186" s="2">
        <v>1976.0</v>
      </c>
      <c r="B186" s="2">
        <v>0.2695390790926344</v>
      </c>
      <c r="C186" s="2">
        <v>0.0329093764958861</v>
      </c>
      <c r="D186" s="2">
        <f t="shared" si="4"/>
        <v>0.1748871981</v>
      </c>
      <c r="E186" s="2">
        <f t="shared" si="1"/>
        <v>12743.76548</v>
      </c>
      <c r="F186" s="7">
        <f t="shared" si="5"/>
        <v>-0.01878512005</v>
      </c>
      <c r="G186" s="2">
        <f t="shared" si="6"/>
        <v>-0.01067254094</v>
      </c>
      <c r="H186" s="2">
        <f t="shared" si="7"/>
        <v>-0.1910210727</v>
      </c>
      <c r="I186" s="2">
        <f t="shared" si="8"/>
        <v>0.1748871981</v>
      </c>
      <c r="J186" s="2">
        <f t="shared" si="9"/>
        <v>0.1311217906</v>
      </c>
      <c r="K186" s="2">
        <f t="shared" si="2"/>
        <v>0.1038982873</v>
      </c>
      <c r="L186" s="2">
        <f t="shared" si="3"/>
        <v>4736.617793</v>
      </c>
      <c r="M186" s="7">
        <f t="shared" si="10"/>
        <v>-0.02172453942</v>
      </c>
      <c r="N186" s="2">
        <f t="shared" si="11"/>
        <v>-0.01696277016</v>
      </c>
      <c r="O186" s="2">
        <f t="shared" si="12"/>
        <v>-0.1653571959</v>
      </c>
      <c r="P186" s="2">
        <f t="shared" si="13"/>
        <v>0.1305098724</v>
      </c>
      <c r="Q186" s="2">
        <f t="shared" si="14"/>
        <v>0.1014502046</v>
      </c>
    </row>
    <row r="187" ht="15.75" customHeight="1">
      <c r="A187" s="2">
        <v>1977.0</v>
      </c>
      <c r="B187" s="2">
        <v>0.03123267034374111</v>
      </c>
      <c r="C187" s="2">
        <v>0.07330627444822668</v>
      </c>
      <c r="D187" s="2">
        <f t="shared" si="4"/>
        <v>0.04806211199</v>
      </c>
      <c r="E187" s="2">
        <f t="shared" si="1"/>
        <v>13356.25776</v>
      </c>
      <c r="F187" s="7">
        <f t="shared" si="5"/>
        <v>-0.01020992655</v>
      </c>
      <c r="G187" s="2">
        <f t="shared" si="6"/>
        <v>-0.001938441565</v>
      </c>
      <c r="H187" s="2">
        <f t="shared" si="7"/>
        <v>-0.1910210727</v>
      </c>
      <c r="I187" s="2">
        <f t="shared" si="8"/>
        <v>0.1748871981</v>
      </c>
      <c r="J187" s="2">
        <f t="shared" si="9"/>
        <v>0.1319111264</v>
      </c>
      <c r="K187" s="2">
        <f t="shared" si="2"/>
        <v>0.06068419322</v>
      </c>
      <c r="L187" s="2">
        <f t="shared" si="3"/>
        <v>5024.055623</v>
      </c>
      <c r="M187" s="7">
        <f t="shared" si="10"/>
        <v>-0.01307608117</v>
      </c>
      <c r="N187" s="2">
        <f t="shared" si="11"/>
        <v>-0.008026041473</v>
      </c>
      <c r="O187" s="2">
        <f t="shared" si="12"/>
        <v>-0.1653571959</v>
      </c>
      <c r="P187" s="2">
        <f t="shared" si="13"/>
        <v>0.1305098724</v>
      </c>
      <c r="Q187" s="2">
        <f t="shared" si="14"/>
        <v>0.1042019033</v>
      </c>
    </row>
    <row r="188" ht="15.75" customHeight="1">
      <c r="A188" s="2">
        <v>1978.0</v>
      </c>
      <c r="B188" s="2">
        <v>-0.109581181353272</v>
      </c>
      <c r="C188" s="2">
        <v>-0.026987012795608445</v>
      </c>
      <c r="D188" s="2">
        <f t="shared" si="4"/>
        <v>-0.07654351393</v>
      </c>
      <c r="E188" s="2">
        <f t="shared" si="1"/>
        <v>12333.92286</v>
      </c>
      <c r="F188" s="7">
        <f t="shared" si="5"/>
        <v>-0.019549864</v>
      </c>
      <c r="G188" s="2">
        <f t="shared" si="6"/>
        <v>-0.01112229702</v>
      </c>
      <c r="H188" s="2">
        <f t="shared" si="7"/>
        <v>-0.1910210727</v>
      </c>
      <c r="I188" s="2">
        <f t="shared" si="8"/>
        <v>0.1748871981</v>
      </c>
      <c r="J188" s="2">
        <f t="shared" si="9"/>
        <v>0.1337619774</v>
      </c>
      <c r="K188" s="2">
        <f t="shared" si="2"/>
        <v>-0.05176526336</v>
      </c>
      <c r="L188" s="2">
        <f t="shared" si="3"/>
        <v>4763.98406</v>
      </c>
      <c r="M188" s="7">
        <f t="shared" si="10"/>
        <v>-0.01335154812</v>
      </c>
      <c r="N188" s="2">
        <f t="shared" si="11"/>
        <v>-0.008291116379</v>
      </c>
      <c r="O188" s="2">
        <f t="shared" si="12"/>
        <v>-0.1653571959</v>
      </c>
      <c r="P188" s="2">
        <f t="shared" si="13"/>
        <v>0.1305098724</v>
      </c>
      <c r="Q188" s="2">
        <f t="shared" si="14"/>
        <v>0.1043213434</v>
      </c>
    </row>
    <row r="189" ht="15.75" customHeight="1">
      <c r="A189" s="2">
        <v>1979.0</v>
      </c>
      <c r="B189" s="2">
        <v>0.10338742394616274</v>
      </c>
      <c r="C189" s="2">
        <v>-0.06037499176939709</v>
      </c>
      <c r="D189" s="2">
        <f t="shared" si="4"/>
        <v>0.03788245766</v>
      </c>
      <c r="E189" s="2">
        <f t="shared" si="1"/>
        <v>12801.16217</v>
      </c>
      <c r="F189" s="7">
        <f t="shared" si="5"/>
        <v>-0.02144093269</v>
      </c>
      <c r="G189" s="2">
        <f t="shared" si="6"/>
        <v>-0.01314554075</v>
      </c>
      <c r="H189" s="2">
        <f t="shared" si="7"/>
        <v>-0.1910210727</v>
      </c>
      <c r="I189" s="2">
        <f t="shared" si="8"/>
        <v>0.1748871981</v>
      </c>
      <c r="J189" s="2">
        <f t="shared" si="9"/>
        <v>0.132747522</v>
      </c>
      <c r="K189" s="2">
        <f t="shared" si="2"/>
        <v>-0.01124626705</v>
      </c>
      <c r="L189" s="2">
        <f t="shared" si="3"/>
        <v>4710.407023</v>
      </c>
      <c r="M189" s="7">
        <f t="shared" si="10"/>
        <v>-0.01508587316</v>
      </c>
      <c r="N189" s="2">
        <f t="shared" si="11"/>
        <v>-0.0100460639</v>
      </c>
      <c r="O189" s="2">
        <f t="shared" si="12"/>
        <v>-0.1653571959</v>
      </c>
      <c r="P189" s="2">
        <f t="shared" si="13"/>
        <v>0.1305098724</v>
      </c>
      <c r="Q189" s="2">
        <f t="shared" si="14"/>
        <v>0.1041960888</v>
      </c>
    </row>
    <row r="190" ht="15.75" customHeight="1">
      <c r="A190" s="2">
        <v>1980.0</v>
      </c>
      <c r="B190" s="2">
        <v>0.10895608609382013</v>
      </c>
      <c r="C190" s="2">
        <v>-0.2274436691168884</v>
      </c>
      <c r="D190" s="2">
        <f t="shared" si="4"/>
        <v>-0.02560381599</v>
      </c>
      <c r="E190" s="2">
        <f t="shared" si="1"/>
        <v>12473.40357</v>
      </c>
      <c r="F190" s="7">
        <f t="shared" si="5"/>
        <v>-0.003524703873</v>
      </c>
      <c r="G190" s="2">
        <f t="shared" si="6"/>
        <v>0.00302213059</v>
      </c>
      <c r="H190" s="2">
        <f t="shared" si="7"/>
        <v>-0.1910210727</v>
      </c>
      <c r="I190" s="2">
        <f t="shared" si="8"/>
        <v>0.1748871981</v>
      </c>
      <c r="J190" s="2">
        <f t="shared" si="9"/>
        <v>0.118234898</v>
      </c>
      <c r="K190" s="2">
        <f t="shared" si="2"/>
        <v>-0.1265237426</v>
      </c>
      <c r="L190" s="2">
        <f t="shared" si="3"/>
        <v>4114.428698</v>
      </c>
      <c r="M190" s="7">
        <f t="shared" si="10"/>
        <v>-0.01059656959</v>
      </c>
      <c r="N190" s="2">
        <f t="shared" si="11"/>
        <v>-0.006162718562</v>
      </c>
      <c r="O190" s="2">
        <f t="shared" si="12"/>
        <v>-0.1337006786</v>
      </c>
      <c r="P190" s="2">
        <f t="shared" si="13"/>
        <v>0.1305098724</v>
      </c>
      <c r="Q190" s="2">
        <f t="shared" si="14"/>
        <v>0.09832266753</v>
      </c>
    </row>
    <row r="191" ht="15.75" customHeight="1">
      <c r="A191" s="2">
        <v>1981.0</v>
      </c>
      <c r="B191" s="2">
        <v>0.0733164296545672</v>
      </c>
      <c r="C191" s="2">
        <v>-0.08252514456308058</v>
      </c>
      <c r="D191" s="2">
        <f t="shared" si="4"/>
        <v>0.01097979997</v>
      </c>
      <c r="E191" s="2">
        <f t="shared" si="1"/>
        <v>12610.35905</v>
      </c>
      <c r="F191" s="7">
        <f t="shared" si="5"/>
        <v>-0.01265041125</v>
      </c>
      <c r="G191" s="2">
        <f t="shared" si="6"/>
        <v>-0.006720356361</v>
      </c>
      <c r="H191" s="2">
        <f t="shared" si="7"/>
        <v>-0.1910210727</v>
      </c>
      <c r="I191" s="2">
        <f t="shared" si="8"/>
        <v>0.1748871981</v>
      </c>
      <c r="J191" s="2">
        <f t="shared" si="9"/>
        <v>0.1124594269</v>
      </c>
      <c r="K191" s="2">
        <f t="shared" si="2"/>
        <v>-0.0357726723</v>
      </c>
      <c r="L191" s="2">
        <f t="shared" si="3"/>
        <v>3967.244588</v>
      </c>
      <c r="M191" s="7">
        <f t="shared" si="10"/>
        <v>-0.0262131188</v>
      </c>
      <c r="N191" s="2">
        <f t="shared" si="11"/>
        <v>-0.02279097303</v>
      </c>
      <c r="O191" s="2">
        <f t="shared" si="12"/>
        <v>-0.1337006786</v>
      </c>
      <c r="P191" s="2">
        <f t="shared" si="13"/>
        <v>0.1038982873</v>
      </c>
      <c r="Q191" s="2">
        <f t="shared" si="14"/>
        <v>0.08591888055</v>
      </c>
    </row>
    <row r="192" ht="15.75" customHeight="1">
      <c r="A192" s="2">
        <v>1982.0</v>
      </c>
      <c r="B192" s="2">
        <v>-0.10138868863039341</v>
      </c>
      <c r="C192" s="2">
        <v>-0.08872515897447553</v>
      </c>
      <c r="D192" s="2">
        <f t="shared" si="4"/>
        <v>-0.09632327677</v>
      </c>
      <c r="E192" s="2">
        <f t="shared" si="1"/>
        <v>11395.68794</v>
      </c>
      <c r="F192" s="7">
        <f t="shared" si="5"/>
        <v>-0.02932185596</v>
      </c>
      <c r="G192" s="2">
        <f t="shared" si="6"/>
        <v>-0.02349723307</v>
      </c>
      <c r="H192" s="2">
        <f t="shared" si="7"/>
        <v>-0.1910210727</v>
      </c>
      <c r="I192" s="2">
        <f t="shared" si="8"/>
        <v>0.1748871981</v>
      </c>
      <c r="J192" s="2">
        <f t="shared" si="9"/>
        <v>0.112015997</v>
      </c>
      <c r="K192" s="2">
        <f t="shared" si="2"/>
        <v>-0.09252421787</v>
      </c>
      <c r="L192" s="2">
        <f t="shared" si="3"/>
        <v>3600.178386</v>
      </c>
      <c r="M192" s="7">
        <f t="shared" si="10"/>
        <v>-0.04032208553</v>
      </c>
      <c r="N192" s="2">
        <f t="shared" si="11"/>
        <v>-0.03705063284</v>
      </c>
      <c r="O192" s="2">
        <f t="shared" si="12"/>
        <v>-0.1337006786</v>
      </c>
      <c r="P192" s="2">
        <f t="shared" si="13"/>
        <v>0.1038982873</v>
      </c>
      <c r="Q192" s="2">
        <f t="shared" si="14"/>
        <v>0.08430023364</v>
      </c>
    </row>
    <row r="193" ht="15.75" customHeight="1">
      <c r="A193" s="2">
        <v>1983.0</v>
      </c>
      <c r="B193" s="2">
        <v>0.24227527299333285</v>
      </c>
      <c r="C193" s="2">
        <v>0.3794738823049493</v>
      </c>
      <c r="D193" s="2">
        <f t="shared" si="4"/>
        <v>0.2971547167</v>
      </c>
      <c r="E193" s="2">
        <f t="shared" si="1"/>
        <v>14781.97036</v>
      </c>
      <c r="F193" s="7">
        <f t="shared" si="5"/>
        <v>-0.008848415291</v>
      </c>
      <c r="G193" s="2">
        <f t="shared" si="6"/>
        <v>0.0009388162972</v>
      </c>
      <c r="H193" s="2">
        <f t="shared" si="7"/>
        <v>-0.1910210727</v>
      </c>
      <c r="I193" s="2">
        <f t="shared" si="8"/>
        <v>0.2971547167</v>
      </c>
      <c r="J193" s="2">
        <f t="shared" si="9"/>
        <v>0.1505376785</v>
      </c>
      <c r="K193" s="2">
        <f t="shared" si="2"/>
        <v>0.3383142995</v>
      </c>
      <c r="L193" s="2">
        <f t="shared" si="3"/>
        <v>4818.170214</v>
      </c>
      <c r="M193" s="7">
        <f t="shared" si="10"/>
        <v>-0.01575762686</v>
      </c>
      <c r="N193" s="2">
        <f t="shared" si="11"/>
        <v>-0.007161554887</v>
      </c>
      <c r="O193" s="2">
        <f t="shared" si="12"/>
        <v>-0.1337006786</v>
      </c>
      <c r="P193" s="2">
        <f t="shared" si="13"/>
        <v>0.3383142995</v>
      </c>
      <c r="Q193" s="2">
        <f t="shared" si="14"/>
        <v>0.1453255851</v>
      </c>
    </row>
    <row r="194" ht="15.75" customHeight="1">
      <c r="A194" s="2">
        <v>1984.0</v>
      </c>
      <c r="B194" s="2">
        <v>0.11509729142345382</v>
      </c>
      <c r="C194" s="2">
        <v>0.05730621195056407</v>
      </c>
      <c r="D194" s="2">
        <f t="shared" si="4"/>
        <v>0.09198085963</v>
      </c>
      <c r="E194" s="2">
        <f t="shared" si="1"/>
        <v>16141.6287</v>
      </c>
      <c r="F194" s="7">
        <f t="shared" si="5"/>
        <v>0.01872812506</v>
      </c>
      <c r="G194" s="2">
        <f t="shared" si="6"/>
        <v>0.02714554646</v>
      </c>
      <c r="H194" s="2">
        <f t="shared" si="7"/>
        <v>-0.1910210727</v>
      </c>
      <c r="I194" s="2">
        <f t="shared" si="8"/>
        <v>0.2971547167</v>
      </c>
      <c r="J194" s="2">
        <f t="shared" si="9"/>
        <v>0.1398909978</v>
      </c>
      <c r="K194" s="2">
        <f t="shared" si="2"/>
        <v>0.07464353579</v>
      </c>
      <c r="L194" s="2">
        <f t="shared" si="3"/>
        <v>5177.815475</v>
      </c>
      <c r="M194" s="7">
        <f t="shared" si="10"/>
        <v>0.004448156621</v>
      </c>
      <c r="N194" s="2">
        <f t="shared" si="11"/>
        <v>0.0126007474</v>
      </c>
      <c r="O194" s="2">
        <f t="shared" si="12"/>
        <v>-0.1337006786</v>
      </c>
      <c r="P194" s="2">
        <f t="shared" si="13"/>
        <v>0.3383142995</v>
      </c>
      <c r="Q194" s="2">
        <f t="shared" si="14"/>
        <v>0.1412045501</v>
      </c>
    </row>
    <row r="195" ht="15.75" customHeight="1">
      <c r="A195" s="2">
        <v>1985.0</v>
      </c>
      <c r="B195" s="2">
        <v>0.0961334801623408</v>
      </c>
      <c r="C195" s="2">
        <v>0.134769904226</v>
      </c>
      <c r="D195" s="2">
        <f t="shared" si="4"/>
        <v>0.1115880498</v>
      </c>
      <c r="E195" s="2">
        <f t="shared" si="1"/>
        <v>17942.84157</v>
      </c>
      <c r="F195" s="7">
        <f t="shared" si="5"/>
        <v>0.05162030342</v>
      </c>
      <c r="G195" s="2">
        <f t="shared" si="6"/>
        <v>0.05740645871</v>
      </c>
      <c r="H195" s="2">
        <f t="shared" si="7"/>
        <v>-0.09632327677</v>
      </c>
      <c r="I195" s="2">
        <f t="shared" si="8"/>
        <v>0.2971547167</v>
      </c>
      <c r="J195" s="2">
        <f t="shared" si="9"/>
        <v>0.1185570917</v>
      </c>
      <c r="K195" s="2">
        <f t="shared" si="2"/>
        <v>0.123178977</v>
      </c>
      <c r="L195" s="2">
        <f t="shared" si="3"/>
        <v>5815.613489</v>
      </c>
      <c r="M195" s="7">
        <f t="shared" si="10"/>
        <v>0.03087409251</v>
      </c>
      <c r="N195" s="2">
        <f t="shared" si="11"/>
        <v>0.03828871297</v>
      </c>
      <c r="O195" s="2">
        <f t="shared" si="12"/>
        <v>-0.1265237426</v>
      </c>
      <c r="P195" s="2">
        <f t="shared" si="13"/>
        <v>0.3383142995</v>
      </c>
      <c r="Q195" s="2">
        <f t="shared" si="14"/>
        <v>0.1348551678</v>
      </c>
    </row>
    <row r="196" ht="15.75" customHeight="1">
      <c r="A196" s="2">
        <v>1986.0</v>
      </c>
      <c r="B196" s="2">
        <v>0.17653566702206724</v>
      </c>
      <c r="C196" s="2">
        <v>0.21828436422581188</v>
      </c>
      <c r="D196" s="2">
        <f t="shared" si="4"/>
        <v>0.1932351459</v>
      </c>
      <c r="E196" s="2">
        <f t="shared" si="1"/>
        <v>21410.02918</v>
      </c>
      <c r="F196" s="7">
        <f t="shared" si="5"/>
        <v>0.05325116667</v>
      </c>
      <c r="G196" s="2">
        <f t="shared" si="6"/>
        <v>0.0592412535</v>
      </c>
      <c r="H196" s="2">
        <f t="shared" si="7"/>
        <v>-0.09632327677</v>
      </c>
      <c r="I196" s="2">
        <f t="shared" si="8"/>
        <v>0.2971547167</v>
      </c>
      <c r="J196" s="2">
        <f t="shared" si="9"/>
        <v>0.120699857</v>
      </c>
      <c r="K196" s="2">
        <f t="shared" si="2"/>
        <v>0.2057597551</v>
      </c>
      <c r="L196" s="2">
        <f t="shared" si="3"/>
        <v>7012.232696</v>
      </c>
      <c r="M196" s="7">
        <f t="shared" si="10"/>
        <v>0.04001307132</v>
      </c>
      <c r="N196" s="2">
        <f t="shared" si="11"/>
        <v>0.04847485975</v>
      </c>
      <c r="O196" s="2">
        <f t="shared" si="12"/>
        <v>-0.1265237426</v>
      </c>
      <c r="P196" s="2">
        <f t="shared" si="13"/>
        <v>0.3383142995</v>
      </c>
      <c r="Q196" s="2">
        <f t="shared" si="14"/>
        <v>0.1439049085</v>
      </c>
    </row>
    <row r="197" ht="15.75" customHeight="1">
      <c r="A197" s="2">
        <v>1987.0</v>
      </c>
      <c r="B197" s="2">
        <v>0.2728340124941062</v>
      </c>
      <c r="C197" s="2">
        <v>0.20133908471779427</v>
      </c>
      <c r="D197" s="2">
        <f t="shared" si="4"/>
        <v>0.2442360414</v>
      </c>
      <c r="E197" s="2">
        <f t="shared" si="1"/>
        <v>26639.12995</v>
      </c>
      <c r="F197" s="7">
        <f t="shared" si="5"/>
        <v>0.07147865649</v>
      </c>
      <c r="G197" s="2">
        <f t="shared" si="6"/>
        <v>0.07885864644</v>
      </c>
      <c r="H197" s="2">
        <f t="shared" si="7"/>
        <v>-0.09632327677</v>
      </c>
      <c r="I197" s="2">
        <f t="shared" si="8"/>
        <v>0.2971547167</v>
      </c>
      <c r="J197" s="2">
        <f t="shared" si="9"/>
        <v>0.1339011976</v>
      </c>
      <c r="K197" s="2">
        <f t="shared" si="2"/>
        <v>0.2227875631</v>
      </c>
      <c r="L197" s="2">
        <f t="shared" si="3"/>
        <v>8574.470929</v>
      </c>
      <c r="M197" s="7">
        <f t="shared" si="10"/>
        <v>0.05490970875</v>
      </c>
      <c r="N197" s="2">
        <f t="shared" si="11"/>
        <v>0.06468519673</v>
      </c>
      <c r="O197" s="2">
        <f t="shared" si="12"/>
        <v>-0.1265237426</v>
      </c>
      <c r="P197" s="2">
        <f t="shared" si="13"/>
        <v>0.3383142995</v>
      </c>
      <c r="Q197" s="2">
        <f t="shared" si="14"/>
        <v>0.1541952964</v>
      </c>
    </row>
    <row r="198" ht="15.75" customHeight="1">
      <c r="A198" s="2">
        <v>1988.0</v>
      </c>
      <c r="B198" s="2">
        <v>-0.0938147335783921</v>
      </c>
      <c r="C198" s="2">
        <v>-0.013223661957587174</v>
      </c>
      <c r="D198" s="2">
        <f t="shared" si="4"/>
        <v>-0.06157830493</v>
      </c>
      <c r="E198" s="2">
        <f t="shared" si="1"/>
        <v>24998.73749</v>
      </c>
      <c r="F198" s="7">
        <f t="shared" si="5"/>
        <v>0.07320252257</v>
      </c>
      <c r="G198" s="2">
        <f t="shared" si="6"/>
        <v>0.08035516734</v>
      </c>
      <c r="H198" s="2">
        <f t="shared" si="7"/>
        <v>-0.09632327677</v>
      </c>
      <c r="I198" s="2">
        <f t="shared" si="8"/>
        <v>0.2971547167</v>
      </c>
      <c r="J198" s="2">
        <f t="shared" si="9"/>
        <v>0.1320421173</v>
      </c>
      <c r="K198" s="2">
        <f t="shared" si="2"/>
        <v>-0.03740098344</v>
      </c>
      <c r="L198" s="2">
        <f t="shared" si="3"/>
        <v>8253.777284</v>
      </c>
      <c r="M198" s="7">
        <f t="shared" si="10"/>
        <v>0.05649694268</v>
      </c>
      <c r="N198" s="2">
        <f t="shared" si="11"/>
        <v>0.06612162472</v>
      </c>
      <c r="O198" s="2">
        <f t="shared" si="12"/>
        <v>-0.1265237426</v>
      </c>
      <c r="P198" s="2">
        <f t="shared" si="13"/>
        <v>0.3383142995</v>
      </c>
      <c r="Q198" s="2">
        <f t="shared" si="14"/>
        <v>0.1530526235</v>
      </c>
    </row>
    <row r="199" ht="15.75" customHeight="1">
      <c r="A199" s="2">
        <v>1989.0</v>
      </c>
      <c r="B199" s="2">
        <v>0.14595674645775314</v>
      </c>
      <c r="C199" s="2">
        <v>0.025997845514324158</v>
      </c>
      <c r="D199" s="2">
        <f t="shared" si="4"/>
        <v>0.09797318608</v>
      </c>
      <c r="E199" s="2">
        <f t="shared" si="1"/>
        <v>27447.94345</v>
      </c>
      <c r="F199" s="7">
        <f t="shared" si="5"/>
        <v>0.07925989993</v>
      </c>
      <c r="G199" s="2">
        <f t="shared" si="6"/>
        <v>0.08636424018</v>
      </c>
      <c r="H199" s="2">
        <f t="shared" si="7"/>
        <v>-0.09632327677</v>
      </c>
      <c r="I199" s="2">
        <f t="shared" si="8"/>
        <v>0.2971547167</v>
      </c>
      <c r="J199" s="2">
        <f t="shared" si="9"/>
        <v>0.1312594804</v>
      </c>
      <c r="K199" s="2">
        <f t="shared" si="2"/>
        <v>0.0619855158</v>
      </c>
      <c r="L199" s="2">
        <f t="shared" si="3"/>
        <v>8765.391926</v>
      </c>
      <c r="M199" s="7">
        <f t="shared" si="10"/>
        <v>0.06407267389</v>
      </c>
      <c r="N199" s="2">
        <f t="shared" si="11"/>
        <v>0.07344480301</v>
      </c>
      <c r="O199" s="2">
        <f t="shared" si="12"/>
        <v>-0.1265237426</v>
      </c>
      <c r="P199" s="2">
        <f t="shared" si="13"/>
        <v>0.3383142995</v>
      </c>
      <c r="Q199" s="2">
        <f t="shared" si="14"/>
        <v>0.1506729266</v>
      </c>
    </row>
    <row r="200" ht="15.75" customHeight="1">
      <c r="A200" s="2">
        <v>1990.0</v>
      </c>
      <c r="B200" s="2">
        <v>0.0648204314763865</v>
      </c>
      <c r="C200" s="2">
        <v>0.06227622764777596</v>
      </c>
      <c r="D200" s="2">
        <f t="shared" si="4"/>
        <v>0.06380274994</v>
      </c>
      <c r="E200" s="2">
        <f t="shared" si="1"/>
        <v>29199.19772</v>
      </c>
      <c r="F200" s="7">
        <f t="shared" si="5"/>
        <v>0.08877613887</v>
      </c>
      <c r="G200" s="2">
        <f t="shared" si="6"/>
        <v>0.09530489677</v>
      </c>
      <c r="H200" s="2">
        <f t="shared" si="7"/>
        <v>-0.09632327677</v>
      </c>
      <c r="I200" s="2">
        <f t="shared" si="8"/>
        <v>0.2971547167</v>
      </c>
      <c r="J200" s="2">
        <f t="shared" si="9"/>
        <v>0.125713202</v>
      </c>
      <c r="K200" s="2">
        <f t="shared" si="2"/>
        <v>0.0630394888</v>
      </c>
      <c r="L200" s="2">
        <f t="shared" si="3"/>
        <v>9317.957752</v>
      </c>
      <c r="M200" s="7">
        <f t="shared" si="10"/>
        <v>0.08517834732</v>
      </c>
      <c r="N200" s="2">
        <f t="shared" si="11"/>
        <v>0.09240112614</v>
      </c>
      <c r="O200" s="2">
        <f t="shared" si="12"/>
        <v>-0.09252421787</v>
      </c>
      <c r="P200" s="2">
        <f t="shared" si="13"/>
        <v>0.3383142995</v>
      </c>
      <c r="Q200" s="2">
        <f t="shared" si="14"/>
        <v>0.1336863688</v>
      </c>
    </row>
    <row r="201" ht="15.75" customHeight="1">
      <c r="A201" s="2">
        <v>1991.0</v>
      </c>
      <c r="B201" s="2">
        <v>0.002860711105851621</v>
      </c>
      <c r="C201" s="2">
        <v>0.0458435336412466</v>
      </c>
      <c r="D201" s="2">
        <f t="shared" si="4"/>
        <v>0.02005384012</v>
      </c>
      <c r="E201" s="2">
        <f t="shared" si="1"/>
        <v>29784.75376</v>
      </c>
      <c r="F201" s="7">
        <f t="shared" si="5"/>
        <v>0.08974944421</v>
      </c>
      <c r="G201" s="2">
        <f t="shared" si="6"/>
        <v>0.09621230079</v>
      </c>
      <c r="H201" s="2">
        <f t="shared" si="7"/>
        <v>-0.09632327677</v>
      </c>
      <c r="I201" s="2">
        <f t="shared" si="8"/>
        <v>0.2971547167</v>
      </c>
      <c r="J201" s="2">
        <f t="shared" si="9"/>
        <v>0.1250680029</v>
      </c>
      <c r="K201" s="2">
        <f t="shared" si="2"/>
        <v>0.03294868688</v>
      </c>
      <c r="L201" s="2">
        <f t="shared" si="3"/>
        <v>9624.972225</v>
      </c>
      <c r="M201" s="7">
        <f t="shared" si="10"/>
        <v>0.0926751111</v>
      </c>
      <c r="N201" s="2">
        <f t="shared" si="11"/>
        <v>0.09927326206</v>
      </c>
      <c r="O201" s="2">
        <f t="shared" si="12"/>
        <v>-0.09252421787</v>
      </c>
      <c r="P201" s="2">
        <f t="shared" si="13"/>
        <v>0.3383142995</v>
      </c>
      <c r="Q201" s="2">
        <f t="shared" si="14"/>
        <v>0.1280113772</v>
      </c>
    </row>
    <row r="202" ht="15.75" customHeight="1">
      <c r="A202" s="2">
        <v>1992.0</v>
      </c>
      <c r="B202" s="2">
        <v>0.2401837960792017</v>
      </c>
      <c r="C202" s="2">
        <v>0.13132012402723414</v>
      </c>
      <c r="D202" s="2">
        <f t="shared" si="4"/>
        <v>0.1966383273</v>
      </c>
      <c r="E202" s="2">
        <f t="shared" si="1"/>
        <v>35641.57792</v>
      </c>
      <c r="F202" s="7">
        <f t="shared" si="5"/>
        <v>0.1207832646</v>
      </c>
      <c r="G202" s="2">
        <f t="shared" si="6"/>
        <v>0.1255084612</v>
      </c>
      <c r="H202" s="2">
        <f t="shared" si="7"/>
        <v>-0.06157830493</v>
      </c>
      <c r="I202" s="2">
        <f t="shared" si="8"/>
        <v>0.2971547167</v>
      </c>
      <c r="J202" s="2">
        <f t="shared" si="9"/>
        <v>0.1081207331</v>
      </c>
      <c r="K202" s="2">
        <f t="shared" si="2"/>
        <v>0.1639792256</v>
      </c>
      <c r="L202" s="2">
        <f t="shared" si="3"/>
        <v>11203.26772</v>
      </c>
      <c r="M202" s="7">
        <f t="shared" si="10"/>
        <v>0.1202167687</v>
      </c>
      <c r="N202" s="2">
        <f t="shared" si="11"/>
        <v>0.1249236064</v>
      </c>
      <c r="O202" s="2">
        <f t="shared" si="12"/>
        <v>-0.03740098344</v>
      </c>
      <c r="P202" s="2">
        <f t="shared" si="13"/>
        <v>0.3383142995</v>
      </c>
      <c r="Q202" s="2">
        <f t="shared" si="14"/>
        <v>0.1096982736</v>
      </c>
    </row>
    <row r="203" ht="15.75" customHeight="1">
      <c r="A203" s="2">
        <v>1993.0</v>
      </c>
      <c r="B203" s="2">
        <v>0.07086619864430066</v>
      </c>
      <c r="C203" s="2">
        <v>0.10501536533140543</v>
      </c>
      <c r="D203" s="2">
        <f t="shared" si="4"/>
        <v>0.08452586532</v>
      </c>
      <c r="E203" s="2">
        <f t="shared" si="1"/>
        <v>38654.21313</v>
      </c>
      <c r="F203" s="7">
        <f t="shared" si="5"/>
        <v>0.1008963985</v>
      </c>
      <c r="G203" s="2">
        <f t="shared" si="6"/>
        <v>0.1042455761</v>
      </c>
      <c r="H203" s="2">
        <f t="shared" si="7"/>
        <v>-0.06157830493</v>
      </c>
      <c r="I203" s="2">
        <f t="shared" si="8"/>
        <v>0.2442360414</v>
      </c>
      <c r="J203" s="2">
        <f t="shared" si="9"/>
        <v>0.09000424036</v>
      </c>
      <c r="K203" s="2">
        <f t="shared" si="2"/>
        <v>0.09477061533</v>
      </c>
      <c r="L203" s="2">
        <f t="shared" si="3"/>
        <v>12265.00829</v>
      </c>
      <c r="M203" s="7">
        <f t="shared" si="10"/>
        <v>0.09793990706</v>
      </c>
      <c r="N203" s="2">
        <f t="shared" si="11"/>
        <v>0.100569238</v>
      </c>
      <c r="O203" s="2">
        <f t="shared" si="12"/>
        <v>-0.03740098344</v>
      </c>
      <c r="P203" s="2">
        <f t="shared" si="13"/>
        <v>0.2227875631</v>
      </c>
      <c r="Q203" s="2">
        <f t="shared" si="14"/>
        <v>0.08010109126</v>
      </c>
    </row>
    <row r="204" ht="15.75" customHeight="1">
      <c r="A204" s="2">
        <v>1994.0</v>
      </c>
      <c r="B204" s="2">
        <v>0.10865092237600749</v>
      </c>
      <c r="C204" s="2">
        <v>0.09880973194394005</v>
      </c>
      <c r="D204" s="2">
        <f t="shared" si="4"/>
        <v>0.1047144462</v>
      </c>
      <c r="E204" s="2">
        <f t="shared" si="1"/>
        <v>42701.86765</v>
      </c>
      <c r="F204" s="7">
        <f t="shared" si="5"/>
        <v>0.1021734665</v>
      </c>
      <c r="G204" s="2">
        <f t="shared" si="6"/>
        <v>0.1055189347</v>
      </c>
      <c r="H204" s="2">
        <f t="shared" si="7"/>
        <v>-0.06157830493</v>
      </c>
      <c r="I204" s="2">
        <f t="shared" si="8"/>
        <v>0.2442360414</v>
      </c>
      <c r="J204" s="2">
        <f t="shared" si="9"/>
        <v>0.08990145944</v>
      </c>
      <c r="K204" s="2">
        <f t="shared" si="2"/>
        <v>0.1017620891</v>
      </c>
      <c r="L204" s="2">
        <f t="shared" si="3"/>
        <v>13513.12116</v>
      </c>
      <c r="M204" s="7">
        <f t="shared" si="10"/>
        <v>0.1006795818</v>
      </c>
      <c r="N204" s="2">
        <f t="shared" si="11"/>
        <v>0.1032810933</v>
      </c>
      <c r="O204" s="2">
        <f t="shared" si="12"/>
        <v>-0.03740098344</v>
      </c>
      <c r="P204" s="2">
        <f t="shared" si="13"/>
        <v>0.2227875631</v>
      </c>
      <c r="Q204" s="2">
        <f t="shared" si="14"/>
        <v>0.07958322174</v>
      </c>
    </row>
    <row r="205" ht="15.75" customHeight="1">
      <c r="A205" s="2">
        <v>1995.0</v>
      </c>
      <c r="B205" s="2">
        <v>-0.04501081807417595</v>
      </c>
      <c r="C205" s="2">
        <v>-0.07846585147255414</v>
      </c>
      <c r="D205" s="2">
        <f t="shared" si="4"/>
        <v>-0.05839283143</v>
      </c>
      <c r="E205" s="2">
        <f t="shared" si="1"/>
        <v>40208.38469</v>
      </c>
      <c r="F205" s="7">
        <f t="shared" si="5"/>
        <v>0.08403309297</v>
      </c>
      <c r="G205" s="2">
        <f t="shared" si="6"/>
        <v>0.08852084658</v>
      </c>
      <c r="H205" s="2">
        <f t="shared" si="7"/>
        <v>-0.06157830493</v>
      </c>
      <c r="I205" s="2">
        <f t="shared" si="8"/>
        <v>0.2442360414</v>
      </c>
      <c r="J205" s="2">
        <f t="shared" si="9"/>
        <v>0.1036454076</v>
      </c>
      <c r="K205" s="2">
        <f t="shared" si="2"/>
        <v>-0.06842934145</v>
      </c>
      <c r="L205" s="2">
        <f t="shared" si="3"/>
        <v>12588.42718</v>
      </c>
      <c r="M205" s="7">
        <f t="shared" si="10"/>
        <v>0.08028312898</v>
      </c>
      <c r="N205" s="2">
        <f t="shared" si="11"/>
        <v>0.08412026147</v>
      </c>
      <c r="O205" s="2">
        <f t="shared" si="12"/>
        <v>-0.06842934145</v>
      </c>
      <c r="P205" s="2">
        <f t="shared" si="13"/>
        <v>0.2227875631</v>
      </c>
      <c r="Q205" s="2">
        <f t="shared" si="14"/>
        <v>0.09569545183</v>
      </c>
    </row>
    <row r="206" ht="15.75" customHeight="1">
      <c r="A206" s="2">
        <v>1996.0</v>
      </c>
      <c r="B206" s="2">
        <v>0.3308129679603027</v>
      </c>
      <c r="C206" s="2">
        <v>0.20904601941932688</v>
      </c>
      <c r="D206" s="2">
        <f t="shared" si="4"/>
        <v>0.2821061885</v>
      </c>
      <c r="E206" s="2">
        <f t="shared" si="1"/>
        <v>51551.41885</v>
      </c>
      <c r="F206" s="7">
        <f t="shared" si="5"/>
        <v>0.09184838578</v>
      </c>
      <c r="G206" s="2">
        <f t="shared" si="6"/>
        <v>0.09740795085</v>
      </c>
      <c r="H206" s="2">
        <f t="shared" si="7"/>
        <v>-0.06157830493</v>
      </c>
      <c r="I206" s="2">
        <f t="shared" si="8"/>
        <v>0.2821061885</v>
      </c>
      <c r="J206" s="2">
        <f t="shared" si="9"/>
        <v>0.1166198613</v>
      </c>
      <c r="K206" s="2">
        <f t="shared" si="2"/>
        <v>0.245576104</v>
      </c>
      <c r="L206" s="2">
        <f t="shared" si="3"/>
        <v>15679.84408</v>
      </c>
      <c r="M206" s="7">
        <f t="shared" si="10"/>
        <v>0.08379849108</v>
      </c>
      <c r="N206" s="2">
        <f t="shared" si="11"/>
        <v>0.08810189637</v>
      </c>
      <c r="O206" s="2">
        <f t="shared" si="12"/>
        <v>-0.06842934145</v>
      </c>
      <c r="P206" s="2">
        <f t="shared" si="13"/>
        <v>0.245576104</v>
      </c>
      <c r="Q206" s="2">
        <f t="shared" si="14"/>
        <v>0.1019432653</v>
      </c>
    </row>
    <row r="207" ht="15.75" customHeight="1">
      <c r="A207" s="2">
        <v>1997.0</v>
      </c>
      <c r="B207" s="2">
        <v>0.2049443817863228</v>
      </c>
      <c r="C207" s="2">
        <v>-0.020066813839218267</v>
      </c>
      <c r="D207" s="2">
        <f t="shared" si="4"/>
        <v>0.1149399035</v>
      </c>
      <c r="E207" s="2">
        <f t="shared" si="1"/>
        <v>57476.73396</v>
      </c>
      <c r="F207" s="7">
        <f t="shared" si="5"/>
        <v>0.07993397535</v>
      </c>
      <c r="G207" s="2">
        <f t="shared" si="6"/>
        <v>0.08447833706</v>
      </c>
      <c r="H207" s="2">
        <f t="shared" si="7"/>
        <v>-0.06157830493</v>
      </c>
      <c r="I207" s="2">
        <f t="shared" si="8"/>
        <v>0.2821061885</v>
      </c>
      <c r="J207" s="2">
        <f t="shared" si="9"/>
        <v>0.105134232</v>
      </c>
      <c r="K207" s="2">
        <f t="shared" si="2"/>
        <v>0.04743654485</v>
      </c>
      <c r="L207" s="2">
        <f t="shared" si="3"/>
        <v>16423.6417</v>
      </c>
      <c r="M207" s="7">
        <f t="shared" si="10"/>
        <v>0.06715182879</v>
      </c>
      <c r="N207" s="2">
        <f t="shared" si="11"/>
        <v>0.07056679454</v>
      </c>
      <c r="O207" s="2">
        <f t="shared" si="12"/>
        <v>-0.06842934145</v>
      </c>
      <c r="P207" s="2">
        <f t="shared" si="13"/>
        <v>0.245576104</v>
      </c>
      <c r="Q207" s="2">
        <f t="shared" si="14"/>
        <v>0.09065839918</v>
      </c>
    </row>
    <row r="208" ht="15.75" customHeight="1">
      <c r="A208" s="2">
        <v>1998.0</v>
      </c>
      <c r="B208" s="2">
        <v>0.2237013078459147</v>
      </c>
      <c r="C208" s="2">
        <v>0.13042046466008572</v>
      </c>
      <c r="D208" s="2">
        <f t="shared" si="4"/>
        <v>0.1863889706</v>
      </c>
      <c r="E208" s="2">
        <f t="shared" si="1"/>
        <v>68189.76323</v>
      </c>
      <c r="F208" s="7">
        <f t="shared" si="5"/>
        <v>0.1055543829</v>
      </c>
      <c r="G208" s="2">
        <f t="shared" si="6"/>
        <v>0.1092750646</v>
      </c>
      <c r="H208" s="2">
        <f t="shared" si="7"/>
        <v>-0.05839283143</v>
      </c>
      <c r="I208" s="2">
        <f t="shared" si="8"/>
        <v>0.2821061885</v>
      </c>
      <c r="J208" s="2">
        <f t="shared" si="9"/>
        <v>0.09567498116</v>
      </c>
      <c r="K208" s="2">
        <f t="shared" si="2"/>
        <v>0.1584047176</v>
      </c>
      <c r="L208" s="2">
        <f t="shared" si="3"/>
        <v>19025.22403</v>
      </c>
      <c r="M208" s="7">
        <f t="shared" si="10"/>
        <v>0.08709551342</v>
      </c>
      <c r="N208" s="2">
        <f t="shared" si="11"/>
        <v>0.09014736465</v>
      </c>
      <c r="O208" s="2">
        <f t="shared" si="12"/>
        <v>-0.06842934145</v>
      </c>
      <c r="P208" s="2">
        <f t="shared" si="13"/>
        <v>0.245576104</v>
      </c>
      <c r="Q208" s="2">
        <f t="shared" si="14"/>
        <v>0.08576128397</v>
      </c>
    </row>
    <row r="209" ht="15.75" customHeight="1">
      <c r="A209" s="2">
        <v>1999.0</v>
      </c>
      <c r="B209" s="2">
        <v>0.24315364664170547</v>
      </c>
      <c r="C209" s="2">
        <v>0.08785030125339577</v>
      </c>
      <c r="D209" s="2">
        <f t="shared" si="4"/>
        <v>0.1810323085</v>
      </c>
      <c r="E209" s="2">
        <f t="shared" si="1"/>
        <v>80534.31349</v>
      </c>
      <c r="F209" s="7">
        <f t="shared" si="5"/>
        <v>0.1136458809</v>
      </c>
      <c r="G209" s="2">
        <f t="shared" si="6"/>
        <v>0.1175809769</v>
      </c>
      <c r="H209" s="2">
        <f t="shared" si="7"/>
        <v>-0.05839283143</v>
      </c>
      <c r="I209" s="2">
        <f t="shared" si="8"/>
        <v>0.2821061885</v>
      </c>
      <c r="J209" s="2">
        <f t="shared" si="9"/>
        <v>0.09815792603</v>
      </c>
      <c r="K209" s="2">
        <f t="shared" si="2"/>
        <v>0.1344413049</v>
      </c>
      <c r="L209" s="2">
        <f t="shared" si="3"/>
        <v>21582.99998</v>
      </c>
      <c r="M209" s="7">
        <f t="shared" si="10"/>
        <v>0.09429407328</v>
      </c>
      <c r="N209" s="2">
        <f t="shared" si="11"/>
        <v>0.09739294356</v>
      </c>
      <c r="O209" s="2">
        <f t="shared" si="12"/>
        <v>-0.06842934145</v>
      </c>
      <c r="P209" s="2">
        <f t="shared" si="13"/>
        <v>0.245576104</v>
      </c>
      <c r="Q209" s="2">
        <f t="shared" si="14"/>
        <v>0.08617737505</v>
      </c>
    </row>
    <row r="210" ht="15.75" customHeight="1">
      <c r="A210" s="2">
        <v>2000.0</v>
      </c>
      <c r="B210" s="2">
        <v>0.12761309564180046</v>
      </c>
      <c r="C210" s="2">
        <v>-0.1120278563423932</v>
      </c>
      <c r="D210" s="2">
        <f t="shared" si="4"/>
        <v>0.03175671485</v>
      </c>
      <c r="E210" s="2">
        <f t="shared" si="1"/>
        <v>83091.81871</v>
      </c>
      <c r="F210" s="7">
        <f t="shared" si="5"/>
        <v>0.1102447664</v>
      </c>
      <c r="G210" s="2">
        <f t="shared" si="6"/>
        <v>0.1143763733</v>
      </c>
      <c r="H210" s="2">
        <f t="shared" si="7"/>
        <v>-0.05839283143</v>
      </c>
      <c r="I210" s="2">
        <f t="shared" si="8"/>
        <v>0.2821061885</v>
      </c>
      <c r="J210" s="2">
        <f t="shared" si="9"/>
        <v>0.1006014233</v>
      </c>
      <c r="K210" s="2">
        <f t="shared" si="2"/>
        <v>-0.04013557075</v>
      </c>
      <c r="L210" s="2">
        <f t="shared" si="3"/>
        <v>20716.75395</v>
      </c>
      <c r="M210" s="7">
        <f t="shared" si="10"/>
        <v>0.08317866458</v>
      </c>
      <c r="N210" s="2">
        <f t="shared" si="11"/>
        <v>0.0870754376</v>
      </c>
      <c r="O210" s="2">
        <f t="shared" si="12"/>
        <v>-0.06842934145</v>
      </c>
      <c r="P210" s="2">
        <f t="shared" si="13"/>
        <v>0.245576104</v>
      </c>
      <c r="Q210" s="2">
        <f t="shared" si="14"/>
        <v>0.09632599905</v>
      </c>
    </row>
    <row r="211" ht="15.75" customHeight="1">
      <c r="A211" s="2">
        <v>2001.0</v>
      </c>
      <c r="B211" s="2">
        <v>-0.07292724056001154</v>
      </c>
      <c r="C211" s="2">
        <v>0.12936969056937597</v>
      </c>
      <c r="D211" s="2">
        <f t="shared" si="4"/>
        <v>0.007991531892</v>
      </c>
      <c r="E211" s="2">
        <f t="shared" si="1"/>
        <v>83755.84963</v>
      </c>
      <c r="F211" s="7">
        <f t="shared" si="5"/>
        <v>0.1089248442</v>
      </c>
      <c r="G211" s="2">
        <f t="shared" si="6"/>
        <v>0.1131701425</v>
      </c>
      <c r="H211" s="2">
        <f t="shared" si="7"/>
        <v>-0.05839283143</v>
      </c>
      <c r="I211" s="2">
        <f t="shared" si="8"/>
        <v>0.2821061885</v>
      </c>
      <c r="J211" s="2">
        <f t="shared" si="9"/>
        <v>0.1019216811</v>
      </c>
      <c r="K211" s="2">
        <f t="shared" si="2"/>
        <v>0.06868061123</v>
      </c>
      <c r="L211" s="2">
        <f t="shared" si="3"/>
        <v>22139.59328</v>
      </c>
      <c r="M211" s="7">
        <f t="shared" si="10"/>
        <v>0.08686853321</v>
      </c>
      <c r="N211" s="2">
        <f t="shared" si="11"/>
        <v>0.09064863004</v>
      </c>
      <c r="O211" s="2">
        <f t="shared" si="12"/>
        <v>-0.06842934145</v>
      </c>
      <c r="P211" s="2">
        <f t="shared" si="13"/>
        <v>0.245576104</v>
      </c>
      <c r="Q211" s="2">
        <f t="shared" si="14"/>
        <v>0.09474484465</v>
      </c>
    </row>
    <row r="212" ht="15.75" customHeight="1">
      <c r="A212" s="2">
        <v>2002.0</v>
      </c>
      <c r="B212" s="2">
        <v>-0.16960102926444043</v>
      </c>
      <c r="C212" s="2">
        <v>0.07454838390285512</v>
      </c>
      <c r="D212" s="2">
        <f t="shared" si="4"/>
        <v>-0.071941264</v>
      </c>
      <c r="E212" s="2">
        <f t="shared" si="1"/>
        <v>77730.34794</v>
      </c>
      <c r="F212" s="7">
        <f t="shared" si="5"/>
        <v>0.08109378055</v>
      </c>
      <c r="G212" s="2">
        <f t="shared" si="6"/>
        <v>0.0863121834</v>
      </c>
      <c r="H212" s="2">
        <f t="shared" si="7"/>
        <v>-0.071941264</v>
      </c>
      <c r="I212" s="2">
        <f t="shared" si="8"/>
        <v>0.2821061885</v>
      </c>
      <c r="J212" s="2">
        <f t="shared" si="9"/>
        <v>0.1123378125</v>
      </c>
      <c r="K212" s="2">
        <f t="shared" si="2"/>
        <v>0.001303559953</v>
      </c>
      <c r="L212" s="2">
        <f t="shared" si="3"/>
        <v>22168.45356</v>
      </c>
      <c r="M212" s="7">
        <f t="shared" si="10"/>
        <v>0.07062916158</v>
      </c>
      <c r="N212" s="2">
        <f t="shared" si="11"/>
        <v>0.07438106347</v>
      </c>
      <c r="O212" s="2">
        <f t="shared" si="12"/>
        <v>-0.06842934145</v>
      </c>
      <c r="P212" s="2">
        <f t="shared" si="13"/>
        <v>0.245576104</v>
      </c>
      <c r="Q212" s="2">
        <f t="shared" si="14"/>
        <v>0.09472069958</v>
      </c>
    </row>
    <row r="213" ht="15.75" customHeight="1">
      <c r="A213" s="2">
        <v>2003.0</v>
      </c>
      <c r="B213" s="2">
        <v>-0.2342486170042396</v>
      </c>
      <c r="C213" s="2">
        <v>0.11669442250277817</v>
      </c>
      <c r="D213" s="2">
        <f t="shared" si="4"/>
        <v>-0.0938714012</v>
      </c>
      <c r="E213" s="2">
        <f t="shared" si="1"/>
        <v>70433.69127</v>
      </c>
      <c r="F213" s="7">
        <f t="shared" si="5"/>
        <v>0.06183823926</v>
      </c>
      <c r="G213" s="2">
        <f t="shared" si="6"/>
        <v>0.06847245674</v>
      </c>
      <c r="H213" s="2">
        <f t="shared" si="7"/>
        <v>-0.0938714012</v>
      </c>
      <c r="I213" s="2">
        <f t="shared" si="8"/>
        <v>0.2821061885</v>
      </c>
      <c r="J213" s="2">
        <f t="shared" si="9"/>
        <v>0.125988726</v>
      </c>
      <c r="K213" s="2">
        <f t="shared" si="2"/>
        <v>0.01141151065</v>
      </c>
      <c r="L213" s="2">
        <f t="shared" si="3"/>
        <v>22421.42911</v>
      </c>
      <c r="M213" s="7">
        <f t="shared" si="10"/>
        <v>0.06218348444</v>
      </c>
      <c r="N213" s="2">
        <f t="shared" si="11"/>
        <v>0.066045153</v>
      </c>
      <c r="O213" s="2">
        <f t="shared" si="12"/>
        <v>-0.06842934145</v>
      </c>
      <c r="P213" s="2">
        <f t="shared" si="13"/>
        <v>0.245576104</v>
      </c>
      <c r="Q213" s="2">
        <f t="shared" si="14"/>
        <v>0.09638041242</v>
      </c>
    </row>
    <row r="214" ht="15.75" customHeight="1">
      <c r="A214" s="2">
        <v>2004.0</v>
      </c>
      <c r="B214" s="2">
        <v>0.3682579066680023</v>
      </c>
      <c r="C214" s="2">
        <v>0.04993968869283627</v>
      </c>
      <c r="D214" s="2">
        <f t="shared" si="4"/>
        <v>0.2409306195</v>
      </c>
      <c r="E214" s="2">
        <f t="shared" si="1"/>
        <v>87403.32414</v>
      </c>
      <c r="F214" s="7">
        <f t="shared" si="5"/>
        <v>0.07425679149</v>
      </c>
      <c r="G214" s="2">
        <f t="shared" si="6"/>
        <v>0.08209407407</v>
      </c>
      <c r="H214" s="2">
        <f t="shared" si="7"/>
        <v>-0.0938714012</v>
      </c>
      <c r="I214" s="2">
        <f t="shared" si="8"/>
        <v>0.2821061885</v>
      </c>
      <c r="J214" s="2">
        <f t="shared" si="9"/>
        <v>0.1372067715</v>
      </c>
      <c r="K214" s="2">
        <f t="shared" si="2"/>
        <v>0.1454351541</v>
      </c>
      <c r="L214" s="2">
        <f t="shared" si="3"/>
        <v>25682.29311</v>
      </c>
      <c r="M214" s="7">
        <f t="shared" si="10"/>
        <v>0.06632063297</v>
      </c>
      <c r="N214" s="2">
        <f t="shared" si="11"/>
        <v>0.0704124595</v>
      </c>
      <c r="O214" s="2">
        <f t="shared" si="12"/>
        <v>-0.06842934145</v>
      </c>
      <c r="P214" s="2">
        <f t="shared" si="13"/>
        <v>0.245576104</v>
      </c>
      <c r="Q214" s="2">
        <f t="shared" si="14"/>
        <v>0.09912898117</v>
      </c>
    </row>
    <row r="215" ht="15.75" customHeight="1">
      <c r="A215" s="2">
        <v>2005.0</v>
      </c>
      <c r="B215" s="2">
        <v>0.04419398869264479</v>
      </c>
      <c r="C215" s="2">
        <v>0.06518341183658727</v>
      </c>
      <c r="D215" s="2">
        <f t="shared" si="4"/>
        <v>0.05258975795</v>
      </c>
      <c r="E215" s="2">
        <f t="shared" si="1"/>
        <v>91999.8438</v>
      </c>
      <c r="F215" s="7">
        <f t="shared" si="5"/>
        <v>0.08629316353</v>
      </c>
      <c r="G215" s="2">
        <f t="shared" si="6"/>
        <v>0.09319233301</v>
      </c>
      <c r="H215" s="2">
        <f t="shared" si="7"/>
        <v>-0.0938714012</v>
      </c>
      <c r="I215" s="2">
        <f t="shared" si="8"/>
        <v>0.2821061885</v>
      </c>
      <c r="J215" s="2">
        <f t="shared" si="9"/>
        <v>0.1288123113</v>
      </c>
      <c r="K215" s="2">
        <f t="shared" si="2"/>
        <v>0.05888658489</v>
      </c>
      <c r="L215" s="2">
        <f t="shared" si="3"/>
        <v>27194.63564</v>
      </c>
      <c r="M215" s="7">
        <f t="shared" si="10"/>
        <v>0.08006819438</v>
      </c>
      <c r="N215" s="2">
        <f t="shared" si="11"/>
        <v>0.08314405214</v>
      </c>
      <c r="O215" s="2">
        <f t="shared" si="12"/>
        <v>-0.04013557075</v>
      </c>
      <c r="P215" s="2">
        <f t="shared" si="13"/>
        <v>0.245576104</v>
      </c>
      <c r="Q215" s="2">
        <f t="shared" si="14"/>
        <v>0.08671399974</v>
      </c>
    </row>
    <row r="216" ht="15.75" customHeight="1">
      <c r="A216" s="2">
        <v>2006.0</v>
      </c>
      <c r="B216" s="2">
        <v>0.10253620729110313</v>
      </c>
      <c r="C216" s="2">
        <v>-0.01850967544762916</v>
      </c>
      <c r="D216" s="2">
        <f t="shared" si="4"/>
        <v>0.0541178542</v>
      </c>
      <c r="E216" s="2">
        <f t="shared" si="1"/>
        <v>96978.67793</v>
      </c>
      <c r="F216" s="7">
        <f t="shared" si="5"/>
        <v>0.06523042849</v>
      </c>
      <c r="G216" s="2">
        <f t="shared" si="6"/>
        <v>0.07039349958</v>
      </c>
      <c r="H216" s="2">
        <f t="shared" si="7"/>
        <v>-0.0938714012</v>
      </c>
      <c r="I216" s="2">
        <f t="shared" si="8"/>
        <v>0.2409306195</v>
      </c>
      <c r="J216" s="2">
        <f t="shared" si="9"/>
        <v>0.1105410963</v>
      </c>
      <c r="K216" s="2">
        <f t="shared" si="2"/>
        <v>0.01780408937</v>
      </c>
      <c r="L216" s="2">
        <f t="shared" si="3"/>
        <v>27678.81136</v>
      </c>
      <c r="M216" s="7">
        <f t="shared" si="10"/>
        <v>0.05847491394</v>
      </c>
      <c r="N216" s="2">
        <f t="shared" si="11"/>
        <v>0.06036685068</v>
      </c>
      <c r="O216" s="2">
        <f t="shared" si="12"/>
        <v>-0.04013557075</v>
      </c>
      <c r="P216" s="2">
        <f t="shared" si="13"/>
        <v>0.1584047176</v>
      </c>
      <c r="Q216" s="2">
        <f t="shared" si="14"/>
        <v>0.06697511143</v>
      </c>
    </row>
    <row r="217" ht="15.75" customHeight="1">
      <c r="A217" s="2">
        <v>2007.0</v>
      </c>
      <c r="B217" s="2">
        <v>0.11586757014041904</v>
      </c>
      <c r="C217" s="2">
        <v>0.015650672185925085</v>
      </c>
      <c r="D217" s="2">
        <f t="shared" si="4"/>
        <v>0.07578081096</v>
      </c>
      <c r="E217" s="2">
        <f t="shared" si="1"/>
        <v>104327.8008</v>
      </c>
      <c r="F217" s="7">
        <f t="shared" si="5"/>
        <v>0.06142862843</v>
      </c>
      <c r="G217" s="2">
        <f t="shared" si="6"/>
        <v>0.06647759032</v>
      </c>
      <c r="H217" s="2">
        <f t="shared" si="7"/>
        <v>-0.0938714012</v>
      </c>
      <c r="I217" s="2">
        <f t="shared" si="8"/>
        <v>0.2409306195</v>
      </c>
      <c r="J217" s="2">
        <f t="shared" si="9"/>
        <v>0.1094761787</v>
      </c>
      <c r="K217" s="2">
        <f t="shared" si="2"/>
        <v>0.04571574157</v>
      </c>
      <c r="L217" s="2">
        <f t="shared" si="3"/>
        <v>28944.16875</v>
      </c>
      <c r="M217" s="7">
        <f t="shared" si="10"/>
        <v>0.05830089146</v>
      </c>
      <c r="N217" s="2">
        <f t="shared" si="11"/>
        <v>0.06019477035</v>
      </c>
      <c r="O217" s="2">
        <f t="shared" si="12"/>
        <v>-0.04013557075</v>
      </c>
      <c r="P217" s="2">
        <f t="shared" si="13"/>
        <v>0.1584047176</v>
      </c>
      <c r="Q217" s="2">
        <f t="shared" si="14"/>
        <v>0.06701422406</v>
      </c>
    </row>
    <row r="218" ht="15.75" customHeight="1">
      <c r="A218" s="2">
        <v>2008.0</v>
      </c>
      <c r="B218" s="2">
        <v>-0.053661564984708754</v>
      </c>
      <c r="C218" s="2">
        <v>-0.00949470949746678</v>
      </c>
      <c r="D218" s="2">
        <f t="shared" si="4"/>
        <v>-0.03599482279</v>
      </c>
      <c r="E218" s="2">
        <f t="shared" si="1"/>
        <v>100572.5401</v>
      </c>
      <c r="F218" s="7">
        <f t="shared" si="5"/>
        <v>0.03962334623</v>
      </c>
      <c r="G218" s="2">
        <f t="shared" si="6"/>
        <v>0.04423921098</v>
      </c>
      <c r="H218" s="2">
        <f t="shared" si="7"/>
        <v>-0.0938714012</v>
      </c>
      <c r="I218" s="2">
        <f t="shared" si="8"/>
        <v>0.2409306195</v>
      </c>
      <c r="J218" s="2">
        <f t="shared" si="9"/>
        <v>0.1049029734</v>
      </c>
      <c r="K218" s="2">
        <f t="shared" si="2"/>
        <v>-0.02274476614</v>
      </c>
      <c r="L218" s="2">
        <f t="shared" si="3"/>
        <v>28285.8404</v>
      </c>
      <c r="M218" s="7">
        <f t="shared" si="10"/>
        <v>0.04045650722</v>
      </c>
      <c r="N218" s="2">
        <f t="shared" si="11"/>
        <v>0.04207982197</v>
      </c>
      <c r="O218" s="2">
        <f t="shared" si="12"/>
        <v>-0.04013557075</v>
      </c>
      <c r="P218" s="2">
        <f t="shared" si="13"/>
        <v>0.1454351541</v>
      </c>
      <c r="Q218" s="2">
        <f t="shared" si="14"/>
        <v>0.06179753273</v>
      </c>
    </row>
    <row r="219" ht="15.75" customHeight="1">
      <c r="A219" s="2">
        <v>2009.0</v>
      </c>
      <c r="B219" s="2">
        <v>-0.39235176017042395</v>
      </c>
      <c r="C219" s="2">
        <v>-0.017325084894856846</v>
      </c>
      <c r="D219" s="2">
        <f t="shared" si="4"/>
        <v>-0.2423410901</v>
      </c>
      <c r="E219" s="2">
        <f t="shared" si="1"/>
        <v>76199.68109</v>
      </c>
      <c r="F219" s="7">
        <f t="shared" si="5"/>
        <v>-0.005517330372</v>
      </c>
      <c r="G219" s="2">
        <f t="shared" si="6"/>
        <v>0.001901871127</v>
      </c>
      <c r="H219" s="2">
        <f t="shared" si="7"/>
        <v>-0.2423410901</v>
      </c>
      <c r="I219" s="2">
        <f t="shared" si="8"/>
        <v>0.2409306195</v>
      </c>
      <c r="J219" s="2">
        <f t="shared" si="9"/>
        <v>0.1267250385</v>
      </c>
      <c r="K219" s="2">
        <f t="shared" si="2"/>
        <v>-0.1298330875</v>
      </c>
      <c r="L219" s="2">
        <f t="shared" si="3"/>
        <v>24613.40241</v>
      </c>
      <c r="M219" s="7">
        <f t="shared" si="10"/>
        <v>0.01322520365</v>
      </c>
      <c r="N219" s="2">
        <f t="shared" si="11"/>
        <v>0.01565238274</v>
      </c>
      <c r="O219" s="2">
        <f t="shared" si="12"/>
        <v>-0.1298330875</v>
      </c>
      <c r="P219" s="2">
        <f t="shared" si="13"/>
        <v>0.1454351541</v>
      </c>
      <c r="Q219" s="2">
        <f t="shared" si="14"/>
        <v>0.07334070033</v>
      </c>
    </row>
    <row r="220" ht="15.75" customHeight="1">
      <c r="A220" s="2">
        <v>2010.0</v>
      </c>
      <c r="B220" s="2">
        <v>0.33516267904492025</v>
      </c>
      <c r="C220" s="2">
        <v>0.11960793192169339</v>
      </c>
      <c r="D220" s="2">
        <f t="shared" si="4"/>
        <v>0.2489407802</v>
      </c>
      <c r="E220" s="2">
        <f t="shared" si="1"/>
        <v>95168.88915</v>
      </c>
      <c r="F220" s="7">
        <f t="shared" si="5"/>
        <v>0.01366318448</v>
      </c>
      <c r="G220" s="2">
        <f t="shared" si="6"/>
        <v>0.02362027766</v>
      </c>
      <c r="H220" s="2">
        <f t="shared" si="7"/>
        <v>-0.2423410901</v>
      </c>
      <c r="I220" s="2">
        <f t="shared" si="8"/>
        <v>0.2489407802</v>
      </c>
      <c r="J220" s="2">
        <f t="shared" si="9"/>
        <v>0.1490537329</v>
      </c>
      <c r="K220" s="2">
        <f t="shared" si="2"/>
        <v>0.1842743561</v>
      </c>
      <c r="L220" s="2">
        <f t="shared" si="3"/>
        <v>29149.02129</v>
      </c>
      <c r="M220" s="7">
        <f t="shared" si="10"/>
        <v>0.03473759116</v>
      </c>
      <c r="N220" s="2">
        <f t="shared" si="11"/>
        <v>0.03809337542</v>
      </c>
      <c r="O220" s="2">
        <f t="shared" si="12"/>
        <v>-0.1298330875</v>
      </c>
      <c r="P220" s="2">
        <f t="shared" si="13"/>
        <v>0.1842743561</v>
      </c>
      <c r="Q220" s="2">
        <f t="shared" si="14"/>
        <v>0.08736565403</v>
      </c>
    </row>
    <row r="221" ht="15.75" customHeight="1">
      <c r="A221" s="2">
        <v>2011.0</v>
      </c>
      <c r="B221" s="2">
        <v>0.22588203259693285</v>
      </c>
      <c r="C221" s="2">
        <v>0.07415329879019716</v>
      </c>
      <c r="D221" s="2">
        <f t="shared" si="4"/>
        <v>0.1651905391</v>
      </c>
      <c r="E221" s="2">
        <f t="shared" si="1"/>
        <v>110889.8893</v>
      </c>
      <c r="F221" s="7">
        <f t="shared" si="5"/>
        <v>0.02846065081</v>
      </c>
      <c r="G221" s="2">
        <f t="shared" si="6"/>
        <v>0.03934017838</v>
      </c>
      <c r="H221" s="2">
        <f t="shared" si="7"/>
        <v>-0.2423410901</v>
      </c>
      <c r="I221" s="2">
        <f t="shared" si="8"/>
        <v>0.2489407802</v>
      </c>
      <c r="J221" s="2">
        <f t="shared" si="9"/>
        <v>0.1553776282</v>
      </c>
      <c r="K221" s="2">
        <f t="shared" si="2"/>
        <v>0.1196719189</v>
      </c>
      <c r="L221" s="2">
        <f t="shared" si="3"/>
        <v>32637.3406</v>
      </c>
      <c r="M221" s="7">
        <f t="shared" si="10"/>
        <v>0.0395718538</v>
      </c>
      <c r="N221" s="2">
        <f t="shared" si="11"/>
        <v>0.04319250619</v>
      </c>
      <c r="O221" s="2">
        <f t="shared" si="12"/>
        <v>-0.1298330875</v>
      </c>
      <c r="P221" s="2">
        <f t="shared" si="13"/>
        <v>0.1842743561</v>
      </c>
      <c r="Q221" s="2">
        <f t="shared" si="14"/>
        <v>0.09077094858</v>
      </c>
    </row>
    <row r="222" ht="15.75" customHeight="1">
      <c r="A222" s="2">
        <v>2012.0</v>
      </c>
      <c r="B222" s="2">
        <v>-0.0058617585368050396</v>
      </c>
      <c r="C222" s="2">
        <v>0.19183463708971327</v>
      </c>
      <c r="D222" s="2">
        <f t="shared" si="4"/>
        <v>0.07321679971</v>
      </c>
      <c r="E222" s="2">
        <f t="shared" si="1"/>
        <v>119008.8921</v>
      </c>
      <c r="F222" s="7">
        <f t="shared" si="5"/>
        <v>0.04351544169</v>
      </c>
      <c r="G222" s="2">
        <f t="shared" si="6"/>
        <v>0.05385598475</v>
      </c>
      <c r="H222" s="2">
        <f t="shared" si="7"/>
        <v>-0.2423410901</v>
      </c>
      <c r="I222" s="2">
        <f t="shared" si="8"/>
        <v>0.2489407802</v>
      </c>
      <c r="J222" s="2">
        <f t="shared" si="9"/>
        <v>0.1505312244</v>
      </c>
      <c r="K222" s="2">
        <f t="shared" si="2"/>
        <v>0.1325257184</v>
      </c>
      <c r="L222" s="2">
        <f t="shared" si="3"/>
        <v>36962.62761</v>
      </c>
      <c r="M222" s="7">
        <f t="shared" si="10"/>
        <v>0.05245308104</v>
      </c>
      <c r="N222" s="2">
        <f t="shared" si="11"/>
        <v>0.05631472203</v>
      </c>
      <c r="O222" s="2">
        <f t="shared" si="12"/>
        <v>-0.1298330875</v>
      </c>
      <c r="P222" s="2">
        <f t="shared" si="13"/>
        <v>0.1842743561</v>
      </c>
      <c r="Q222" s="2">
        <f t="shared" si="14"/>
        <v>0.09348683773</v>
      </c>
    </row>
    <row r="223" ht="15.75" customHeight="1">
      <c r="A223" s="2">
        <v>2013.0</v>
      </c>
      <c r="B223" s="2">
        <v>0.13958265388324165</v>
      </c>
      <c r="C223" s="2">
        <v>0.03515515022024207</v>
      </c>
      <c r="D223" s="2">
        <f t="shared" si="4"/>
        <v>0.09781165242</v>
      </c>
      <c r="E223" s="2">
        <f t="shared" si="1"/>
        <v>130649.3485</v>
      </c>
      <c r="F223" s="7">
        <f t="shared" si="5"/>
        <v>0.06373311609</v>
      </c>
      <c r="G223" s="2">
        <f t="shared" si="6"/>
        <v>0.07302429011</v>
      </c>
      <c r="H223" s="2">
        <f t="shared" si="7"/>
        <v>-0.2423410901</v>
      </c>
      <c r="I223" s="2">
        <f t="shared" si="8"/>
        <v>0.2489407802</v>
      </c>
      <c r="J223" s="2">
        <f t="shared" si="9"/>
        <v>0.1415671519</v>
      </c>
      <c r="K223" s="2">
        <f t="shared" si="2"/>
        <v>0.06648340132</v>
      </c>
      <c r="L223" s="2">
        <f t="shared" si="3"/>
        <v>39420.02882</v>
      </c>
      <c r="M223" s="7">
        <f t="shared" si="10"/>
        <v>0.05804798564</v>
      </c>
      <c r="N223" s="2">
        <f t="shared" si="11"/>
        <v>0.0618219111</v>
      </c>
      <c r="O223" s="2">
        <f t="shared" si="12"/>
        <v>-0.1298330875</v>
      </c>
      <c r="P223" s="2">
        <f t="shared" si="13"/>
        <v>0.1842743561</v>
      </c>
      <c r="Q223" s="2">
        <f t="shared" si="14"/>
        <v>0.09216043486</v>
      </c>
    </row>
    <row r="224" ht="15.75" customHeight="1">
      <c r="A224" s="2">
        <v>2014.0</v>
      </c>
      <c r="B224" s="2">
        <v>0.18191814399213113</v>
      </c>
      <c r="C224" s="2">
        <v>-0.024328250677339458</v>
      </c>
      <c r="D224" s="2">
        <f t="shared" si="4"/>
        <v>0.09941958612</v>
      </c>
      <c r="E224" s="2">
        <f t="shared" si="1"/>
        <v>143638.4526</v>
      </c>
      <c r="F224" s="7">
        <f t="shared" si="5"/>
        <v>0.05093117879</v>
      </c>
      <c r="G224" s="2">
        <f t="shared" si="6"/>
        <v>0.05887318678</v>
      </c>
      <c r="H224" s="2">
        <f t="shared" si="7"/>
        <v>-0.2423410901</v>
      </c>
      <c r="I224" s="2">
        <f t="shared" si="8"/>
        <v>0.2489407802</v>
      </c>
      <c r="J224" s="2">
        <f t="shared" si="9"/>
        <v>0.1294745644</v>
      </c>
      <c r="K224" s="2">
        <f t="shared" si="2"/>
        <v>0.03754566772</v>
      </c>
      <c r="L224" s="2">
        <f t="shared" si="3"/>
        <v>40900.08012</v>
      </c>
      <c r="M224" s="7">
        <f t="shared" si="10"/>
        <v>0.04763267675</v>
      </c>
      <c r="N224" s="2">
        <f t="shared" si="11"/>
        <v>0.05103296247</v>
      </c>
      <c r="O224" s="2">
        <f t="shared" si="12"/>
        <v>-0.1298330875</v>
      </c>
      <c r="P224" s="2">
        <f t="shared" si="13"/>
        <v>0.1842743561</v>
      </c>
      <c r="Q224" s="2">
        <f t="shared" si="14"/>
        <v>0.08748082917</v>
      </c>
    </row>
    <row r="225" ht="15.75" customHeight="1">
      <c r="A225" s="2">
        <v>2015.0</v>
      </c>
      <c r="B225" s="2">
        <v>0.10929547698755715</v>
      </c>
      <c r="C225" s="2">
        <v>0.20422020571277577</v>
      </c>
      <c r="D225" s="2">
        <f t="shared" si="4"/>
        <v>0.1472653685</v>
      </c>
      <c r="E225" s="2">
        <f t="shared" si="1"/>
        <v>164791.4223</v>
      </c>
      <c r="F225" s="7">
        <f t="shared" si="5"/>
        <v>0.06002168848</v>
      </c>
      <c r="G225" s="2">
        <f t="shared" si="6"/>
        <v>0.06834074783</v>
      </c>
      <c r="H225" s="2">
        <f t="shared" si="7"/>
        <v>-0.2423410901</v>
      </c>
      <c r="I225" s="2">
        <f t="shared" si="8"/>
        <v>0.2489407802</v>
      </c>
      <c r="J225" s="2">
        <f t="shared" si="9"/>
        <v>0.1323926461</v>
      </c>
      <c r="K225" s="2">
        <f t="shared" si="2"/>
        <v>0.1757427871</v>
      </c>
      <c r="L225" s="2">
        <f t="shared" si="3"/>
        <v>48087.97419</v>
      </c>
      <c r="M225" s="7">
        <f t="shared" si="10"/>
        <v>0.05865712253</v>
      </c>
      <c r="N225" s="2">
        <f t="shared" si="11"/>
        <v>0.06271858269</v>
      </c>
      <c r="O225" s="2">
        <f t="shared" si="12"/>
        <v>-0.1298330875</v>
      </c>
      <c r="P225" s="2">
        <f t="shared" si="13"/>
        <v>0.1842743561</v>
      </c>
      <c r="Q225" s="2">
        <f t="shared" si="14"/>
        <v>0.09603320203</v>
      </c>
    </row>
    <row r="226" ht="15.75" customHeight="1">
      <c r="A226" s="2">
        <v>2016.0</v>
      </c>
      <c r="B226" s="2">
        <v>-0.05995358176335941</v>
      </c>
      <c r="C226" s="2">
        <v>-0.07251776613287997</v>
      </c>
      <c r="D226" s="2">
        <f t="shared" si="4"/>
        <v>-0.06497925551</v>
      </c>
      <c r="E226" s="2">
        <f t="shared" si="1"/>
        <v>154083.3983</v>
      </c>
      <c r="F226" s="7">
        <f t="shared" si="5"/>
        <v>0.0473888804</v>
      </c>
      <c r="G226" s="2">
        <f t="shared" si="6"/>
        <v>0.05643103686</v>
      </c>
      <c r="H226" s="2">
        <f t="shared" si="7"/>
        <v>-0.2423410901</v>
      </c>
      <c r="I226" s="2">
        <f t="shared" si="8"/>
        <v>0.2489407802</v>
      </c>
      <c r="J226" s="2">
        <f t="shared" si="9"/>
        <v>0.1390059292</v>
      </c>
      <c r="K226" s="2">
        <f t="shared" si="2"/>
        <v>-0.06874851082</v>
      </c>
      <c r="L226" s="2">
        <f t="shared" si="3"/>
        <v>44781.99758</v>
      </c>
      <c r="M226" s="7">
        <f t="shared" si="10"/>
        <v>0.04929016594</v>
      </c>
      <c r="N226" s="2">
        <f t="shared" si="11"/>
        <v>0.05406332267</v>
      </c>
      <c r="O226" s="2">
        <f t="shared" si="12"/>
        <v>-0.1298330875</v>
      </c>
      <c r="P226" s="2">
        <f t="shared" si="13"/>
        <v>0.1842743561</v>
      </c>
      <c r="Q226" s="2">
        <f t="shared" si="14"/>
        <v>0.1040931915</v>
      </c>
    </row>
    <row r="227" ht="15.75" customHeight="1">
      <c r="A227" s="2">
        <v>2017.0</v>
      </c>
      <c r="B227" s="2">
        <v>0.1918058794943316</v>
      </c>
      <c r="C227" s="2">
        <v>0.031883354183223744</v>
      </c>
      <c r="D227" s="2">
        <f t="shared" si="4"/>
        <v>0.1278368694</v>
      </c>
      <c r="E227" s="2">
        <f t="shared" si="1"/>
        <v>173780.9376</v>
      </c>
      <c r="F227" s="7">
        <f t="shared" si="5"/>
        <v>0.05235000713</v>
      </c>
      <c r="G227" s="2">
        <f t="shared" si="6"/>
        <v>0.0616366427</v>
      </c>
      <c r="H227" s="2">
        <f t="shared" si="7"/>
        <v>-0.2423410901</v>
      </c>
      <c r="I227" s="2">
        <f t="shared" si="8"/>
        <v>0.2489407802</v>
      </c>
      <c r="J227" s="2">
        <f t="shared" si="9"/>
        <v>0.1407745364</v>
      </c>
      <c r="K227" s="2">
        <f t="shared" si="2"/>
        <v>0.07986011178</v>
      </c>
      <c r="L227" s="2">
        <f t="shared" si="3"/>
        <v>48358.29291</v>
      </c>
      <c r="M227" s="7">
        <f t="shared" si="10"/>
        <v>0.05266695036</v>
      </c>
      <c r="N227" s="2">
        <f t="shared" si="11"/>
        <v>0.05747775969</v>
      </c>
      <c r="O227" s="2">
        <f t="shared" si="12"/>
        <v>-0.1298330875</v>
      </c>
      <c r="P227" s="2">
        <f t="shared" si="13"/>
        <v>0.1842743561</v>
      </c>
      <c r="Q227" s="2">
        <f t="shared" si="14"/>
        <v>0.1043486363</v>
      </c>
    </row>
    <row r="228" ht="15.75" customHeight="1">
      <c r="A228" s="2">
        <v>2018.0</v>
      </c>
      <c r="B228" s="2">
        <v>0.21500631727253983</v>
      </c>
      <c r="C228" s="2">
        <v>0.07520268097035743</v>
      </c>
      <c r="D228" s="2">
        <f t="shared" si="4"/>
        <v>0.1590848628</v>
      </c>
      <c r="E228" s="2">
        <f t="shared" si="1"/>
        <v>201426.8542</v>
      </c>
      <c r="F228" s="7">
        <f t="shared" si="5"/>
        <v>0.07192350732</v>
      </c>
      <c r="G228" s="2">
        <f t="shared" si="6"/>
        <v>0.08114461126</v>
      </c>
      <c r="H228" s="2">
        <f t="shared" si="7"/>
        <v>-0.2423410901</v>
      </c>
      <c r="I228" s="2">
        <f t="shared" si="8"/>
        <v>0.2489407802</v>
      </c>
      <c r="J228" s="2">
        <f t="shared" si="9"/>
        <v>0.1392503242</v>
      </c>
      <c r="K228" s="2">
        <f t="shared" si="2"/>
        <v>0.1171437719</v>
      </c>
      <c r="L228" s="2">
        <f t="shared" si="3"/>
        <v>54023.16574</v>
      </c>
      <c r="M228" s="7">
        <f t="shared" si="10"/>
        <v>0.06684443062</v>
      </c>
      <c r="N228" s="2">
        <f t="shared" si="11"/>
        <v>0.07146661349</v>
      </c>
      <c r="O228" s="2">
        <f t="shared" si="12"/>
        <v>-0.1298330875</v>
      </c>
      <c r="P228" s="2">
        <f t="shared" si="13"/>
        <v>0.1842743561</v>
      </c>
      <c r="Q228" s="2">
        <f t="shared" si="14"/>
        <v>0.1017432718</v>
      </c>
    </row>
    <row r="229" ht="15.75" customHeight="1">
      <c r="A229" s="2">
        <v>2019.0</v>
      </c>
      <c r="B229" s="2">
        <v>-0.04407242603201189</v>
      </c>
      <c r="C229" s="2">
        <v>-0.011918574834669071</v>
      </c>
      <c r="D229" s="2">
        <f t="shared" si="4"/>
        <v>-0.03121088555</v>
      </c>
      <c r="E229" s="2">
        <f t="shared" si="1"/>
        <v>195140.1437</v>
      </c>
      <c r="F229" s="7">
        <f t="shared" si="5"/>
        <v>0.09859937262</v>
      </c>
      <c r="G229" s="2">
        <f t="shared" si="6"/>
        <v>0.1022576317</v>
      </c>
      <c r="H229" s="2">
        <f t="shared" si="7"/>
        <v>-0.06497925551</v>
      </c>
      <c r="I229" s="2">
        <f t="shared" si="8"/>
        <v>0.2489407802</v>
      </c>
      <c r="J229" s="2">
        <f t="shared" si="9"/>
        <v>0.09311822685</v>
      </c>
      <c r="K229" s="2">
        <f t="shared" si="2"/>
        <v>-0.02156473019</v>
      </c>
      <c r="L229" s="2">
        <f t="shared" si="3"/>
        <v>52858.17075</v>
      </c>
      <c r="M229" s="7">
        <f t="shared" si="10"/>
        <v>0.07942891568</v>
      </c>
      <c r="N229" s="2">
        <f t="shared" si="11"/>
        <v>0.08229344922</v>
      </c>
      <c r="O229" s="2">
        <f t="shared" si="12"/>
        <v>-0.06874851082</v>
      </c>
      <c r="P229" s="2">
        <f t="shared" si="13"/>
        <v>0.1842743561</v>
      </c>
      <c r="Q229" s="2">
        <f t="shared" si="14"/>
        <v>0.08173554767</v>
      </c>
    </row>
    <row r="230" ht="15.75" customHeight="1">
      <c r="A230" s="2">
        <v>2020.0</v>
      </c>
      <c r="B230" s="2">
        <v>0.17395584785466078</v>
      </c>
      <c r="C230" s="2">
        <v>0.20662276599274976</v>
      </c>
      <c r="D230" s="2">
        <f t="shared" si="4"/>
        <v>0.1870226151</v>
      </c>
      <c r="E230" s="2">
        <f t="shared" si="1"/>
        <v>231635.7637</v>
      </c>
      <c r="F230" s="7">
        <f t="shared" si="5"/>
        <v>0.09302743116</v>
      </c>
      <c r="G230" s="2">
        <f t="shared" si="6"/>
        <v>0.0960658152</v>
      </c>
      <c r="H230" s="2">
        <f t="shared" si="7"/>
        <v>-0.06497925551</v>
      </c>
      <c r="I230" s="2">
        <f t="shared" si="8"/>
        <v>0.1870226151</v>
      </c>
      <c r="J230" s="2">
        <f t="shared" si="9"/>
        <v>0.08388140304</v>
      </c>
      <c r="K230" s="2">
        <f t="shared" si="2"/>
        <v>0.1968226906</v>
      </c>
      <c r="L230" s="2">
        <f t="shared" si="3"/>
        <v>63261.85813</v>
      </c>
      <c r="M230" s="7">
        <f t="shared" si="10"/>
        <v>0.08056723983</v>
      </c>
      <c r="N230" s="2">
        <f t="shared" si="11"/>
        <v>0.08354828266</v>
      </c>
      <c r="O230" s="2">
        <f t="shared" si="12"/>
        <v>-0.06874851082</v>
      </c>
      <c r="P230" s="2">
        <f t="shared" si="13"/>
        <v>0.1968226906</v>
      </c>
      <c r="Q230" s="2">
        <f t="shared" si="14"/>
        <v>0.08355131056</v>
      </c>
    </row>
    <row r="231" ht="15.75" customHeight="1">
      <c r="A231" s="2">
        <v>2021.0</v>
      </c>
      <c r="B231" s="2">
        <v>0.1903012976880183</v>
      </c>
      <c r="C231" s="2">
        <v>0.045682138701264696</v>
      </c>
      <c r="D231" s="2">
        <f t="shared" si="4"/>
        <v>0.1324536341</v>
      </c>
      <c r="E231" s="2">
        <f t="shared" si="1"/>
        <v>262316.7624</v>
      </c>
      <c r="F231" s="7">
        <f t="shared" si="5"/>
        <v>0.08991695688</v>
      </c>
      <c r="G231" s="2">
        <f t="shared" si="6"/>
        <v>0.0927921247</v>
      </c>
      <c r="H231" s="2">
        <f t="shared" si="7"/>
        <v>-0.06497925551</v>
      </c>
      <c r="I231" s="2">
        <f t="shared" si="8"/>
        <v>0.1870226151</v>
      </c>
      <c r="J231" s="2">
        <f t="shared" si="9"/>
        <v>0.08148857003</v>
      </c>
      <c r="K231" s="2">
        <f t="shared" si="2"/>
        <v>0.0890678864</v>
      </c>
      <c r="L231" s="2">
        <f t="shared" si="3"/>
        <v>68896.45813</v>
      </c>
      <c r="M231" s="7">
        <f t="shared" si="10"/>
        <v>0.07757675205</v>
      </c>
      <c r="N231" s="2">
        <f t="shared" si="11"/>
        <v>0.08048787941</v>
      </c>
      <c r="O231" s="2">
        <f t="shared" si="12"/>
        <v>-0.06874851082</v>
      </c>
      <c r="P231" s="2">
        <f t="shared" si="13"/>
        <v>0.1968226906</v>
      </c>
      <c r="Q231" s="2">
        <f t="shared" si="14"/>
        <v>0.08263660859</v>
      </c>
    </row>
    <row r="232" ht="15.75" customHeight="1">
      <c r="A232" s="2">
        <v>2022.0</v>
      </c>
      <c r="B232" s="2">
        <v>0.10207191192065368</v>
      </c>
      <c r="C232" s="2">
        <v>-0.10650032448565272</v>
      </c>
      <c r="D232" s="2">
        <f t="shared" si="4"/>
        <v>0.01864301736</v>
      </c>
      <c r="E232" s="2">
        <f t="shared" si="1"/>
        <v>267207.1383</v>
      </c>
      <c r="F232" s="7">
        <f t="shared" si="5"/>
        <v>0.08424359272</v>
      </c>
      <c r="G232" s="2">
        <f t="shared" si="6"/>
        <v>0.08733474646</v>
      </c>
      <c r="H232" s="2">
        <f t="shared" si="7"/>
        <v>-0.06497925551</v>
      </c>
      <c r="I232" s="2">
        <f t="shared" si="8"/>
        <v>0.1870226151</v>
      </c>
      <c r="J232" s="2">
        <f t="shared" si="9"/>
        <v>0.08470901198</v>
      </c>
      <c r="K232" s="2">
        <f t="shared" si="2"/>
        <v>-0.04392865356</v>
      </c>
      <c r="L232" s="2">
        <f t="shared" si="3"/>
        <v>65869.92949</v>
      </c>
      <c r="M232" s="7">
        <f t="shared" si="10"/>
        <v>0.05947920299</v>
      </c>
      <c r="N232" s="2">
        <f t="shared" si="11"/>
        <v>0.06284244221</v>
      </c>
      <c r="O232" s="2">
        <f t="shared" si="12"/>
        <v>-0.06874851082</v>
      </c>
      <c r="P232" s="2">
        <f t="shared" si="13"/>
        <v>0.1968226906</v>
      </c>
      <c r="Q232" s="2">
        <f t="shared" si="14"/>
        <v>0.08889269697</v>
      </c>
    </row>
    <row r="233" ht="15.75" customHeight="1">
      <c r="A233" s="2">
        <v>2023.0</v>
      </c>
      <c r="B233" s="2">
        <v>-0.13904960183262394</v>
      </c>
      <c r="C233" s="2">
        <v>-0.2064298101860108</v>
      </c>
      <c r="D233" s="2">
        <f t="shared" si="4"/>
        <v>-0.1660016852</v>
      </c>
      <c r="E233" s="2">
        <f t="shared" si="1"/>
        <v>222850.3031</v>
      </c>
      <c r="F233" s="7">
        <f t="shared" si="5"/>
        <v>0.05484973493</v>
      </c>
      <c r="G233" s="2">
        <f t="shared" si="6"/>
        <v>0.0609534127</v>
      </c>
      <c r="H233" s="2">
        <f t="shared" si="7"/>
        <v>-0.1660016852</v>
      </c>
      <c r="I233" s="2">
        <f t="shared" si="8"/>
        <v>0.1870226151</v>
      </c>
      <c r="J233" s="2">
        <f t="shared" si="9"/>
        <v>0.1162804965</v>
      </c>
      <c r="K233" s="2">
        <f t="shared" si="2"/>
        <v>-0.1862157477</v>
      </c>
      <c r="L233" s="2">
        <f t="shared" si="3"/>
        <v>53603.91132</v>
      </c>
      <c r="M233" s="7">
        <f t="shared" si="10"/>
        <v>0.03121199072</v>
      </c>
      <c r="N233" s="2">
        <f t="shared" si="11"/>
        <v>0.03757252731</v>
      </c>
      <c r="O233" s="2">
        <f t="shared" si="12"/>
        <v>-0.1862157477</v>
      </c>
      <c r="P233" s="2">
        <f t="shared" si="13"/>
        <v>0.1968226906</v>
      </c>
      <c r="Q233" s="2">
        <f t="shared" si="14"/>
        <v>0.1186723985</v>
      </c>
    </row>
    <row r="234" ht="15.75" customHeight="1">
      <c r="F234" s="17">
        <f>COUNTIF(F13:F233,"&lt;0")</f>
        <v>17</v>
      </c>
      <c r="M234" s="17">
        <f>COUNTIF(M13:M233,"&lt;0")</f>
        <v>20</v>
      </c>
    </row>
    <row r="235" ht="15.75" customHeight="1">
      <c r="F235" s="17"/>
    </row>
    <row r="236" ht="15.75" customHeight="1">
      <c r="F236" s="17"/>
    </row>
    <row r="237" ht="15.75" customHeight="1">
      <c r="F237" s="17"/>
    </row>
    <row r="238" ht="15.75" customHeight="1">
      <c r="F238" s="17"/>
    </row>
    <row r="239" ht="15.75" customHeight="1">
      <c r="F239" s="17"/>
    </row>
    <row r="240" ht="15.75" customHeight="1">
      <c r="F240" s="17"/>
    </row>
    <row r="241" ht="15.75" customHeight="1">
      <c r="F241" s="17"/>
    </row>
    <row r="242" ht="15.75" customHeight="1">
      <c r="F242" s="17"/>
    </row>
    <row r="243" ht="15.75" customHeight="1">
      <c r="F243" s="17"/>
    </row>
    <row r="244" ht="15.75" customHeight="1">
      <c r="F244" s="17"/>
    </row>
    <row r="245" ht="15.75" customHeight="1">
      <c r="F245" s="17"/>
    </row>
    <row r="246" ht="15.75" customHeight="1">
      <c r="F246" s="17"/>
    </row>
    <row r="247" ht="15.75" customHeight="1">
      <c r="F247" s="17"/>
    </row>
    <row r="248" ht="15.75" customHeight="1">
      <c r="F248" s="17"/>
    </row>
    <row r="249" ht="15.75" customHeight="1">
      <c r="F249" s="17"/>
    </row>
    <row r="250" ht="15.75" customHeight="1">
      <c r="F250" s="17"/>
    </row>
    <row r="251" ht="15.75" customHeight="1">
      <c r="F251" s="17"/>
    </row>
    <row r="252" ht="15.75" customHeight="1">
      <c r="F252" s="17"/>
    </row>
    <row r="253" ht="15.75" customHeight="1">
      <c r="F253" s="17"/>
    </row>
    <row r="254" ht="15.75" customHeight="1">
      <c r="F254" s="17"/>
    </row>
    <row r="255" ht="15.75" customHeight="1">
      <c r="F255" s="17"/>
    </row>
    <row r="256" ht="15.75" customHeight="1">
      <c r="F256" s="17"/>
    </row>
    <row r="257" ht="15.75" customHeight="1">
      <c r="F257" s="17"/>
    </row>
    <row r="258" ht="15.75" customHeight="1">
      <c r="F258" s="17"/>
    </row>
    <row r="259" ht="15.75" customHeight="1">
      <c r="F259" s="17"/>
    </row>
    <row r="260" ht="15.75" customHeight="1">
      <c r="F260" s="17"/>
    </row>
    <row r="261" ht="15.75" customHeight="1">
      <c r="F261" s="17"/>
    </row>
    <row r="262" ht="15.75" customHeight="1">
      <c r="F262" s="17"/>
    </row>
    <row r="263" ht="15.75" customHeight="1">
      <c r="F263" s="17"/>
    </row>
    <row r="264" ht="15.75" customHeight="1">
      <c r="F264" s="17"/>
    </row>
    <row r="265" ht="15.75" customHeight="1">
      <c r="F265" s="17"/>
    </row>
    <row r="266" ht="15.75" customHeight="1">
      <c r="F266" s="17"/>
    </row>
    <row r="267" ht="15.75" customHeight="1">
      <c r="F267" s="17"/>
    </row>
    <row r="268" ht="15.75" customHeight="1">
      <c r="F268" s="17"/>
    </row>
    <row r="269" ht="15.75" customHeight="1">
      <c r="F269" s="17"/>
    </row>
    <row r="270" ht="15.75" customHeight="1">
      <c r="F270" s="17"/>
    </row>
    <row r="271" ht="15.75" customHeight="1">
      <c r="F271" s="17"/>
    </row>
    <row r="272" ht="15.75" customHeight="1">
      <c r="F272" s="17"/>
    </row>
    <row r="273" ht="15.75" customHeight="1">
      <c r="F273" s="17"/>
    </row>
    <row r="274" ht="15.75" customHeight="1">
      <c r="F274" s="17"/>
    </row>
    <row r="275" ht="15.75" customHeight="1">
      <c r="F275" s="17"/>
    </row>
    <row r="276" ht="15.75" customHeight="1">
      <c r="F276" s="17"/>
    </row>
    <row r="277" ht="15.75" customHeight="1">
      <c r="F277" s="17"/>
    </row>
    <row r="278" ht="15.75" customHeight="1">
      <c r="F278" s="17"/>
    </row>
    <row r="279" ht="15.75" customHeight="1">
      <c r="F279" s="17"/>
    </row>
    <row r="280" ht="15.75" customHeight="1">
      <c r="F280" s="17"/>
    </row>
    <row r="281" ht="15.75" customHeight="1">
      <c r="F281" s="17"/>
    </row>
    <row r="282" ht="15.75" customHeight="1">
      <c r="F282" s="17"/>
    </row>
    <row r="283" ht="15.75" customHeight="1">
      <c r="F283" s="17"/>
    </row>
    <row r="284" ht="15.75" customHeight="1">
      <c r="F284" s="17"/>
    </row>
    <row r="285" ht="15.75" customHeight="1">
      <c r="F285" s="17"/>
    </row>
    <row r="286" ht="15.75" customHeight="1">
      <c r="F286" s="17"/>
    </row>
    <row r="287" ht="15.75" customHeight="1">
      <c r="F287" s="17"/>
    </row>
    <row r="288" ht="15.75" customHeight="1">
      <c r="F288" s="17"/>
    </row>
    <row r="289" ht="15.75" customHeight="1">
      <c r="F289" s="17"/>
    </row>
    <row r="290" ht="15.75" customHeight="1">
      <c r="F290" s="17"/>
    </row>
    <row r="291" ht="15.75" customHeight="1">
      <c r="F291" s="17"/>
    </row>
    <row r="292" ht="15.75" customHeight="1">
      <c r="F292" s="17"/>
    </row>
    <row r="293" ht="15.75" customHeight="1">
      <c r="F293" s="17"/>
    </row>
    <row r="294" ht="15.75" customHeight="1">
      <c r="F294" s="17"/>
    </row>
    <row r="295" ht="15.75" customHeight="1">
      <c r="F295" s="17"/>
    </row>
    <row r="296" ht="15.75" customHeight="1">
      <c r="F296" s="17"/>
    </row>
    <row r="297" ht="15.75" customHeight="1">
      <c r="F297" s="17"/>
    </row>
    <row r="298" ht="15.75" customHeight="1">
      <c r="F298" s="17"/>
    </row>
    <row r="299" ht="15.75" customHeight="1">
      <c r="F299" s="17"/>
    </row>
    <row r="300" ht="15.75" customHeight="1">
      <c r="F300" s="17"/>
    </row>
    <row r="301" ht="15.75" customHeight="1">
      <c r="F301" s="17"/>
    </row>
    <row r="302" ht="15.75" customHeight="1">
      <c r="F302" s="17"/>
    </row>
    <row r="303" ht="15.75" customHeight="1">
      <c r="F303" s="17"/>
    </row>
    <row r="304" ht="15.75" customHeight="1">
      <c r="F304" s="17"/>
    </row>
    <row r="305" ht="15.75" customHeight="1">
      <c r="F305" s="17"/>
    </row>
    <row r="306" ht="15.75" customHeight="1">
      <c r="F306" s="17"/>
    </row>
    <row r="307" ht="15.75" customHeight="1">
      <c r="F307" s="17"/>
    </row>
    <row r="308" ht="15.75" customHeight="1">
      <c r="F308" s="17"/>
    </row>
    <row r="309" ht="15.75" customHeight="1">
      <c r="F309" s="17"/>
    </row>
    <row r="310" ht="15.75" customHeight="1">
      <c r="F310" s="17"/>
    </row>
    <row r="311" ht="15.75" customHeight="1">
      <c r="F311" s="17"/>
    </row>
    <row r="312" ht="15.75" customHeight="1">
      <c r="F312" s="17"/>
    </row>
    <row r="313" ht="15.75" customHeight="1">
      <c r="F313" s="17"/>
    </row>
    <row r="314" ht="15.75" customHeight="1">
      <c r="F314" s="17"/>
    </row>
    <row r="315" ht="15.75" customHeight="1">
      <c r="F315" s="17"/>
    </row>
    <row r="316" ht="15.75" customHeight="1">
      <c r="F316" s="17"/>
    </row>
    <row r="317" ht="15.75" customHeight="1">
      <c r="F317" s="17"/>
    </row>
    <row r="318" ht="15.75" customHeight="1">
      <c r="F318" s="17"/>
    </row>
    <row r="319" ht="15.75" customHeight="1">
      <c r="F319" s="17"/>
    </row>
    <row r="320" ht="15.75" customHeight="1">
      <c r="F320" s="17"/>
    </row>
    <row r="321" ht="15.75" customHeight="1">
      <c r="F321" s="17"/>
    </row>
    <row r="322" ht="15.75" customHeight="1">
      <c r="F322" s="17"/>
    </row>
    <row r="323" ht="15.75" customHeight="1">
      <c r="F323" s="17"/>
    </row>
    <row r="324" ht="15.75" customHeight="1">
      <c r="F324" s="17"/>
    </row>
    <row r="325" ht="15.75" customHeight="1">
      <c r="F325" s="17"/>
    </row>
    <row r="326" ht="15.75" customHeight="1">
      <c r="F326" s="17"/>
    </row>
    <row r="327" ht="15.75" customHeight="1">
      <c r="F327" s="17"/>
    </row>
    <row r="328" ht="15.75" customHeight="1">
      <c r="F328" s="17"/>
    </row>
    <row r="329" ht="15.75" customHeight="1">
      <c r="F329" s="17"/>
    </row>
    <row r="330" ht="15.75" customHeight="1">
      <c r="F330" s="17"/>
    </row>
    <row r="331" ht="15.75" customHeight="1">
      <c r="F331" s="17"/>
    </row>
    <row r="332" ht="15.75" customHeight="1">
      <c r="F332" s="17"/>
    </row>
    <row r="333" ht="15.75" customHeight="1">
      <c r="F333" s="17"/>
    </row>
    <row r="334" ht="15.75" customHeight="1">
      <c r="F334" s="17"/>
    </row>
    <row r="335" ht="15.75" customHeight="1">
      <c r="F335" s="17"/>
    </row>
    <row r="336" ht="15.75" customHeight="1">
      <c r="F336" s="17"/>
    </row>
    <row r="337" ht="15.75" customHeight="1">
      <c r="F337" s="17"/>
    </row>
    <row r="338" ht="15.75" customHeight="1">
      <c r="F338" s="17"/>
    </row>
    <row r="339" ht="15.75" customHeight="1">
      <c r="F339" s="17"/>
    </row>
    <row r="340" ht="15.75" customHeight="1">
      <c r="F340" s="17"/>
    </row>
    <row r="341" ht="15.75" customHeight="1">
      <c r="F341" s="17"/>
    </row>
    <row r="342" ht="15.75" customHeight="1">
      <c r="F342" s="17"/>
    </row>
    <row r="343" ht="15.75" customHeight="1">
      <c r="F343" s="17"/>
    </row>
    <row r="344" ht="15.75" customHeight="1">
      <c r="F344" s="17"/>
    </row>
    <row r="345" ht="15.75" customHeight="1">
      <c r="F345" s="17"/>
    </row>
    <row r="346" ht="15.75" customHeight="1">
      <c r="F346" s="17"/>
    </row>
    <row r="347" ht="15.75" customHeight="1">
      <c r="F347" s="17"/>
    </row>
    <row r="348" ht="15.75" customHeight="1">
      <c r="F348" s="17"/>
    </row>
    <row r="349" ht="15.75" customHeight="1">
      <c r="F349" s="17"/>
    </row>
    <row r="350" ht="15.75" customHeight="1">
      <c r="F350" s="17"/>
    </row>
    <row r="351" ht="15.75" customHeight="1">
      <c r="F351" s="17"/>
    </row>
    <row r="352" ht="15.75" customHeight="1">
      <c r="F352" s="17"/>
    </row>
    <row r="353" ht="15.75" customHeight="1">
      <c r="F353" s="17"/>
    </row>
    <row r="354" ht="15.75" customHeight="1">
      <c r="F354" s="17"/>
    </row>
    <row r="355" ht="15.75" customHeight="1">
      <c r="F355" s="17"/>
    </row>
    <row r="356" ht="15.75" customHeight="1">
      <c r="F356" s="17"/>
    </row>
    <row r="357" ht="15.75" customHeight="1">
      <c r="F357" s="17"/>
    </row>
    <row r="358" ht="15.75" customHeight="1">
      <c r="F358" s="17"/>
    </row>
    <row r="359" ht="15.75" customHeight="1">
      <c r="F359" s="17"/>
    </row>
    <row r="360" ht="15.75" customHeight="1">
      <c r="F360" s="17"/>
    </row>
    <row r="361" ht="15.75" customHeight="1">
      <c r="F361" s="17"/>
    </row>
    <row r="362" ht="15.75" customHeight="1">
      <c r="F362" s="17"/>
    </row>
    <row r="363" ht="15.75" customHeight="1">
      <c r="F363" s="17"/>
    </row>
    <row r="364" ht="15.75" customHeight="1">
      <c r="F364" s="17"/>
    </row>
    <row r="365" ht="15.75" customHeight="1">
      <c r="F365" s="17"/>
    </row>
    <row r="366" ht="15.75" customHeight="1">
      <c r="F366" s="17"/>
    </row>
    <row r="367" ht="15.75" customHeight="1">
      <c r="F367" s="17"/>
    </row>
    <row r="368" ht="15.75" customHeight="1">
      <c r="F368" s="17"/>
    </row>
    <row r="369" ht="15.75" customHeight="1">
      <c r="F369" s="17"/>
    </row>
    <row r="370" ht="15.75" customHeight="1">
      <c r="F370" s="17"/>
    </row>
    <row r="371" ht="15.75" customHeight="1">
      <c r="F371" s="17"/>
    </row>
    <row r="372" ht="15.75" customHeight="1">
      <c r="F372" s="17"/>
    </row>
    <row r="373" ht="15.75" customHeight="1">
      <c r="F373" s="17"/>
    </row>
    <row r="374" ht="15.75" customHeight="1">
      <c r="F374" s="17"/>
    </row>
    <row r="375" ht="15.75" customHeight="1">
      <c r="F375" s="17"/>
    </row>
    <row r="376" ht="15.75" customHeight="1">
      <c r="F376" s="17"/>
    </row>
    <row r="377" ht="15.75" customHeight="1">
      <c r="F377" s="17"/>
    </row>
    <row r="378" ht="15.75" customHeight="1">
      <c r="F378" s="17"/>
    </row>
    <row r="379" ht="15.75" customHeight="1">
      <c r="F379" s="17"/>
    </row>
    <row r="380" ht="15.75" customHeight="1">
      <c r="F380" s="17"/>
    </row>
    <row r="381" ht="15.75" customHeight="1">
      <c r="F381" s="17"/>
    </row>
    <row r="382" ht="15.75" customHeight="1">
      <c r="F382" s="17"/>
    </row>
    <row r="383" ht="15.75" customHeight="1">
      <c r="F383" s="17"/>
    </row>
    <row r="384" ht="15.75" customHeight="1">
      <c r="F384" s="17"/>
    </row>
    <row r="385" ht="15.75" customHeight="1">
      <c r="F385" s="17"/>
    </row>
    <row r="386" ht="15.75" customHeight="1">
      <c r="F386" s="17"/>
    </row>
    <row r="387" ht="15.75" customHeight="1">
      <c r="F387" s="17"/>
    </row>
    <row r="388" ht="15.75" customHeight="1">
      <c r="F388" s="17"/>
    </row>
    <row r="389" ht="15.75" customHeight="1">
      <c r="F389" s="17"/>
    </row>
    <row r="390" ht="15.75" customHeight="1">
      <c r="F390" s="17"/>
    </row>
    <row r="391" ht="15.75" customHeight="1">
      <c r="F391" s="17"/>
    </row>
    <row r="392" ht="15.75" customHeight="1">
      <c r="F392" s="17"/>
    </row>
    <row r="393" ht="15.75" customHeight="1">
      <c r="F393" s="17"/>
    </row>
    <row r="394" ht="15.75" customHeight="1">
      <c r="F394" s="17"/>
    </row>
    <row r="395" ht="15.75" customHeight="1">
      <c r="F395" s="17"/>
    </row>
    <row r="396" ht="15.75" customHeight="1">
      <c r="F396" s="17"/>
    </row>
    <row r="397" ht="15.75" customHeight="1">
      <c r="F397" s="17"/>
    </row>
    <row r="398" ht="15.75" customHeight="1">
      <c r="F398" s="17"/>
    </row>
    <row r="399" ht="15.75" customHeight="1">
      <c r="F399" s="17"/>
    </row>
    <row r="400" ht="15.75" customHeight="1">
      <c r="F400" s="17"/>
    </row>
    <row r="401" ht="15.75" customHeight="1">
      <c r="F401" s="17"/>
    </row>
    <row r="402" ht="15.75" customHeight="1">
      <c r="F402" s="17"/>
    </row>
    <row r="403" ht="15.75" customHeight="1">
      <c r="F403" s="17"/>
    </row>
    <row r="404" ht="15.75" customHeight="1">
      <c r="F404" s="17"/>
    </row>
    <row r="405" ht="15.75" customHeight="1">
      <c r="F405" s="17"/>
    </row>
    <row r="406" ht="15.75" customHeight="1">
      <c r="F406" s="17"/>
    </row>
    <row r="407" ht="15.75" customHeight="1">
      <c r="F407" s="17"/>
    </row>
    <row r="408" ht="15.75" customHeight="1">
      <c r="F408" s="17"/>
    </row>
    <row r="409" ht="15.75" customHeight="1">
      <c r="F409" s="17"/>
    </row>
    <row r="410" ht="15.75" customHeight="1">
      <c r="F410" s="17"/>
    </row>
    <row r="411" ht="15.75" customHeight="1">
      <c r="F411" s="17"/>
    </row>
    <row r="412" ht="15.75" customHeight="1">
      <c r="F412" s="17"/>
    </row>
    <row r="413" ht="15.75" customHeight="1">
      <c r="F413" s="17"/>
    </row>
    <row r="414" ht="15.75" customHeight="1">
      <c r="F414" s="17"/>
    </row>
    <row r="415" ht="15.75" customHeight="1">
      <c r="F415" s="17"/>
    </row>
    <row r="416" ht="15.75" customHeight="1">
      <c r="F416" s="17"/>
    </row>
    <row r="417" ht="15.75" customHeight="1">
      <c r="F417" s="17"/>
    </row>
    <row r="418" ht="15.75" customHeight="1">
      <c r="F418" s="17"/>
    </row>
    <row r="419" ht="15.75" customHeight="1">
      <c r="F419" s="17"/>
    </row>
    <row r="420" ht="15.75" customHeight="1">
      <c r="F420" s="17"/>
    </row>
    <row r="421" ht="15.75" customHeight="1">
      <c r="F421" s="17"/>
    </row>
    <row r="422" ht="15.75" customHeight="1">
      <c r="F422" s="17"/>
    </row>
    <row r="423" ht="15.75" customHeight="1">
      <c r="F423" s="17"/>
    </row>
    <row r="424" ht="15.75" customHeight="1">
      <c r="F424" s="17"/>
    </row>
    <row r="425" ht="15.75" customHeight="1">
      <c r="F425" s="17"/>
    </row>
    <row r="426" ht="15.75" customHeight="1">
      <c r="F426" s="17"/>
    </row>
    <row r="427" ht="15.75" customHeight="1">
      <c r="F427" s="17"/>
    </row>
    <row r="428" ht="15.75" customHeight="1">
      <c r="F428" s="17"/>
    </row>
    <row r="429" ht="15.75" customHeight="1">
      <c r="F429" s="17"/>
    </row>
    <row r="430" ht="15.75" customHeight="1">
      <c r="F430" s="17"/>
    </row>
    <row r="431" ht="15.75" customHeight="1">
      <c r="F431" s="17"/>
    </row>
    <row r="432" ht="15.75" customHeight="1">
      <c r="F432" s="17"/>
    </row>
    <row r="433" ht="15.75" customHeight="1">
      <c r="F433" s="17"/>
    </row>
    <row r="434" ht="15.75" customHeight="1">
      <c r="F434" s="17"/>
    </row>
    <row r="435" ht="15.75" customHeight="1">
      <c r="F435" s="17"/>
    </row>
    <row r="436" ht="15.75" customHeight="1">
      <c r="F436" s="17"/>
    </row>
    <row r="437" ht="15.75" customHeight="1">
      <c r="F437" s="17"/>
    </row>
    <row r="438" ht="15.75" customHeight="1">
      <c r="F438" s="17"/>
    </row>
    <row r="439" ht="15.75" customHeight="1">
      <c r="F439" s="17"/>
    </row>
    <row r="440" ht="15.75" customHeight="1">
      <c r="F440" s="17"/>
    </row>
    <row r="441" ht="15.75" customHeight="1">
      <c r="F441" s="17"/>
    </row>
    <row r="442" ht="15.75" customHeight="1">
      <c r="F442" s="17"/>
    </row>
    <row r="443" ht="15.75" customHeight="1">
      <c r="F443" s="17"/>
    </row>
    <row r="444" ht="15.75" customHeight="1">
      <c r="F444" s="17"/>
    </row>
    <row r="445" ht="15.75" customHeight="1">
      <c r="F445" s="17"/>
    </row>
    <row r="446" ht="15.75" customHeight="1">
      <c r="F446" s="17"/>
    </row>
    <row r="447" ht="15.75" customHeight="1">
      <c r="F447" s="17"/>
    </row>
    <row r="448" ht="15.75" customHeight="1">
      <c r="F448" s="17"/>
    </row>
    <row r="449" ht="15.75" customHeight="1">
      <c r="F449" s="17"/>
    </row>
    <row r="450" ht="15.75" customHeight="1">
      <c r="F450" s="17"/>
    </row>
    <row r="451" ht="15.75" customHeight="1">
      <c r="F451" s="17"/>
    </row>
    <row r="452" ht="15.75" customHeight="1">
      <c r="F452" s="17"/>
    </row>
    <row r="453" ht="15.75" customHeight="1">
      <c r="F453" s="17"/>
    </row>
    <row r="454" ht="15.75" customHeight="1">
      <c r="F454" s="17"/>
    </row>
    <row r="455" ht="15.75" customHeight="1">
      <c r="F455" s="17"/>
    </row>
    <row r="456" ht="15.75" customHeight="1">
      <c r="F456" s="17"/>
    </row>
    <row r="457" ht="15.75" customHeight="1">
      <c r="F457" s="17"/>
    </row>
    <row r="458" ht="15.75" customHeight="1">
      <c r="F458" s="17"/>
    </row>
    <row r="459" ht="15.75" customHeight="1">
      <c r="F459" s="17"/>
    </row>
    <row r="460" ht="15.75" customHeight="1">
      <c r="F460" s="17"/>
    </row>
    <row r="461" ht="15.75" customHeight="1">
      <c r="F461" s="17"/>
    </row>
    <row r="462" ht="15.75" customHeight="1">
      <c r="F462" s="17"/>
    </row>
    <row r="463" ht="15.75" customHeight="1">
      <c r="F463" s="17"/>
    </row>
    <row r="464" ht="15.75" customHeight="1">
      <c r="F464" s="17"/>
    </row>
    <row r="465" ht="15.75" customHeight="1">
      <c r="F465" s="17"/>
    </row>
    <row r="466" ht="15.75" customHeight="1">
      <c r="F466" s="17"/>
    </row>
    <row r="467" ht="15.75" customHeight="1">
      <c r="F467" s="17"/>
    </row>
    <row r="468" ht="15.75" customHeight="1">
      <c r="F468" s="17"/>
    </row>
    <row r="469" ht="15.75" customHeight="1">
      <c r="F469" s="17"/>
    </row>
    <row r="470" ht="15.75" customHeight="1">
      <c r="F470" s="17"/>
    </row>
    <row r="471" ht="15.75" customHeight="1">
      <c r="F471" s="17"/>
    </row>
    <row r="472" ht="15.75" customHeight="1">
      <c r="F472" s="17"/>
    </row>
    <row r="473" ht="15.75" customHeight="1">
      <c r="F473" s="17"/>
    </row>
    <row r="474" ht="15.75" customHeight="1">
      <c r="F474" s="17"/>
    </row>
    <row r="475" ht="15.75" customHeight="1">
      <c r="F475" s="17"/>
    </row>
    <row r="476" ht="15.75" customHeight="1">
      <c r="F476" s="17"/>
    </row>
    <row r="477" ht="15.75" customHeight="1">
      <c r="F477" s="17"/>
    </row>
    <row r="478" ht="15.75" customHeight="1">
      <c r="F478" s="17"/>
    </row>
    <row r="479" ht="15.75" customHeight="1">
      <c r="F479" s="17"/>
    </row>
    <row r="480" ht="15.75" customHeight="1">
      <c r="F480" s="17"/>
    </row>
    <row r="481" ht="15.75" customHeight="1">
      <c r="F481" s="17"/>
    </row>
    <row r="482" ht="15.75" customHeight="1">
      <c r="F482" s="17"/>
    </row>
    <row r="483" ht="15.75" customHeight="1">
      <c r="F483" s="17"/>
    </row>
    <row r="484" ht="15.75" customHeight="1">
      <c r="F484" s="17"/>
    </row>
    <row r="485" ht="15.75" customHeight="1">
      <c r="F485" s="17"/>
    </row>
    <row r="486" ht="15.75" customHeight="1">
      <c r="F486" s="17"/>
    </row>
    <row r="487" ht="15.75" customHeight="1">
      <c r="F487" s="17"/>
    </row>
    <row r="488" ht="15.75" customHeight="1">
      <c r="F488" s="17"/>
    </row>
    <row r="489" ht="15.75" customHeight="1">
      <c r="F489" s="17"/>
    </row>
    <row r="490" ht="15.75" customHeight="1">
      <c r="F490" s="17"/>
    </row>
    <row r="491" ht="15.75" customHeight="1">
      <c r="F491" s="17"/>
    </row>
    <row r="492" ht="15.75" customHeight="1">
      <c r="F492" s="17"/>
    </row>
    <row r="493" ht="15.75" customHeight="1">
      <c r="F493" s="17"/>
    </row>
    <row r="494" ht="15.75" customHeight="1">
      <c r="F494" s="17"/>
    </row>
    <row r="495" ht="15.75" customHeight="1">
      <c r="F495" s="17"/>
    </row>
    <row r="496" ht="15.75" customHeight="1">
      <c r="F496" s="17"/>
    </row>
    <row r="497" ht="15.75" customHeight="1">
      <c r="F497" s="17"/>
    </row>
    <row r="498" ht="15.75" customHeight="1">
      <c r="F498" s="17"/>
    </row>
    <row r="499" ht="15.75" customHeight="1">
      <c r="F499" s="17"/>
    </row>
    <row r="500" ht="15.75" customHeight="1">
      <c r="F500" s="17"/>
    </row>
    <row r="501" ht="15.75" customHeight="1">
      <c r="F501" s="17"/>
    </row>
    <row r="502" ht="15.75" customHeight="1">
      <c r="F502" s="17"/>
    </row>
    <row r="503" ht="15.75" customHeight="1">
      <c r="F503" s="17"/>
    </row>
    <row r="504" ht="15.75" customHeight="1">
      <c r="F504" s="17"/>
    </row>
    <row r="505" ht="15.75" customHeight="1">
      <c r="F505" s="17"/>
    </row>
    <row r="506" ht="15.75" customHeight="1">
      <c r="F506" s="17"/>
    </row>
    <row r="507" ht="15.75" customHeight="1">
      <c r="F507" s="17"/>
    </row>
    <row r="508" ht="15.75" customHeight="1">
      <c r="F508" s="17"/>
    </row>
    <row r="509" ht="15.75" customHeight="1">
      <c r="F509" s="17"/>
    </row>
    <row r="510" ht="15.75" customHeight="1">
      <c r="F510" s="17"/>
    </row>
    <row r="511" ht="15.75" customHeight="1">
      <c r="F511" s="17"/>
    </row>
    <row r="512" ht="15.75" customHeight="1">
      <c r="F512" s="17"/>
    </row>
    <row r="513" ht="15.75" customHeight="1">
      <c r="F513" s="17"/>
    </row>
    <row r="514" ht="15.75" customHeight="1">
      <c r="F514" s="17"/>
    </row>
    <row r="515" ht="15.75" customHeight="1">
      <c r="F515" s="17"/>
    </row>
    <row r="516" ht="15.75" customHeight="1">
      <c r="F516" s="17"/>
    </row>
    <row r="517" ht="15.75" customHeight="1">
      <c r="F517" s="17"/>
    </row>
    <row r="518" ht="15.75" customHeight="1">
      <c r="F518" s="17"/>
    </row>
    <row r="519" ht="15.75" customHeight="1">
      <c r="F519" s="17"/>
    </row>
    <row r="520" ht="15.75" customHeight="1">
      <c r="F520" s="17"/>
    </row>
    <row r="521" ht="15.75" customHeight="1">
      <c r="F521" s="17"/>
    </row>
    <row r="522" ht="15.75" customHeight="1">
      <c r="F522" s="17"/>
    </row>
    <row r="523" ht="15.75" customHeight="1">
      <c r="F523" s="17"/>
    </row>
    <row r="524" ht="15.75" customHeight="1">
      <c r="F524" s="17"/>
    </row>
    <row r="525" ht="15.75" customHeight="1">
      <c r="F525" s="17"/>
    </row>
    <row r="526" ht="15.75" customHeight="1">
      <c r="F526" s="17"/>
    </row>
    <row r="527" ht="15.75" customHeight="1">
      <c r="F527" s="17"/>
    </row>
    <row r="528" ht="15.75" customHeight="1">
      <c r="F528" s="17"/>
    </row>
    <row r="529" ht="15.75" customHeight="1">
      <c r="F529" s="17"/>
    </row>
    <row r="530" ht="15.75" customHeight="1">
      <c r="F530" s="17"/>
    </row>
    <row r="531" ht="15.75" customHeight="1">
      <c r="F531" s="17"/>
    </row>
    <row r="532" ht="15.75" customHeight="1">
      <c r="F532" s="17"/>
    </row>
    <row r="533" ht="15.75" customHeight="1">
      <c r="F533" s="17"/>
    </row>
    <row r="534" ht="15.75" customHeight="1">
      <c r="F534" s="17"/>
    </row>
    <row r="535" ht="15.75" customHeight="1">
      <c r="F535" s="17"/>
    </row>
    <row r="536" ht="15.75" customHeight="1">
      <c r="F536" s="17"/>
    </row>
    <row r="537" ht="15.75" customHeight="1">
      <c r="F537" s="17"/>
    </row>
    <row r="538" ht="15.75" customHeight="1">
      <c r="F538" s="17"/>
    </row>
    <row r="539" ht="15.75" customHeight="1">
      <c r="F539" s="17"/>
    </row>
    <row r="540" ht="15.75" customHeight="1">
      <c r="F540" s="17"/>
    </row>
    <row r="541" ht="15.75" customHeight="1">
      <c r="F541" s="17"/>
    </row>
    <row r="542" ht="15.75" customHeight="1">
      <c r="F542" s="17"/>
    </row>
    <row r="543" ht="15.75" customHeight="1">
      <c r="F543" s="17"/>
    </row>
    <row r="544" ht="15.75" customHeight="1">
      <c r="F544" s="17"/>
    </row>
    <row r="545" ht="15.75" customHeight="1">
      <c r="F545" s="17"/>
    </row>
    <row r="546" ht="15.75" customHeight="1">
      <c r="F546" s="17"/>
    </row>
    <row r="547" ht="15.75" customHeight="1">
      <c r="F547" s="17"/>
    </row>
    <row r="548" ht="15.75" customHeight="1">
      <c r="F548" s="17"/>
    </row>
    <row r="549" ht="15.75" customHeight="1">
      <c r="F549" s="17"/>
    </row>
    <row r="550" ht="15.75" customHeight="1">
      <c r="F550" s="17"/>
    </row>
    <row r="551" ht="15.75" customHeight="1">
      <c r="F551" s="17"/>
    </row>
    <row r="552" ht="15.75" customHeight="1">
      <c r="F552" s="17"/>
    </row>
    <row r="553" ht="15.75" customHeight="1">
      <c r="F553" s="17"/>
    </row>
    <row r="554" ht="15.75" customHeight="1">
      <c r="F554" s="17"/>
    </row>
    <row r="555" ht="15.75" customHeight="1">
      <c r="F555" s="17"/>
    </row>
    <row r="556" ht="15.75" customHeight="1">
      <c r="F556" s="17"/>
    </row>
    <row r="557" ht="15.75" customHeight="1">
      <c r="F557" s="17"/>
    </row>
    <row r="558" ht="15.75" customHeight="1">
      <c r="F558" s="17"/>
    </row>
    <row r="559" ht="15.75" customHeight="1">
      <c r="F559" s="17"/>
    </row>
    <row r="560" ht="15.75" customHeight="1">
      <c r="F560" s="17"/>
    </row>
    <row r="561" ht="15.75" customHeight="1">
      <c r="F561" s="17"/>
    </row>
    <row r="562" ht="15.75" customHeight="1">
      <c r="F562" s="17"/>
    </row>
    <row r="563" ht="15.75" customHeight="1">
      <c r="F563" s="17"/>
    </row>
    <row r="564" ht="15.75" customHeight="1">
      <c r="F564" s="17"/>
    </row>
    <row r="565" ht="15.75" customHeight="1">
      <c r="F565" s="17"/>
    </row>
    <row r="566" ht="15.75" customHeight="1">
      <c r="F566" s="17"/>
    </row>
    <row r="567" ht="15.75" customHeight="1">
      <c r="F567" s="17"/>
    </row>
    <row r="568" ht="15.75" customHeight="1">
      <c r="F568" s="17"/>
    </row>
    <row r="569" ht="15.75" customHeight="1">
      <c r="F569" s="17"/>
    </row>
    <row r="570" ht="15.75" customHeight="1">
      <c r="F570" s="17"/>
    </row>
    <row r="571" ht="15.75" customHeight="1">
      <c r="F571" s="17"/>
    </row>
    <row r="572" ht="15.75" customHeight="1">
      <c r="F572" s="17"/>
    </row>
    <row r="573" ht="15.75" customHeight="1">
      <c r="F573" s="17"/>
    </row>
    <row r="574" ht="15.75" customHeight="1">
      <c r="F574" s="17"/>
    </row>
    <row r="575" ht="15.75" customHeight="1">
      <c r="F575" s="17"/>
    </row>
    <row r="576" ht="15.75" customHeight="1">
      <c r="F576" s="17"/>
    </row>
    <row r="577" ht="15.75" customHeight="1">
      <c r="F577" s="17"/>
    </row>
    <row r="578" ht="15.75" customHeight="1">
      <c r="F578" s="17"/>
    </row>
    <row r="579" ht="15.75" customHeight="1">
      <c r="F579" s="17"/>
    </row>
    <row r="580" ht="15.75" customHeight="1">
      <c r="F580" s="17"/>
    </row>
    <row r="581" ht="15.75" customHeight="1">
      <c r="F581" s="17"/>
    </row>
    <row r="582" ht="15.75" customHeight="1">
      <c r="F582" s="17"/>
    </row>
    <row r="583" ht="15.75" customHeight="1">
      <c r="F583" s="17"/>
    </row>
    <row r="584" ht="15.75" customHeight="1">
      <c r="F584" s="17"/>
    </row>
    <row r="585" ht="15.75" customHeight="1">
      <c r="F585" s="17"/>
    </row>
    <row r="586" ht="15.75" customHeight="1">
      <c r="F586" s="17"/>
    </row>
    <row r="587" ht="15.75" customHeight="1">
      <c r="F587" s="17"/>
    </row>
    <row r="588" ht="15.75" customHeight="1">
      <c r="F588" s="17"/>
    </row>
    <row r="589" ht="15.75" customHeight="1">
      <c r="F589" s="17"/>
    </row>
    <row r="590" ht="15.75" customHeight="1">
      <c r="F590" s="17"/>
    </row>
    <row r="591" ht="15.75" customHeight="1">
      <c r="F591" s="17"/>
    </row>
    <row r="592" ht="15.75" customHeight="1">
      <c r="F592" s="17"/>
    </row>
    <row r="593" ht="15.75" customHeight="1">
      <c r="F593" s="17"/>
    </row>
    <row r="594" ht="15.75" customHeight="1">
      <c r="F594" s="17"/>
    </row>
    <row r="595" ht="15.75" customHeight="1">
      <c r="F595" s="17"/>
    </row>
    <row r="596" ht="15.75" customHeight="1">
      <c r="F596" s="17"/>
    </row>
    <row r="597" ht="15.75" customHeight="1">
      <c r="F597" s="17"/>
    </row>
    <row r="598" ht="15.75" customHeight="1">
      <c r="F598" s="17"/>
    </row>
    <row r="599" ht="15.75" customHeight="1">
      <c r="F599" s="17"/>
    </row>
    <row r="600" ht="15.75" customHeight="1">
      <c r="F600" s="17"/>
    </row>
    <row r="601" ht="15.75" customHeight="1">
      <c r="F601" s="17"/>
    </row>
    <row r="602" ht="15.75" customHeight="1">
      <c r="F602" s="17"/>
    </row>
    <row r="603" ht="15.75" customHeight="1">
      <c r="F603" s="17"/>
    </row>
    <row r="604" ht="15.75" customHeight="1">
      <c r="F604" s="17"/>
    </row>
    <row r="605" ht="15.75" customHeight="1">
      <c r="F605" s="17"/>
    </row>
    <row r="606" ht="15.75" customHeight="1">
      <c r="F606" s="17"/>
    </row>
    <row r="607" ht="15.75" customHeight="1">
      <c r="F607" s="17"/>
    </row>
    <row r="608" ht="15.75" customHeight="1">
      <c r="F608" s="17"/>
    </row>
    <row r="609" ht="15.75" customHeight="1">
      <c r="F609" s="17"/>
    </row>
    <row r="610" ht="15.75" customHeight="1">
      <c r="F610" s="17"/>
    </row>
    <row r="611" ht="15.75" customHeight="1">
      <c r="F611" s="17"/>
    </row>
    <row r="612" ht="15.75" customHeight="1">
      <c r="F612" s="17"/>
    </row>
    <row r="613" ht="15.75" customHeight="1">
      <c r="F613" s="17"/>
    </row>
    <row r="614" ht="15.75" customHeight="1">
      <c r="F614" s="17"/>
    </row>
    <row r="615" ht="15.75" customHeight="1">
      <c r="F615" s="17"/>
    </row>
    <row r="616" ht="15.75" customHeight="1">
      <c r="F616" s="17"/>
    </row>
    <row r="617" ht="15.75" customHeight="1">
      <c r="F617" s="17"/>
    </row>
    <row r="618" ht="15.75" customHeight="1">
      <c r="F618" s="17"/>
    </row>
    <row r="619" ht="15.75" customHeight="1">
      <c r="F619" s="17"/>
    </row>
    <row r="620" ht="15.75" customHeight="1">
      <c r="F620" s="17"/>
    </row>
    <row r="621" ht="15.75" customHeight="1">
      <c r="F621" s="17"/>
    </row>
    <row r="622" ht="15.75" customHeight="1">
      <c r="F622" s="17"/>
    </row>
    <row r="623" ht="15.75" customHeight="1">
      <c r="F623" s="17"/>
    </row>
    <row r="624" ht="15.75" customHeight="1">
      <c r="F624" s="17"/>
    </row>
    <row r="625" ht="15.75" customHeight="1">
      <c r="F625" s="17"/>
    </row>
    <row r="626" ht="15.75" customHeight="1">
      <c r="F626" s="17"/>
    </row>
    <row r="627" ht="15.75" customHeight="1">
      <c r="F627" s="17"/>
    </row>
    <row r="628" ht="15.75" customHeight="1">
      <c r="F628" s="17"/>
    </row>
    <row r="629" ht="15.75" customHeight="1">
      <c r="F629" s="17"/>
    </row>
    <row r="630" ht="15.75" customHeight="1">
      <c r="F630" s="17"/>
    </row>
    <row r="631" ht="15.75" customHeight="1">
      <c r="F631" s="17"/>
    </row>
    <row r="632" ht="15.75" customHeight="1">
      <c r="F632" s="17"/>
    </row>
    <row r="633" ht="15.75" customHeight="1">
      <c r="F633" s="17"/>
    </row>
    <row r="634" ht="15.75" customHeight="1">
      <c r="F634" s="17"/>
    </row>
    <row r="635" ht="15.75" customHeight="1">
      <c r="F635" s="17"/>
    </row>
    <row r="636" ht="15.75" customHeight="1">
      <c r="F636" s="17"/>
    </row>
    <row r="637" ht="15.75" customHeight="1">
      <c r="F637" s="17"/>
    </row>
    <row r="638" ht="15.75" customHeight="1">
      <c r="F638" s="17"/>
    </row>
    <row r="639" ht="15.75" customHeight="1">
      <c r="F639" s="17"/>
    </row>
    <row r="640" ht="15.75" customHeight="1">
      <c r="F640" s="17"/>
    </row>
    <row r="641" ht="15.75" customHeight="1">
      <c r="F641" s="17"/>
    </row>
    <row r="642" ht="15.75" customHeight="1">
      <c r="F642" s="17"/>
    </row>
    <row r="643" ht="15.75" customHeight="1">
      <c r="F643" s="17"/>
    </row>
    <row r="644" ht="15.75" customHeight="1">
      <c r="F644" s="17"/>
    </row>
    <row r="645" ht="15.75" customHeight="1">
      <c r="F645" s="17"/>
    </row>
    <row r="646" ht="15.75" customHeight="1">
      <c r="F646" s="17"/>
    </row>
    <row r="647" ht="15.75" customHeight="1">
      <c r="F647" s="17"/>
    </row>
    <row r="648" ht="15.75" customHeight="1">
      <c r="F648" s="17"/>
    </row>
    <row r="649" ht="15.75" customHeight="1">
      <c r="F649" s="17"/>
    </row>
    <row r="650" ht="15.75" customHeight="1">
      <c r="F650" s="17"/>
    </row>
    <row r="651" ht="15.75" customHeight="1">
      <c r="F651" s="17"/>
    </row>
    <row r="652" ht="15.75" customHeight="1">
      <c r="F652" s="17"/>
    </row>
    <row r="653" ht="15.75" customHeight="1">
      <c r="F653" s="17"/>
    </row>
    <row r="654" ht="15.75" customHeight="1">
      <c r="F654" s="17"/>
    </row>
    <row r="655" ht="15.75" customHeight="1">
      <c r="F655" s="17"/>
    </row>
    <row r="656" ht="15.75" customHeight="1">
      <c r="F656" s="17"/>
    </row>
    <row r="657" ht="15.75" customHeight="1">
      <c r="F657" s="17"/>
    </row>
    <row r="658" ht="15.75" customHeight="1">
      <c r="F658" s="17"/>
    </row>
    <row r="659" ht="15.75" customHeight="1">
      <c r="F659" s="17"/>
    </row>
    <row r="660" ht="15.75" customHeight="1">
      <c r="F660" s="17"/>
    </row>
    <row r="661" ht="15.75" customHeight="1">
      <c r="F661" s="17"/>
    </row>
    <row r="662" ht="15.75" customHeight="1">
      <c r="F662" s="17"/>
    </row>
    <row r="663" ht="15.75" customHeight="1">
      <c r="F663" s="17"/>
    </row>
    <row r="664" ht="15.75" customHeight="1">
      <c r="F664" s="17"/>
    </row>
    <row r="665" ht="15.75" customHeight="1">
      <c r="F665" s="17"/>
    </row>
    <row r="666" ht="15.75" customHeight="1">
      <c r="F666" s="17"/>
    </row>
    <row r="667" ht="15.75" customHeight="1">
      <c r="F667" s="17"/>
    </row>
    <row r="668" ht="15.75" customHeight="1">
      <c r="F668" s="17"/>
    </row>
    <row r="669" ht="15.75" customHeight="1">
      <c r="F669" s="17"/>
    </row>
    <row r="670" ht="15.75" customHeight="1">
      <c r="F670" s="17"/>
    </row>
    <row r="671" ht="15.75" customHeight="1">
      <c r="F671" s="17"/>
    </row>
    <row r="672" ht="15.75" customHeight="1">
      <c r="F672" s="17"/>
    </row>
    <row r="673" ht="15.75" customHeight="1">
      <c r="F673" s="17"/>
    </row>
    <row r="674" ht="15.75" customHeight="1">
      <c r="F674" s="17"/>
    </row>
    <row r="675" ht="15.75" customHeight="1">
      <c r="F675" s="17"/>
    </row>
    <row r="676" ht="15.75" customHeight="1">
      <c r="F676" s="17"/>
    </row>
    <row r="677" ht="15.75" customHeight="1">
      <c r="F677" s="17"/>
    </row>
    <row r="678" ht="15.75" customHeight="1">
      <c r="F678" s="17"/>
    </row>
    <row r="679" ht="15.75" customHeight="1">
      <c r="F679" s="17"/>
    </row>
    <row r="680" ht="15.75" customHeight="1">
      <c r="F680" s="17"/>
    </row>
    <row r="681" ht="15.75" customHeight="1">
      <c r="F681" s="17"/>
    </row>
    <row r="682" ht="15.75" customHeight="1">
      <c r="F682" s="17"/>
    </row>
    <row r="683" ht="15.75" customHeight="1">
      <c r="F683" s="17"/>
    </row>
    <row r="684" ht="15.75" customHeight="1">
      <c r="F684" s="17"/>
    </row>
    <row r="685" ht="15.75" customHeight="1">
      <c r="F685" s="17"/>
    </row>
    <row r="686" ht="15.75" customHeight="1">
      <c r="F686" s="17"/>
    </row>
    <row r="687" ht="15.75" customHeight="1">
      <c r="F687" s="17"/>
    </row>
    <row r="688" ht="15.75" customHeight="1">
      <c r="F688" s="17"/>
    </row>
    <row r="689" ht="15.75" customHeight="1">
      <c r="F689" s="17"/>
    </row>
    <row r="690" ht="15.75" customHeight="1">
      <c r="F690" s="17"/>
    </row>
    <row r="691" ht="15.75" customHeight="1">
      <c r="F691" s="17"/>
    </row>
    <row r="692" ht="15.75" customHeight="1">
      <c r="F692" s="17"/>
    </row>
    <row r="693" ht="15.75" customHeight="1">
      <c r="F693" s="17"/>
    </row>
    <row r="694" ht="15.75" customHeight="1">
      <c r="F694" s="17"/>
    </row>
    <row r="695" ht="15.75" customHeight="1">
      <c r="F695" s="17"/>
    </row>
    <row r="696" ht="15.75" customHeight="1">
      <c r="F696" s="17"/>
    </row>
    <row r="697" ht="15.75" customHeight="1">
      <c r="F697" s="17"/>
    </row>
    <row r="698" ht="15.75" customHeight="1">
      <c r="F698" s="17"/>
    </row>
    <row r="699" ht="15.75" customHeight="1">
      <c r="F699" s="17"/>
    </row>
    <row r="700" ht="15.75" customHeight="1">
      <c r="F700" s="17"/>
    </row>
    <row r="701" ht="15.75" customHeight="1">
      <c r="F701" s="17"/>
    </row>
    <row r="702" ht="15.75" customHeight="1">
      <c r="F702" s="17"/>
    </row>
    <row r="703" ht="15.75" customHeight="1">
      <c r="F703" s="17"/>
    </row>
    <row r="704" ht="15.75" customHeight="1">
      <c r="F704" s="17"/>
    </row>
    <row r="705" ht="15.75" customHeight="1">
      <c r="F705" s="17"/>
    </row>
    <row r="706" ht="15.75" customHeight="1">
      <c r="F706" s="17"/>
    </row>
    <row r="707" ht="15.75" customHeight="1">
      <c r="F707" s="17"/>
    </row>
    <row r="708" ht="15.75" customHeight="1">
      <c r="F708" s="17"/>
    </row>
    <row r="709" ht="15.75" customHeight="1">
      <c r="F709" s="17"/>
    </row>
    <row r="710" ht="15.75" customHeight="1">
      <c r="F710" s="17"/>
    </row>
    <row r="711" ht="15.75" customHeight="1">
      <c r="F711" s="17"/>
    </row>
    <row r="712" ht="15.75" customHeight="1">
      <c r="F712" s="17"/>
    </row>
    <row r="713" ht="15.75" customHeight="1">
      <c r="F713" s="17"/>
    </row>
    <row r="714" ht="15.75" customHeight="1">
      <c r="F714" s="17"/>
    </row>
    <row r="715" ht="15.75" customHeight="1">
      <c r="F715" s="17"/>
    </row>
    <row r="716" ht="15.75" customHeight="1">
      <c r="F716" s="17"/>
    </row>
    <row r="717" ht="15.75" customHeight="1">
      <c r="F717" s="17"/>
    </row>
    <row r="718" ht="15.75" customHeight="1">
      <c r="F718" s="17"/>
    </row>
    <row r="719" ht="15.75" customHeight="1">
      <c r="F719" s="17"/>
    </row>
    <row r="720" ht="15.75" customHeight="1">
      <c r="F720" s="17"/>
    </row>
    <row r="721" ht="15.75" customHeight="1">
      <c r="F721" s="17"/>
    </row>
    <row r="722" ht="15.75" customHeight="1">
      <c r="F722" s="17"/>
    </row>
    <row r="723" ht="15.75" customHeight="1">
      <c r="F723" s="17"/>
    </row>
    <row r="724" ht="15.75" customHeight="1">
      <c r="F724" s="17"/>
    </row>
    <row r="725" ht="15.75" customHeight="1">
      <c r="F725" s="17"/>
    </row>
    <row r="726" ht="15.75" customHeight="1">
      <c r="F726" s="17"/>
    </row>
    <row r="727" ht="15.75" customHeight="1">
      <c r="F727" s="17"/>
    </row>
    <row r="728" ht="15.75" customHeight="1">
      <c r="F728" s="17"/>
    </row>
    <row r="729" ht="15.75" customHeight="1">
      <c r="F729" s="17"/>
    </row>
    <row r="730" ht="15.75" customHeight="1">
      <c r="F730" s="17"/>
    </row>
    <row r="731" ht="15.75" customHeight="1">
      <c r="F731" s="17"/>
    </row>
    <row r="732" ht="15.75" customHeight="1">
      <c r="F732" s="17"/>
    </row>
    <row r="733" ht="15.75" customHeight="1">
      <c r="F733" s="17"/>
    </row>
    <row r="734" ht="15.75" customHeight="1">
      <c r="F734" s="17"/>
    </row>
    <row r="735" ht="15.75" customHeight="1">
      <c r="F735" s="17"/>
    </row>
    <row r="736" ht="15.75" customHeight="1">
      <c r="F736" s="17"/>
    </row>
    <row r="737" ht="15.75" customHeight="1">
      <c r="F737" s="17"/>
    </row>
    <row r="738" ht="15.75" customHeight="1">
      <c r="F738" s="17"/>
    </row>
    <row r="739" ht="15.75" customHeight="1">
      <c r="F739" s="17"/>
    </row>
    <row r="740" ht="15.75" customHeight="1">
      <c r="F740" s="17"/>
    </row>
    <row r="741" ht="15.75" customHeight="1">
      <c r="F741" s="17"/>
    </row>
    <row r="742" ht="15.75" customHeight="1">
      <c r="F742" s="17"/>
    </row>
    <row r="743" ht="15.75" customHeight="1">
      <c r="F743" s="17"/>
    </row>
    <row r="744" ht="15.75" customHeight="1">
      <c r="F744" s="17"/>
    </row>
    <row r="745" ht="15.75" customHeight="1">
      <c r="F745" s="17"/>
    </row>
    <row r="746" ht="15.75" customHeight="1">
      <c r="F746" s="17"/>
    </row>
    <row r="747" ht="15.75" customHeight="1">
      <c r="F747" s="17"/>
    </row>
    <row r="748" ht="15.75" customHeight="1">
      <c r="F748" s="17"/>
    </row>
    <row r="749" ht="15.75" customHeight="1">
      <c r="F749" s="17"/>
    </row>
    <row r="750" ht="15.75" customHeight="1">
      <c r="F750" s="17"/>
    </row>
    <row r="751" ht="15.75" customHeight="1">
      <c r="F751" s="17"/>
    </row>
    <row r="752" ht="15.75" customHeight="1">
      <c r="F752" s="17"/>
    </row>
    <row r="753" ht="15.75" customHeight="1">
      <c r="F753" s="17"/>
    </row>
    <row r="754" ht="15.75" customHeight="1">
      <c r="F754" s="17"/>
    </row>
    <row r="755" ht="15.75" customHeight="1">
      <c r="F755" s="17"/>
    </row>
    <row r="756" ht="15.75" customHeight="1">
      <c r="F756" s="17"/>
    </row>
    <row r="757" ht="15.75" customHeight="1">
      <c r="F757" s="17"/>
    </row>
    <row r="758" ht="15.75" customHeight="1">
      <c r="F758" s="17"/>
    </row>
    <row r="759" ht="15.75" customHeight="1">
      <c r="F759" s="17"/>
    </row>
    <row r="760" ht="15.75" customHeight="1">
      <c r="F760" s="17"/>
    </row>
    <row r="761" ht="15.75" customHeight="1">
      <c r="F761" s="17"/>
    </row>
    <row r="762" ht="15.75" customHeight="1">
      <c r="F762" s="17"/>
    </row>
    <row r="763" ht="15.75" customHeight="1">
      <c r="F763" s="17"/>
    </row>
    <row r="764" ht="15.75" customHeight="1">
      <c r="F764" s="17"/>
    </row>
    <row r="765" ht="15.75" customHeight="1">
      <c r="F765" s="17"/>
    </row>
    <row r="766" ht="15.75" customHeight="1">
      <c r="F766" s="17"/>
    </row>
    <row r="767" ht="15.75" customHeight="1">
      <c r="F767" s="17"/>
    </row>
    <row r="768" ht="15.75" customHeight="1">
      <c r="F768" s="17"/>
    </row>
    <row r="769" ht="15.75" customHeight="1">
      <c r="F769" s="17"/>
    </row>
    <row r="770" ht="15.75" customHeight="1">
      <c r="F770" s="17"/>
    </row>
    <row r="771" ht="15.75" customHeight="1">
      <c r="F771" s="17"/>
    </row>
    <row r="772" ht="15.75" customHeight="1">
      <c r="F772" s="17"/>
    </row>
    <row r="773" ht="15.75" customHeight="1">
      <c r="F773" s="17"/>
    </row>
    <row r="774" ht="15.75" customHeight="1">
      <c r="F774" s="17"/>
    </row>
    <row r="775" ht="15.75" customHeight="1">
      <c r="F775" s="17"/>
    </row>
    <row r="776" ht="15.75" customHeight="1">
      <c r="F776" s="17"/>
    </row>
    <row r="777" ht="15.75" customHeight="1">
      <c r="F777" s="17"/>
    </row>
    <row r="778" ht="15.75" customHeight="1">
      <c r="F778" s="17"/>
    </row>
    <row r="779" ht="15.75" customHeight="1">
      <c r="F779" s="17"/>
    </row>
    <row r="780" ht="15.75" customHeight="1">
      <c r="F780" s="17"/>
    </row>
    <row r="781" ht="15.75" customHeight="1">
      <c r="F781" s="17"/>
    </row>
    <row r="782" ht="15.75" customHeight="1">
      <c r="F782" s="17"/>
    </row>
    <row r="783" ht="15.75" customHeight="1">
      <c r="F783" s="17"/>
    </row>
    <row r="784" ht="15.75" customHeight="1">
      <c r="F784" s="17"/>
    </row>
    <row r="785" ht="15.75" customHeight="1">
      <c r="F785" s="17"/>
    </row>
    <row r="786" ht="15.75" customHeight="1">
      <c r="F786" s="17"/>
    </row>
    <row r="787" ht="15.75" customHeight="1">
      <c r="F787" s="17"/>
    </row>
    <row r="788" ht="15.75" customHeight="1">
      <c r="F788" s="17"/>
    </row>
    <row r="789" ht="15.75" customHeight="1">
      <c r="F789" s="17"/>
    </row>
    <row r="790" ht="15.75" customHeight="1">
      <c r="F790" s="17"/>
    </row>
    <row r="791" ht="15.75" customHeight="1">
      <c r="F791" s="17"/>
    </row>
    <row r="792" ht="15.75" customHeight="1">
      <c r="F792" s="17"/>
    </row>
    <row r="793" ht="15.75" customHeight="1">
      <c r="F793" s="17"/>
    </row>
    <row r="794" ht="15.75" customHeight="1">
      <c r="F794" s="17"/>
    </row>
    <row r="795" ht="15.75" customHeight="1">
      <c r="F795" s="17"/>
    </row>
    <row r="796" ht="15.75" customHeight="1">
      <c r="F796" s="17"/>
    </row>
    <row r="797" ht="15.75" customHeight="1">
      <c r="F797" s="17"/>
    </row>
    <row r="798" ht="15.75" customHeight="1">
      <c r="F798" s="17"/>
    </row>
    <row r="799" ht="15.75" customHeight="1">
      <c r="F799" s="17"/>
    </row>
    <row r="800" ht="15.75" customHeight="1">
      <c r="F800" s="17"/>
    </row>
    <row r="801" ht="15.75" customHeight="1">
      <c r="F801" s="17"/>
    </row>
    <row r="802" ht="15.75" customHeight="1">
      <c r="F802" s="17"/>
    </row>
    <row r="803" ht="15.75" customHeight="1">
      <c r="F803" s="17"/>
    </row>
    <row r="804" ht="15.75" customHeight="1">
      <c r="F804" s="17"/>
    </row>
    <row r="805" ht="15.75" customHeight="1">
      <c r="F805" s="17"/>
    </row>
    <row r="806" ht="15.75" customHeight="1">
      <c r="F806" s="17"/>
    </row>
    <row r="807" ht="15.75" customHeight="1">
      <c r="F807" s="17"/>
    </row>
    <row r="808" ht="15.75" customHeight="1">
      <c r="F808" s="17"/>
    </row>
    <row r="809" ht="15.75" customHeight="1">
      <c r="F809" s="17"/>
    </row>
    <row r="810" ht="15.75" customHeight="1">
      <c r="F810" s="17"/>
    </row>
    <row r="811" ht="15.75" customHeight="1">
      <c r="F811" s="17"/>
    </row>
    <row r="812" ht="15.75" customHeight="1">
      <c r="F812" s="17"/>
    </row>
    <row r="813" ht="15.75" customHeight="1">
      <c r="F813" s="17"/>
    </row>
    <row r="814" ht="15.75" customHeight="1">
      <c r="F814" s="17"/>
    </row>
    <row r="815" ht="15.75" customHeight="1">
      <c r="F815" s="17"/>
    </row>
    <row r="816" ht="15.75" customHeight="1">
      <c r="F816" s="17"/>
    </row>
    <row r="817" ht="15.75" customHeight="1">
      <c r="F817" s="17"/>
    </row>
    <row r="818" ht="15.75" customHeight="1">
      <c r="F818" s="17"/>
    </row>
    <row r="819" ht="15.75" customHeight="1">
      <c r="F819" s="17"/>
    </row>
    <row r="820" ht="15.75" customHeight="1">
      <c r="F820" s="17"/>
    </row>
    <row r="821" ht="15.75" customHeight="1">
      <c r="F821" s="17"/>
    </row>
    <row r="822" ht="15.75" customHeight="1">
      <c r="F822" s="17"/>
    </row>
    <row r="823" ht="15.75" customHeight="1">
      <c r="F823" s="17"/>
    </row>
    <row r="824" ht="15.75" customHeight="1">
      <c r="F824" s="17"/>
    </row>
    <row r="825" ht="15.75" customHeight="1">
      <c r="F825" s="17"/>
    </row>
    <row r="826" ht="15.75" customHeight="1">
      <c r="F826" s="17"/>
    </row>
    <row r="827" ht="15.75" customHeight="1">
      <c r="F827" s="17"/>
    </row>
    <row r="828" ht="15.75" customHeight="1">
      <c r="F828" s="17"/>
    </row>
    <row r="829" ht="15.75" customHeight="1">
      <c r="F829" s="17"/>
    </row>
    <row r="830" ht="15.75" customHeight="1">
      <c r="F830" s="17"/>
    </row>
    <row r="831" ht="15.75" customHeight="1">
      <c r="F831" s="17"/>
    </row>
    <row r="832" ht="15.75" customHeight="1">
      <c r="F832" s="17"/>
    </row>
    <row r="833" ht="15.75" customHeight="1">
      <c r="F833" s="17"/>
    </row>
    <row r="834" ht="15.75" customHeight="1">
      <c r="F834" s="17"/>
    </row>
    <row r="835" ht="15.75" customHeight="1">
      <c r="F835" s="17"/>
    </row>
    <row r="836" ht="15.75" customHeight="1">
      <c r="F836" s="17"/>
    </row>
    <row r="837" ht="15.75" customHeight="1">
      <c r="F837" s="17"/>
    </row>
    <row r="838" ht="15.75" customHeight="1">
      <c r="F838" s="17"/>
    </row>
    <row r="839" ht="15.75" customHeight="1">
      <c r="F839" s="17"/>
    </row>
    <row r="840" ht="15.75" customHeight="1">
      <c r="F840" s="17"/>
    </row>
    <row r="841" ht="15.75" customHeight="1">
      <c r="F841" s="17"/>
    </row>
    <row r="842" ht="15.75" customHeight="1">
      <c r="F842" s="17"/>
    </row>
    <row r="843" ht="15.75" customHeight="1">
      <c r="F843" s="17"/>
    </row>
    <row r="844" ht="15.75" customHeight="1">
      <c r="F844" s="17"/>
    </row>
    <row r="845" ht="15.75" customHeight="1">
      <c r="F845" s="17"/>
    </row>
    <row r="846" ht="15.75" customHeight="1">
      <c r="F846" s="17"/>
    </row>
    <row r="847" ht="15.75" customHeight="1">
      <c r="F847" s="17"/>
    </row>
    <row r="848" ht="15.75" customHeight="1">
      <c r="F848" s="17"/>
    </row>
    <row r="849" ht="15.75" customHeight="1">
      <c r="F849" s="17"/>
    </row>
    <row r="850" ht="15.75" customHeight="1">
      <c r="F850" s="17"/>
    </row>
    <row r="851" ht="15.75" customHeight="1">
      <c r="F851" s="17"/>
    </row>
    <row r="852" ht="15.75" customHeight="1">
      <c r="F852" s="17"/>
    </row>
    <row r="853" ht="15.75" customHeight="1">
      <c r="F853" s="17"/>
    </row>
    <row r="854" ht="15.75" customHeight="1">
      <c r="F854" s="17"/>
    </row>
    <row r="855" ht="15.75" customHeight="1">
      <c r="F855" s="17"/>
    </row>
    <row r="856" ht="15.75" customHeight="1">
      <c r="F856" s="17"/>
    </row>
    <row r="857" ht="15.75" customHeight="1">
      <c r="F857" s="17"/>
    </row>
    <row r="858" ht="15.75" customHeight="1">
      <c r="F858" s="17"/>
    </row>
    <row r="859" ht="15.75" customHeight="1">
      <c r="F859" s="17"/>
    </row>
    <row r="860" ht="15.75" customHeight="1">
      <c r="F860" s="17"/>
    </row>
    <row r="861" ht="15.75" customHeight="1">
      <c r="F861" s="17"/>
    </row>
    <row r="862" ht="15.75" customHeight="1">
      <c r="F862" s="17"/>
    </row>
    <row r="863" ht="15.75" customHeight="1">
      <c r="F863" s="17"/>
    </row>
    <row r="864" ht="15.75" customHeight="1">
      <c r="F864" s="17"/>
    </row>
    <row r="865" ht="15.75" customHeight="1">
      <c r="F865" s="17"/>
    </row>
    <row r="866" ht="15.75" customHeight="1">
      <c r="F866" s="17"/>
    </row>
    <row r="867" ht="15.75" customHeight="1">
      <c r="F867" s="17"/>
    </row>
    <row r="868" ht="15.75" customHeight="1">
      <c r="F868" s="17"/>
    </row>
    <row r="869" ht="15.75" customHeight="1">
      <c r="F869" s="17"/>
    </row>
    <row r="870" ht="15.75" customHeight="1">
      <c r="F870" s="17"/>
    </row>
    <row r="871" ht="15.75" customHeight="1">
      <c r="F871" s="17"/>
    </row>
    <row r="872" ht="15.75" customHeight="1">
      <c r="F872" s="17"/>
    </row>
    <row r="873" ht="15.75" customHeight="1">
      <c r="F873" s="17"/>
    </row>
    <row r="874" ht="15.75" customHeight="1">
      <c r="F874" s="17"/>
    </row>
    <row r="875" ht="15.75" customHeight="1">
      <c r="F875" s="17"/>
    </row>
    <row r="876" ht="15.75" customHeight="1">
      <c r="F876" s="17"/>
    </row>
    <row r="877" ht="15.75" customHeight="1">
      <c r="F877" s="17"/>
    </row>
    <row r="878" ht="15.75" customHeight="1">
      <c r="F878" s="17"/>
    </row>
    <row r="879" ht="15.75" customHeight="1">
      <c r="F879" s="17"/>
    </row>
    <row r="880" ht="15.75" customHeight="1">
      <c r="F880" s="17"/>
    </row>
    <row r="881" ht="15.75" customHeight="1">
      <c r="F881" s="17"/>
    </row>
    <row r="882" ht="15.75" customHeight="1">
      <c r="F882" s="17"/>
    </row>
    <row r="883" ht="15.75" customHeight="1">
      <c r="F883" s="17"/>
    </row>
    <row r="884" ht="15.75" customHeight="1">
      <c r="F884" s="17"/>
    </row>
    <row r="885" ht="15.75" customHeight="1">
      <c r="F885" s="17"/>
    </row>
    <row r="886" ht="15.75" customHeight="1">
      <c r="F886" s="17"/>
    </row>
    <row r="887" ht="15.75" customHeight="1">
      <c r="F887" s="17"/>
    </row>
    <row r="888" ht="15.75" customHeight="1">
      <c r="F888" s="17"/>
    </row>
    <row r="889" ht="15.75" customHeight="1">
      <c r="F889" s="17"/>
    </row>
    <row r="890" ht="15.75" customHeight="1">
      <c r="F890" s="17"/>
    </row>
    <row r="891" ht="15.75" customHeight="1">
      <c r="F891" s="17"/>
    </row>
    <row r="892" ht="15.75" customHeight="1">
      <c r="F892" s="17"/>
    </row>
    <row r="893" ht="15.75" customHeight="1">
      <c r="F893" s="17"/>
    </row>
    <row r="894" ht="15.75" customHeight="1">
      <c r="F894" s="17"/>
    </row>
    <row r="895" ht="15.75" customHeight="1">
      <c r="F895" s="17"/>
    </row>
    <row r="896" ht="15.75" customHeight="1">
      <c r="F896" s="17"/>
    </row>
    <row r="897" ht="15.75" customHeight="1">
      <c r="F897" s="17"/>
    </row>
    <row r="898" ht="15.75" customHeight="1">
      <c r="F898" s="17"/>
    </row>
    <row r="899" ht="15.75" customHeight="1">
      <c r="F899" s="17"/>
    </row>
    <row r="900" ht="15.75" customHeight="1">
      <c r="F900" s="17"/>
    </row>
    <row r="901" ht="15.75" customHeight="1">
      <c r="F901" s="17"/>
    </row>
    <row r="902" ht="15.75" customHeight="1">
      <c r="F902" s="17"/>
    </row>
    <row r="903" ht="15.75" customHeight="1">
      <c r="F903" s="17"/>
    </row>
    <row r="904" ht="15.75" customHeight="1">
      <c r="F904" s="17"/>
    </row>
    <row r="905" ht="15.75" customHeight="1">
      <c r="F905" s="17"/>
    </row>
    <row r="906" ht="15.75" customHeight="1">
      <c r="F906" s="17"/>
    </row>
    <row r="907" ht="15.75" customHeight="1">
      <c r="F907" s="17"/>
    </row>
    <row r="908" ht="15.75" customHeight="1">
      <c r="F908" s="17"/>
    </row>
    <row r="909" ht="15.75" customHeight="1">
      <c r="F909" s="17"/>
    </row>
    <row r="910" ht="15.75" customHeight="1">
      <c r="F910" s="17"/>
    </row>
    <row r="911" ht="15.75" customHeight="1">
      <c r="F911" s="17"/>
    </row>
    <row r="912" ht="15.75" customHeight="1">
      <c r="F912" s="17"/>
    </row>
    <row r="913" ht="15.75" customHeight="1">
      <c r="F913" s="17"/>
    </row>
    <row r="914" ht="15.75" customHeight="1">
      <c r="F914" s="17"/>
    </row>
    <row r="915" ht="15.75" customHeight="1">
      <c r="F915" s="17"/>
    </row>
    <row r="916" ht="15.75" customHeight="1">
      <c r="F916" s="17"/>
    </row>
    <row r="917" ht="15.75" customHeight="1">
      <c r="F917" s="17"/>
    </row>
    <row r="918" ht="15.75" customHeight="1">
      <c r="F918" s="17"/>
    </row>
    <row r="919" ht="15.75" customHeight="1">
      <c r="F919" s="17"/>
    </row>
    <row r="920" ht="15.75" customHeight="1">
      <c r="F920" s="17"/>
    </row>
    <row r="921" ht="15.75" customHeight="1">
      <c r="F921" s="17"/>
    </row>
    <row r="922" ht="15.75" customHeight="1">
      <c r="F922" s="17"/>
    </row>
    <row r="923" ht="15.75" customHeight="1">
      <c r="F923" s="17"/>
    </row>
    <row r="924" ht="15.75" customHeight="1">
      <c r="F924" s="17"/>
    </row>
    <row r="925" ht="15.75" customHeight="1">
      <c r="F925" s="17"/>
    </row>
    <row r="926" ht="15.75" customHeight="1">
      <c r="F926" s="17"/>
    </row>
    <row r="927" ht="15.75" customHeight="1">
      <c r="F927" s="17"/>
    </row>
    <row r="928" ht="15.75" customHeight="1">
      <c r="F928" s="17"/>
    </row>
    <row r="929" ht="15.75" customHeight="1">
      <c r="F929" s="17"/>
    </row>
    <row r="930" ht="15.75" customHeight="1">
      <c r="F930" s="17"/>
    </row>
    <row r="931" ht="15.75" customHeight="1">
      <c r="F931" s="17"/>
    </row>
    <row r="932" ht="15.75" customHeight="1">
      <c r="F932" s="17"/>
    </row>
    <row r="933" ht="15.75" customHeight="1">
      <c r="F933" s="17"/>
    </row>
    <row r="934" ht="15.75" customHeight="1">
      <c r="F934" s="17"/>
    </row>
    <row r="935" ht="15.75" customHeight="1">
      <c r="F935" s="17"/>
    </row>
    <row r="936" ht="15.75" customHeight="1">
      <c r="F936" s="17"/>
    </row>
    <row r="937" ht="15.75" customHeight="1">
      <c r="F937" s="17"/>
    </row>
    <row r="938" ht="15.75" customHeight="1">
      <c r="F938" s="17"/>
    </row>
    <row r="939" ht="15.75" customHeight="1">
      <c r="F939" s="17"/>
    </row>
    <row r="940" ht="15.75" customHeight="1">
      <c r="F940" s="17"/>
    </row>
    <row r="941" ht="15.75" customHeight="1">
      <c r="F941" s="17"/>
    </row>
    <row r="942" ht="15.75" customHeight="1">
      <c r="F942" s="17"/>
    </row>
    <row r="943" ht="15.75" customHeight="1">
      <c r="F943" s="17"/>
    </row>
    <row r="944" ht="15.75" customHeight="1">
      <c r="F944" s="17"/>
    </row>
    <row r="945" ht="15.75" customHeight="1">
      <c r="F945" s="17"/>
    </row>
    <row r="946" ht="15.75" customHeight="1">
      <c r="F946" s="17"/>
    </row>
    <row r="947" ht="15.75" customHeight="1">
      <c r="F947" s="17"/>
    </row>
    <row r="948" ht="15.75" customHeight="1">
      <c r="F948" s="17"/>
    </row>
    <row r="949" ht="15.75" customHeight="1">
      <c r="F949" s="17"/>
    </row>
    <row r="950" ht="15.75" customHeight="1">
      <c r="F950" s="17"/>
    </row>
    <row r="951" ht="15.75" customHeight="1">
      <c r="F951" s="17"/>
    </row>
    <row r="952" ht="15.75" customHeight="1">
      <c r="F952" s="17"/>
    </row>
    <row r="953" ht="15.75" customHeight="1">
      <c r="F953" s="17"/>
    </row>
    <row r="954" ht="15.75" customHeight="1">
      <c r="F954" s="17"/>
    </row>
    <row r="955" ht="15.75" customHeight="1">
      <c r="F955" s="17"/>
    </row>
    <row r="956" ht="15.75" customHeight="1">
      <c r="F956" s="17"/>
    </row>
    <row r="957" ht="15.75" customHeight="1">
      <c r="F957" s="17"/>
    </row>
    <row r="958" ht="15.75" customHeight="1">
      <c r="F958" s="17"/>
    </row>
    <row r="959" ht="15.75" customHeight="1">
      <c r="F959" s="17"/>
    </row>
    <row r="960" ht="15.75" customHeight="1">
      <c r="F960" s="17"/>
    </row>
    <row r="961" ht="15.75" customHeight="1">
      <c r="F961" s="17"/>
    </row>
    <row r="962" ht="15.75" customHeight="1">
      <c r="F962" s="17"/>
    </row>
    <row r="963" ht="15.75" customHeight="1">
      <c r="F963" s="17"/>
    </row>
    <row r="964" ht="15.75" customHeight="1">
      <c r="F964" s="17"/>
    </row>
    <row r="965" ht="15.75" customHeight="1">
      <c r="F965" s="17"/>
    </row>
    <row r="966" ht="15.75" customHeight="1">
      <c r="F966" s="17"/>
    </row>
    <row r="967" ht="15.75" customHeight="1">
      <c r="F967" s="17"/>
    </row>
    <row r="968" ht="15.75" customHeight="1">
      <c r="F968" s="17"/>
    </row>
    <row r="969" ht="15.75" customHeight="1">
      <c r="F969" s="17"/>
    </row>
    <row r="970" ht="15.75" customHeight="1">
      <c r="F970" s="17"/>
    </row>
    <row r="971" ht="15.75" customHeight="1">
      <c r="F971" s="17"/>
    </row>
    <row r="972" ht="15.75" customHeight="1">
      <c r="F972" s="17"/>
    </row>
    <row r="973" ht="15.75" customHeight="1">
      <c r="F973" s="17"/>
    </row>
    <row r="974" ht="15.75" customHeight="1">
      <c r="F974" s="17"/>
    </row>
    <row r="975" ht="15.75" customHeight="1">
      <c r="F975" s="17"/>
    </row>
    <row r="976" ht="15.75" customHeight="1">
      <c r="F976" s="17"/>
    </row>
    <row r="977" ht="15.75" customHeight="1">
      <c r="F977" s="17"/>
    </row>
    <row r="978" ht="15.75" customHeight="1">
      <c r="F978" s="17"/>
    </row>
    <row r="979" ht="15.75" customHeight="1">
      <c r="F979" s="17"/>
    </row>
    <row r="980" ht="15.75" customHeight="1">
      <c r="F980" s="17"/>
    </row>
    <row r="981" ht="15.75" customHeight="1">
      <c r="F981" s="17"/>
    </row>
    <row r="982" ht="15.75" customHeight="1">
      <c r="F982" s="17"/>
    </row>
    <row r="983" ht="15.75" customHeight="1">
      <c r="F983" s="17"/>
    </row>
    <row r="984" ht="15.75" customHeight="1">
      <c r="F984" s="17"/>
    </row>
    <row r="985" ht="15.75" customHeight="1">
      <c r="F985" s="17"/>
    </row>
    <row r="986" ht="15.75" customHeight="1">
      <c r="F986" s="17"/>
    </row>
    <row r="987" ht="15.75" customHeight="1">
      <c r="F987" s="17"/>
    </row>
    <row r="988" ht="15.75" customHeight="1">
      <c r="F988" s="17"/>
    </row>
    <row r="989" ht="15.75" customHeight="1">
      <c r="F989" s="17"/>
    </row>
    <row r="990" ht="15.75" customHeight="1">
      <c r="F990" s="17"/>
    </row>
    <row r="991" ht="15.75" customHeight="1">
      <c r="F991" s="17"/>
    </row>
    <row r="992" ht="15.75" customHeight="1">
      <c r="F992" s="17"/>
    </row>
    <row r="993" ht="15.75" customHeight="1">
      <c r="F993" s="17"/>
    </row>
    <row r="994" ht="15.75" customHeight="1">
      <c r="F994" s="17"/>
    </row>
    <row r="995" ht="15.75" customHeight="1">
      <c r="F995" s="17"/>
    </row>
    <row r="996" ht="15.75" customHeight="1">
      <c r="F996" s="17"/>
    </row>
    <row r="997" ht="15.75" customHeight="1">
      <c r="F997" s="17"/>
    </row>
    <row r="998" ht="15.75" customHeight="1">
      <c r="F998" s="17"/>
    </row>
    <row r="999" ht="15.75" customHeight="1">
      <c r="F999" s="17"/>
    </row>
    <row r="1000" ht="15.75" customHeight="1">
      <c r="F1000" s="17"/>
    </row>
  </sheetData>
  <conditionalFormatting sqref="B4:B233">
    <cfRule type="cellIs" dxfId="0" priority="1" operator="greaterThan">
      <formula>0.43</formula>
    </cfRule>
  </conditionalFormatting>
  <conditionalFormatting sqref="B4:B233">
    <cfRule type="cellIs" dxfId="1" priority="2" operator="lessThan">
      <formula>-0.26</formula>
    </cfRule>
  </conditionalFormatting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11.86"/>
    <col customWidth="1" min="2" max="2" width="14.71"/>
    <col customWidth="1" min="3" max="4" width="16.14"/>
    <col customWidth="1" min="5" max="7" width="10.0"/>
    <col customWidth="1" min="8" max="8" width="11.14"/>
    <col customWidth="1" min="9" max="29" width="8.71"/>
  </cols>
  <sheetData>
    <row r="1">
      <c r="A1" s="1" t="s">
        <v>0</v>
      </c>
      <c r="B1" s="2" t="s">
        <v>13</v>
      </c>
      <c r="C1" s="2" t="s">
        <v>14</v>
      </c>
      <c r="D1" s="2" t="s">
        <v>15</v>
      </c>
      <c r="E1" s="1" t="s">
        <v>157</v>
      </c>
      <c r="F1" s="1" t="s">
        <v>158</v>
      </c>
      <c r="G1" s="1" t="s">
        <v>159</v>
      </c>
    </row>
    <row r="2">
      <c r="A2" s="2">
        <v>1792.0</v>
      </c>
      <c r="J2" s="2" t="s">
        <v>160</v>
      </c>
      <c r="L2" s="2" t="s">
        <v>47</v>
      </c>
      <c r="M2" s="2" t="s">
        <v>42</v>
      </c>
      <c r="N2" s="2" t="s">
        <v>44</v>
      </c>
    </row>
    <row r="3">
      <c r="A3" s="2">
        <v>1793.0</v>
      </c>
      <c r="B3" s="2">
        <v>1.0</v>
      </c>
      <c r="C3" s="2">
        <v>1.0</v>
      </c>
      <c r="D3" s="2">
        <v>1.0</v>
      </c>
      <c r="J3" s="57" t="s">
        <v>161</v>
      </c>
    </row>
    <row r="4">
      <c r="A4" s="2">
        <v>1794.0</v>
      </c>
      <c r="B4" s="2">
        <v>1.0726405090137858</v>
      </c>
      <c r="C4" s="2">
        <v>0.8610402100911655</v>
      </c>
      <c r="D4" s="2">
        <v>0.8647864624891436</v>
      </c>
      <c r="J4" s="2" t="s">
        <v>162</v>
      </c>
    </row>
    <row r="5">
      <c r="A5" s="2">
        <v>1795.0</v>
      </c>
      <c r="B5" s="2">
        <v>1.209437963944857</v>
      </c>
      <c r="C5" s="2">
        <v>0.914913369533031</v>
      </c>
      <c r="D5" s="2">
        <v>0.884475605710767</v>
      </c>
      <c r="K5" s="2">
        <v>1.0</v>
      </c>
      <c r="L5" s="2">
        <f>_xlfn.QUARTILE.EXC(Inflation25,$K5)</f>
        <v>-0.004753920053</v>
      </c>
      <c r="M5" s="2">
        <f>_xlfn.QUARTILE.EXC(Stock25,$K5)</f>
        <v>0.0467373943</v>
      </c>
      <c r="N5" s="2">
        <f>_xlfn.QUARTILE.EXC(Bond25,$K5)</f>
        <v>0.01863615923</v>
      </c>
    </row>
    <row r="6">
      <c r="A6" s="2">
        <v>1796.0</v>
      </c>
      <c r="B6" s="2">
        <v>1.3244962884411453</v>
      </c>
      <c r="C6" s="2">
        <v>0.9181365889928893</v>
      </c>
      <c r="D6" s="2">
        <v>0.7993240332721099</v>
      </c>
      <c r="K6" s="2">
        <v>2.0</v>
      </c>
      <c r="L6" s="2">
        <f>_xlfn.QUARTILE.EXC(Inflation25,K6)</f>
        <v>0.014831425</v>
      </c>
      <c r="M6" s="2">
        <f>_xlfn.QUARTILE.EXC(Stock25,$K6)</f>
        <v>0.06074328131</v>
      </c>
    </row>
    <row r="7">
      <c r="A7" s="2">
        <v>1797.0</v>
      </c>
      <c r="B7" s="2">
        <v>1.3329798515376459</v>
      </c>
      <c r="C7" s="2">
        <v>0.8803446853874495</v>
      </c>
      <c r="D7" s="2">
        <v>0.7458187134316193</v>
      </c>
      <c r="K7" s="2">
        <v>3.0</v>
      </c>
      <c r="L7" s="2">
        <f>_xlfn.QUARTILE.EXC(Inflation25,K7)</f>
        <v>0.02957508936</v>
      </c>
      <c r="M7" s="2">
        <f>_xlfn.QUARTILE.EXC(Stock25,$K7)</f>
        <v>0.07221155683</v>
      </c>
    </row>
    <row r="8">
      <c r="A8" s="2">
        <v>1798.0</v>
      </c>
      <c r="B8" s="2">
        <v>1.2857900318133617</v>
      </c>
      <c r="C8" s="2">
        <v>1.034353116119453</v>
      </c>
      <c r="D8" s="2">
        <v>0.8927274383640864</v>
      </c>
      <c r="J8" s="2" t="s">
        <v>163</v>
      </c>
    </row>
    <row r="9">
      <c r="A9" s="2">
        <v>1799.0</v>
      </c>
      <c r="B9" s="2">
        <v>1.264050901378579</v>
      </c>
      <c r="C9" s="2">
        <v>1.141603841209789</v>
      </c>
      <c r="D9" s="2">
        <v>0.937382568180126</v>
      </c>
      <c r="K9" s="2">
        <v>0.1</v>
      </c>
      <c r="L9" s="2">
        <f>_xlfn.PERCENTILE.EXC(Inflation25,$K9)</f>
        <v>-0.01482090633</v>
      </c>
      <c r="M9" s="2">
        <f>_xlfn.PERCENTILE.EXC(Stock25,$K9)</f>
        <v>0.03586110364</v>
      </c>
      <c r="N9" s="2">
        <f>_xlfn.PERCENTILE.EXC(Bond25,$K9)</f>
        <v>-0.005442586773</v>
      </c>
    </row>
    <row r="10">
      <c r="K10" s="2">
        <v>0.2</v>
      </c>
      <c r="L10" s="2">
        <f>_xlfn.PERCENTILE.EXC(Inflation25,$K10)</f>
        <v>-0.008151951506</v>
      </c>
      <c r="M10" s="2">
        <f>_xlfn.PERCENTILE.EXC(Stock25,$K10)</f>
        <v>0.0436695353</v>
      </c>
      <c r="N10" s="2">
        <f>_xlfn.PERCENTILE.EXC(Bond25,$K10)</f>
        <v>0.01346651722</v>
      </c>
    </row>
    <row r="11">
      <c r="A11" s="2">
        <v>1800.0</v>
      </c>
      <c r="B11" s="2">
        <v>1.2773064687168612</v>
      </c>
      <c r="C11" s="2">
        <v>1.19866102409321</v>
      </c>
      <c r="D11" s="2">
        <v>0.9797452439261572</v>
      </c>
      <c r="K11" s="2">
        <v>0.3</v>
      </c>
      <c r="L11" s="2">
        <f>_xlfn.PERCENTILE.EXC(Inflation25,$K11)</f>
        <v>-0.00171698696</v>
      </c>
      <c r="M11" s="2">
        <f>_xlfn.PERCENTILE.EXC(Stock25,$K11)</f>
        <v>0.05120415469</v>
      </c>
      <c r="N11" s="2">
        <f>_xlfn.PERCENTILE.EXC(Bond25,$K11)</f>
        <v>0.03065105498</v>
      </c>
    </row>
    <row r="12">
      <c r="A12" s="2">
        <v>1801.0</v>
      </c>
      <c r="B12" s="2">
        <v>1.2990455991516439</v>
      </c>
      <c r="C12" s="2">
        <v>1.3393890978172007</v>
      </c>
      <c r="D12" s="2">
        <v>1.144240210056954</v>
      </c>
      <c r="K12" s="2">
        <v>0.4</v>
      </c>
      <c r="L12" s="2">
        <f>_xlfn.PERCENTILE.EXC(Inflation25,$K12)</f>
        <v>0.007232043765</v>
      </c>
      <c r="M12" s="2">
        <f>_xlfn.PERCENTILE.EXC(Stock25,$K12)</f>
        <v>0.05697783485</v>
      </c>
      <c r="N12" s="2">
        <f>_xlfn.PERCENTILE.EXC(Bond25,$K12)</f>
        <v>0.04306139564</v>
      </c>
    </row>
    <row r="13">
      <c r="A13" s="2">
        <v>1802.0</v>
      </c>
      <c r="B13" s="2">
        <v>1.2046659597030753</v>
      </c>
      <c r="C13" s="2">
        <v>1.6352543387359122</v>
      </c>
      <c r="D13" s="2">
        <v>1.4190005717662797</v>
      </c>
      <c r="K13" s="2">
        <v>0.5</v>
      </c>
      <c r="L13" s="2">
        <f>_xlfn.PERCENTILE.EXC(Inflation25,$K13)</f>
        <v>0.014831425</v>
      </c>
      <c r="M13" s="2">
        <f>_xlfn.PERCENTILE.EXC(Stock25,$K13)</f>
        <v>0.06074328131</v>
      </c>
      <c r="N13" s="2">
        <f>_xlfn.PERCENTILE.EXC(Bond25,$K13)</f>
        <v>0.05186301633</v>
      </c>
    </row>
    <row r="14">
      <c r="A14" s="2">
        <v>1803.0</v>
      </c>
      <c r="B14" s="2">
        <v>1.1320254506892897</v>
      </c>
      <c r="C14" s="2">
        <v>1.9874648588601789</v>
      </c>
      <c r="D14" s="2">
        <v>1.5931994938116616</v>
      </c>
      <c r="K14" s="2">
        <v>0.6</v>
      </c>
      <c r="L14" s="2">
        <f>_xlfn.PERCENTILE.EXC(Inflation25,$K14)</f>
        <v>0.02245494436</v>
      </c>
      <c r="M14" s="2">
        <f>_xlfn.PERCENTILE.EXC(Stock25,$K14)</f>
        <v>0.06535561926</v>
      </c>
      <c r="N14" s="2">
        <f>_xlfn.PERCENTILE.EXC(Bond25,$K14)</f>
        <v>0.05668354384</v>
      </c>
    </row>
    <row r="15">
      <c r="A15" s="2">
        <v>1804.0</v>
      </c>
      <c r="B15" s="2">
        <v>1.1876988335100742</v>
      </c>
      <c r="C15" s="2">
        <v>1.9761433570400952</v>
      </c>
      <c r="D15" s="2">
        <v>1.5584926809468853</v>
      </c>
      <c r="K15" s="2">
        <v>0.7</v>
      </c>
      <c r="L15" s="2">
        <f>_xlfn.PERCENTILE.EXC(Inflation25,$K15)</f>
        <v>0.02777304606</v>
      </c>
      <c r="M15" s="2">
        <f>_xlfn.PERCENTILE.EXC(Stock25,$K15)</f>
        <v>0.06913246279</v>
      </c>
      <c r="N15" s="2">
        <f>_xlfn.PERCENTILE.EXC(Bond25,$K15)</f>
        <v>0.06092352113</v>
      </c>
    </row>
    <row r="16">
      <c r="A16" s="2">
        <v>1805.0</v>
      </c>
      <c r="B16" s="2">
        <v>1.2089077412513254</v>
      </c>
      <c r="C16" s="2">
        <v>1.9475407752617802</v>
      </c>
      <c r="D16" s="2">
        <v>1.5465953821180198</v>
      </c>
      <c r="K16" s="2">
        <v>0.8</v>
      </c>
      <c r="L16" s="2">
        <f>_xlfn.PERCENTILE.EXC(Inflation25,$K16)</f>
        <v>0.03126392065</v>
      </c>
      <c r="M16" s="2">
        <f>_xlfn.PERCENTILE.EXC(Stock25,$K16)</f>
        <v>0.08186582736</v>
      </c>
      <c r="N16" s="2">
        <f>_xlfn.PERCENTILE.EXC(Bond25,$K16)</f>
        <v>0.06698397455</v>
      </c>
    </row>
    <row r="17">
      <c r="A17" s="2">
        <v>1806.0</v>
      </c>
      <c r="B17" s="2">
        <v>1.2301166489925768</v>
      </c>
      <c r="C17" s="2">
        <v>1.9196633991222416</v>
      </c>
      <c r="D17" s="2">
        <v>1.612049529181845</v>
      </c>
      <c r="K17" s="2">
        <v>0.9</v>
      </c>
      <c r="L17" s="2">
        <f>_xlfn.PERCENTILE.EXC(Inflation25,$K17)</f>
        <v>0.04731275636</v>
      </c>
      <c r="M17" s="2">
        <f>_xlfn.PERCENTILE.EXC(Stock25,$K17)</f>
        <v>0.09223363394</v>
      </c>
      <c r="N17" s="2">
        <f>_xlfn.PERCENTILE.EXC(Bond25,$K17)</f>
        <v>0.07371569655</v>
      </c>
    </row>
    <row r="18">
      <c r="A18" s="2">
        <v>1807.0</v>
      </c>
      <c r="B18" s="2">
        <v>1.2216330858960762</v>
      </c>
      <c r="C18" s="2">
        <v>2.138456802105236</v>
      </c>
      <c r="D18" s="2">
        <v>1.8084228411568388</v>
      </c>
      <c r="K18" s="2">
        <v>0.92</v>
      </c>
      <c r="L18" s="2">
        <f>_xlfn.PERCENTILE.EXC(Inflation25,$K18)</f>
        <v>0.05091288128</v>
      </c>
      <c r="M18" s="2">
        <f>_xlfn.PERCENTILE.EXC(Stock25,$K18)</f>
        <v>0.0945241351</v>
      </c>
      <c r="N18" s="2">
        <f>_xlfn.PERCENTILE.EXC(Bond25,$K18)</f>
        <v>0.07504435726</v>
      </c>
    </row>
    <row r="19">
      <c r="A19" s="2">
        <v>1808.0</v>
      </c>
      <c r="B19" s="2">
        <v>1.2391304347826084</v>
      </c>
      <c r="C19" s="2">
        <v>2.1188030131215103</v>
      </c>
      <c r="D19" s="2">
        <v>1.8678606955030765</v>
      </c>
      <c r="K19" s="2">
        <v>0.94</v>
      </c>
      <c r="L19" s="2">
        <f>_xlfn.PERCENTILE.EXC(Inflation25,$K19)</f>
        <v>0.0536646434</v>
      </c>
      <c r="M19" s="2">
        <f>_xlfn.PERCENTILE.EXC(Stock25,$K19)</f>
        <v>0.09735975092</v>
      </c>
      <c r="N19" s="2">
        <f>_xlfn.PERCENTILE.EXC(Bond25,$K19)</f>
        <v>0.07903779916</v>
      </c>
    </row>
    <row r="20">
      <c r="A20" s="2">
        <v>1809.0</v>
      </c>
      <c r="B20" s="2">
        <v>1.277306468716861</v>
      </c>
      <c r="C20" s="2">
        <v>2.358536529568554</v>
      </c>
      <c r="D20" s="2">
        <v>1.9944117017504586</v>
      </c>
      <c r="K20" s="2">
        <v>0.95</v>
      </c>
      <c r="L20" s="2">
        <f>_xlfn.PERCENTILE.EXC(Inflation25,$K20)</f>
        <v>0.0548686841</v>
      </c>
      <c r="M20" s="2">
        <f>_xlfn.PERCENTILE.EXC(Stock25,$K20)</f>
        <v>0.09806161994</v>
      </c>
      <c r="N20" s="2">
        <f>_xlfn.PERCENTILE.EXC(Bond25,$K20)</f>
        <v>0.07943047113</v>
      </c>
    </row>
    <row r="21" ht="15.75" customHeight="1">
      <c r="A21" s="2">
        <v>1810.0</v>
      </c>
      <c r="B21" s="2">
        <v>1.2640509013785788</v>
      </c>
      <c r="C21" s="2">
        <v>2.561752258874713</v>
      </c>
      <c r="D21" s="2">
        <v>2.120185634179535</v>
      </c>
      <c r="K21" s="2">
        <v>0.99</v>
      </c>
      <c r="L21" s="2">
        <f>_xlfn.PERCENTILE.EXC(Inflation25,$K21)</f>
        <v>0.05904725813</v>
      </c>
      <c r="M21" s="2">
        <f>_xlfn.PERCENTILE.EXC(Stock25,$K21)</f>
        <v>0.1094270947</v>
      </c>
      <c r="N21" s="2">
        <f>_xlfn.PERCENTILE.EXC(Bond25,$K21)</f>
        <v>0.09160622506</v>
      </c>
    </row>
    <row r="22" ht="15.75" customHeight="1">
      <c r="A22" s="2">
        <v>1811.0</v>
      </c>
      <c r="B22" s="2">
        <v>1.3069989395546127</v>
      </c>
      <c r="C22" s="2">
        <v>2.4253755722996093</v>
      </c>
      <c r="D22" s="2">
        <v>2.1313991373404417</v>
      </c>
      <c r="K22" s="2">
        <v>0.995</v>
      </c>
      <c r="L22" s="2">
        <f>_xlfn.PERCENTILE.EXC(Inflation25,$K22)</f>
        <v>0.05939922328</v>
      </c>
      <c r="M22" s="2">
        <f>_xlfn.PERCENTILE.EXC(Stock25,$K22)</f>
        <v>0.1111546458</v>
      </c>
      <c r="N22" s="2">
        <f>_xlfn.PERCENTILE.EXC(Bond25,$K22)</f>
        <v>0.0924552493</v>
      </c>
    </row>
    <row r="23" ht="15.75" customHeight="1">
      <c r="A23" s="2">
        <v>1812.0</v>
      </c>
      <c r="B23" s="2">
        <v>1.358430540827147</v>
      </c>
      <c r="C23" s="2">
        <v>2.3992909363785184</v>
      </c>
      <c r="D23" s="2">
        <v>2.0201880994886685</v>
      </c>
    </row>
    <row r="24" ht="15.75" customHeight="1">
      <c r="A24" s="2">
        <v>1813.0</v>
      </c>
      <c r="B24" s="2">
        <v>1.5037115588547185</v>
      </c>
      <c r="C24" s="2">
        <v>2.3908148180787006</v>
      </c>
      <c r="D24" s="2">
        <v>1.8844361224548367</v>
      </c>
      <c r="J24" s="57" t="s">
        <v>164</v>
      </c>
    </row>
    <row r="25" ht="15.75" customHeight="1">
      <c r="A25" s="2">
        <v>1814.0</v>
      </c>
      <c r="B25" s="2">
        <v>1.721633085896076</v>
      </c>
      <c r="C25" s="2">
        <v>2.2423039937364804</v>
      </c>
      <c r="D25" s="2">
        <v>1.6005085465101239</v>
      </c>
      <c r="J25" s="2" t="s">
        <v>162</v>
      </c>
    </row>
    <row r="26" ht="15.75" customHeight="1">
      <c r="A26" s="2">
        <v>1815.0</v>
      </c>
      <c r="B26" s="2">
        <v>1.691940615058324</v>
      </c>
      <c r="C26" s="2">
        <v>2.111830165354824</v>
      </c>
      <c r="D26" s="2">
        <v>1.625886365663555</v>
      </c>
      <c r="K26" s="2">
        <v>1.0</v>
      </c>
      <c r="L26" s="2">
        <f>_xlfn.QUARTILE.EXC(Inflation25_1925,$K26)</f>
        <v>0.02110289334</v>
      </c>
      <c r="M26" s="2">
        <f>_xlfn.QUARTILE.EXC(Stock25_1925,$K26)</f>
        <v>0.04597169719</v>
      </c>
      <c r="N26" s="2">
        <f>_xlfn.QUARTILE.EXC(Bond25_1925,$K26)</f>
        <v>-0.00263278273</v>
      </c>
    </row>
    <row r="27" ht="15.75" customHeight="1">
      <c r="A27" s="2">
        <v>1816.0</v>
      </c>
      <c r="B27" s="2">
        <v>1.5127253446447504</v>
      </c>
      <c r="C27" s="2">
        <v>2.6665127564412248</v>
      </c>
      <c r="D27" s="2">
        <v>2.085531764098284</v>
      </c>
      <c r="K27" s="2">
        <v>2.0</v>
      </c>
      <c r="L27" s="2">
        <f>_xlfn.QUARTILE.EXC(Inflation25_1925,$K27)</f>
        <v>0.02920814831</v>
      </c>
      <c r="M27" s="2">
        <f>_xlfn.QUARTILE.EXC(Stock25_1925,$K27)</f>
        <v>0.06391169774</v>
      </c>
      <c r="N27" s="2">
        <f>_xlfn.QUARTILE.EXC(Bond25_1925,$K27)</f>
        <v>0.02571285342</v>
      </c>
    </row>
    <row r="28" ht="15.75" customHeight="1">
      <c r="A28" s="2">
        <v>1817.0</v>
      </c>
      <c r="B28" s="2">
        <v>1.405620360551431</v>
      </c>
      <c r="C28" s="2">
        <v>3.0055127000460673</v>
      </c>
      <c r="D28" s="2">
        <v>2.460993140589755</v>
      </c>
      <c r="K28" s="2">
        <v>3.0</v>
      </c>
      <c r="L28" s="2">
        <f>_xlfn.QUARTILE.EXC(Inflation25_1925,$K28)</f>
        <v>0.04070780378</v>
      </c>
      <c r="M28" s="2">
        <f>_xlfn.QUARTILE.EXC(Stock25_1925,$K28)</f>
        <v>0.08506598761</v>
      </c>
      <c r="N28" s="2">
        <f>_xlfn.QUARTILE.EXC(Bond25_1925,$K28)</f>
        <v>0.04639814941</v>
      </c>
    </row>
    <row r="29" ht="15.75" customHeight="1">
      <c r="A29" s="2">
        <v>1818.0</v>
      </c>
      <c r="B29" s="2">
        <v>1.3372216330858955</v>
      </c>
      <c r="C29" s="2">
        <v>3.94405415404332</v>
      </c>
      <c r="D29" s="2">
        <v>2.9920583061003283</v>
      </c>
      <c r="E29" s="58">
        <f t="shared" ref="E29:G29" si="1">RATE(25,,B3,-B29)</f>
        <v>0.01169158057</v>
      </c>
      <c r="F29" s="58">
        <f t="shared" si="1"/>
        <v>0.05642267614</v>
      </c>
      <c r="G29" s="58">
        <f t="shared" si="1"/>
        <v>0.04481356405</v>
      </c>
      <c r="H29" s="2" t="str">
        <f t="shared" ref="H29:H234" si="3">IF(F29&gt;G29,"Stocks","Bonds")</f>
        <v>Stocks</v>
      </c>
      <c r="J29" s="2" t="s">
        <v>163</v>
      </c>
    </row>
    <row r="30" ht="15.75" customHeight="1">
      <c r="A30" s="2">
        <v>1819.0</v>
      </c>
      <c r="B30" s="2">
        <v>1.3075291622481438</v>
      </c>
      <c r="C30" s="2">
        <v>3.4806039802793545</v>
      </c>
      <c r="D30" s="2">
        <v>3.05636942279985</v>
      </c>
      <c r="E30" s="58">
        <f t="shared" ref="E30:G30" si="2">RATE(25,,B4,-B30)</f>
        <v>0.007952085065</v>
      </c>
      <c r="F30" s="58">
        <f t="shared" si="2"/>
        <v>0.05746316207</v>
      </c>
      <c r="G30" s="58">
        <f t="shared" si="2"/>
        <v>0.05179688082</v>
      </c>
      <c r="H30" s="2" t="str">
        <f t="shared" si="3"/>
        <v>Stocks</v>
      </c>
      <c r="K30" s="2">
        <v>0.1</v>
      </c>
      <c r="L30" s="2">
        <f>_xlfn.PERCENTILE.EXC(Inflation25_1925,$K30)</f>
        <v>0.01317592215</v>
      </c>
      <c r="M30" s="2">
        <f>_xlfn.PERCENTILE.EXC(Stock25_1925,$K30)</f>
        <v>0.03801453535</v>
      </c>
      <c r="N30" s="2">
        <f>_xlfn.PERCENTILE.EXC(Bond25_1925,$K30)</f>
        <v>-0.01039982111</v>
      </c>
    </row>
    <row r="31" ht="15.75" customHeight="1">
      <c r="A31" s="2">
        <v>1820.0</v>
      </c>
      <c r="B31" s="2">
        <v>1.256097560975609</v>
      </c>
      <c r="C31" s="2">
        <v>3.4361862120416196</v>
      </c>
      <c r="D31" s="2">
        <v>3.4580826101114543</v>
      </c>
      <c r="E31" s="58">
        <f t="shared" ref="E31:G31" si="4">RATE(25,,B5,-B31)</f>
        <v>0.001515306193</v>
      </c>
      <c r="F31" s="58">
        <f t="shared" si="4"/>
        <v>0.05435744419</v>
      </c>
      <c r="G31" s="58">
        <f t="shared" si="4"/>
        <v>0.05605364574</v>
      </c>
      <c r="H31" s="2" t="str">
        <f t="shared" si="3"/>
        <v>Bonds</v>
      </c>
      <c r="K31" s="2">
        <v>0.2</v>
      </c>
      <c r="L31" s="2">
        <f>_xlfn.PERCENTILE.EXC(Inflation25_1925,$K31)</f>
        <v>0.01673626205</v>
      </c>
      <c r="M31" s="2">
        <f>_xlfn.PERCENTILE.EXC(Stock25_1925,$K31)</f>
        <v>0.0435857303</v>
      </c>
      <c r="N31" s="2">
        <f>_xlfn.PERCENTILE.EXC(Bond25_1925,$K31)</f>
        <v>-0.005702966023</v>
      </c>
    </row>
    <row r="32" ht="15.75" customHeight="1">
      <c r="A32" s="2">
        <v>1821.0</v>
      </c>
      <c r="B32" s="2">
        <v>1.1834570519618235</v>
      </c>
      <c r="C32" s="2">
        <v>3.880533386597181</v>
      </c>
      <c r="D32" s="2">
        <v>4.052244163316938</v>
      </c>
      <c r="E32" s="58">
        <f t="shared" ref="E32:G32" si="5">RATE(25,,B6,-B32)</f>
        <v>-0.004493568262</v>
      </c>
      <c r="F32" s="58">
        <f t="shared" si="5"/>
        <v>0.05934974205</v>
      </c>
      <c r="G32" s="58">
        <f t="shared" si="5"/>
        <v>0.06708474028</v>
      </c>
      <c r="H32" s="2" t="str">
        <f t="shared" si="3"/>
        <v>Bonds</v>
      </c>
      <c r="K32" s="2">
        <v>0.3</v>
      </c>
      <c r="L32" s="2">
        <f>_xlfn.PERCENTILE.EXC(Inflation25_1925,$K32)</f>
        <v>0.0228336098</v>
      </c>
      <c r="M32" s="2">
        <f>_xlfn.PERCENTILE.EXC(Stock25_1925,$K32)</f>
        <v>0.05142833591</v>
      </c>
      <c r="N32" s="2">
        <f>_xlfn.PERCENTILE.EXC(Bond25_1925,$K32)</f>
        <v>0.006771613962</v>
      </c>
    </row>
    <row r="33" ht="15.75" customHeight="1">
      <c r="A33" s="2">
        <v>1822.0</v>
      </c>
      <c r="B33" s="2">
        <v>1.1834570519618235</v>
      </c>
      <c r="C33" s="2">
        <v>4.341914335929791</v>
      </c>
      <c r="D33" s="2">
        <v>4.3107524304189075</v>
      </c>
      <c r="E33" s="58">
        <f t="shared" ref="E33:G33" si="6">RATE(25,,B7,-B33)</f>
        <v>-0.004747776136</v>
      </c>
      <c r="F33" s="58">
        <f t="shared" si="6"/>
        <v>0.06591148128</v>
      </c>
      <c r="G33" s="58">
        <f t="shared" si="6"/>
        <v>0.07269632369</v>
      </c>
      <c r="H33" s="2" t="str">
        <f t="shared" si="3"/>
        <v>Bonds</v>
      </c>
      <c r="K33" s="2">
        <v>0.4</v>
      </c>
      <c r="L33" s="2">
        <f>_xlfn.PERCENTILE.EXC(Inflation25_1925,$K33)</f>
        <v>0.02669217986</v>
      </c>
      <c r="M33" s="2">
        <f>_xlfn.PERCENTILE.EXC(Stock25_1925,$K33)</f>
        <v>0.05709578094</v>
      </c>
      <c r="N33" s="2">
        <f>_xlfn.PERCENTILE.EXC(Bond25_1925,$K33)</f>
        <v>0.01576463412</v>
      </c>
    </row>
    <row r="34" ht="15.75" customHeight="1">
      <c r="A34" s="2">
        <v>1823.0</v>
      </c>
      <c r="B34" s="2">
        <v>1.1405090137857894</v>
      </c>
      <c r="C34" s="2">
        <v>4.326976332105162</v>
      </c>
      <c r="D34" s="2">
        <v>4.6000905621773995</v>
      </c>
      <c r="E34" s="58">
        <f t="shared" ref="E34:G34" si="7">RATE(25,,B8,-B34)</f>
        <v>-0.004784464774</v>
      </c>
      <c r="F34" s="58">
        <f t="shared" si="7"/>
        <v>0.05891384764</v>
      </c>
      <c r="G34" s="58">
        <f t="shared" si="7"/>
        <v>0.06778028981</v>
      </c>
      <c r="H34" s="2" t="str">
        <f t="shared" si="3"/>
        <v>Bonds</v>
      </c>
      <c r="K34" s="2">
        <v>0.5</v>
      </c>
      <c r="L34" s="2">
        <f>_xlfn.PERCENTILE.EXC(Inflation25_1925,$K34)</f>
        <v>0.02920814831</v>
      </c>
      <c r="M34" s="2">
        <f>_xlfn.PERCENTILE.EXC(Stock25_1925,$K34)</f>
        <v>0.06391169774</v>
      </c>
      <c r="N34" s="2">
        <f>_xlfn.PERCENTILE.EXC(Bond25_1925,$K34)</f>
        <v>0.02571285342</v>
      </c>
    </row>
    <row r="35" ht="15.75" customHeight="1">
      <c r="A35" s="2">
        <v>1824.0</v>
      </c>
      <c r="B35" s="2">
        <v>1.0339342523860016</v>
      </c>
      <c r="C35" s="2">
        <v>5.119057575357998</v>
      </c>
      <c r="D35" s="2">
        <v>5.370919408666264</v>
      </c>
      <c r="E35" s="58">
        <f t="shared" ref="E35:G35" si="8">RATE(25,,B9,-B35)</f>
        <v>-0.008005796604</v>
      </c>
      <c r="F35" s="58">
        <f t="shared" si="8"/>
        <v>0.06185932118</v>
      </c>
      <c r="G35" s="58">
        <f t="shared" si="8"/>
        <v>0.07232213419</v>
      </c>
      <c r="H35" s="2" t="str">
        <f t="shared" si="3"/>
        <v>Bonds</v>
      </c>
      <c r="K35" s="2">
        <v>0.6</v>
      </c>
      <c r="L35" s="2">
        <f>_xlfn.PERCENTILE.EXC(Inflation25_1925,$K35)</f>
        <v>0.03125087305</v>
      </c>
      <c r="M35" s="2">
        <f>_xlfn.PERCENTILE.EXC(Stock25_1925,$K35)</f>
        <v>0.06917871079</v>
      </c>
      <c r="N35" s="2">
        <f>_xlfn.PERCENTILE.EXC(Bond25_1925,$K35)</f>
        <v>0.03301676838</v>
      </c>
    </row>
    <row r="36" ht="15.75" customHeight="1">
      <c r="A36" s="2">
        <v>1825.0</v>
      </c>
      <c r="B36" s="2">
        <v>1.0042417815482496</v>
      </c>
      <c r="C36" s="2">
        <v>6.0264334841274465</v>
      </c>
      <c r="D36" s="2">
        <v>5.963984158225185</v>
      </c>
      <c r="E36" s="58">
        <f t="shared" ref="E36:G36" si="9">RATE(25,,B11,-B36)</f>
        <v>-0.00957469704</v>
      </c>
      <c r="F36" s="58">
        <f t="shared" si="9"/>
        <v>0.06673012348</v>
      </c>
      <c r="G36" s="58">
        <f t="shared" si="9"/>
        <v>0.07492195342</v>
      </c>
      <c r="H36" s="2" t="str">
        <f t="shared" si="3"/>
        <v>Bonds</v>
      </c>
      <c r="K36" s="2">
        <v>0.7</v>
      </c>
      <c r="L36" s="2">
        <f>_xlfn.PERCENTILE.EXC(Inflation25_1925,$K36)</f>
        <v>0.0330665992</v>
      </c>
      <c r="M36" s="2">
        <f>_xlfn.PERCENTILE.EXC(Stock25_1925,$K36)</f>
        <v>0.07702658485</v>
      </c>
      <c r="N36" s="2">
        <f>_xlfn.PERCENTILE.EXC(Bond25_1925,$K36)</f>
        <v>0.03865956742</v>
      </c>
    </row>
    <row r="37" ht="15.75" customHeight="1">
      <c r="A37" s="2">
        <v>1826.0</v>
      </c>
      <c r="B37" s="2">
        <v>1.0169671261930007</v>
      </c>
      <c r="C37" s="2">
        <v>6.087811578581091</v>
      </c>
      <c r="D37" s="2">
        <v>5.924829933979328</v>
      </c>
      <c r="E37" s="58">
        <f t="shared" ref="E37:G37" si="10">RATE(25,,B12,-B37)</f>
        <v>-0.009744414423</v>
      </c>
      <c r="F37" s="58">
        <f t="shared" si="10"/>
        <v>0.06243453128</v>
      </c>
      <c r="G37" s="58">
        <f t="shared" si="10"/>
        <v>0.06798793702</v>
      </c>
      <c r="H37" s="2" t="str">
        <f t="shared" si="3"/>
        <v>Bonds</v>
      </c>
      <c r="K37" s="2">
        <v>0.8</v>
      </c>
      <c r="L37" s="2">
        <f>_xlfn.PERCENTILE.EXC(Inflation25_1925,$K37)</f>
        <v>0.04814505265</v>
      </c>
      <c r="M37" s="2">
        <f>_xlfn.PERCENTILE.EXC(Stock25_1925,$K37)</f>
        <v>0.0879101359</v>
      </c>
      <c r="N37" s="2">
        <f>_xlfn.PERCENTILE.EXC(Bond25_1925,$K37)</f>
        <v>0.05085344763</v>
      </c>
    </row>
    <row r="38" ht="15.75" customHeight="1">
      <c r="A38" s="2">
        <v>1827.0</v>
      </c>
      <c r="B38" s="2">
        <v>1.021208907741251</v>
      </c>
      <c r="C38" s="2">
        <v>6.383810364805226</v>
      </c>
      <c r="D38" s="2">
        <v>6.224236905105448</v>
      </c>
      <c r="E38" s="58">
        <f t="shared" ref="E38:G38" si="11">RATE(25,,B13,-B38)</f>
        <v>-0.006586818677</v>
      </c>
      <c r="F38" s="58">
        <f t="shared" si="11"/>
        <v>0.05598995418</v>
      </c>
      <c r="G38" s="58">
        <f t="shared" si="11"/>
        <v>0.06092367684</v>
      </c>
      <c r="H38" s="2" t="str">
        <f t="shared" si="3"/>
        <v>Bonds</v>
      </c>
      <c r="K38" s="2">
        <v>0.9</v>
      </c>
      <c r="L38" s="2">
        <f>_xlfn.PERCENTILE.EXC(Inflation25_1925,$K38)</f>
        <v>0.05491724283</v>
      </c>
      <c r="M38" s="2">
        <f>_xlfn.PERCENTILE.EXC(Stock25_1925,$K38)</f>
        <v>0.09694033203</v>
      </c>
      <c r="N38" s="2">
        <f>_xlfn.PERCENTILE.EXC(Bond25_1925,$K38)</f>
        <v>0.05807153419</v>
      </c>
    </row>
    <row r="39" ht="15.75" customHeight="1">
      <c r="A39" s="2">
        <v>1828.0</v>
      </c>
      <c r="B39" s="2">
        <v>0.9999999999999997</v>
      </c>
      <c r="C39" s="2">
        <v>6.776042055989564</v>
      </c>
      <c r="D39" s="2">
        <v>6.745775395539945</v>
      </c>
      <c r="E39" s="58">
        <f t="shared" ref="E39:G39" si="12">RATE(25,,B14,-B39)</f>
        <v>-0.004948056336</v>
      </c>
      <c r="F39" s="58">
        <f t="shared" si="12"/>
        <v>0.05028476389</v>
      </c>
      <c r="G39" s="58">
        <f t="shared" si="12"/>
        <v>0.0594256138</v>
      </c>
      <c r="H39" s="2" t="str">
        <f t="shared" si="3"/>
        <v>Bonds</v>
      </c>
      <c r="K39" s="2">
        <v>0.92</v>
      </c>
      <c r="L39" s="2">
        <f>_xlfn.PERCENTILE.EXC(Inflation25_1925,$K39)</f>
        <v>0.0557244239</v>
      </c>
      <c r="M39" s="2">
        <f>_xlfn.PERCENTILE.EXC(Stock25_1925,$K39)</f>
        <v>0.09768011609</v>
      </c>
      <c r="N39" s="2">
        <f>_xlfn.PERCENTILE.EXC(Bond25_1925,$K39)</f>
        <v>0.05975438124</v>
      </c>
    </row>
    <row r="40" ht="15.75" customHeight="1">
      <c r="A40" s="2">
        <v>1829.0</v>
      </c>
      <c r="B40" s="2">
        <v>0.9655355249204663</v>
      </c>
      <c r="C40" s="2">
        <v>7.308465441327409</v>
      </c>
      <c r="D40" s="2">
        <v>7.197307606630744</v>
      </c>
      <c r="E40" s="58">
        <f t="shared" ref="E40:G40" si="13">RATE(25,,B15,-B40)</f>
        <v>-0.008249388107</v>
      </c>
      <c r="F40" s="58">
        <f t="shared" si="13"/>
        <v>0.05370807936</v>
      </c>
      <c r="G40" s="58">
        <f t="shared" si="13"/>
        <v>0.0631110002</v>
      </c>
      <c r="H40" s="2" t="str">
        <f t="shared" si="3"/>
        <v>Bonds</v>
      </c>
      <c r="K40" s="2">
        <v>0.94</v>
      </c>
      <c r="L40" s="2">
        <f>_xlfn.PERCENTILE.EXC(Inflation25_1925,$K40)</f>
        <v>0.05676564773</v>
      </c>
      <c r="M40" s="2">
        <f>_xlfn.PERCENTILE.EXC(Stock25_1925,$K40)</f>
        <v>0.1022726828</v>
      </c>
      <c r="N40" s="2">
        <f>_xlfn.PERCENTILE.EXC(Bond25_1925,$K40)</f>
        <v>0.06142838086</v>
      </c>
    </row>
    <row r="41" ht="15.75" customHeight="1">
      <c r="A41" s="2">
        <v>1830.0</v>
      </c>
      <c r="B41" s="2">
        <v>0.9522799575821843</v>
      </c>
      <c r="C41" s="2">
        <v>7.7896486645979985</v>
      </c>
      <c r="D41" s="2">
        <v>7.789670982544219</v>
      </c>
      <c r="E41" s="58">
        <f t="shared" ref="E41:G41" si="14">RATE(25,,B16,-B41)</f>
        <v>-0.009499134382</v>
      </c>
      <c r="F41" s="58">
        <f t="shared" si="14"/>
        <v>0.05701524839</v>
      </c>
      <c r="G41" s="58">
        <f t="shared" si="14"/>
        <v>0.06680660576</v>
      </c>
      <c r="H41" s="2" t="str">
        <f t="shared" si="3"/>
        <v>Bonds</v>
      </c>
      <c r="K41" s="2">
        <v>0.95</v>
      </c>
      <c r="L41" s="2">
        <f>_xlfn.PERCENTILE.EXC(Inflation25_1925,$K41)</f>
        <v>0.05789019852</v>
      </c>
      <c r="M41" s="2">
        <f>_xlfn.PERCENTILE.EXC(Stock25_1925,$K41)</f>
        <v>0.1064551612</v>
      </c>
      <c r="N41" s="2">
        <f>_xlfn.PERCENTILE.EXC(Bond25_1925,$K41)</f>
        <v>0.06199963987</v>
      </c>
    </row>
    <row r="42" ht="15.75" customHeight="1">
      <c r="A42" s="2">
        <v>1831.0</v>
      </c>
      <c r="B42" s="2">
        <v>0.9183457051961822</v>
      </c>
      <c r="C42" s="2">
        <v>9.079266159858996</v>
      </c>
      <c r="D42" s="2">
        <v>8.563115045863192</v>
      </c>
      <c r="E42" s="58">
        <f t="shared" ref="E42:G42" si="15">RATE(25,,B17,-B42)</f>
        <v>-0.01162353368</v>
      </c>
      <c r="F42" s="58">
        <f t="shared" si="15"/>
        <v>0.06412593139</v>
      </c>
      <c r="G42" s="58">
        <f t="shared" si="15"/>
        <v>0.06907982997</v>
      </c>
      <c r="H42" s="2" t="str">
        <f t="shared" si="3"/>
        <v>Bonds</v>
      </c>
      <c r="K42" s="2">
        <v>0.99</v>
      </c>
      <c r="L42" s="2">
        <f>_xlfn.PERCENTILE.EXC(Inflation25_1925,$K42)</f>
        <v>0.05941158457</v>
      </c>
      <c r="M42" s="2">
        <f>_xlfn.PERCENTILE.EXC(Stock25_1925,$K42)</f>
        <v>0.1112165547</v>
      </c>
      <c r="N42" s="2">
        <f>_xlfn.PERCENTILE.EXC(Bond25_1925,$K42)</f>
        <v>0.07932012091</v>
      </c>
    </row>
    <row r="43" ht="15.75" customHeight="1">
      <c r="A43" s="2">
        <v>1832.0</v>
      </c>
      <c r="B43" s="2">
        <v>0.8844114528101801</v>
      </c>
      <c r="C43" s="2">
        <v>9.891447486250295</v>
      </c>
      <c r="D43" s="2">
        <v>9.657061714239477</v>
      </c>
      <c r="E43" s="58">
        <f t="shared" ref="E43:G43" si="16">RATE(25,,B18,-B43)</f>
        <v>-0.01283774164</v>
      </c>
      <c r="F43" s="58">
        <f t="shared" si="16"/>
        <v>0.06317896308</v>
      </c>
      <c r="G43" s="58">
        <f t="shared" si="16"/>
        <v>0.06930550071</v>
      </c>
      <c r="H43" s="2" t="str">
        <f t="shared" si="3"/>
        <v>Bonds</v>
      </c>
    </row>
    <row r="44" ht="15.75" customHeight="1">
      <c r="A44" s="2">
        <v>1833.0</v>
      </c>
      <c r="B44" s="2">
        <v>0.8716861081654294</v>
      </c>
      <c r="C44" s="2">
        <v>10.188749126152342</v>
      </c>
      <c r="D44" s="2">
        <v>10.395958562994652</v>
      </c>
      <c r="E44" s="58">
        <f t="shared" ref="E44:G44" si="17">RATE(25,,B19,-B44)</f>
        <v>-0.01397091846</v>
      </c>
      <c r="F44" s="58">
        <f t="shared" si="17"/>
        <v>0.06483228818</v>
      </c>
      <c r="G44" s="58">
        <f t="shared" si="17"/>
        <v>0.07107726821</v>
      </c>
      <c r="H44" s="2" t="str">
        <f t="shared" si="3"/>
        <v>Bonds</v>
      </c>
    </row>
    <row r="45" ht="15.75" customHeight="1">
      <c r="A45" s="2">
        <v>1834.0</v>
      </c>
      <c r="B45" s="2">
        <v>0.8716861081654294</v>
      </c>
      <c r="C45" s="2">
        <v>10.304822177661958</v>
      </c>
      <c r="D45" s="2">
        <v>10.310481107200793</v>
      </c>
      <c r="E45" s="58">
        <f t="shared" ref="E45:G45" si="18">RATE(25,,B20,-B45)</f>
        <v>-0.01516698203</v>
      </c>
      <c r="F45" s="58">
        <f t="shared" si="18"/>
        <v>0.06075702298</v>
      </c>
      <c r="G45" s="58">
        <f t="shared" si="18"/>
        <v>0.06791961796</v>
      </c>
      <c r="H45" s="2" t="str">
        <f t="shared" si="3"/>
        <v>Bonds</v>
      </c>
    </row>
    <row r="46" ht="15.75" customHeight="1">
      <c r="A46" s="2">
        <v>1835.0</v>
      </c>
      <c r="B46" s="2">
        <v>0.8928950159066806</v>
      </c>
      <c r="C46" s="2">
        <v>11.08643940410421</v>
      </c>
      <c r="D46" s="2">
        <v>10.931402582827348</v>
      </c>
      <c r="E46" s="58">
        <f t="shared" ref="E46:G46" si="19">RATE(25,,B21,-B46)</f>
        <v>-0.01380809484</v>
      </c>
      <c r="F46" s="58">
        <f t="shared" si="19"/>
        <v>0.06035233821</v>
      </c>
      <c r="G46" s="58">
        <f t="shared" si="19"/>
        <v>0.06780531949</v>
      </c>
      <c r="H46" s="2" t="str">
        <f t="shared" si="3"/>
        <v>Bonds</v>
      </c>
    </row>
    <row r="47" ht="15.75" customHeight="1">
      <c r="A47" s="2">
        <v>1836.0</v>
      </c>
      <c r="B47" s="2">
        <v>0.9310710498409329</v>
      </c>
      <c r="C47" s="2">
        <v>11.786328507315257</v>
      </c>
      <c r="D47" s="2">
        <v>10.60133500267728</v>
      </c>
      <c r="E47" s="58">
        <f t="shared" ref="E47:G47" si="20">RATE(25,,B22,-B47)</f>
        <v>-0.01347452723</v>
      </c>
      <c r="F47" s="58">
        <f t="shared" si="20"/>
        <v>0.06528051074</v>
      </c>
      <c r="G47" s="58">
        <f t="shared" si="20"/>
        <v>0.06627157281</v>
      </c>
      <c r="H47" s="2" t="str">
        <f t="shared" si="3"/>
        <v>Bonds</v>
      </c>
    </row>
    <row r="48" ht="15.75" customHeight="1">
      <c r="A48" s="2">
        <v>1837.0</v>
      </c>
      <c r="B48" s="2">
        <v>0.9697773064687165</v>
      </c>
      <c r="C48" s="2">
        <v>11.554985014371285</v>
      </c>
      <c r="D48" s="2">
        <v>10.349298602403078</v>
      </c>
      <c r="E48" s="58">
        <f t="shared" ref="E48:G48" si="21">RATE(25,,B23,-B48)</f>
        <v>-0.01339029495</v>
      </c>
      <c r="F48" s="58">
        <f t="shared" si="21"/>
        <v>0.06489664537</v>
      </c>
      <c r="G48" s="58">
        <f t="shared" si="21"/>
        <v>0.06753166128</v>
      </c>
      <c r="H48" s="2" t="str">
        <f t="shared" si="3"/>
        <v>Bonds</v>
      </c>
    </row>
    <row r="49" ht="15.75" customHeight="1">
      <c r="A49" s="2">
        <v>1838.0</v>
      </c>
      <c r="B49" s="2">
        <v>0.9697773064687165</v>
      </c>
      <c r="C49" s="2">
        <v>11.267080292001937</v>
      </c>
      <c r="D49" s="2">
        <v>11.180048011185338</v>
      </c>
      <c r="E49" s="58">
        <f t="shared" ref="E49:G49" si="22">RATE(25,,B24,-B49)</f>
        <v>-0.01739199209</v>
      </c>
      <c r="F49" s="58">
        <f t="shared" si="22"/>
        <v>0.06397302651</v>
      </c>
      <c r="G49" s="58">
        <f t="shared" si="22"/>
        <v>0.07381753101</v>
      </c>
      <c r="H49" s="2" t="str">
        <f t="shared" si="3"/>
        <v>Bonds</v>
      </c>
    </row>
    <row r="50" ht="15.75" customHeight="1">
      <c r="A50" s="2">
        <v>1839.0</v>
      </c>
      <c r="B50" s="2">
        <v>0.9565217391304345</v>
      </c>
      <c r="C50" s="2">
        <v>12.427002345497547</v>
      </c>
      <c r="D50" s="2">
        <v>11.77092117991895</v>
      </c>
      <c r="E50" s="58">
        <f t="shared" ref="E50:G50" si="23">RATE(25,,B25,-B50)</f>
        <v>-0.02323481906</v>
      </c>
      <c r="F50" s="58">
        <f t="shared" si="23"/>
        <v>0.07089496237</v>
      </c>
      <c r="G50" s="58">
        <f t="shared" si="23"/>
        <v>0.08308389514</v>
      </c>
      <c r="H50" s="2" t="str">
        <f t="shared" si="3"/>
        <v>Bonds</v>
      </c>
    </row>
    <row r="51" ht="15.75" customHeight="1">
      <c r="A51" s="2">
        <v>1840.0</v>
      </c>
      <c r="B51" s="2">
        <v>0.9225874867444324</v>
      </c>
      <c r="C51" s="2">
        <v>10.89775762695585</v>
      </c>
      <c r="D51" s="2">
        <v>11.4238557341916</v>
      </c>
      <c r="E51" s="58">
        <f t="shared" ref="E51:G51" si="24">RATE(25,,B26,-B51)</f>
        <v>-0.02396610957</v>
      </c>
      <c r="F51" s="58">
        <f t="shared" si="24"/>
        <v>0.06784231434</v>
      </c>
      <c r="G51" s="58">
        <f t="shared" si="24"/>
        <v>0.08110755134</v>
      </c>
      <c r="H51" s="2" t="str">
        <f t="shared" si="3"/>
        <v>Bonds</v>
      </c>
    </row>
    <row r="52" ht="15.75" customHeight="1">
      <c r="A52" s="2">
        <v>1841.0</v>
      </c>
      <c r="B52" s="2">
        <v>0.8928950159066807</v>
      </c>
      <c r="C52" s="2">
        <v>10.741379156515789</v>
      </c>
      <c r="D52" s="2">
        <v>12.331276393658575</v>
      </c>
      <c r="E52" s="58">
        <f t="shared" ref="E52:G52" si="25">RATE(25,,B27,-B52)</f>
        <v>-0.02086716987</v>
      </c>
      <c r="F52" s="58">
        <f t="shared" si="25"/>
        <v>0.05731563716</v>
      </c>
      <c r="G52" s="58">
        <f t="shared" si="25"/>
        <v>0.07367205321</v>
      </c>
      <c r="H52" s="2" t="str">
        <f t="shared" si="3"/>
        <v>Bonds</v>
      </c>
    </row>
    <row r="53" ht="15.75" customHeight="1">
      <c r="A53" s="2">
        <v>1842.0</v>
      </c>
      <c r="B53" s="2">
        <v>0.867444326617179</v>
      </c>
      <c r="C53" s="2">
        <v>7.757646506356264</v>
      </c>
      <c r="D53" s="2">
        <v>9.789340155004231</v>
      </c>
      <c r="E53" s="58">
        <f t="shared" ref="E53:G53" si="26">RATE(25,,B28,-B53)</f>
        <v>-0.01912211527</v>
      </c>
      <c r="F53" s="58">
        <f t="shared" si="26"/>
        <v>0.03865772795</v>
      </c>
      <c r="G53" s="58">
        <f t="shared" si="26"/>
        <v>0.05678276223</v>
      </c>
      <c r="H53" s="2" t="str">
        <f t="shared" si="3"/>
        <v>Bonds</v>
      </c>
    </row>
    <row r="54" ht="15.75" customHeight="1">
      <c r="A54" s="2">
        <v>1843.0</v>
      </c>
      <c r="B54" s="2">
        <v>0.7990455991516434</v>
      </c>
      <c r="C54" s="2">
        <v>7.961407180119552</v>
      </c>
      <c r="D54" s="2">
        <v>9.887987932072487</v>
      </c>
      <c r="E54" s="58">
        <f t="shared" ref="E54:G54" si="27">RATE(25,,B29,-B54)</f>
        <v>-0.02038657822</v>
      </c>
      <c r="F54" s="58">
        <f t="shared" si="27"/>
        <v>0.0284942752</v>
      </c>
      <c r="G54" s="58">
        <f t="shared" si="27"/>
        <v>0.04897591094</v>
      </c>
      <c r="H54" s="2" t="str">
        <f t="shared" si="3"/>
        <v>Bonds</v>
      </c>
    </row>
    <row r="55" ht="15.75" customHeight="1">
      <c r="A55" s="2">
        <v>1844.0</v>
      </c>
      <c r="B55" s="2">
        <v>0.76458112407211</v>
      </c>
      <c r="C55" s="2">
        <v>11.502969363472234</v>
      </c>
      <c r="D55" s="2">
        <v>15.491848692643842</v>
      </c>
      <c r="E55" s="58">
        <f t="shared" ref="E55:G55" si="28">RATE(25,,B30,-B55)</f>
        <v>-0.02123397084</v>
      </c>
      <c r="F55" s="58">
        <f t="shared" si="28"/>
        <v>0.0489775993</v>
      </c>
      <c r="G55" s="58">
        <f t="shared" si="28"/>
        <v>0.06707733633</v>
      </c>
      <c r="H55" s="2" t="str">
        <f t="shared" si="3"/>
        <v>Bonds</v>
      </c>
    </row>
    <row r="56" ht="15.75" customHeight="1">
      <c r="A56" s="2">
        <v>1845.0</v>
      </c>
      <c r="B56" s="2">
        <v>0.7730646871686105</v>
      </c>
      <c r="C56" s="2">
        <v>12.498299526398227</v>
      </c>
      <c r="D56" s="2">
        <v>16.312667524736156</v>
      </c>
      <c r="E56" s="58">
        <f t="shared" ref="E56:G56" si="29">RATE(25,,B31,-B56)</f>
        <v>-0.01922881339</v>
      </c>
      <c r="F56" s="58">
        <f t="shared" si="29"/>
        <v>0.05300629996</v>
      </c>
      <c r="G56" s="58">
        <f t="shared" si="29"/>
        <v>0.06401459414</v>
      </c>
      <c r="H56" s="2" t="str">
        <f t="shared" si="3"/>
        <v>Bonds</v>
      </c>
    </row>
    <row r="57" ht="15.75" customHeight="1">
      <c r="A57" s="2">
        <v>1846.0</v>
      </c>
      <c r="B57" s="2">
        <v>0.7815482502651111</v>
      </c>
      <c r="C57" s="2">
        <v>13.134644411193735</v>
      </c>
      <c r="D57" s="2">
        <v>16.442627354311334</v>
      </c>
      <c r="E57" s="58">
        <f t="shared" ref="E57:G57" si="30">RATE(25,,B32,-B57)</f>
        <v>-0.01645976309</v>
      </c>
      <c r="F57" s="58">
        <f t="shared" si="30"/>
        <v>0.04998011872</v>
      </c>
      <c r="G57" s="58">
        <f t="shared" si="30"/>
        <v>0.057623335</v>
      </c>
      <c r="H57" s="2" t="str">
        <f t="shared" si="3"/>
        <v>Bonds</v>
      </c>
    </row>
    <row r="58" ht="15.75" customHeight="1">
      <c r="A58" s="2">
        <v>1847.0</v>
      </c>
      <c r="B58" s="2">
        <v>0.8160127253446445</v>
      </c>
      <c r="C58" s="2">
        <v>13.153221082361322</v>
      </c>
      <c r="D58" s="2">
        <v>17.052111742019452</v>
      </c>
      <c r="E58" s="58">
        <f t="shared" ref="E58:G58" si="31">RATE(25,,B33,-B58)</f>
        <v>-0.01476058614</v>
      </c>
      <c r="F58" s="58">
        <f t="shared" si="31"/>
        <v>0.04533149314</v>
      </c>
      <c r="G58" s="58">
        <f t="shared" si="31"/>
        <v>0.05654744355</v>
      </c>
      <c r="H58" s="2" t="str">
        <f t="shared" si="3"/>
        <v>Bonds</v>
      </c>
    </row>
    <row r="59" ht="15.75" customHeight="1">
      <c r="A59" s="2">
        <v>1848.0</v>
      </c>
      <c r="B59" s="2">
        <v>0.8287380699893954</v>
      </c>
      <c r="C59" s="2">
        <v>13.638766686554044</v>
      </c>
      <c r="D59" s="2">
        <v>17.34367061896572</v>
      </c>
      <c r="E59" s="58">
        <f t="shared" ref="E59:G59" si="32">RATE(25,,B34,-B59)</f>
        <v>-0.012691803</v>
      </c>
      <c r="F59" s="58">
        <f t="shared" si="32"/>
        <v>0.04699262667</v>
      </c>
      <c r="G59" s="58">
        <f t="shared" si="32"/>
        <v>0.05452039928</v>
      </c>
      <c r="H59" s="2" t="str">
        <f t="shared" si="3"/>
        <v>Bonds</v>
      </c>
    </row>
    <row r="60" ht="15.75" customHeight="1">
      <c r="A60" s="2">
        <v>1849.0</v>
      </c>
      <c r="B60" s="2">
        <v>0.7985153764581122</v>
      </c>
      <c r="C60" s="2">
        <v>14.096750131054138</v>
      </c>
      <c r="D60" s="2">
        <v>21.827109512495706</v>
      </c>
      <c r="E60" s="58">
        <f t="shared" ref="E60:G60" si="33">RATE(25,,B35,-B60)</f>
        <v>-0.01028166826</v>
      </c>
      <c r="F60" s="58">
        <f t="shared" si="33"/>
        <v>0.04135105057</v>
      </c>
      <c r="G60" s="58">
        <f t="shared" si="33"/>
        <v>0.05768879534</v>
      </c>
      <c r="H60" s="2" t="str">
        <f t="shared" si="3"/>
        <v>Bonds</v>
      </c>
    </row>
    <row r="61" ht="15.75" customHeight="1">
      <c r="A61" s="2">
        <v>1850.0</v>
      </c>
      <c r="B61" s="2">
        <v>0.7942735949098619</v>
      </c>
      <c r="C61" s="2">
        <v>14.59544228875296</v>
      </c>
      <c r="D61" s="2">
        <v>25.085333236559766</v>
      </c>
      <c r="E61" s="58">
        <f t="shared" ref="E61:G61" si="34">RATE(25,,B36,-B61)</f>
        <v>-0.009338526963</v>
      </c>
      <c r="F61" s="58">
        <f t="shared" si="34"/>
        <v>0.03601555414</v>
      </c>
      <c r="G61" s="58">
        <f t="shared" si="34"/>
        <v>0.05914479367</v>
      </c>
      <c r="H61" s="2" t="str">
        <f t="shared" si="3"/>
        <v>Bonds</v>
      </c>
    </row>
    <row r="62" ht="15.75" customHeight="1">
      <c r="A62" s="2">
        <v>1851.0</v>
      </c>
      <c r="B62" s="2">
        <v>0.7942735949098619</v>
      </c>
      <c r="C62" s="2">
        <v>17.8052705257858</v>
      </c>
      <c r="D62" s="2">
        <v>27.843381029740087</v>
      </c>
      <c r="E62" s="58">
        <f t="shared" ref="E62:G62" si="35">RATE(25,,B37,-B62)</f>
        <v>-0.009837376968</v>
      </c>
      <c r="F62" s="58">
        <f t="shared" si="35"/>
        <v>0.04386297787</v>
      </c>
      <c r="G62" s="58">
        <f t="shared" si="35"/>
        <v>0.06385354054</v>
      </c>
      <c r="H62" s="2" t="str">
        <f t="shared" si="3"/>
        <v>Bonds</v>
      </c>
    </row>
    <row r="63" ht="15.75" customHeight="1">
      <c r="A63" s="2">
        <v>1852.0</v>
      </c>
      <c r="B63" s="2">
        <v>0.7900318133616117</v>
      </c>
      <c r="C63" s="2">
        <v>17.26890718781621</v>
      </c>
      <c r="D63" s="2">
        <v>29.094390808028507</v>
      </c>
      <c r="E63" s="58">
        <f t="shared" ref="E63:G63" si="36">RATE(25,,B38,-B63)</f>
        <v>-0.01021424438</v>
      </c>
      <c r="F63" s="58">
        <f t="shared" si="36"/>
        <v>0.04060856252</v>
      </c>
      <c r="G63" s="58">
        <f t="shared" si="36"/>
        <v>0.06362595388</v>
      </c>
      <c r="H63" s="2" t="str">
        <f t="shared" si="3"/>
        <v>Bonds</v>
      </c>
    </row>
    <row r="64" ht="15.75" customHeight="1">
      <c r="A64" s="2">
        <v>1853.0</v>
      </c>
      <c r="B64" s="2">
        <v>0.7942735949098618</v>
      </c>
      <c r="C64" s="2">
        <v>20.554090045706342</v>
      </c>
      <c r="D64" s="2">
        <v>32.23891145574222</v>
      </c>
      <c r="E64" s="58">
        <f t="shared" ref="E64:G64" si="37">RATE(25,,B39,-B64)</f>
        <v>-0.009170781469</v>
      </c>
      <c r="F64" s="58">
        <f t="shared" si="37"/>
        <v>0.04538649786</v>
      </c>
      <c r="G64" s="58">
        <f t="shared" si="37"/>
        <v>0.06456930452</v>
      </c>
      <c r="H64" s="2" t="str">
        <f t="shared" si="3"/>
        <v>Bonds</v>
      </c>
    </row>
    <row r="65" ht="15.75" customHeight="1">
      <c r="A65" s="2">
        <v>1854.0</v>
      </c>
      <c r="B65" s="2">
        <v>0.8287380699893953</v>
      </c>
      <c r="C65" s="2">
        <v>17.819115431082643</v>
      </c>
      <c r="D65" s="2">
        <v>32.13361505560326</v>
      </c>
      <c r="E65" s="58">
        <f t="shared" ref="E65:G65" si="38">RATE(25,,B40,-B65)</f>
        <v>-0.006092514875</v>
      </c>
      <c r="F65" s="58">
        <f t="shared" si="38"/>
        <v>0.03629260191</v>
      </c>
      <c r="G65" s="58">
        <f t="shared" si="38"/>
        <v>0.06167497567</v>
      </c>
      <c r="H65" s="2" t="str">
        <f t="shared" si="3"/>
        <v>Bonds</v>
      </c>
    </row>
    <row r="66" ht="15.75" customHeight="1">
      <c r="A66" s="2">
        <v>1855.0</v>
      </c>
      <c r="B66" s="2">
        <v>0.8759278897136796</v>
      </c>
      <c r="C66" s="2">
        <v>14.959043779606251</v>
      </c>
      <c r="D66" s="2">
        <v>29.924526284095133</v>
      </c>
      <c r="E66" s="58">
        <f t="shared" ref="E66:G66" si="39">RATE(25,,B41,-B66)</f>
        <v>-0.003337430149</v>
      </c>
      <c r="F66" s="58">
        <f t="shared" si="39"/>
        <v>0.02644442093</v>
      </c>
      <c r="G66" s="58">
        <f t="shared" si="39"/>
        <v>0.0553106641</v>
      </c>
      <c r="H66" s="2" t="str">
        <f t="shared" si="3"/>
        <v>Bonds</v>
      </c>
    </row>
    <row r="67" ht="15.75" customHeight="1">
      <c r="A67" s="2">
        <v>1856.0</v>
      </c>
      <c r="B67" s="2">
        <v>0.8801696712619298</v>
      </c>
      <c r="C67" s="2">
        <v>14.628334572739448</v>
      </c>
      <c r="D67" s="2">
        <v>32.491721127247295</v>
      </c>
      <c r="E67" s="58">
        <f t="shared" ref="E67:G67" si="40">RATE(25,,B42,-B67)</f>
        <v>-0.0016969269</v>
      </c>
      <c r="F67" s="58">
        <f t="shared" si="40"/>
        <v>0.01926184107</v>
      </c>
      <c r="G67" s="58">
        <f t="shared" si="40"/>
        <v>0.05478911046</v>
      </c>
      <c r="H67" s="2" t="str">
        <f t="shared" si="3"/>
        <v>Bonds</v>
      </c>
    </row>
    <row r="68" ht="15.75" customHeight="1">
      <c r="A68" s="2">
        <v>1857.0</v>
      </c>
      <c r="B68" s="2">
        <v>0.88441145281018</v>
      </c>
      <c r="C68" s="2">
        <v>16.574807034509078</v>
      </c>
      <c r="D68" s="2">
        <v>34.91781644603038</v>
      </c>
      <c r="E68" s="58">
        <f t="shared" ref="E68:G68" si="41">RATE(25,,B43,-B68)</f>
        <v>0</v>
      </c>
      <c r="F68" s="58">
        <f t="shared" si="41"/>
        <v>0.02086319194</v>
      </c>
      <c r="G68" s="58">
        <f t="shared" si="41"/>
        <v>0.05275686672</v>
      </c>
      <c r="H68" s="2" t="str">
        <f t="shared" si="3"/>
        <v>Bonds</v>
      </c>
    </row>
    <row r="69" ht="15.75" customHeight="1">
      <c r="A69" s="2">
        <v>1858.0</v>
      </c>
      <c r="B69" s="2">
        <v>0.8716861081654292</v>
      </c>
      <c r="C69" s="2">
        <v>14.499335253769447</v>
      </c>
      <c r="D69" s="2">
        <v>36.85757934017052</v>
      </c>
      <c r="E69" s="58">
        <f t="shared" ref="E69:G69" si="42">RATE(25,,B44,-B69)</f>
        <v>0</v>
      </c>
      <c r="F69" s="58">
        <f t="shared" si="42"/>
        <v>0.01421280372</v>
      </c>
      <c r="G69" s="58">
        <f t="shared" si="42"/>
        <v>0.05192915185</v>
      </c>
      <c r="H69" s="2" t="str">
        <f t="shared" si="3"/>
        <v>Bonds</v>
      </c>
    </row>
    <row r="70" ht="15.75" customHeight="1">
      <c r="A70" s="2">
        <v>1859.0</v>
      </c>
      <c r="B70" s="2">
        <v>0.8504772004241778</v>
      </c>
      <c r="C70" s="2">
        <v>16.476120456343896</v>
      </c>
      <c r="D70" s="2">
        <v>41.86719951624996</v>
      </c>
      <c r="E70" s="58">
        <f t="shared" ref="E70:G70" si="43">RATE(25,,B45,-B70)</f>
        <v>-0.000984786267</v>
      </c>
      <c r="F70" s="58">
        <f t="shared" si="43"/>
        <v>0.01894930696</v>
      </c>
      <c r="G70" s="58">
        <f t="shared" si="43"/>
        <v>0.05765444575</v>
      </c>
      <c r="H70" s="2" t="str">
        <f t="shared" si="3"/>
        <v>Bonds</v>
      </c>
    </row>
    <row r="71" ht="15.75" customHeight="1">
      <c r="A71" s="2">
        <v>1860.0</v>
      </c>
      <c r="B71" s="2">
        <v>0.8547189819724282</v>
      </c>
      <c r="C71" s="2">
        <v>16.536126556142676</v>
      </c>
      <c r="D71" s="2">
        <v>43.621353455159394</v>
      </c>
      <c r="E71" s="58">
        <f t="shared" ref="E71:G71" si="44">RATE(25,,B46,-B71)</f>
        <v>-0.001746324268</v>
      </c>
      <c r="F71" s="58">
        <f t="shared" si="44"/>
        <v>0.01612156398</v>
      </c>
      <c r="G71" s="58">
        <f t="shared" si="44"/>
        <v>0.05691711324</v>
      </c>
      <c r="H71" s="2" t="str">
        <f t="shared" si="3"/>
        <v>Bonds</v>
      </c>
    </row>
    <row r="72" ht="15.75" customHeight="1">
      <c r="A72" s="2">
        <v>1861.0</v>
      </c>
      <c r="B72" s="2">
        <v>0.8801696712619299</v>
      </c>
      <c r="C72" s="2">
        <v>18.941166466984214</v>
      </c>
      <c r="D72" s="2">
        <v>43.305154889334304</v>
      </c>
      <c r="E72" s="58">
        <f t="shared" ref="E72:G72" si="45">RATE(25,,B47,-B72)</f>
        <v>-0.002246308977</v>
      </c>
      <c r="F72" s="58">
        <f t="shared" si="45"/>
        <v>0.01915708316</v>
      </c>
      <c r="G72" s="58">
        <f t="shared" si="45"/>
        <v>0.05790619789</v>
      </c>
      <c r="H72" s="2" t="str">
        <f t="shared" si="3"/>
        <v>Bonds</v>
      </c>
    </row>
    <row r="73" ht="15.75" customHeight="1">
      <c r="A73" s="2">
        <v>1862.0</v>
      </c>
      <c r="B73" s="2">
        <v>0.9697773064687165</v>
      </c>
      <c r="C73" s="2">
        <v>17.92513942943229</v>
      </c>
      <c r="D73" s="2">
        <v>41.579640611764745</v>
      </c>
      <c r="E73" s="58">
        <f t="shared" ref="E73:G73" si="46">RATE(25,,B48,-B73)</f>
        <v>0</v>
      </c>
      <c r="F73" s="58">
        <f t="shared" si="46"/>
        <v>0.01771863376</v>
      </c>
      <c r="G73" s="58">
        <f t="shared" si="46"/>
        <v>0.05720398759</v>
      </c>
      <c r="H73" s="2" t="str">
        <f t="shared" si="3"/>
        <v>Bonds</v>
      </c>
    </row>
    <row r="74" ht="15.75" customHeight="1">
      <c r="A74" s="2">
        <v>1863.0</v>
      </c>
      <c r="B74" s="2">
        <v>1.1622481442205723</v>
      </c>
      <c r="C74" s="2">
        <v>25.5321183374015</v>
      </c>
      <c r="D74" s="2">
        <v>41.62945345318023</v>
      </c>
      <c r="E74" s="58">
        <f t="shared" ref="E74:G74" si="47">RATE(25,,B49,-B74)</f>
        <v>0.007268085233</v>
      </c>
      <c r="F74" s="58">
        <f t="shared" si="47"/>
        <v>0.03326333383</v>
      </c>
      <c r="G74" s="58">
        <f t="shared" si="47"/>
        <v>0.05399434709</v>
      </c>
      <c r="H74" s="2" t="str">
        <f t="shared" si="3"/>
        <v>Bonds</v>
      </c>
    </row>
    <row r="75" ht="15.75" customHeight="1">
      <c r="A75" s="2">
        <v>1864.0</v>
      </c>
      <c r="B75" s="2">
        <v>1.4528101802757152</v>
      </c>
      <c r="C75" s="2">
        <v>25.920900874799273</v>
      </c>
      <c r="D75" s="2">
        <v>35.956898384916066</v>
      </c>
      <c r="E75" s="58">
        <f t="shared" ref="E75:G75" si="48">RATE(25,,B50,-B75)</f>
        <v>0.01685858875</v>
      </c>
      <c r="F75" s="58">
        <f t="shared" si="48"/>
        <v>0.02984377557</v>
      </c>
      <c r="G75" s="58">
        <f t="shared" si="48"/>
        <v>0.04568016661</v>
      </c>
      <c r="H75" s="2" t="str">
        <f t="shared" si="3"/>
        <v>Bonds</v>
      </c>
    </row>
    <row r="76" ht="15.75" customHeight="1">
      <c r="A76" s="2">
        <v>1865.0</v>
      </c>
      <c r="B76" s="2">
        <v>1.64475079533404</v>
      </c>
      <c r="C76" s="2">
        <v>24.215676301639622</v>
      </c>
      <c r="D76" s="2">
        <v>33.90998739992759</v>
      </c>
      <c r="E76" s="58">
        <f t="shared" ref="E76:G76" si="49">RATE(25,,B51,-B76)</f>
        <v>0.0233959685</v>
      </c>
      <c r="F76" s="58">
        <f t="shared" si="49"/>
        <v>0.03245320867</v>
      </c>
      <c r="G76" s="58">
        <f t="shared" si="49"/>
        <v>0.04448112635</v>
      </c>
      <c r="H76" s="2" t="str">
        <f t="shared" si="3"/>
        <v>Bonds</v>
      </c>
    </row>
    <row r="77" ht="15.75" customHeight="1">
      <c r="A77" s="2">
        <v>1866.0</v>
      </c>
      <c r="B77" s="2">
        <v>1.6532343584305405</v>
      </c>
      <c r="C77" s="2">
        <v>25.125305675044313</v>
      </c>
      <c r="D77" s="2">
        <v>34.279923297409674</v>
      </c>
      <c r="E77" s="58">
        <f t="shared" ref="E77:G77" si="50">RATE(25,,B52,-B77)</f>
        <v>0.02494688752</v>
      </c>
      <c r="F77" s="58">
        <f t="shared" si="50"/>
        <v>0.03457517296</v>
      </c>
      <c r="G77" s="58">
        <f t="shared" si="50"/>
        <v>0.04174463467</v>
      </c>
      <c r="H77" s="2" t="str">
        <f t="shared" si="3"/>
        <v>Bonds</v>
      </c>
    </row>
    <row r="78" ht="15.75" customHeight="1">
      <c r="A78" s="2">
        <v>1867.0</v>
      </c>
      <c r="B78" s="2">
        <v>1.5763520678685046</v>
      </c>
      <c r="C78" s="2">
        <v>27.815244504692476</v>
      </c>
      <c r="D78" s="2">
        <v>39.551760548075514</v>
      </c>
      <c r="E78" s="58">
        <f t="shared" ref="E78:G78" si="51">RATE(25,,B53,-B78)</f>
        <v>0.02418040948</v>
      </c>
      <c r="F78" s="58">
        <f t="shared" si="51"/>
        <v>0.05240309306</v>
      </c>
      <c r="G78" s="58">
        <f t="shared" si="51"/>
        <v>0.05744185411</v>
      </c>
      <c r="H78" s="2" t="str">
        <f t="shared" si="3"/>
        <v>Bonds</v>
      </c>
    </row>
    <row r="79" ht="15.75" customHeight="1">
      <c r="A79" s="2">
        <v>1868.0</v>
      </c>
      <c r="B79" s="2">
        <v>1.490986214209968</v>
      </c>
      <c r="C79" s="2">
        <v>32.64677940855049</v>
      </c>
      <c r="D79" s="2">
        <v>45.3808611158337</v>
      </c>
      <c r="E79" s="58">
        <f t="shared" ref="E79:G79" si="52">RATE(25,,B54,-B79)</f>
        <v>0.02526488354</v>
      </c>
      <c r="F79" s="58">
        <f t="shared" si="52"/>
        <v>0.05806907313</v>
      </c>
      <c r="G79" s="58">
        <f t="shared" si="52"/>
        <v>0.06284661126</v>
      </c>
      <c r="H79" s="2" t="str">
        <f t="shared" si="3"/>
        <v>Bonds</v>
      </c>
    </row>
    <row r="80" ht="15.75" customHeight="1">
      <c r="A80" s="2">
        <v>1869.0</v>
      </c>
      <c r="B80" s="2">
        <v>1.4310710498409331</v>
      </c>
      <c r="C80" s="2">
        <v>41.47122098502535</v>
      </c>
      <c r="D80" s="2">
        <v>50.32101971736159</v>
      </c>
      <c r="E80" s="58">
        <f t="shared" ref="E80:G80" si="53">RATE(25,,B55,-B80)</f>
        <v>0.02539100876</v>
      </c>
      <c r="F80" s="58">
        <f t="shared" si="53"/>
        <v>0.05263419576</v>
      </c>
      <c r="G80" s="58">
        <f t="shared" si="53"/>
        <v>0.04825235669</v>
      </c>
      <c r="H80" s="2" t="str">
        <f t="shared" si="3"/>
        <v>Stocks</v>
      </c>
    </row>
    <row r="81" ht="15.75" customHeight="1">
      <c r="A81" s="2">
        <v>1870.0</v>
      </c>
      <c r="B81" s="2">
        <v>1.371155885471898</v>
      </c>
      <c r="C81" s="2">
        <v>44.3092265402098</v>
      </c>
      <c r="D81" s="2">
        <v>56.51750991177614</v>
      </c>
      <c r="E81" s="58">
        <f t="shared" ref="E81:G81" si="54">RATE(25,,B56,-B81)</f>
        <v>0.02318659063</v>
      </c>
      <c r="F81" s="58">
        <f t="shared" si="54"/>
        <v>0.05192730823</v>
      </c>
      <c r="G81" s="58">
        <f t="shared" si="54"/>
        <v>0.05096032541</v>
      </c>
      <c r="H81" s="2" t="str">
        <f t="shared" si="3"/>
        <v>Stocks</v>
      </c>
    </row>
    <row r="82" ht="15.75" customHeight="1">
      <c r="A82" s="2">
        <v>1871.0</v>
      </c>
      <c r="B82" s="2">
        <v>1.2985153764581123</v>
      </c>
      <c r="C82" s="2">
        <v>47.363066646147054</v>
      </c>
      <c r="D82" s="2">
        <v>63.4536801729089</v>
      </c>
      <c r="E82" s="58">
        <f t="shared" ref="E82:G82" si="55">RATE(25,,B57,-B82)</f>
        <v>0.02051560979</v>
      </c>
      <c r="F82" s="58">
        <f t="shared" si="55"/>
        <v>0.05264240131</v>
      </c>
      <c r="G82" s="58">
        <f t="shared" si="55"/>
        <v>0.05550288339</v>
      </c>
      <c r="H82" s="2" t="str">
        <f t="shared" si="3"/>
        <v>Bonds</v>
      </c>
    </row>
    <row r="83" ht="15.75" customHeight="1">
      <c r="A83" s="2">
        <v>1872.0</v>
      </c>
      <c r="B83" s="2">
        <v>1.2555673382820782</v>
      </c>
      <c r="C83" s="2">
        <v>57.081173533814784</v>
      </c>
      <c r="D83" s="2">
        <v>71.05225749487822</v>
      </c>
      <c r="E83" s="58">
        <f t="shared" ref="E83:G83" si="56">RATE(25,,B58,-B83)</f>
        <v>0.01738592038</v>
      </c>
      <c r="F83" s="58">
        <f t="shared" si="56"/>
        <v>0.06047010698</v>
      </c>
      <c r="G83" s="58">
        <f t="shared" si="56"/>
        <v>0.05874650193</v>
      </c>
      <c r="H83" s="2" t="str">
        <f t="shared" si="3"/>
        <v>Stocks</v>
      </c>
    </row>
    <row r="84" ht="15.75" customHeight="1">
      <c r="A84" s="2">
        <v>1873.0</v>
      </c>
      <c r="B84" s="2">
        <v>1.2428419936373274</v>
      </c>
      <c r="C84" s="2">
        <v>66.75769628418905</v>
      </c>
      <c r="D84" s="2">
        <v>76.5132534848054</v>
      </c>
      <c r="E84" s="58">
        <f t="shared" ref="E84:G84" si="57">RATE(25,,B59,-B84)</f>
        <v>0.01634216884</v>
      </c>
      <c r="F84" s="58">
        <f t="shared" si="57"/>
        <v>0.06558733398</v>
      </c>
      <c r="G84" s="58">
        <f t="shared" si="57"/>
        <v>0.06116722038</v>
      </c>
      <c r="H84" s="2" t="str">
        <f t="shared" si="3"/>
        <v>Stocks</v>
      </c>
    </row>
    <row r="85" ht="15.75" customHeight="1">
      <c r="A85" s="2">
        <v>1874.0</v>
      </c>
      <c r="B85" s="2">
        <v>1.200424178154825</v>
      </c>
      <c r="C85" s="2">
        <v>65.54565748755934</v>
      </c>
      <c r="D85" s="2">
        <v>84.74655419690124</v>
      </c>
      <c r="E85" s="58">
        <f t="shared" ref="E85:G85" si="58">RATE(25,,B60,-B85)</f>
        <v>0.01644072672</v>
      </c>
      <c r="F85" s="58">
        <f t="shared" si="58"/>
        <v>0.06340083476</v>
      </c>
      <c r="G85" s="58">
        <f t="shared" si="58"/>
        <v>0.05575958471</v>
      </c>
      <c r="H85" s="2" t="str">
        <f t="shared" si="3"/>
        <v>Stocks</v>
      </c>
    </row>
    <row r="86" ht="15.75" customHeight="1">
      <c r="A86" s="2">
        <v>1875.0</v>
      </c>
      <c r="B86" s="2">
        <v>1.1495227995758217</v>
      </c>
      <c r="C86" s="2">
        <v>71.18000545451547</v>
      </c>
      <c r="D86" s="2">
        <v>97.47594181846904</v>
      </c>
      <c r="E86" s="58">
        <f t="shared" ref="E86:G86" si="59">RATE(25,,B61,-B86)</f>
        <v>0.01489683601</v>
      </c>
      <c r="F86" s="58">
        <f t="shared" si="59"/>
        <v>0.06543173921</v>
      </c>
      <c r="G86" s="58">
        <f t="shared" si="59"/>
        <v>0.05579378852</v>
      </c>
      <c r="H86" s="2" t="str">
        <f t="shared" si="3"/>
        <v>Stocks</v>
      </c>
    </row>
    <row r="87" ht="15.75" customHeight="1">
      <c r="A87" s="2">
        <v>1876.0</v>
      </c>
      <c r="B87" s="2">
        <v>1.1150583244962884</v>
      </c>
      <c r="C87" s="2">
        <v>77.7436922313279</v>
      </c>
      <c r="D87" s="2">
        <v>110.43092313672487</v>
      </c>
      <c r="E87" s="58">
        <f t="shared" ref="E87:G87" si="60">RATE(25,,B62,-B87)</f>
        <v>0.01366184206</v>
      </c>
      <c r="F87" s="58">
        <f t="shared" si="60"/>
        <v>0.06072953964</v>
      </c>
      <c r="G87" s="58">
        <f t="shared" si="60"/>
        <v>0.05665873924</v>
      </c>
      <c r="H87" s="2" t="str">
        <f t="shared" si="3"/>
        <v>Stocks</v>
      </c>
    </row>
    <row r="88" ht="15.75" customHeight="1">
      <c r="A88" s="2">
        <v>1877.0</v>
      </c>
      <c r="B88" s="2">
        <v>1.0890774125132554</v>
      </c>
      <c r="C88" s="2">
        <v>70.40283298251512</v>
      </c>
      <c r="D88" s="2">
        <v>119.19299072361633</v>
      </c>
      <c r="E88" s="58">
        <f t="shared" ref="E88:G88" si="61">RATE(25,,B63,-B88)</f>
        <v>0.01292331312</v>
      </c>
      <c r="F88" s="58">
        <f t="shared" si="61"/>
        <v>0.05782301376</v>
      </c>
      <c r="G88" s="58">
        <f t="shared" si="61"/>
        <v>0.05802921028</v>
      </c>
      <c r="H88" s="2" t="str">
        <f t="shared" si="3"/>
        <v>Bonds</v>
      </c>
    </row>
    <row r="89" ht="15.75" customHeight="1">
      <c r="A89" s="2">
        <v>1878.0</v>
      </c>
      <c r="B89" s="2">
        <v>1.0509013785790031</v>
      </c>
      <c r="C89" s="2">
        <v>72.39394354005607</v>
      </c>
      <c r="D89" s="2">
        <v>128.98298808637003</v>
      </c>
      <c r="E89" s="58">
        <f t="shared" ref="E89:G89" si="62">RATE(25,,B64,-B89)</f>
        <v>0.01126196583</v>
      </c>
      <c r="F89" s="58">
        <f t="shared" si="62"/>
        <v>0.05165225935</v>
      </c>
      <c r="G89" s="58">
        <f t="shared" si="62"/>
        <v>0.05702700436</v>
      </c>
      <c r="H89" s="2" t="str">
        <f t="shared" si="3"/>
        <v>Bonds</v>
      </c>
    </row>
    <row r="90" ht="15.75" customHeight="1">
      <c r="A90" s="2">
        <v>1879.0</v>
      </c>
      <c r="B90" s="2">
        <v>1.0254506892895014</v>
      </c>
      <c r="C90" s="2">
        <v>85.14273622382834</v>
      </c>
      <c r="D90" s="2">
        <v>142.21728989734447</v>
      </c>
      <c r="E90" s="58">
        <f t="shared" ref="E90:G90" si="63">RATE(25,,B65,-B90)</f>
        <v>0.008555726621</v>
      </c>
      <c r="F90" s="58">
        <f t="shared" si="63"/>
        <v>0.06456077115</v>
      </c>
      <c r="G90" s="58">
        <f t="shared" si="63"/>
        <v>0.06130378349</v>
      </c>
      <c r="H90" s="2" t="str">
        <f t="shared" si="3"/>
        <v>Stocks</v>
      </c>
    </row>
    <row r="91" ht="15.75" customHeight="1">
      <c r="A91" s="2">
        <v>1880.0</v>
      </c>
      <c r="B91" s="2">
        <v>1.0381760339342523</v>
      </c>
      <c r="C91" s="2">
        <v>122.53267573154636</v>
      </c>
      <c r="D91" s="2">
        <v>152.4833557960082</v>
      </c>
      <c r="E91" s="58">
        <f t="shared" ref="E91:G91" si="64">RATE(25,,B66,-B91)</f>
        <v>0.006820630028</v>
      </c>
      <c r="F91" s="58">
        <f t="shared" si="64"/>
        <v>0.08776210096</v>
      </c>
      <c r="G91" s="58">
        <f t="shared" si="64"/>
        <v>0.0673031871</v>
      </c>
      <c r="H91" s="2" t="str">
        <f t="shared" si="3"/>
        <v>Stocks</v>
      </c>
    </row>
    <row r="92" ht="15.75" customHeight="1">
      <c r="A92" s="2">
        <v>1881.0</v>
      </c>
      <c r="B92" s="2">
        <v>1.0509013785790033</v>
      </c>
      <c r="C92" s="2">
        <v>152.3679732226107</v>
      </c>
      <c r="D92" s="2">
        <v>168.95494776314925</v>
      </c>
      <c r="E92" s="58">
        <f t="shared" ref="E92:G92" si="65">RATE(25,,B67,-B92)</f>
        <v>0.00711675795</v>
      </c>
      <c r="F92" s="58">
        <f t="shared" si="65"/>
        <v>0.09826704509</v>
      </c>
      <c r="G92" s="58">
        <f t="shared" si="65"/>
        <v>0.06816889672</v>
      </c>
      <c r="H92" s="2" t="str">
        <f t="shared" si="3"/>
        <v>Stocks</v>
      </c>
    </row>
    <row r="93" ht="15.75" customHeight="1">
      <c r="A93" s="2">
        <v>1882.0</v>
      </c>
      <c r="B93" s="2">
        <v>1.0509013785790033</v>
      </c>
      <c r="C93" s="2">
        <v>153.18989562479152</v>
      </c>
      <c r="D93" s="2">
        <v>178.98140417827727</v>
      </c>
      <c r="E93" s="58">
        <f t="shared" ref="E93:G93" si="66">RATE(25,,B68,-B93)</f>
        <v>0.006923099899</v>
      </c>
      <c r="F93" s="58">
        <f t="shared" si="66"/>
        <v>0.09302794512</v>
      </c>
      <c r="G93" s="58">
        <f t="shared" si="66"/>
        <v>0.06755542866</v>
      </c>
      <c r="H93" s="2" t="str">
        <f t="shared" si="3"/>
        <v>Stocks</v>
      </c>
    </row>
    <row r="94" ht="15.75" customHeight="1">
      <c r="A94" s="2">
        <v>1883.0</v>
      </c>
      <c r="B94" s="2">
        <v>1.0402969247083778</v>
      </c>
      <c r="C94" s="2">
        <v>158.06030239004028</v>
      </c>
      <c r="D94" s="2">
        <v>189.63778849835876</v>
      </c>
      <c r="E94" s="58">
        <f t="shared" ref="E94:G94" si="67">RATE(25,,B69,-B94)</f>
        <v>0.007098357329</v>
      </c>
      <c r="F94" s="58">
        <f t="shared" si="67"/>
        <v>0.1002692831</v>
      </c>
      <c r="G94" s="58">
        <f t="shared" si="67"/>
        <v>0.06771642319</v>
      </c>
      <c r="H94" s="2" t="str">
        <f t="shared" si="3"/>
        <v>Stocks</v>
      </c>
    </row>
    <row r="95" ht="15.75" customHeight="1">
      <c r="A95" s="2">
        <v>1884.0</v>
      </c>
      <c r="B95" s="2">
        <v>1.0190880169671264</v>
      </c>
      <c r="C95" s="2">
        <v>147.56482868643823</v>
      </c>
      <c r="D95" s="2">
        <v>205.72676346012975</v>
      </c>
      <c r="E95" s="58">
        <f t="shared" ref="E95:G95" si="68">RATE(25,,B70,-B95)</f>
        <v>0.007260865218</v>
      </c>
      <c r="F95" s="58">
        <f t="shared" si="68"/>
        <v>0.0916542653</v>
      </c>
      <c r="G95" s="58">
        <f t="shared" si="68"/>
        <v>0.06575327349</v>
      </c>
      <c r="H95" s="2" t="str">
        <f t="shared" si="3"/>
        <v>Stocks</v>
      </c>
    </row>
    <row r="96" ht="15.75" customHeight="1">
      <c r="A96" s="2">
        <v>1885.0</v>
      </c>
      <c r="B96" s="2">
        <v>0.9984093319194063</v>
      </c>
      <c r="C96" s="2">
        <v>130.04758989559886</v>
      </c>
      <c r="D96" s="2">
        <v>219.8980709415349</v>
      </c>
      <c r="E96" s="58">
        <f t="shared" ref="E96:G96" si="69">RATE(25,,B71,-B96)</f>
        <v>0.0062349813</v>
      </c>
      <c r="F96" s="58">
        <f t="shared" si="69"/>
        <v>0.08599228708</v>
      </c>
      <c r="G96" s="58">
        <f t="shared" si="69"/>
        <v>0.06684393187</v>
      </c>
      <c r="H96" s="2" t="str">
        <f t="shared" si="3"/>
        <v>Stocks</v>
      </c>
    </row>
    <row r="97" ht="15.75" customHeight="1">
      <c r="A97" s="2">
        <v>1886.0</v>
      </c>
      <c r="B97" s="2">
        <v>0.9777306468716862</v>
      </c>
      <c r="C97" s="2">
        <v>170.5732412748513</v>
      </c>
      <c r="D97" s="2">
        <v>241.16393900091037</v>
      </c>
      <c r="E97" s="58">
        <f t="shared" ref="E97:G97" si="70">RATE(25,,B72,-B97)</f>
        <v>0.004213633405</v>
      </c>
      <c r="F97" s="58">
        <f t="shared" si="70"/>
        <v>0.09189321486</v>
      </c>
      <c r="G97" s="58">
        <f t="shared" si="70"/>
        <v>0.07110219892</v>
      </c>
      <c r="H97" s="2" t="str">
        <f t="shared" si="3"/>
        <v>Stocks</v>
      </c>
    </row>
    <row r="98" ht="15.75" customHeight="1">
      <c r="A98" s="2">
        <v>1887.0</v>
      </c>
      <c r="B98" s="2">
        <v>0.9724284199363734</v>
      </c>
      <c r="C98" s="2">
        <v>189.17999879282863</v>
      </c>
      <c r="D98" s="2">
        <v>254.74963922233331</v>
      </c>
      <c r="E98" s="58">
        <f t="shared" ref="E98:G98" si="71">RATE(25,,B73,-B98)</f>
        <v>0.0001092061396</v>
      </c>
      <c r="F98" s="58">
        <f t="shared" si="71"/>
        <v>0.09884517877</v>
      </c>
      <c r="G98" s="58">
        <f t="shared" si="71"/>
        <v>0.07520014395</v>
      </c>
      <c r="H98" s="2" t="str">
        <f t="shared" si="3"/>
        <v>Stocks</v>
      </c>
    </row>
    <row r="99" ht="15.75" customHeight="1">
      <c r="A99" s="2">
        <v>1888.0</v>
      </c>
      <c r="B99" s="2">
        <v>0.9777306468716864</v>
      </c>
      <c r="C99" s="2">
        <v>184.0871228455216</v>
      </c>
      <c r="D99" s="2">
        <v>263.4990078997188</v>
      </c>
      <c r="E99" s="58">
        <f t="shared" ref="E99:G99" si="72">RATE(25,,B74,-B99)</f>
        <v>-0.006891235541</v>
      </c>
      <c r="F99" s="58">
        <f t="shared" si="72"/>
        <v>0.08222475155</v>
      </c>
      <c r="G99" s="58">
        <f t="shared" si="72"/>
        <v>0.07660187293</v>
      </c>
      <c r="H99" s="2" t="str">
        <f t="shared" si="3"/>
        <v>Stocks</v>
      </c>
    </row>
    <row r="100" ht="15.75" customHeight="1">
      <c r="A100" s="2">
        <v>1889.0</v>
      </c>
      <c r="B100" s="2">
        <v>0.9618239660657479</v>
      </c>
      <c r="C100" s="2">
        <v>190.658879262129</v>
      </c>
      <c r="D100" s="2">
        <v>285.61543123088575</v>
      </c>
      <c r="E100" s="58">
        <f t="shared" ref="E100:G100" si="73">RATE(25,,B75,-B100)</f>
        <v>-0.01636161338</v>
      </c>
      <c r="F100" s="58">
        <f t="shared" si="73"/>
        <v>0.08308933089</v>
      </c>
      <c r="G100" s="58">
        <f t="shared" si="73"/>
        <v>0.08642556809</v>
      </c>
      <c r="H100" s="2" t="str">
        <f t="shared" si="3"/>
        <v>Bonds</v>
      </c>
    </row>
    <row r="101" ht="15.75" customHeight="1">
      <c r="A101" s="2">
        <v>1890.0</v>
      </c>
      <c r="B101" s="2">
        <v>0.9406150583244968</v>
      </c>
      <c r="C101" s="2">
        <v>210.53556694899768</v>
      </c>
      <c r="D101" s="2">
        <v>304.99778097308973</v>
      </c>
      <c r="E101" s="58">
        <f t="shared" ref="E101:G101" si="74">RATE(25,,B76,-B101)</f>
        <v>-0.02210444316</v>
      </c>
      <c r="F101" s="58">
        <f t="shared" si="74"/>
        <v>0.09035810168</v>
      </c>
      <c r="G101" s="58">
        <f t="shared" si="74"/>
        <v>0.09183939973</v>
      </c>
      <c r="H101" s="2" t="str">
        <f t="shared" si="3"/>
        <v>Bonds</v>
      </c>
    </row>
    <row r="102" ht="15.75" customHeight="1">
      <c r="A102" s="2">
        <v>1891.0</v>
      </c>
      <c r="B102" s="2">
        <v>0.9353128313891839</v>
      </c>
      <c r="C102" s="2">
        <v>200.6038132340143</v>
      </c>
      <c r="D102" s="2">
        <v>312.8622945087702</v>
      </c>
      <c r="E102" s="58">
        <f t="shared" ref="E102:G102" si="75">RATE(25,,B77,-B102)</f>
        <v>-0.02252671022</v>
      </c>
      <c r="F102" s="58">
        <f t="shared" si="75"/>
        <v>0.08664857096</v>
      </c>
      <c r="G102" s="58">
        <f t="shared" si="75"/>
        <v>0.09247758581</v>
      </c>
      <c r="H102" s="2" t="str">
        <f t="shared" si="3"/>
        <v>Bonds</v>
      </c>
    </row>
    <row r="103" ht="15.75" customHeight="1">
      <c r="A103" s="2">
        <v>1892.0</v>
      </c>
      <c r="B103" s="2">
        <v>0.9353128313891839</v>
      </c>
      <c r="C103" s="2">
        <v>233.21205434651006</v>
      </c>
      <c r="D103" s="2">
        <v>329.57918273242825</v>
      </c>
      <c r="E103" s="58">
        <f t="shared" ref="E103:G103" si="76">RATE(25,,B78,-B103)</f>
        <v>-0.02066303582</v>
      </c>
      <c r="F103" s="58">
        <f t="shared" si="76"/>
        <v>0.08877646481</v>
      </c>
      <c r="G103" s="58">
        <f t="shared" si="76"/>
        <v>0.08850833301</v>
      </c>
      <c r="H103" s="2" t="str">
        <f t="shared" si="3"/>
        <v>Stocks</v>
      </c>
    </row>
    <row r="104" ht="15.75" customHeight="1">
      <c r="A104" s="2">
        <v>1893.0</v>
      </c>
      <c r="B104" s="2">
        <v>0.930010604453871</v>
      </c>
      <c r="C104" s="2">
        <v>246.99866389318504</v>
      </c>
      <c r="D104" s="2">
        <v>345.6928544714506</v>
      </c>
      <c r="E104" s="58">
        <f t="shared" ref="E104:G104" si="77">RATE(25,,B79,-B104)</f>
        <v>-0.01870277455</v>
      </c>
      <c r="F104" s="58">
        <f t="shared" si="77"/>
        <v>0.08431176597</v>
      </c>
      <c r="G104" s="58">
        <f t="shared" si="77"/>
        <v>0.08460775867</v>
      </c>
      <c r="H104" s="2" t="str">
        <f t="shared" si="3"/>
        <v>Bonds</v>
      </c>
    </row>
    <row r="105" ht="15.75" customHeight="1">
      <c r="A105" s="2">
        <v>1894.0</v>
      </c>
      <c r="B105" s="2">
        <v>0.9045599151643695</v>
      </c>
      <c r="C105" s="2">
        <v>207.04032216236135</v>
      </c>
      <c r="D105" s="2">
        <v>372.3291812957567</v>
      </c>
      <c r="E105" s="58">
        <f t="shared" ref="E105:G105" si="78">RATE(25,,B80,-B105)</f>
        <v>-0.01818187388</v>
      </c>
      <c r="F105" s="58">
        <f t="shared" si="78"/>
        <v>0.06642992803</v>
      </c>
      <c r="G105" s="58">
        <f t="shared" si="78"/>
        <v>0.08334580432</v>
      </c>
      <c r="H105" s="2" t="str">
        <f t="shared" si="3"/>
        <v>Bonds</v>
      </c>
    </row>
    <row r="106" ht="15.75" customHeight="1">
      <c r="A106" s="2">
        <v>1895.0</v>
      </c>
      <c r="B106" s="2">
        <v>0.8738069989395549</v>
      </c>
      <c r="C106" s="2">
        <v>219.9878740112847</v>
      </c>
      <c r="D106" s="2">
        <v>410.35427547013256</v>
      </c>
      <c r="E106" s="58">
        <f t="shared" ref="E106:G106" si="79">RATE(25,,B81,-B106)</f>
        <v>-0.01786056901</v>
      </c>
      <c r="F106" s="58">
        <f t="shared" si="79"/>
        <v>0.06619387415</v>
      </c>
      <c r="G106" s="58">
        <f t="shared" si="79"/>
        <v>0.08252774919</v>
      </c>
      <c r="H106" s="2" t="str">
        <f t="shared" si="3"/>
        <v>Bonds</v>
      </c>
    </row>
    <row r="107" ht="15.75" customHeight="1">
      <c r="A107" s="2">
        <v>1896.0</v>
      </c>
      <c r="B107" s="2">
        <v>0.8632025450689292</v>
      </c>
      <c r="C107" s="2">
        <v>234.60865155420626</v>
      </c>
      <c r="D107" s="2">
        <v>429.4585983979078</v>
      </c>
      <c r="E107" s="58">
        <f t="shared" ref="E107:G107" si="80">RATE(25,,B82,-B107)</f>
        <v>-0.01620043857</v>
      </c>
      <c r="F107" s="58">
        <f t="shared" si="80"/>
        <v>0.06609564281</v>
      </c>
      <c r="G107" s="58">
        <f t="shared" si="80"/>
        <v>0.07948989048</v>
      </c>
      <c r="H107" s="2" t="str">
        <f t="shared" si="3"/>
        <v>Bonds</v>
      </c>
    </row>
    <row r="108" ht="15.75" customHeight="1">
      <c r="A108" s="2">
        <v>1897.0</v>
      </c>
      <c r="B108" s="2">
        <v>0.8579003181336163</v>
      </c>
      <c r="C108" s="2">
        <v>237.2986258330093</v>
      </c>
      <c r="D108" s="2">
        <v>457.69951874809306</v>
      </c>
      <c r="E108" s="58">
        <f t="shared" ref="E108:G108" si="81">RATE(25,,B83,-B108)</f>
        <v>-0.0151187426</v>
      </c>
      <c r="F108" s="58">
        <f t="shared" si="81"/>
        <v>0.05864924763</v>
      </c>
      <c r="G108" s="58">
        <f t="shared" si="81"/>
        <v>0.07735815405</v>
      </c>
      <c r="H108" s="2" t="str">
        <f t="shared" si="3"/>
        <v>Bonds</v>
      </c>
    </row>
    <row r="109" ht="15.75" customHeight="1">
      <c r="A109" s="2">
        <v>1898.0</v>
      </c>
      <c r="B109" s="2">
        <v>0.8525980911983034</v>
      </c>
      <c r="C109" s="2">
        <v>287.2152488037697</v>
      </c>
      <c r="D109" s="2">
        <v>511.0578865409727</v>
      </c>
      <c r="E109" s="58">
        <f t="shared" ref="E109:G109" si="82">RATE(25,,B84,-B109)</f>
        <v>-0.01496165343</v>
      </c>
      <c r="F109" s="58">
        <f t="shared" si="82"/>
        <v>0.06010344564</v>
      </c>
      <c r="G109" s="58">
        <f t="shared" si="82"/>
        <v>0.07892023178</v>
      </c>
      <c r="H109" s="2" t="str">
        <f t="shared" si="3"/>
        <v>Bonds</v>
      </c>
    </row>
    <row r="110" ht="15.75" customHeight="1">
      <c r="A110" s="2">
        <v>1899.0</v>
      </c>
      <c r="B110" s="2">
        <v>0.8525980911983034</v>
      </c>
      <c r="C110" s="2">
        <v>372.82681333874666</v>
      </c>
      <c r="D110" s="2">
        <v>568.7155613691981</v>
      </c>
      <c r="E110" s="58">
        <f t="shared" ref="E110:G110" si="83">RATE(25,,B85,-B110)</f>
        <v>-0.01359245643</v>
      </c>
      <c r="F110" s="58">
        <f t="shared" si="83"/>
        <v>0.07200923972</v>
      </c>
      <c r="G110" s="58">
        <f t="shared" si="83"/>
        <v>0.07912293415</v>
      </c>
      <c r="H110" s="2" t="str">
        <f t="shared" si="3"/>
        <v>Bonds</v>
      </c>
    </row>
    <row r="111" ht="15.75" customHeight="1">
      <c r="A111" s="2">
        <v>1900.0</v>
      </c>
      <c r="B111" s="2">
        <v>0.8579003181336163</v>
      </c>
      <c r="C111" s="2">
        <v>385.5493944199759</v>
      </c>
      <c r="D111" s="2">
        <v>581.6591838059265</v>
      </c>
      <c r="E111" s="58">
        <f t="shared" ref="E111:G111" si="84">RATE(25,,B86,-B111)</f>
        <v>-0.01163633858</v>
      </c>
      <c r="F111" s="58">
        <f t="shared" si="84"/>
        <v>0.06991402455</v>
      </c>
      <c r="G111" s="58">
        <f t="shared" si="84"/>
        <v>0.07406569568</v>
      </c>
      <c r="H111" s="2" t="str">
        <f t="shared" si="3"/>
        <v>Bonds</v>
      </c>
    </row>
    <row r="112" ht="15.75" customHeight="1">
      <c r="A112" s="2">
        <v>1901.0</v>
      </c>
      <c r="B112" s="2">
        <v>0.8685047720042423</v>
      </c>
      <c r="C112" s="2">
        <v>459.59404001886924</v>
      </c>
      <c r="D112" s="2">
        <v>617.9063596629345</v>
      </c>
      <c r="E112" s="58">
        <f t="shared" ref="E112:G112" si="85">RATE(25,,B87,-B112)</f>
        <v>-0.009945766907</v>
      </c>
      <c r="F112" s="58">
        <f t="shared" si="85"/>
        <v>0.07366394459</v>
      </c>
      <c r="G112" s="58">
        <f t="shared" si="85"/>
        <v>0.07130536173</v>
      </c>
      <c r="H112" s="2" t="str">
        <f t="shared" si="3"/>
        <v>Stocks</v>
      </c>
    </row>
    <row r="113" ht="15.75" customHeight="1">
      <c r="A113" s="2">
        <v>1902.0</v>
      </c>
      <c r="B113" s="2">
        <v>0.8791092258748677</v>
      </c>
      <c r="C113" s="2">
        <v>541.3569619525366</v>
      </c>
      <c r="D113" s="2">
        <v>642.7472174465627</v>
      </c>
      <c r="E113" s="58">
        <f t="shared" ref="E113:G113" si="86">RATE(25,,B88,-B113)</f>
        <v>-0.008530489316</v>
      </c>
      <c r="F113" s="58">
        <f t="shared" si="86"/>
        <v>0.08501500355</v>
      </c>
      <c r="G113" s="58">
        <f t="shared" si="86"/>
        <v>0.06972360569</v>
      </c>
      <c r="H113" s="2" t="str">
        <f t="shared" si="3"/>
        <v>Stocks</v>
      </c>
    </row>
    <row r="114" ht="15.75" customHeight="1">
      <c r="A114" s="2">
        <v>1903.0</v>
      </c>
      <c r="B114" s="2">
        <v>0.894485683987275</v>
      </c>
      <c r="C114" s="2">
        <v>576.2216506724694</v>
      </c>
      <c r="D114" s="2">
        <v>644.3482672426949</v>
      </c>
      <c r="E114" s="58">
        <f t="shared" ref="E114:G114" si="87">RATE(25,,B89,-B114)</f>
        <v>-0.006425453213</v>
      </c>
      <c r="F114" s="58">
        <f t="shared" si="87"/>
        <v>0.08651441734</v>
      </c>
      <c r="G114" s="58">
        <f t="shared" si="87"/>
        <v>0.06645744212</v>
      </c>
      <c r="H114" s="2" t="str">
        <f t="shared" si="3"/>
        <v>Stocks</v>
      </c>
    </row>
    <row r="115" ht="15.75" customHeight="1">
      <c r="A115" s="2">
        <v>1904.0</v>
      </c>
      <c r="B115" s="2">
        <v>0.9098621420996824</v>
      </c>
      <c r="C115" s="2">
        <v>469.07416664632456</v>
      </c>
      <c r="D115" s="2">
        <v>638.8531166022609</v>
      </c>
      <c r="E115" s="58">
        <f t="shared" ref="E115:G115" si="88">RATE(25,,B90,-B115)</f>
        <v>-0.004772351807</v>
      </c>
      <c r="F115" s="58">
        <f t="shared" si="88"/>
        <v>0.07064071876</v>
      </c>
      <c r="G115" s="58">
        <f t="shared" si="88"/>
        <v>0.06193502434</v>
      </c>
      <c r="H115" s="2" t="str">
        <f t="shared" si="3"/>
        <v>Stocks</v>
      </c>
    </row>
    <row r="116" ht="15.75" customHeight="1">
      <c r="A116" s="2">
        <v>1905.0</v>
      </c>
      <c r="B116" s="2">
        <v>0.9098621420996824</v>
      </c>
      <c r="C116" s="2">
        <v>616.9922544364885</v>
      </c>
      <c r="D116" s="2">
        <v>716.0292928103111</v>
      </c>
      <c r="E116" s="58">
        <f t="shared" ref="E116:G116" si="89">RATE(25,,B91,-B116)</f>
        <v>-0.005263202281</v>
      </c>
      <c r="F116" s="58">
        <f t="shared" si="89"/>
        <v>0.06679534458</v>
      </c>
      <c r="G116" s="58">
        <f t="shared" si="89"/>
        <v>0.06382044842</v>
      </c>
      <c r="H116" s="2" t="str">
        <f t="shared" si="3"/>
        <v>Stocks</v>
      </c>
    </row>
    <row r="117" ht="15.75" customHeight="1">
      <c r="A117" s="2">
        <v>1906.0</v>
      </c>
      <c r="B117" s="2">
        <v>0.9146341463414639</v>
      </c>
      <c r="C117" s="2">
        <v>747.1510453468809</v>
      </c>
      <c r="D117" s="2">
        <v>741.0687888356555</v>
      </c>
      <c r="E117" s="58">
        <f t="shared" ref="E117:G117" si="90">RATE(25,,B92,-B117)</f>
        <v>-0.005539773962</v>
      </c>
      <c r="F117" s="58">
        <f t="shared" si="90"/>
        <v>0.0656647212</v>
      </c>
      <c r="G117" s="58">
        <f t="shared" si="90"/>
        <v>0.06092211971</v>
      </c>
      <c r="H117" s="2" t="str">
        <f t="shared" si="3"/>
        <v>Stocks</v>
      </c>
    </row>
    <row r="118" ht="15.75" customHeight="1">
      <c r="A118" s="2">
        <v>1907.0</v>
      </c>
      <c r="B118" s="2">
        <v>0.9453870625662781</v>
      </c>
      <c r="C118" s="2">
        <v>727.2657864368341</v>
      </c>
      <c r="D118" s="2">
        <v>721.3793138732862</v>
      </c>
      <c r="E118" s="58">
        <f t="shared" ref="E118:G118" si="91">RATE(25,,B93,-B118)</f>
        <v>-0.004223420051</v>
      </c>
      <c r="F118" s="58">
        <f t="shared" si="91"/>
        <v>0.06428642186</v>
      </c>
      <c r="G118" s="58">
        <f t="shared" si="91"/>
        <v>0.05733895</v>
      </c>
      <c r="H118" s="2" t="str">
        <f t="shared" si="3"/>
        <v>Stocks</v>
      </c>
    </row>
    <row r="119" ht="15.75" customHeight="1">
      <c r="A119" s="2">
        <v>1908.0</v>
      </c>
      <c r="B119" s="2">
        <v>0.955991516436904</v>
      </c>
      <c r="C119" s="2">
        <v>543.5817142179764</v>
      </c>
      <c r="D119" s="2">
        <v>685.4049718315214</v>
      </c>
      <c r="E119" s="58">
        <f t="shared" ref="E119:G119" si="92">RATE(25,,B94,-B119)</f>
        <v>-0.003374789231</v>
      </c>
      <c r="F119" s="58">
        <f t="shared" si="92"/>
        <v>0.0506490719</v>
      </c>
      <c r="G119" s="58">
        <f t="shared" si="92"/>
        <v>0.05273944246</v>
      </c>
      <c r="H119" s="2" t="str">
        <f t="shared" si="3"/>
        <v>Bonds</v>
      </c>
    </row>
    <row r="120" ht="15.75" customHeight="1">
      <c r="A120" s="2">
        <v>1909.0</v>
      </c>
      <c r="B120" s="2">
        <v>0.9406150583244969</v>
      </c>
      <c r="C120" s="2">
        <v>769.0260041978131</v>
      </c>
      <c r="D120" s="2">
        <v>782.5168393656808</v>
      </c>
      <c r="E120" s="58">
        <f t="shared" ref="E120:G120" si="93">RATE(25,,B95,-B120)</f>
        <v>-0.00320004597</v>
      </c>
      <c r="F120" s="58">
        <f t="shared" si="93"/>
        <v>0.06826334467</v>
      </c>
      <c r="G120" s="58">
        <f t="shared" si="93"/>
        <v>0.05489228458</v>
      </c>
      <c r="H120" s="2" t="str">
        <f t="shared" si="3"/>
        <v>Stocks</v>
      </c>
    </row>
    <row r="121" ht="15.75" customHeight="1">
      <c r="A121" s="2">
        <v>1910.0</v>
      </c>
      <c r="B121" s="2">
        <v>0.9559915164369042</v>
      </c>
      <c r="C121" s="2">
        <v>885.2634325957164</v>
      </c>
      <c r="D121" s="2">
        <v>796.327771747044</v>
      </c>
      <c r="E121" s="58">
        <f t="shared" ref="E121:G121" si="94">RATE(25,,B96,-B121)</f>
        <v>-0.001735065249</v>
      </c>
      <c r="F121" s="58">
        <f t="shared" si="94"/>
        <v>0.07973905068</v>
      </c>
      <c r="G121" s="58">
        <f t="shared" si="94"/>
        <v>0.05282167568</v>
      </c>
      <c r="H121" s="2" t="str">
        <f t="shared" si="3"/>
        <v>Stocks</v>
      </c>
    </row>
    <row r="122" ht="15.75" customHeight="1">
      <c r="A122" s="2">
        <v>1911.0</v>
      </c>
      <c r="B122" s="2">
        <v>0.9766702014846242</v>
      </c>
      <c r="C122" s="2">
        <v>833.5214213697261</v>
      </c>
      <c r="D122" s="2">
        <v>803.6112047283056</v>
      </c>
      <c r="E122" s="58">
        <f t="shared" ref="E122:G122" si="95">RATE(25,,B97,-B122)</f>
        <v>-0.00004340654997</v>
      </c>
      <c r="F122" s="58">
        <f t="shared" si="95"/>
        <v>0.06551663541</v>
      </c>
      <c r="G122" s="58">
        <f t="shared" si="95"/>
        <v>0.04932336814</v>
      </c>
      <c r="H122" s="2" t="str">
        <f t="shared" si="3"/>
        <v>Stocks</v>
      </c>
    </row>
    <row r="123" ht="15.75" customHeight="1">
      <c r="A123" s="2">
        <v>1912.0</v>
      </c>
      <c r="B123" s="2">
        <v>0.9867444326617184</v>
      </c>
      <c r="C123" s="2">
        <v>854.044194275697</v>
      </c>
      <c r="D123" s="2">
        <v>829.7512262482985</v>
      </c>
      <c r="E123" s="58">
        <f t="shared" ref="E123:G123" si="96">RATE(25,,B98,-B123)</f>
        <v>0.0005847550556</v>
      </c>
      <c r="F123" s="58">
        <f t="shared" si="96"/>
        <v>0.06214596856</v>
      </c>
      <c r="G123" s="58">
        <f t="shared" si="96"/>
        <v>0.04836707492</v>
      </c>
      <c r="H123" s="2" t="str">
        <f t="shared" si="3"/>
        <v>Stocks</v>
      </c>
    </row>
    <row r="124" ht="15.75" customHeight="1">
      <c r="A124" s="2">
        <v>1913.0</v>
      </c>
      <c r="B124" s="2">
        <v>1.0074231177094386</v>
      </c>
      <c r="C124" s="2">
        <v>895.7570013669201</v>
      </c>
      <c r="D124" s="2">
        <v>834.4635034024151</v>
      </c>
      <c r="E124" s="58">
        <f t="shared" ref="E124:G124" si="97">RATE(25,,B99,-B124)</f>
        <v>0.001197386737</v>
      </c>
      <c r="F124" s="58">
        <f t="shared" si="97"/>
        <v>0.06533616935</v>
      </c>
      <c r="G124" s="58">
        <f t="shared" si="97"/>
        <v>0.04718915166</v>
      </c>
      <c r="H124" s="2" t="str">
        <f t="shared" si="3"/>
        <v>Stocks</v>
      </c>
    </row>
    <row r="125" ht="15.75" customHeight="1">
      <c r="A125" s="2">
        <v>1914.0</v>
      </c>
      <c r="B125" s="2">
        <v>1.0279827731728965</v>
      </c>
      <c r="C125" s="2">
        <v>834.8787014592053</v>
      </c>
      <c r="D125" s="2">
        <v>825.9514426428392</v>
      </c>
      <c r="E125" s="58">
        <f t="shared" ref="E125:G125" si="98">RATE(25,,B100,-B125)</f>
        <v>0.002664432981</v>
      </c>
      <c r="F125" s="58">
        <f t="shared" si="98"/>
        <v>0.06085164425</v>
      </c>
      <c r="G125" s="58">
        <f t="shared" si="98"/>
        <v>0.04339058589</v>
      </c>
      <c r="H125" s="2" t="str">
        <f t="shared" si="3"/>
        <v>Stocks</v>
      </c>
    </row>
    <row r="126" ht="15.75" customHeight="1">
      <c r="A126" s="2">
        <v>1915.0</v>
      </c>
      <c r="B126" s="2">
        <v>1.0382626009046256</v>
      </c>
      <c r="C126" s="2">
        <v>778.9012796081075</v>
      </c>
      <c r="D126" s="2">
        <v>829.4127834674277</v>
      </c>
      <c r="E126" s="58">
        <f t="shared" ref="E126:G126" si="99">RATE(25,,B101,-B126)</f>
        <v>0.003958616323</v>
      </c>
      <c r="F126" s="58">
        <f t="shared" si="99"/>
        <v>0.05372255858</v>
      </c>
      <c r="G126" s="58">
        <f t="shared" si="99"/>
        <v>0.04082798766</v>
      </c>
      <c r="H126" s="2" t="str">
        <f t="shared" si="3"/>
        <v>Stocks</v>
      </c>
    </row>
    <row r="127" ht="15.75" customHeight="1">
      <c r="A127" s="2">
        <v>1916.0</v>
      </c>
      <c r="B127" s="2">
        <v>1.0691020840998127</v>
      </c>
      <c r="C127" s="2">
        <v>994.2488012857365</v>
      </c>
      <c r="D127" s="2">
        <v>867.7407949034402</v>
      </c>
      <c r="E127" s="58">
        <f t="shared" ref="E127:G127" si="100">RATE(25,,B102,-B127)</f>
        <v>0.005362058615</v>
      </c>
      <c r="F127" s="58">
        <f t="shared" si="100"/>
        <v>0.06612035608</v>
      </c>
      <c r="G127" s="58">
        <f t="shared" si="100"/>
        <v>0.04164916863</v>
      </c>
      <c r="H127" s="2" t="str">
        <f t="shared" si="3"/>
        <v>Stocks</v>
      </c>
    </row>
    <row r="128" ht="15.75" customHeight="1">
      <c r="A128" s="2">
        <v>1917.0</v>
      </c>
      <c r="B128" s="2">
        <v>1.2027398446122892</v>
      </c>
      <c r="C128" s="2">
        <v>965.1576110802956</v>
      </c>
      <c r="D128" s="2">
        <v>817.2710890966536</v>
      </c>
      <c r="E128" s="58">
        <f t="shared" ref="E128:G128" si="101">RATE(25,,B103,-B128)</f>
        <v>0.01010981775</v>
      </c>
      <c r="F128" s="58">
        <f t="shared" si="101"/>
        <v>0.05845863385</v>
      </c>
      <c r="G128" s="58">
        <f t="shared" si="101"/>
        <v>0.03699402616</v>
      </c>
      <c r="H128" s="2" t="str">
        <f t="shared" si="3"/>
        <v>Stocks</v>
      </c>
    </row>
    <row r="129" ht="15.75" customHeight="1">
      <c r="A129" s="2">
        <v>1918.0</v>
      </c>
      <c r="B129" s="2">
        <v>1.4391758824420555</v>
      </c>
      <c r="C129" s="2">
        <v>666.4266209243706</v>
      </c>
      <c r="D129" s="2">
        <v>618.1788831986989</v>
      </c>
      <c r="E129" s="58">
        <f t="shared" ref="E129:G129" si="102">RATE(25,,B104,-B129)</f>
        <v>0.01761860581</v>
      </c>
      <c r="F129" s="58">
        <f t="shared" si="102"/>
        <v>0.04050053852</v>
      </c>
      <c r="G129" s="58">
        <f t="shared" si="102"/>
        <v>0.02352145445</v>
      </c>
      <c r="H129" s="2" t="str">
        <f t="shared" si="3"/>
        <v>Stocks</v>
      </c>
    </row>
    <row r="130" ht="15.75" customHeight="1">
      <c r="A130" s="2">
        <v>1919.0</v>
      </c>
      <c r="B130" s="2">
        <v>1.6961715757352798</v>
      </c>
      <c r="C130" s="2">
        <v>661.1611581918686</v>
      </c>
      <c r="D130" s="2">
        <v>566.0732375201243</v>
      </c>
      <c r="E130" s="58">
        <f t="shared" ref="E130:G130" si="103">RATE(25,,B105,-B130)</f>
        <v>0.02546607575</v>
      </c>
      <c r="F130" s="58">
        <f t="shared" si="103"/>
        <v>0.04753874699</v>
      </c>
      <c r="G130" s="58">
        <f t="shared" si="103"/>
        <v>0.01689900386</v>
      </c>
      <c r="H130" s="2" t="str">
        <f t="shared" si="3"/>
        <v>Stocks</v>
      </c>
    </row>
    <row r="131" ht="15.75" customHeight="1">
      <c r="A131" s="2">
        <v>1920.0</v>
      </c>
      <c r="B131" s="2">
        <v>1.9840067522236908</v>
      </c>
      <c r="C131" s="2">
        <v>672.9350836885721</v>
      </c>
      <c r="D131" s="2">
        <v>471.7774426089557</v>
      </c>
      <c r="E131" s="58">
        <f t="shared" ref="E131:G131" si="104">RATE(25,,B106,-B131)</f>
        <v>0.03334443529</v>
      </c>
      <c r="F131" s="58">
        <f t="shared" si="104"/>
        <v>0.04573821056</v>
      </c>
      <c r="G131" s="58">
        <f t="shared" si="104"/>
        <v>0.005595053427</v>
      </c>
      <c r="H131" s="2" t="str">
        <f t="shared" si="3"/>
        <v>Stocks</v>
      </c>
    </row>
    <row r="132" ht="15.75" customHeight="1">
      <c r="A132" s="2">
        <v>1921.0</v>
      </c>
      <c r="B132" s="2">
        <v>1.9531672690285038</v>
      </c>
      <c r="C132" s="2">
        <v>586.0835039158025</v>
      </c>
      <c r="D132" s="2">
        <v>501.5382111153791</v>
      </c>
      <c r="E132" s="58">
        <f t="shared" ref="E132:G132" si="105">RATE(25,,B107,-B132)</f>
        <v>0.03320159758</v>
      </c>
      <c r="F132" s="58">
        <f t="shared" si="105"/>
        <v>0.03730057582</v>
      </c>
      <c r="G132" s="58">
        <f t="shared" si="105"/>
        <v>0.006225476476</v>
      </c>
      <c r="H132" s="2" t="str">
        <f t="shared" si="3"/>
        <v>Stocks</v>
      </c>
    </row>
    <row r="133" ht="15.75" customHeight="1">
      <c r="A133" s="2">
        <v>1922.0</v>
      </c>
      <c r="B133" s="2">
        <v>1.7372908866621952</v>
      </c>
      <c r="C133" s="2">
        <v>720.0606357689815</v>
      </c>
      <c r="D133" s="2">
        <v>656.1722950807055</v>
      </c>
      <c r="E133" s="58">
        <f t="shared" ref="E133:G133" si="106">RATE(25,,B108,-B133)</f>
        <v>0.02862583649</v>
      </c>
      <c r="F133" s="58">
        <f t="shared" si="106"/>
        <v>0.04540110268</v>
      </c>
      <c r="G133" s="58">
        <f t="shared" si="106"/>
        <v>0.01451272174</v>
      </c>
      <c r="H133" s="2" t="str">
        <f t="shared" si="3"/>
        <v>Stocks</v>
      </c>
    </row>
    <row r="134" ht="15.75" customHeight="1">
      <c r="A134" s="2">
        <v>1923.0</v>
      </c>
      <c r="B134" s="2">
        <v>1.7270110589304664</v>
      </c>
      <c r="C134" s="2">
        <v>936.5360623859386</v>
      </c>
      <c r="D134" s="2">
        <v>713.8840355740268</v>
      </c>
      <c r="E134" s="58">
        <f t="shared" ref="E134:G134" si="107">RATE(25,,B109,-B134)</f>
        <v>0.02863673637</v>
      </c>
      <c r="F134" s="58">
        <f t="shared" si="107"/>
        <v>0.04841368324</v>
      </c>
      <c r="G134" s="58">
        <f t="shared" si="107"/>
        <v>0.01345927824</v>
      </c>
      <c r="H134" s="2" t="str">
        <f t="shared" si="3"/>
        <v>Stocks</v>
      </c>
    </row>
    <row r="135" ht="15.75" customHeight="1">
      <c r="A135" s="2">
        <v>1924.0</v>
      </c>
      <c r="B135" s="2">
        <v>1.778410197589111</v>
      </c>
      <c r="C135" s="2">
        <v>959.1369390573004</v>
      </c>
      <c r="D135" s="2">
        <v>720.525334930382</v>
      </c>
      <c r="E135" s="58">
        <f t="shared" ref="E135:G135" si="108">RATE(25,,B110,-B135)</f>
        <v>0.02984414293</v>
      </c>
      <c r="F135" s="58">
        <f t="shared" si="108"/>
        <v>0.03852017806</v>
      </c>
      <c r="G135" s="58">
        <f t="shared" si="108"/>
        <v>0.009508931753</v>
      </c>
      <c r="H135" s="2" t="str">
        <f t="shared" si="3"/>
        <v>Stocks</v>
      </c>
    </row>
    <row r="136" ht="15.75" customHeight="1">
      <c r="A136" s="2">
        <v>1925.0</v>
      </c>
      <c r="B136" s="2">
        <v>1.778410197589111</v>
      </c>
      <c r="C136" s="2">
        <v>1216.8756266696191</v>
      </c>
      <c r="D136" s="2">
        <v>781.3824656241471</v>
      </c>
      <c r="E136" s="58">
        <f t="shared" ref="E136:G136" si="109">RATE(25,,B111,-B136)</f>
        <v>0.02958878775</v>
      </c>
      <c r="F136" s="58">
        <f t="shared" si="109"/>
        <v>0.04704813288</v>
      </c>
      <c r="G136" s="58">
        <f t="shared" si="109"/>
        <v>0.01187718262</v>
      </c>
      <c r="H136" s="2" t="str">
        <f t="shared" si="3"/>
        <v>Stocks</v>
      </c>
    </row>
    <row r="137" ht="15.75" customHeight="1">
      <c r="A137" s="2">
        <v>1926.0</v>
      </c>
      <c r="B137" s="2">
        <v>1.8400891639794845</v>
      </c>
      <c r="C137" s="2">
        <v>1479.3520475192252</v>
      </c>
      <c r="D137" s="2">
        <v>816.1812624812383</v>
      </c>
      <c r="E137" s="58">
        <f t="shared" ref="E137:G137" si="110">RATE(25,,B112,-B137)</f>
        <v>0.03048735354</v>
      </c>
      <c r="F137" s="58">
        <f t="shared" si="110"/>
        <v>0.04787115588</v>
      </c>
      <c r="G137" s="58">
        <f t="shared" si="110"/>
        <v>0.01119417271</v>
      </c>
      <c r="H137" s="2" t="str">
        <f t="shared" si="3"/>
        <v>Stocks</v>
      </c>
    </row>
    <row r="138" ht="15.75" customHeight="1">
      <c r="A138" s="2">
        <v>1927.0</v>
      </c>
      <c r="B138" s="2">
        <v>1.7989698530525686</v>
      </c>
      <c r="C138" s="2">
        <v>1665.2600203911802</v>
      </c>
      <c r="D138" s="2">
        <v>908.1655707809228</v>
      </c>
      <c r="E138" s="58">
        <f t="shared" ref="E138:G138" si="111">RATE(25,,B113,-B138)</f>
        <v>0.02905655142</v>
      </c>
      <c r="F138" s="58">
        <f t="shared" si="111"/>
        <v>0.04597169719</v>
      </c>
      <c r="G138" s="58">
        <f t="shared" si="111"/>
        <v>0.01392304284</v>
      </c>
      <c r="H138" s="2" t="str">
        <f t="shared" si="3"/>
        <v>Stocks</v>
      </c>
    </row>
    <row r="139" ht="15.75" customHeight="1">
      <c r="A139" s="2">
        <v>1928.0</v>
      </c>
      <c r="B139" s="2">
        <v>1.778410197589111</v>
      </c>
      <c r="C139" s="2">
        <v>2225.3831860759137</v>
      </c>
      <c r="D139" s="2">
        <v>996.6069489126611</v>
      </c>
      <c r="E139" s="58">
        <f t="shared" ref="E139:G139" si="112">RATE(25,,B114,-B139)</f>
        <v>0.02787035775</v>
      </c>
      <c r="F139" s="58">
        <f t="shared" si="112"/>
        <v>0.05553492892</v>
      </c>
      <c r="G139" s="58">
        <f t="shared" si="112"/>
        <v>0.01759773079</v>
      </c>
      <c r="H139" s="2" t="str">
        <f t="shared" si="3"/>
        <v>Stocks</v>
      </c>
    </row>
    <row r="140" ht="15.75" customHeight="1">
      <c r="A140" s="2">
        <v>1929.0</v>
      </c>
      <c r="B140" s="2">
        <v>1.757850542125653</v>
      </c>
      <c r="C140" s="2">
        <v>3312.623844807526</v>
      </c>
      <c r="D140" s="2">
        <v>1014.5606254023119</v>
      </c>
      <c r="E140" s="58">
        <f t="shared" ref="E140:G140" si="113">RATE(25,,B115,-B140)</f>
        <v>0.02669217986</v>
      </c>
      <c r="F140" s="58">
        <f t="shared" si="113"/>
        <v>0.08132744108</v>
      </c>
      <c r="G140" s="58">
        <f t="shared" si="113"/>
        <v>0.01867366644</v>
      </c>
      <c r="H140" s="2" t="str">
        <f t="shared" si="3"/>
        <v>Stocks</v>
      </c>
    </row>
    <row r="141" ht="15.75" customHeight="1">
      <c r="A141" s="2">
        <v>1930.0</v>
      </c>
      <c r="B141" s="2">
        <v>1.757850542125653</v>
      </c>
      <c r="C141" s="2">
        <v>2824.5015236001377</v>
      </c>
      <c r="D141" s="2">
        <v>1058.663616406438</v>
      </c>
      <c r="E141" s="58">
        <f t="shared" ref="E141:G141" si="114">RATE(25,,B116,-B141)</f>
        <v>0.02669217986</v>
      </c>
      <c r="F141" s="58">
        <f t="shared" si="114"/>
        <v>0.06273867113</v>
      </c>
      <c r="G141" s="58">
        <f t="shared" si="114"/>
        <v>0.01576463412</v>
      </c>
      <c r="H141" s="2" t="str">
        <f t="shared" si="3"/>
        <v>Stocks</v>
      </c>
    </row>
    <row r="142" ht="15.75" customHeight="1">
      <c r="A142" s="2">
        <v>1931.0</v>
      </c>
      <c r="B142" s="2">
        <v>1.6344926093449053</v>
      </c>
      <c r="C142" s="2">
        <v>2170.75949613337</v>
      </c>
      <c r="D142" s="2">
        <v>1216.907844913977</v>
      </c>
      <c r="E142" s="58">
        <f t="shared" ref="E142:G142" si="115">RATE(25,,B117,-B142)</f>
        <v>0.02349428505</v>
      </c>
      <c r="F142" s="58">
        <f t="shared" si="115"/>
        <v>0.0435857303</v>
      </c>
      <c r="G142" s="58">
        <f t="shared" si="115"/>
        <v>0.0200370973</v>
      </c>
      <c r="H142" s="2" t="str">
        <f t="shared" si="3"/>
        <v>Stocks</v>
      </c>
    </row>
    <row r="143" ht="15.75" customHeight="1">
      <c r="A143" s="2">
        <v>1932.0</v>
      </c>
      <c r="B143" s="2">
        <v>1.4700153656372419</v>
      </c>
      <c r="C143" s="2">
        <v>1248.5058331605278</v>
      </c>
      <c r="D143" s="2">
        <v>1105.031551307003</v>
      </c>
      <c r="E143" s="58">
        <f t="shared" ref="E143:G143" si="116">RATE(25,,B118,-B143)</f>
        <v>0.01781416053</v>
      </c>
      <c r="F143" s="58">
        <f t="shared" si="116"/>
        <v>0.02185175874</v>
      </c>
      <c r="G143" s="58">
        <f t="shared" si="116"/>
        <v>0.0172048911</v>
      </c>
      <c r="H143" s="2" t="str">
        <f t="shared" si="3"/>
        <v>Stocks</v>
      </c>
    </row>
    <row r="144" ht="15.75" customHeight="1">
      <c r="A144" s="2">
        <v>1933.0</v>
      </c>
      <c r="B144" s="2">
        <v>1.3260977773930365</v>
      </c>
      <c r="C144" s="2">
        <v>1300.2427152192424</v>
      </c>
      <c r="D144" s="2">
        <v>1308.7456699887462</v>
      </c>
      <c r="E144" s="58">
        <f t="shared" ref="E144:G144" si="117">RATE(25,,B119,-B144)</f>
        <v>0.01317592215</v>
      </c>
      <c r="F144" s="58">
        <f t="shared" si="117"/>
        <v>0.03550066853</v>
      </c>
      <c r="G144" s="58">
        <f t="shared" si="117"/>
        <v>0.02621018415</v>
      </c>
      <c r="H144" s="2" t="str">
        <f t="shared" si="3"/>
        <v>Stocks</v>
      </c>
    </row>
    <row r="145" ht="15.75" customHeight="1">
      <c r="A145" s="2">
        <v>1934.0</v>
      </c>
      <c r="B145" s="2">
        <v>1.356937260588223</v>
      </c>
      <c r="C145" s="2">
        <v>2231.921113064729</v>
      </c>
      <c r="D145" s="2">
        <v>1476.1776877293437</v>
      </c>
      <c r="E145" s="58">
        <f t="shared" ref="E145:G145" si="118">RATE(25,,B120,-B145)</f>
        <v>0.014766014</v>
      </c>
      <c r="F145" s="58">
        <f t="shared" si="118"/>
        <v>0.04354098975</v>
      </c>
      <c r="G145" s="58">
        <f t="shared" si="118"/>
        <v>0.02571285342</v>
      </c>
      <c r="H145" s="2" t="str">
        <f t="shared" si="3"/>
        <v>Stocks</v>
      </c>
    </row>
    <row r="146" ht="15.75" customHeight="1">
      <c r="A146" s="2">
        <v>1935.0</v>
      </c>
      <c r="B146" s="2">
        <v>1.398056571515139</v>
      </c>
      <c r="C146" s="2">
        <v>1917.4686737358393</v>
      </c>
      <c r="D146" s="2">
        <v>1691.7709189711688</v>
      </c>
      <c r="E146" s="58">
        <f t="shared" ref="E146:G146" si="119">RATE(25,,B121,-B146)</f>
        <v>0.01531973624</v>
      </c>
      <c r="F146" s="58">
        <f t="shared" si="119"/>
        <v>0.03139786977</v>
      </c>
      <c r="G146" s="58">
        <f t="shared" si="119"/>
        <v>0.03059964312</v>
      </c>
      <c r="H146" s="2" t="str">
        <f t="shared" si="3"/>
        <v>Stocks</v>
      </c>
    </row>
    <row r="147" ht="15.75" customHeight="1">
      <c r="A147" s="2">
        <v>1936.0</v>
      </c>
      <c r="B147" s="2">
        <v>1.4186162269785971</v>
      </c>
      <c r="C147" s="2">
        <v>3041.3241263159252</v>
      </c>
      <c r="D147" s="2">
        <v>1816.2036926934259</v>
      </c>
      <c r="E147" s="58">
        <f t="shared" ref="E147:G147" si="120">RATE(25,,B122,-B147)</f>
        <v>0.01504355834</v>
      </c>
      <c r="F147" s="58">
        <f t="shared" si="120"/>
        <v>0.05313934371</v>
      </c>
      <c r="G147" s="58">
        <f t="shared" si="120"/>
        <v>0.033153242</v>
      </c>
      <c r="H147" s="2" t="str">
        <f t="shared" si="3"/>
        <v>Stocks</v>
      </c>
    </row>
    <row r="148" ht="15.75" customHeight="1">
      <c r="A148" s="2">
        <v>1937.0</v>
      </c>
      <c r="B148" s="2">
        <v>1.449455710173784</v>
      </c>
      <c r="C148" s="2">
        <v>3804.837837714803</v>
      </c>
      <c r="D148" s="2">
        <v>1939.9086383213</v>
      </c>
      <c r="E148" s="58">
        <f t="shared" ref="E148:G148" si="121">RATE(25,,B123,-B148)</f>
        <v>0.01550019373</v>
      </c>
      <c r="F148" s="58">
        <f t="shared" si="121"/>
        <v>0.06158367731</v>
      </c>
      <c r="G148" s="58">
        <f t="shared" si="121"/>
        <v>0.03455440677</v>
      </c>
      <c r="H148" s="2" t="str">
        <f t="shared" si="3"/>
        <v>Stocks</v>
      </c>
    </row>
    <row r="149" ht="15.75" customHeight="1">
      <c r="A149" s="2">
        <v>1938.0</v>
      </c>
      <c r="B149" s="2">
        <v>1.4597355379055128</v>
      </c>
      <c r="C149" s="2">
        <v>2407.355057839173</v>
      </c>
      <c r="D149" s="2">
        <v>1795.030889992848</v>
      </c>
      <c r="E149" s="58">
        <f t="shared" ref="E149:G149" si="122">RATE(25,,B124,-B149)</f>
        <v>0.01494495872</v>
      </c>
      <c r="F149" s="58">
        <f t="shared" si="122"/>
        <v>0.0403368871</v>
      </c>
      <c r="G149" s="58">
        <f t="shared" si="122"/>
        <v>0.03111376172</v>
      </c>
      <c r="H149" s="2" t="str">
        <f t="shared" si="3"/>
        <v>Stocks</v>
      </c>
    </row>
    <row r="150" ht="15.75" customHeight="1">
      <c r="A150" s="2">
        <v>1939.0</v>
      </c>
      <c r="B150" s="2">
        <v>1.4391758824420549</v>
      </c>
      <c r="C150" s="2">
        <v>2926.888128391535</v>
      </c>
      <c r="D150" s="2">
        <v>1892.3823687654008</v>
      </c>
      <c r="E150" s="58">
        <f t="shared" ref="E150:G150" si="123">RATE(25,,B125,-B150)</f>
        <v>0.01354986801</v>
      </c>
      <c r="F150" s="58">
        <f t="shared" si="123"/>
        <v>0.05145649886</v>
      </c>
      <c r="G150" s="58">
        <f t="shared" si="123"/>
        <v>0.03371822952</v>
      </c>
      <c r="H150" s="2" t="str">
        <f t="shared" si="3"/>
        <v>Stocks</v>
      </c>
    </row>
    <row r="151" ht="15.75" customHeight="1">
      <c r="A151" s="2">
        <v>1940.0</v>
      </c>
      <c r="B151" s="2">
        <v>1.428896054710326</v>
      </c>
      <c r="C151" s="2">
        <v>3117.8452311813912</v>
      </c>
      <c r="D151" s="2">
        <v>1953.3394810412135</v>
      </c>
      <c r="E151" s="58">
        <f t="shared" ref="E151:G151" si="124">RATE(25,,B126,-B151)</f>
        <v>0.01285607445</v>
      </c>
      <c r="F151" s="58">
        <f t="shared" si="124"/>
        <v>0.05704842981</v>
      </c>
      <c r="G151" s="58">
        <f t="shared" si="124"/>
        <v>0.03485685336</v>
      </c>
      <c r="H151" s="2" t="str">
        <f t="shared" si="3"/>
        <v>Stocks</v>
      </c>
    </row>
    <row r="152" ht="15.75" customHeight="1">
      <c r="A152" s="2">
        <v>1941.0</v>
      </c>
      <c r="B152" s="2">
        <v>1.4494557101737837</v>
      </c>
      <c r="C152" s="2">
        <v>2793.216907144982</v>
      </c>
      <c r="D152" s="2">
        <v>2027.014232112288</v>
      </c>
      <c r="E152" s="58">
        <f t="shared" ref="E152:G152" si="125">RATE(25,,B127,-B152)</f>
        <v>0.01224917372</v>
      </c>
      <c r="F152" s="58">
        <f t="shared" si="125"/>
        <v>0.04218395684</v>
      </c>
      <c r="G152" s="58">
        <f t="shared" si="125"/>
        <v>0.03451947634</v>
      </c>
      <c r="H152" s="2" t="str">
        <f t="shared" si="3"/>
        <v>Stocks</v>
      </c>
    </row>
    <row r="153" ht="15.75" customHeight="1">
      <c r="A153" s="2">
        <v>1942.0</v>
      </c>
      <c r="B153" s="2">
        <v>1.613932953881447</v>
      </c>
      <c r="C153" s="2">
        <v>2374.903886782094</v>
      </c>
      <c r="D153" s="2">
        <v>1884.608512571164</v>
      </c>
      <c r="E153" s="58">
        <f t="shared" ref="E153:G153" si="126">RATE(25,,B128,-B153)</f>
        <v>0.01183232949</v>
      </c>
      <c r="F153" s="58">
        <f t="shared" si="126"/>
        <v>0.03667329693</v>
      </c>
      <c r="G153" s="58">
        <f t="shared" si="126"/>
        <v>0.03398490951</v>
      </c>
      <c r="H153" s="2" t="str">
        <f t="shared" si="3"/>
        <v>Stocks</v>
      </c>
    </row>
    <row r="154" ht="15.75" customHeight="1">
      <c r="A154" s="2">
        <v>1943.0</v>
      </c>
      <c r="B154" s="2">
        <v>1.7372908866621946</v>
      </c>
      <c r="C154" s="2">
        <v>2739.5786446329</v>
      </c>
      <c r="D154" s="2">
        <v>1841.0744658836504</v>
      </c>
      <c r="E154" s="58">
        <f t="shared" ref="E154:G154" si="127">RATE(25,,B129,-B154)</f>
        <v>0.007558675338</v>
      </c>
      <c r="F154" s="58">
        <f t="shared" si="127"/>
        <v>0.05817441657</v>
      </c>
      <c r="G154" s="58">
        <f t="shared" si="127"/>
        <v>0.04461988239</v>
      </c>
      <c r="H154" s="2" t="str">
        <f t="shared" si="3"/>
        <v>Stocks</v>
      </c>
    </row>
    <row r="155" ht="15.75" customHeight="1">
      <c r="A155" s="2">
        <v>1944.0</v>
      </c>
      <c r="B155" s="2">
        <v>1.7886900253208393</v>
      </c>
      <c r="C155" s="2">
        <v>3229.463502866226</v>
      </c>
      <c r="D155" s="2">
        <v>1928.1669217694248</v>
      </c>
      <c r="E155" s="58">
        <f t="shared" ref="E155:G155" si="128">RATE(25,,B130,-B155)</f>
        <v>0.002126651134</v>
      </c>
      <c r="F155" s="58">
        <f t="shared" si="128"/>
        <v>0.06549869457</v>
      </c>
      <c r="G155" s="58">
        <f t="shared" si="128"/>
        <v>0.05024562289</v>
      </c>
      <c r="H155" s="2" t="str">
        <f t="shared" si="3"/>
        <v>Stocks</v>
      </c>
    </row>
    <row r="156" ht="15.75" customHeight="1">
      <c r="A156" s="2">
        <v>1945.0</v>
      </c>
      <c r="B156" s="2">
        <v>1.8298093362477554</v>
      </c>
      <c r="C156" s="2">
        <v>3839.560983855295</v>
      </c>
      <c r="D156" s="2">
        <v>2013.1108499088846</v>
      </c>
      <c r="E156" s="58">
        <f t="shared" ref="E156:G156" si="129">RATE(25,,B131,-B156)</f>
        <v>-0.003231034482</v>
      </c>
      <c r="F156" s="58">
        <f t="shared" si="129"/>
        <v>0.07214206566</v>
      </c>
      <c r="G156" s="58">
        <f t="shared" si="129"/>
        <v>0.05975438124</v>
      </c>
      <c r="H156" s="2" t="str">
        <f t="shared" si="3"/>
        <v>Stocks</v>
      </c>
    </row>
    <row r="157" ht="15.75" customHeight="1">
      <c r="A157" s="2">
        <v>1946.0</v>
      </c>
      <c r="B157" s="2">
        <v>1.870928647174671</v>
      </c>
      <c r="C157" s="2">
        <v>5442.961666083288</v>
      </c>
      <c r="D157" s="2">
        <v>2094.683844753379</v>
      </c>
      <c r="E157" s="58">
        <f t="shared" ref="E157:G157" si="130">RATE(25,,B132,-B157)</f>
        <v>-0.001719215856</v>
      </c>
      <c r="F157" s="58">
        <f t="shared" si="130"/>
        <v>0.09323878573</v>
      </c>
      <c r="G157" s="58">
        <f t="shared" si="130"/>
        <v>0.05884545861</v>
      </c>
      <c r="H157" s="2" t="str">
        <f t="shared" si="3"/>
        <v>Stocks</v>
      </c>
    </row>
    <row r="158" ht="15.75" customHeight="1">
      <c r="A158" s="2">
        <v>1947.0</v>
      </c>
      <c r="B158" s="2">
        <v>2.2101629623217267</v>
      </c>
      <c r="C158" s="2">
        <v>4107.652200277825</v>
      </c>
      <c r="D158" s="2">
        <v>1766.1715558466726</v>
      </c>
      <c r="E158" s="58">
        <f t="shared" ref="E158:G158" si="131">RATE(25,,B133,-B158)</f>
        <v>0.009676086042</v>
      </c>
      <c r="F158" s="58">
        <f t="shared" si="131"/>
        <v>0.07213379019</v>
      </c>
      <c r="G158" s="58">
        <f t="shared" si="131"/>
        <v>0.04040061408</v>
      </c>
      <c r="H158" s="2" t="str">
        <f t="shared" si="3"/>
        <v>Stocks</v>
      </c>
    </row>
    <row r="159" ht="15.75" customHeight="1">
      <c r="A159" s="2">
        <v>1948.0</v>
      </c>
      <c r="B159" s="2">
        <v>2.4363191724197635</v>
      </c>
      <c r="C159" s="2">
        <v>3655.3297465437354</v>
      </c>
      <c r="D159" s="2">
        <v>1510.475392047773</v>
      </c>
      <c r="E159" s="58">
        <f t="shared" ref="E159:G159" si="132">RATE(25,,B134,-B159)</f>
        <v>0.01385900427</v>
      </c>
      <c r="F159" s="58">
        <f t="shared" si="132"/>
        <v>0.05598094677</v>
      </c>
      <c r="G159" s="58">
        <f t="shared" si="132"/>
        <v>0.03043224239</v>
      </c>
      <c r="H159" s="2" t="str">
        <f t="shared" si="3"/>
        <v>Stocks</v>
      </c>
    </row>
    <row r="160" ht="15.75" customHeight="1">
      <c r="A160" s="2">
        <v>1949.0</v>
      </c>
      <c r="B160" s="2">
        <v>2.4671586556149507</v>
      </c>
      <c r="C160" s="2">
        <v>3843.608138764524</v>
      </c>
      <c r="D160" s="2">
        <v>1581.7082772378267</v>
      </c>
      <c r="E160" s="58">
        <f t="shared" ref="E160:G160" si="133">RATE(25,,B135,-B160)</f>
        <v>0.01317999355</v>
      </c>
      <c r="F160" s="58">
        <f t="shared" si="133"/>
        <v>0.05709578094</v>
      </c>
      <c r="G160" s="58">
        <f t="shared" si="133"/>
        <v>0.03195102144</v>
      </c>
      <c r="H160" s="2" t="str">
        <f t="shared" si="3"/>
        <v>Stocks</v>
      </c>
    </row>
    <row r="161" ht="15.75" customHeight="1">
      <c r="A161" s="2">
        <v>1950.0</v>
      </c>
      <c r="B161" s="2">
        <v>2.4157595169563058</v>
      </c>
      <c r="C161" s="2">
        <v>4783.803992231491</v>
      </c>
      <c r="D161" s="2">
        <v>1723.4316227337226</v>
      </c>
      <c r="E161" s="58">
        <f t="shared" ref="E161:G161" si="134">RATE(25,,B136,-B161)</f>
        <v>0.012327117</v>
      </c>
      <c r="F161" s="58">
        <f t="shared" si="134"/>
        <v>0.05628493879</v>
      </c>
      <c r="G161" s="58">
        <f t="shared" si="134"/>
        <v>0.03214619491</v>
      </c>
      <c r="H161" s="2" t="str">
        <f t="shared" si="3"/>
        <v>Stocks</v>
      </c>
    </row>
    <row r="162" ht="15.75" customHeight="1">
      <c r="A162" s="2">
        <v>1951.0</v>
      </c>
      <c r="B162" s="2">
        <v>2.611076243859156</v>
      </c>
      <c r="C162" s="2">
        <v>6007.168644999097</v>
      </c>
      <c r="D162" s="2">
        <v>1649.1504602083944</v>
      </c>
      <c r="E162" s="58">
        <f t="shared" ref="E162:G162" si="135">RATE(25,,B137,-B162)</f>
        <v>0.01409636831</v>
      </c>
      <c r="F162" s="58">
        <f t="shared" si="135"/>
        <v>0.0576547678</v>
      </c>
      <c r="G162" s="58">
        <f t="shared" si="135"/>
        <v>0.02853469573</v>
      </c>
      <c r="H162" s="2" t="str">
        <f t="shared" si="3"/>
        <v>Stocks</v>
      </c>
    </row>
    <row r="163" ht="15.75" customHeight="1">
      <c r="A163" s="2">
        <v>1952.0</v>
      </c>
      <c r="B163" s="2">
        <v>2.724154348908175</v>
      </c>
      <c r="C163" s="2">
        <v>6689.240014030422</v>
      </c>
      <c r="D163" s="2">
        <v>1533.3689552902222</v>
      </c>
      <c r="E163" s="58">
        <f t="shared" ref="E163:G163" si="136">RATE(25,,B138,-B163)</f>
        <v>0.01673626205</v>
      </c>
      <c r="F163" s="58">
        <f t="shared" si="136"/>
        <v>0.05719667592</v>
      </c>
      <c r="G163" s="58">
        <f t="shared" si="136"/>
        <v>0.02117286328</v>
      </c>
      <c r="H163" s="2" t="str">
        <f t="shared" si="3"/>
        <v>Stocks</v>
      </c>
    </row>
    <row r="164" ht="15.75" customHeight="1">
      <c r="A164" s="2">
        <v>1953.0</v>
      </c>
      <c r="B164" s="2">
        <v>2.7344341766399043</v>
      </c>
      <c r="C164" s="2">
        <v>7414.095869216626</v>
      </c>
      <c r="D164" s="2">
        <v>1558.0647331831433</v>
      </c>
      <c r="E164" s="58">
        <f t="shared" ref="E164:G164" si="137">RATE(25,,B139,-B164)</f>
        <v>0.0173571024</v>
      </c>
      <c r="F164" s="58">
        <f t="shared" si="137"/>
        <v>0.04931561523</v>
      </c>
      <c r="G164" s="58">
        <f t="shared" si="137"/>
        <v>0.01803442376</v>
      </c>
      <c r="H164" s="2" t="str">
        <f t="shared" si="3"/>
        <v>Stocks</v>
      </c>
    </row>
    <row r="165" ht="15.75" customHeight="1">
      <c r="A165" s="2">
        <v>1954.0</v>
      </c>
      <c r="B165" s="2">
        <v>2.765273659835091</v>
      </c>
      <c r="C165" s="2">
        <v>7760.350904866332</v>
      </c>
      <c r="D165" s="2">
        <v>1619.544758274139</v>
      </c>
      <c r="E165" s="58">
        <f t="shared" ref="E165:G165" si="138">RATE(25,,B140,-B165)</f>
        <v>0.01828711118</v>
      </c>
      <c r="F165" s="58">
        <f t="shared" si="138"/>
        <v>0.03463786749</v>
      </c>
      <c r="G165" s="58">
        <f t="shared" si="138"/>
        <v>0.01888366142</v>
      </c>
      <c r="H165" s="2" t="str">
        <f t="shared" si="3"/>
        <v>Stocks</v>
      </c>
    </row>
    <row r="166" ht="15.75" customHeight="1">
      <c r="A166" s="2">
        <v>1955.0</v>
      </c>
      <c r="B166" s="2">
        <v>2.744714004371633</v>
      </c>
      <c r="C166" s="2">
        <v>11247.382053324705</v>
      </c>
      <c r="D166" s="2">
        <v>1675.0809458211293</v>
      </c>
      <c r="E166" s="58">
        <f t="shared" ref="E166:G166" si="139">RATE(25,,B141,-B166)</f>
        <v>0.01798318883</v>
      </c>
      <c r="F166" s="58">
        <f t="shared" si="139"/>
        <v>0.05682818068</v>
      </c>
      <c r="G166" s="58">
        <f t="shared" si="139"/>
        <v>0.0185236376</v>
      </c>
      <c r="H166" s="2" t="str">
        <f t="shared" si="3"/>
        <v>Stocks</v>
      </c>
    </row>
    <row r="167" ht="15.75" customHeight="1">
      <c r="A167" s="2">
        <v>1956.0</v>
      </c>
      <c r="B167" s="2">
        <v>2.754993832103362</v>
      </c>
      <c r="C167" s="2">
        <v>13565.17849557564</v>
      </c>
      <c r="D167" s="2">
        <v>1700.627296826576</v>
      </c>
      <c r="E167" s="58">
        <f t="shared" ref="E167:G167" si="140">RATE(25,,B142,-B167)</f>
        <v>0.02110289334</v>
      </c>
      <c r="F167" s="58">
        <f t="shared" si="140"/>
        <v>0.0760502485</v>
      </c>
      <c r="G167" s="58">
        <f t="shared" si="140"/>
        <v>0.0134773757</v>
      </c>
      <c r="H167" s="2" t="str">
        <f t="shared" si="3"/>
        <v>Stocks</v>
      </c>
    </row>
    <row r="168" ht="15.75" customHeight="1">
      <c r="A168" s="2">
        <v>1957.0</v>
      </c>
      <c r="B168" s="2">
        <v>2.837232453957194</v>
      </c>
      <c r="C168" s="2">
        <v>14243.499027248876</v>
      </c>
      <c r="D168" s="2">
        <v>1535.6993852857631</v>
      </c>
      <c r="E168" s="58">
        <f t="shared" ref="E168:G168" si="141">RATE(25,,B143,-B168)</f>
        <v>0.02665120631</v>
      </c>
      <c r="F168" s="58">
        <f t="shared" si="141"/>
        <v>0.1022726828</v>
      </c>
      <c r="G168" s="58">
        <f t="shared" si="141"/>
        <v>0.01325151387</v>
      </c>
      <c r="H168" s="2" t="str">
        <f t="shared" si="3"/>
        <v>Stocks</v>
      </c>
    </row>
    <row r="169" ht="15.75" customHeight="1">
      <c r="A169" s="2">
        <v>1958.0</v>
      </c>
      <c r="B169" s="2">
        <v>2.9400307312744833</v>
      </c>
      <c r="C169" s="2">
        <v>13363.473619063465</v>
      </c>
      <c r="D169" s="2">
        <v>1560.3334560845637</v>
      </c>
      <c r="E169" s="58">
        <f t="shared" ref="E169:G169" si="142">RATE(25,,B144,-B169)</f>
        <v>0.03235972417</v>
      </c>
      <c r="F169" s="58">
        <f t="shared" si="142"/>
        <v>0.09768011609</v>
      </c>
      <c r="G169" s="58">
        <f t="shared" si="142"/>
        <v>0.007058006249</v>
      </c>
      <c r="H169" s="2" t="str">
        <f t="shared" si="3"/>
        <v>Stocks</v>
      </c>
    </row>
    <row r="170" ht="15.75" customHeight="1">
      <c r="A170" s="2">
        <v>1959.0</v>
      </c>
      <c r="B170" s="2">
        <v>2.9811500422013992</v>
      </c>
      <c r="C170" s="2">
        <v>18344.438211134006</v>
      </c>
      <c r="D170" s="2">
        <v>1468.2010747631061</v>
      </c>
      <c r="E170" s="58">
        <f t="shared" ref="E170:G170" si="143">RATE(25,,B145,-B170)</f>
        <v>0.03198399686</v>
      </c>
      <c r="F170" s="58">
        <f t="shared" si="143"/>
        <v>0.0879101359</v>
      </c>
      <c r="G170" s="58">
        <f t="shared" si="143"/>
        <v>-0.0002167049501</v>
      </c>
      <c r="H170" s="2" t="str">
        <f t="shared" si="3"/>
        <v>Stocks</v>
      </c>
    </row>
    <row r="171" ht="15.75" customHeight="1">
      <c r="A171" s="2">
        <v>1960.0</v>
      </c>
      <c r="B171" s="2">
        <v>3.0119895253965865</v>
      </c>
      <c r="C171" s="2">
        <v>18925.27093274377</v>
      </c>
      <c r="D171" s="2">
        <v>1422.8851060110555</v>
      </c>
      <c r="E171" s="58">
        <f t="shared" ref="E171:G171" si="144">RATE(25,,B146,-B171)</f>
        <v>0.03117683568</v>
      </c>
      <c r="F171" s="58">
        <f t="shared" si="144"/>
        <v>0.09590410354</v>
      </c>
      <c r="G171" s="58">
        <f t="shared" si="144"/>
        <v>-0.006899658745</v>
      </c>
      <c r="H171" s="2" t="str">
        <f t="shared" si="3"/>
        <v>Stocks</v>
      </c>
    </row>
    <row r="172" ht="15.75" customHeight="1">
      <c r="A172" s="2">
        <v>1961.0</v>
      </c>
      <c r="B172" s="2">
        <v>3.0633886640552315</v>
      </c>
      <c r="C172" s="2">
        <v>21458.54804288757</v>
      </c>
      <c r="D172" s="2">
        <v>1529.9421596648524</v>
      </c>
      <c r="E172" s="58">
        <f t="shared" ref="E172:G172" si="145">RATE(25,,B147,-B172)</f>
        <v>0.03127261905</v>
      </c>
      <c r="F172" s="58">
        <f t="shared" si="145"/>
        <v>0.08128830313</v>
      </c>
      <c r="G172" s="58">
        <f t="shared" si="145"/>
        <v>-0.006837259208</v>
      </c>
      <c r="H172" s="2" t="str">
        <f t="shared" si="3"/>
        <v>Stocks</v>
      </c>
    </row>
    <row r="173" ht="15.75" customHeight="1">
      <c r="A173" s="2">
        <v>1962.0</v>
      </c>
      <c r="B173" s="2">
        <v>3.083948319518689</v>
      </c>
      <c r="C173" s="2">
        <v>24516.183454603615</v>
      </c>
      <c r="D173" s="2">
        <v>1560.262239461009</v>
      </c>
      <c r="E173" s="58">
        <f t="shared" ref="E173:G173" si="146">RATE(25,,B148,-B173)</f>
        <v>0.03066157654</v>
      </c>
      <c r="F173" s="58">
        <f t="shared" si="146"/>
        <v>0.07736947962</v>
      </c>
      <c r="G173" s="58">
        <f t="shared" si="146"/>
        <v>-0.008673643773</v>
      </c>
      <c r="H173" s="2" t="str">
        <f t="shared" si="3"/>
        <v>Stocks</v>
      </c>
    </row>
    <row r="174" ht="15.75" customHeight="1">
      <c r="A174" s="2">
        <v>1963.0</v>
      </c>
      <c r="B174" s="2">
        <v>3.1250676304456046</v>
      </c>
      <c r="C174" s="2">
        <v>23679.69881585858</v>
      </c>
      <c r="D174" s="2">
        <v>1664.4318631140488</v>
      </c>
      <c r="E174" s="58">
        <f t="shared" ref="E174:G174" si="147">RATE(25,,B149,-B174)</f>
        <v>0.03091630756</v>
      </c>
      <c r="F174" s="58">
        <f t="shared" si="147"/>
        <v>0.09575494949</v>
      </c>
      <c r="G174" s="58">
        <f t="shared" si="147"/>
        <v>-0.00301697531</v>
      </c>
      <c r="H174" s="2" t="str">
        <f t="shared" si="3"/>
        <v>Stocks</v>
      </c>
    </row>
    <row r="175" ht="15.75" customHeight="1">
      <c r="A175" s="2">
        <v>1964.0</v>
      </c>
      <c r="B175" s="2">
        <v>3.1764667691042496</v>
      </c>
      <c r="C175" s="2">
        <v>27464.92183597394</v>
      </c>
      <c r="D175" s="2">
        <v>1667.4486331694166</v>
      </c>
      <c r="E175" s="58">
        <f t="shared" ref="E175:G175" si="148">RATE(25,,B150,-B175)</f>
        <v>0.03217471909</v>
      </c>
      <c r="F175" s="58">
        <f t="shared" si="148"/>
        <v>0.09369163325</v>
      </c>
      <c r="G175" s="58">
        <f t="shared" si="148"/>
        <v>-0.005048885483</v>
      </c>
      <c r="H175" s="2" t="str">
        <f t="shared" si="3"/>
        <v>Stocks</v>
      </c>
    </row>
    <row r="176" ht="15.75" customHeight="1">
      <c r="A176" s="2">
        <v>1965.0</v>
      </c>
      <c r="B176" s="2">
        <v>3.2073062522994364</v>
      </c>
      <c r="C176" s="2">
        <v>32032.055955509597</v>
      </c>
      <c r="D176" s="2">
        <v>1709.0011191767403</v>
      </c>
      <c r="E176" s="58">
        <f t="shared" ref="E176:G176" si="149">RATE(25,,B151,-B176)</f>
        <v>0.03286982959</v>
      </c>
      <c r="F176" s="58">
        <f t="shared" si="149"/>
        <v>0.09766346806</v>
      </c>
      <c r="G176" s="58">
        <f t="shared" si="149"/>
        <v>-0.005330995666</v>
      </c>
      <c r="H176" s="2" t="str">
        <f t="shared" si="3"/>
        <v>Stocks</v>
      </c>
    </row>
    <row r="177" ht="15.75" customHeight="1">
      <c r="A177" s="2">
        <v>1966.0</v>
      </c>
      <c r="B177" s="2">
        <v>3.2689852186898105</v>
      </c>
      <c r="C177" s="2">
        <v>35030.80652843863</v>
      </c>
      <c r="D177" s="2">
        <v>1663.6113367468251</v>
      </c>
      <c r="E177" s="58">
        <f t="shared" ref="E177:G177" si="150">RATE(25,,B152,-B177)</f>
        <v>0.0330665992</v>
      </c>
      <c r="F177" s="58">
        <f t="shared" si="150"/>
        <v>0.1064551612</v>
      </c>
      <c r="G177" s="58">
        <f t="shared" si="150"/>
        <v>-0.007871779795</v>
      </c>
      <c r="H177" s="2" t="str">
        <f t="shared" si="3"/>
        <v>Stocks</v>
      </c>
    </row>
    <row r="178" ht="15.75" customHeight="1">
      <c r="A178" s="2">
        <v>1967.0</v>
      </c>
      <c r="B178" s="2">
        <v>3.3820633237388287</v>
      </c>
      <c r="C178" s="2">
        <v>33159.93028396575</v>
      </c>
      <c r="D178" s="2">
        <v>1633.521090187161</v>
      </c>
      <c r="E178" s="58">
        <f t="shared" ref="E178:G178" si="151">RATE(25,,B153,-B178)</f>
        <v>0.03003468643</v>
      </c>
      <c r="F178" s="58">
        <f t="shared" si="151"/>
        <v>0.1112165547</v>
      </c>
      <c r="G178" s="58">
        <f t="shared" si="151"/>
        <v>-0.005702966023</v>
      </c>
      <c r="H178" s="2" t="str">
        <f t="shared" si="3"/>
        <v>Stocks</v>
      </c>
    </row>
    <row r="179" ht="15.75" customHeight="1">
      <c r="A179" s="2">
        <v>1968.0</v>
      </c>
      <c r="B179" s="2">
        <v>3.505421256519577</v>
      </c>
      <c r="C179" s="2">
        <v>36514.86789622175</v>
      </c>
      <c r="D179" s="2">
        <v>1448.077128932706</v>
      </c>
      <c r="E179" s="58">
        <f t="shared" ref="E179:G179" si="152">RATE(25,,B154,-B179)</f>
        <v>0.02847729137</v>
      </c>
      <c r="F179" s="58">
        <f t="shared" si="152"/>
        <v>0.1091529496</v>
      </c>
      <c r="G179" s="58">
        <f t="shared" si="152"/>
        <v>-0.009558535654</v>
      </c>
      <c r="H179" s="2" t="str">
        <f t="shared" si="3"/>
        <v>Stocks</v>
      </c>
    </row>
    <row r="180" ht="15.75" customHeight="1">
      <c r="A180" s="2">
        <v>1969.0</v>
      </c>
      <c r="B180" s="2">
        <v>3.6596186724955113</v>
      </c>
      <c r="C180" s="2">
        <v>41159.45481343628</v>
      </c>
      <c r="D180" s="2">
        <v>1382.1773417003628</v>
      </c>
      <c r="E180" s="58">
        <f t="shared" ref="E180:G180" si="153">RATE(25,,B155,-B180)</f>
        <v>0.02904894083</v>
      </c>
      <c r="F180" s="58">
        <f t="shared" si="153"/>
        <v>0.1071681128</v>
      </c>
      <c r="G180" s="58">
        <f t="shared" si="153"/>
        <v>-0.01322811836</v>
      </c>
      <c r="H180" s="2" t="str">
        <f t="shared" si="3"/>
        <v>Stocks</v>
      </c>
    </row>
    <row r="181" ht="15.75" customHeight="1">
      <c r="A181" s="2">
        <v>1970.0</v>
      </c>
      <c r="B181" s="2">
        <v>3.885774882593548</v>
      </c>
      <c r="C181" s="2">
        <v>32247.953719850113</v>
      </c>
      <c r="D181" s="2">
        <v>1183.9263070117115</v>
      </c>
      <c r="E181" s="58">
        <f t="shared" ref="E181:G181" si="154">RATE(25,,B156,-B181)</f>
        <v>0.03058275707</v>
      </c>
      <c r="F181" s="58">
        <f t="shared" si="154"/>
        <v>0.08885192606</v>
      </c>
      <c r="G181" s="58">
        <f t="shared" si="154"/>
        <v>-0.02100994687</v>
      </c>
      <c r="H181" s="2" t="str">
        <f t="shared" si="3"/>
        <v>Stocks</v>
      </c>
    </row>
    <row r="182" ht="15.75" customHeight="1">
      <c r="A182" s="2">
        <v>1971.0</v>
      </c>
      <c r="B182" s="2">
        <v>4.091371437228128</v>
      </c>
      <c r="C182" s="2">
        <v>34793.31906846748</v>
      </c>
      <c r="D182" s="2">
        <v>1364.6113095969802</v>
      </c>
      <c r="E182" s="58">
        <f t="shared" ref="E182:G182" si="155">RATE(25,,B157,-B182)</f>
        <v>0.03179273915</v>
      </c>
      <c r="F182" s="58">
        <f t="shared" si="155"/>
        <v>0.07702658485</v>
      </c>
      <c r="G182" s="58">
        <f t="shared" si="155"/>
        <v>-0.01699524339</v>
      </c>
      <c r="H182" s="2" t="str">
        <f t="shared" si="3"/>
        <v>Stocks</v>
      </c>
    </row>
    <row r="183" ht="15.75" customHeight="1">
      <c r="A183" s="2">
        <v>1972.0</v>
      </c>
      <c r="B183" s="2">
        <v>4.225009197740605</v>
      </c>
      <c r="C183" s="2">
        <v>38270.66673046294</v>
      </c>
      <c r="D183" s="2">
        <v>1403.7746581157642</v>
      </c>
      <c r="E183" s="58">
        <f t="shared" ref="E183:G183" si="156">RATE(25,,B158,-B183)</f>
        <v>0.02625700487</v>
      </c>
      <c r="F183" s="58">
        <f t="shared" si="156"/>
        <v>0.09337941845</v>
      </c>
      <c r="G183" s="58">
        <f t="shared" si="156"/>
        <v>-0.009143915733</v>
      </c>
      <c r="H183" s="2" t="str">
        <f t="shared" si="3"/>
        <v>Stocks</v>
      </c>
    </row>
    <row r="184" ht="15.75" customHeight="1">
      <c r="A184" s="2">
        <v>1973.0</v>
      </c>
      <c r="B184" s="2">
        <v>4.37920661371654</v>
      </c>
      <c r="C184" s="2">
        <v>40973.41113991992</v>
      </c>
      <c r="D184" s="2">
        <v>1440.346942254491</v>
      </c>
      <c r="E184" s="58">
        <f t="shared" ref="E184:G184" si="157">RATE(25,,B159,-B184)</f>
        <v>0.02373240396</v>
      </c>
      <c r="F184" s="58">
        <f t="shared" si="157"/>
        <v>0.1014962487</v>
      </c>
      <c r="G184" s="58">
        <f t="shared" si="157"/>
        <v>-0.001899809623</v>
      </c>
      <c r="H184" s="2" t="str">
        <f t="shared" si="3"/>
        <v>Stocks</v>
      </c>
    </row>
    <row r="185" ht="15.75" customHeight="1">
      <c r="A185" s="2">
        <v>1974.0</v>
      </c>
      <c r="B185" s="2">
        <v>4.790399722985699</v>
      </c>
      <c r="C185" s="2">
        <v>31430.879246851728</v>
      </c>
      <c r="D185" s="2">
        <v>1331.0641725151881</v>
      </c>
      <c r="E185" s="58">
        <f t="shared" ref="E185:G185" si="158">RATE(25,,B160,-B185)</f>
        <v>0.02689724094</v>
      </c>
      <c r="F185" s="58">
        <f t="shared" si="158"/>
        <v>0.08768890127</v>
      </c>
      <c r="G185" s="58">
        <f t="shared" si="158"/>
        <v>-0.006877310277</v>
      </c>
      <c r="H185" s="2" t="str">
        <f t="shared" si="3"/>
        <v>Stocks</v>
      </c>
    </row>
    <row r="186" ht="15.75" customHeight="1">
      <c r="A186" s="2">
        <v>1975.0</v>
      </c>
      <c r="B186" s="2">
        <v>5.355790248230792</v>
      </c>
      <c r="C186" s="2">
        <v>23024.745130936863</v>
      </c>
      <c r="D186" s="2">
        <v>1229.3971122511548</v>
      </c>
      <c r="E186" s="58">
        <f t="shared" ref="E186:G186" si="159">RATE(25,,B161,-B186)</f>
        <v>0.03235910976</v>
      </c>
      <c r="F186" s="58">
        <f t="shared" si="159"/>
        <v>0.06487065251</v>
      </c>
      <c r="G186" s="58">
        <f t="shared" si="159"/>
        <v>-0.01342086761</v>
      </c>
      <c r="H186" s="2" t="str">
        <f t="shared" si="3"/>
        <v>Stocks</v>
      </c>
    </row>
    <row r="187" ht="15.75" customHeight="1">
      <c r="A187" s="2">
        <v>1976.0</v>
      </c>
      <c r="B187" s="2">
        <v>5.715584218841307</v>
      </c>
      <c r="C187" s="2">
        <v>29230.813729872203</v>
      </c>
      <c r="D187" s="2">
        <v>1269.8558046811831</v>
      </c>
      <c r="E187" s="58">
        <f t="shared" ref="E187:G187" si="160">RATE(25,,B162,-B187)</f>
        <v>0.03183354566</v>
      </c>
      <c r="F187" s="58">
        <f t="shared" si="160"/>
        <v>0.06533658927</v>
      </c>
      <c r="G187" s="58">
        <f t="shared" si="160"/>
        <v>-0.01039982111</v>
      </c>
      <c r="H187" s="2" t="str">
        <f t="shared" si="3"/>
        <v>Stocks</v>
      </c>
    </row>
    <row r="188" ht="15.75" customHeight="1">
      <c r="A188" s="2">
        <v>1977.0</v>
      </c>
      <c r="B188" s="2">
        <v>6.0136992230614466</v>
      </c>
      <c r="C188" s="2">
        <v>30143.7700989766</v>
      </c>
      <c r="D188" s="2">
        <v>1362.9442028088156</v>
      </c>
      <c r="E188" s="58">
        <f t="shared" ref="E188:G188" si="161">RATE(25,,B163,-B188)</f>
        <v>0.03218228153</v>
      </c>
      <c r="F188" s="58">
        <f t="shared" si="161"/>
        <v>0.06206924184</v>
      </c>
      <c r="G188" s="58">
        <f t="shared" si="161"/>
        <v>-0.004701713435</v>
      </c>
      <c r="H188" s="2" t="str">
        <f t="shared" si="3"/>
        <v>Stocks</v>
      </c>
    </row>
    <row r="189" ht="15.75" customHeight="1">
      <c r="A189" s="2">
        <v>1978.0</v>
      </c>
      <c r="B189" s="2">
        <v>6.4248923323306055</v>
      </c>
      <c r="C189" s="2">
        <v>26840.58016108931</v>
      </c>
      <c r="D189" s="2">
        <v>1326.1624101679138</v>
      </c>
      <c r="E189" s="58">
        <f t="shared" ref="E189:G189" si="162">RATE(25,,B164,-B189)</f>
        <v>0.03476072213</v>
      </c>
      <c r="F189" s="58">
        <f t="shared" si="162"/>
        <v>0.05280841621</v>
      </c>
      <c r="G189" s="58">
        <f t="shared" si="162"/>
        <v>-0.006425472989</v>
      </c>
      <c r="H189" s="2" t="str">
        <f t="shared" si="3"/>
        <v>Stocks</v>
      </c>
    </row>
    <row r="190" ht="15.75" customHeight="1">
      <c r="A190" s="2">
        <v>1979.0</v>
      </c>
      <c r="B190" s="2">
        <v>7.021122340770885</v>
      </c>
      <c r="C190" s="2">
        <v>29615.558601164816</v>
      </c>
      <c r="D190" s="2">
        <v>1246.0953655691421</v>
      </c>
      <c r="E190" s="58">
        <f t="shared" ref="E190:G190" si="163">RATE(25,,B165,-B190)</f>
        <v>0.03797462583</v>
      </c>
      <c r="F190" s="58">
        <f t="shared" si="163"/>
        <v>0.05503178238</v>
      </c>
      <c r="G190" s="58">
        <f t="shared" si="163"/>
        <v>-0.01043042751</v>
      </c>
      <c r="H190" s="2" t="str">
        <f t="shared" si="3"/>
        <v>Stocks</v>
      </c>
    </row>
    <row r="191" ht="15.75" customHeight="1">
      <c r="A191" s="2">
        <v>1980.0</v>
      </c>
      <c r="B191" s="2">
        <v>7.997705975285138</v>
      </c>
      <c r="C191" s="2">
        <v>32842.3539538299</v>
      </c>
      <c r="D191" s="2">
        <v>962.6788635545461</v>
      </c>
      <c r="E191" s="58">
        <f t="shared" ref="E191:G191" si="164">RATE(25,,B166,-B191)</f>
        <v>0.04370732971</v>
      </c>
      <c r="F191" s="58">
        <f t="shared" si="164"/>
        <v>0.04379524281</v>
      </c>
      <c r="G191" s="58">
        <f t="shared" si="164"/>
        <v>-0.02191223676</v>
      </c>
      <c r="H191" s="2" t="str">
        <f t="shared" si="3"/>
        <v>Stocks</v>
      </c>
    </row>
    <row r="192" ht="15.75" customHeight="1">
      <c r="A192" s="2">
        <v>1981.0</v>
      </c>
      <c r="B192" s="2">
        <v>8.943450126604203</v>
      </c>
      <c r="C192" s="2">
        <v>35250.238087176265</v>
      </c>
      <c r="D192" s="2">
        <v>883.2336511718851</v>
      </c>
      <c r="E192" s="58">
        <f t="shared" ref="E192:G192" si="165">RATE(25,,B167,-B192)</f>
        <v>0.04822708779</v>
      </c>
      <c r="F192" s="58">
        <f t="shared" si="165"/>
        <v>0.03893759438</v>
      </c>
      <c r="G192" s="58">
        <f t="shared" si="165"/>
        <v>-0.02586609698</v>
      </c>
      <c r="H192" s="2" t="str">
        <f t="shared" si="3"/>
        <v>Stocks</v>
      </c>
    </row>
    <row r="193" ht="15.75" customHeight="1">
      <c r="A193" s="2">
        <v>1982.0</v>
      </c>
      <c r="B193" s="2">
        <v>9.693877551020417</v>
      </c>
      <c r="C193" s="2">
        <v>31676.262673608315</v>
      </c>
      <c r="D193" s="2">
        <v>804.8686050600531</v>
      </c>
      <c r="E193" s="58">
        <f t="shared" ref="E193:G193" si="166">RATE(25,,B168,-B193)</f>
        <v>0.05037434184</v>
      </c>
      <c r="F193" s="58">
        <f t="shared" si="166"/>
        <v>0.03248723212</v>
      </c>
      <c r="G193" s="58">
        <f t="shared" si="166"/>
        <v>-0.02551142655</v>
      </c>
      <c r="H193" s="2" t="str">
        <f t="shared" si="3"/>
        <v>Stocks</v>
      </c>
    </row>
    <row r="194" ht="15.75" customHeight="1">
      <c r="A194" s="2">
        <v>1983.0</v>
      </c>
      <c r="B194" s="2">
        <v>10.053671521630932</v>
      </c>
      <c r="C194" s="2">
        <v>39350.63786026529</v>
      </c>
      <c r="D194" s="2">
        <v>1110.2952193675605</v>
      </c>
      <c r="E194" s="58">
        <f t="shared" ref="E194:G194" si="167">RATE(25,,B169,-B194)</f>
        <v>0.0504101578</v>
      </c>
      <c r="F194" s="58">
        <f t="shared" si="167"/>
        <v>0.0441461624</v>
      </c>
      <c r="G194" s="58">
        <f t="shared" si="167"/>
        <v>-0.01351873428</v>
      </c>
      <c r="H194" s="2" t="str">
        <f t="shared" si="3"/>
        <v>Stocks</v>
      </c>
    </row>
    <row r="195" ht="15.75" customHeight="1">
      <c r="A195" s="2">
        <v>1984.0</v>
      </c>
      <c r="B195" s="2">
        <v>10.47514445863182</v>
      </c>
      <c r="C195" s="2">
        <v>43879.78969376704</v>
      </c>
      <c r="D195" s="2">
        <v>1173.922032536336</v>
      </c>
      <c r="E195" s="58">
        <f t="shared" ref="E195:G195" si="168">RATE(25,,B170,-B195)</f>
        <v>0.05155271117</v>
      </c>
      <c r="F195" s="58">
        <f t="shared" si="168"/>
        <v>0.03550071916</v>
      </c>
      <c r="G195" s="58">
        <f t="shared" si="168"/>
        <v>-0.008907593624</v>
      </c>
      <c r="H195" s="2" t="str">
        <f t="shared" si="3"/>
        <v>Stocks</v>
      </c>
    </row>
    <row r="196" ht="15.75" customHeight="1">
      <c r="A196" s="2">
        <v>1985.0</v>
      </c>
      <c r="B196" s="2">
        <v>10.845218256974062</v>
      </c>
      <c r="C196" s="2">
        <v>48098.106585820475</v>
      </c>
      <c r="D196" s="2">
        <v>1332.1313924300493</v>
      </c>
      <c r="E196" s="58">
        <f t="shared" ref="E196:G196" si="169">RATE(25,,B171,-B196)</f>
        <v>0.05258067817</v>
      </c>
      <c r="F196" s="58">
        <f t="shared" si="169"/>
        <v>0.03801453535</v>
      </c>
      <c r="G196" s="58">
        <f t="shared" si="169"/>
        <v>-0.00263278273</v>
      </c>
      <c r="H196" s="2" t="str">
        <f t="shared" si="3"/>
        <v>Stocks</v>
      </c>
    </row>
    <row r="197" ht="15.75" customHeight="1">
      <c r="A197" s="2">
        <v>1986.0</v>
      </c>
      <c r="B197" s="2">
        <v>11.266691193974948</v>
      </c>
      <c r="C197" s="2">
        <v>56589.13791444678</v>
      </c>
      <c r="D197" s="2">
        <v>1622.9148464918883</v>
      </c>
      <c r="E197" s="58">
        <f t="shared" ref="E197:G197" si="170">RATE(25,,B172,-B197)</f>
        <v>0.05347387877</v>
      </c>
      <c r="F197" s="58">
        <f t="shared" si="170"/>
        <v>0.03954982539</v>
      </c>
      <c r="G197" s="58">
        <f t="shared" si="170"/>
        <v>0.002362542009</v>
      </c>
      <c r="H197" s="2" t="str">
        <f t="shared" si="3"/>
        <v>Stocks</v>
      </c>
    </row>
    <row r="198" ht="15.75" customHeight="1">
      <c r="A198" s="2">
        <v>1987.0</v>
      </c>
      <c r="B198" s="2">
        <v>11.431168437682611</v>
      </c>
      <c r="C198" s="2">
        <v>72028.57947522766</v>
      </c>
      <c r="D198" s="2">
        <v>1949.6710362594847</v>
      </c>
      <c r="E198" s="58">
        <f t="shared" ref="E198:G198" si="171">RATE(25,,B173,-B198)</f>
        <v>0.05380278331</v>
      </c>
      <c r="F198" s="58">
        <f t="shared" si="171"/>
        <v>0.04405187941</v>
      </c>
      <c r="G198" s="58">
        <f t="shared" si="171"/>
        <v>0.008952102507</v>
      </c>
      <c r="H198" s="2" t="str">
        <f t="shared" si="3"/>
        <v>Stocks</v>
      </c>
    </row>
    <row r="199" ht="15.75" customHeight="1">
      <c r="A199" s="2">
        <v>1988.0</v>
      </c>
      <c r="B199" s="2">
        <v>11.893760685610417</v>
      </c>
      <c r="C199" s="2">
        <v>65271.237481729135</v>
      </c>
      <c r="D199" s="2">
        <v>1923.8892455474906</v>
      </c>
      <c r="E199" s="58">
        <f t="shared" ref="E199:G199" si="172">RATE(25,,B174,-B199)</f>
        <v>0.05491724283</v>
      </c>
      <c r="F199" s="58">
        <f t="shared" si="172"/>
        <v>0.04139101639</v>
      </c>
      <c r="G199" s="58">
        <f t="shared" si="172"/>
        <v>0.005811418918</v>
      </c>
      <c r="H199" s="2" t="str">
        <f t="shared" si="3"/>
        <v>Stocks</v>
      </c>
    </row>
    <row r="200" ht="15.75" customHeight="1">
      <c r="A200" s="2">
        <v>1989.0</v>
      </c>
      <c r="B200" s="2">
        <v>12.44887138312378</v>
      </c>
      <c r="C200" s="2">
        <v>74798.01494183367</v>
      </c>
      <c r="D200" s="2">
        <v>1973.906220939904</v>
      </c>
      <c r="E200" s="58">
        <f t="shared" ref="E200:G200" si="173">RATE(25,,B175,-B200)</f>
        <v>0.05615443374</v>
      </c>
      <c r="F200" s="58">
        <f t="shared" si="173"/>
        <v>0.04088911795</v>
      </c>
      <c r="G200" s="58">
        <f t="shared" si="173"/>
        <v>0.006771613962</v>
      </c>
      <c r="H200" s="2" t="str">
        <f t="shared" si="3"/>
        <v>Stocks</v>
      </c>
    </row>
    <row r="201" ht="15.75" customHeight="1">
      <c r="A201" s="2">
        <v>1990.0</v>
      </c>
      <c r="B201" s="2">
        <v>13.096500530222706</v>
      </c>
      <c r="C201" s="2">
        <v>79646.45454394053</v>
      </c>
      <c r="D201" s="2">
        <v>2096.8336541105186</v>
      </c>
      <c r="E201" s="58">
        <f t="shared" ref="E201:G201" si="174">RATE(25,,B176,-B201)</f>
        <v>0.05789019852</v>
      </c>
      <c r="F201" s="58">
        <f t="shared" si="174"/>
        <v>0.03710628306</v>
      </c>
      <c r="G201" s="58">
        <f t="shared" si="174"/>
        <v>0.008214328537</v>
      </c>
      <c r="H201" s="2" t="str">
        <f t="shared" si="3"/>
        <v>Stocks</v>
      </c>
    </row>
    <row r="202" ht="15.75" customHeight="1">
      <c r="A202" s="2">
        <v>1991.0</v>
      </c>
      <c r="B202" s="2">
        <v>13.83664812690719</v>
      </c>
      <c r="C202" s="2">
        <v>79874.3000409961</v>
      </c>
      <c r="D202" s="2">
        <v>2192.959918272832</v>
      </c>
      <c r="E202" s="58">
        <f t="shared" ref="E202:G202" si="175">RATE(25,,B177,-B202)</f>
        <v>0.05941158457</v>
      </c>
      <c r="F202" s="58">
        <f t="shared" si="175"/>
        <v>0.03351855294</v>
      </c>
      <c r="G202" s="58">
        <f t="shared" si="175"/>
        <v>0.01111173978</v>
      </c>
      <c r="H202" s="2" t="str">
        <f t="shared" si="3"/>
        <v>Stocks</v>
      </c>
    </row>
    <row r="203" ht="15.75" customHeight="1">
      <c r="A203" s="2">
        <v>1992.0</v>
      </c>
      <c r="B203" s="2">
        <v>14.196442097517703</v>
      </c>
      <c r="C203" s="2">
        <v>99058.81263401167</v>
      </c>
      <c r="D203" s="2">
        <v>2480.9396867271735</v>
      </c>
      <c r="E203" s="58">
        <f t="shared" ref="E203:G203" si="176">RATE(25,,B178,-B203)</f>
        <v>0.05905840492</v>
      </c>
      <c r="F203" s="58">
        <f t="shared" si="176"/>
        <v>0.04474711458</v>
      </c>
      <c r="G203" s="58">
        <f t="shared" si="176"/>
        <v>0.01685647501</v>
      </c>
      <c r="H203" s="2" t="str">
        <f t="shared" si="3"/>
        <v>Stocks</v>
      </c>
    </row>
    <row r="204" ht="15.75" customHeight="1">
      <c r="A204" s="2">
        <v>1993.0</v>
      </c>
      <c r="B204" s="2">
        <v>14.659034345445507</v>
      </c>
      <c r="C204" s="2">
        <v>106078.7341276021</v>
      </c>
      <c r="D204" s="2">
        <v>2741.47647429401</v>
      </c>
      <c r="E204" s="58">
        <f t="shared" ref="E204:G204" si="177">RATE(25,,B179,-B204)</f>
        <v>0.05889916505</v>
      </c>
      <c r="F204" s="58">
        <f t="shared" si="177"/>
        <v>0.04358143322</v>
      </c>
      <c r="G204" s="58">
        <f t="shared" si="177"/>
        <v>0.02585909504</v>
      </c>
      <c r="H204" s="2" t="str">
        <f t="shared" si="3"/>
        <v>Stocks</v>
      </c>
    </row>
    <row r="205" ht="15.75" customHeight="1">
      <c r="A205" s="2">
        <v>1994.0</v>
      </c>
      <c r="B205" s="2">
        <v>15.02910814378775</v>
      </c>
      <c r="C205" s="2">
        <v>117604.28643504533</v>
      </c>
      <c r="D205" s="2">
        <v>3012.361029849619</v>
      </c>
      <c r="E205" s="58">
        <f t="shared" ref="E205:G205" si="178">RATE(25,,B180,-B205)</f>
        <v>0.05813211324</v>
      </c>
      <c r="F205" s="58">
        <f t="shared" si="178"/>
        <v>0.04288913158</v>
      </c>
      <c r="G205" s="58">
        <f t="shared" si="178"/>
        <v>0.03165320104</v>
      </c>
      <c r="H205" s="2" t="str">
        <f t="shared" si="3"/>
        <v>Stocks</v>
      </c>
    </row>
    <row r="206" ht="15.75" customHeight="1">
      <c r="A206" s="2">
        <v>1995.0</v>
      </c>
      <c r="B206" s="2">
        <v>15.45058108078864</v>
      </c>
      <c r="C206" s="2">
        <v>112310.82129357423</v>
      </c>
      <c r="D206" s="2">
        <v>2775.9935566997287</v>
      </c>
      <c r="E206" s="58">
        <f t="shared" ref="E206:G206" si="179">RATE(25,,B181,-B206)</f>
        <v>0.05676564773</v>
      </c>
      <c r="F206" s="58">
        <f t="shared" si="179"/>
        <v>0.05117924566</v>
      </c>
      <c r="G206" s="58">
        <f t="shared" si="179"/>
        <v>0.03467451305</v>
      </c>
      <c r="H206" s="2" t="str">
        <f t="shared" si="3"/>
        <v>Stocks</v>
      </c>
    </row>
    <row r="207" ht="15.75" customHeight="1">
      <c r="A207" s="2">
        <v>1996.0</v>
      </c>
      <c r="B207" s="2">
        <v>15.872054017789528</v>
      </c>
      <c r="C207" s="2">
        <v>149464.6974197607</v>
      </c>
      <c r="D207" s="2">
        <v>3356.3039596615067</v>
      </c>
      <c r="E207" s="58">
        <f t="shared" ref="E207:G207" si="180">RATE(25,,B182,-B207)</f>
        <v>0.0557244239</v>
      </c>
      <c r="F207" s="58">
        <f t="shared" si="180"/>
        <v>0.0600386753</v>
      </c>
      <c r="G207" s="58">
        <f t="shared" si="180"/>
        <v>0.0366546325</v>
      </c>
      <c r="H207" s="2" t="str">
        <f t="shared" si="3"/>
        <v>Stocks</v>
      </c>
    </row>
    <row r="208" ht="15.75" customHeight="1">
      <c r="A208" s="2">
        <v>1997.0</v>
      </c>
      <c r="B208" s="2">
        <v>16.355205921180787</v>
      </c>
      <c r="C208" s="2">
        <v>180096.64743133335</v>
      </c>
      <c r="D208" s="2">
        <v>3288.9536329151483</v>
      </c>
      <c r="E208" s="58">
        <f t="shared" ref="E208:G208" si="181">RATE(25,,B183,-B208)</f>
        <v>0.05563342812</v>
      </c>
      <c r="F208" s="58">
        <f t="shared" si="181"/>
        <v>0.06391169774</v>
      </c>
      <c r="G208" s="58">
        <f t="shared" si="181"/>
        <v>0.03464273864</v>
      </c>
      <c r="H208" s="2" t="str">
        <f t="shared" si="3"/>
        <v>Stocks</v>
      </c>
    </row>
    <row r="209" ht="15.75" customHeight="1">
      <c r="A209" s="2">
        <v>1998.0</v>
      </c>
      <c r="B209" s="2">
        <v>16.61220161447401</v>
      </c>
      <c r="C209" s="2">
        <v>220384.5030003872</v>
      </c>
      <c r="D209" s="2">
        <v>3717.900493965419</v>
      </c>
      <c r="E209" s="58">
        <f t="shared" ref="E209:G209" si="182">RATE(25,,B184,-B209)</f>
        <v>0.05477850362</v>
      </c>
      <c r="F209" s="58">
        <f t="shared" si="182"/>
        <v>0.06961419343</v>
      </c>
      <c r="G209" s="58">
        <f t="shared" si="182"/>
        <v>0.03865956742</v>
      </c>
      <c r="H209" s="2" t="str">
        <f t="shared" si="3"/>
        <v>Stocks</v>
      </c>
    </row>
    <row r="210" ht="15.75" customHeight="1">
      <c r="A210" s="2">
        <v>1999.0</v>
      </c>
      <c r="B210" s="2">
        <v>16.889756963230692</v>
      </c>
      <c r="C210" s="2">
        <v>273971.7985682512</v>
      </c>
      <c r="D210" s="2">
        <v>4044.51917239043</v>
      </c>
      <c r="E210" s="58">
        <f t="shared" ref="E210:G210" si="183">RATE(25,,B185,-B210)</f>
        <v>0.05169562158</v>
      </c>
      <c r="F210" s="58">
        <f t="shared" si="183"/>
        <v>0.09047063037</v>
      </c>
      <c r="G210" s="58">
        <f t="shared" si="183"/>
        <v>0.04545830314</v>
      </c>
      <c r="H210" s="2" t="str">
        <f t="shared" si="3"/>
        <v>Stocks</v>
      </c>
    </row>
    <row r="211" ht="15.75" customHeight="1">
      <c r="A211" s="2">
        <v>2000.0</v>
      </c>
      <c r="B211" s="2">
        <v>17.352349211158497</v>
      </c>
      <c r="C211" s="2">
        <v>308934.18790209753</v>
      </c>
      <c r="D211" s="2">
        <v>3591.42035957182</v>
      </c>
      <c r="E211" s="58">
        <f t="shared" ref="E211:G211" si="184">RATE(25,,B186,-B211)</f>
        <v>0.04814505265</v>
      </c>
      <c r="F211" s="58">
        <f t="shared" si="184"/>
        <v>0.1094477292</v>
      </c>
      <c r="G211" s="58">
        <f t="shared" si="184"/>
        <v>0.04381362649</v>
      </c>
      <c r="H211" s="2" t="str">
        <f t="shared" si="3"/>
        <v>Stocks</v>
      </c>
    </row>
    <row r="212" ht="15.75" customHeight="1">
      <c r="A212" s="2">
        <v>2001.0</v>
      </c>
      <c r="B212" s="2">
        <v>17.999978358257422</v>
      </c>
      <c r="C212" s="2">
        <v>286404.47006374947</v>
      </c>
      <c r="D212" s="2">
        <v>4056.0413001941833</v>
      </c>
      <c r="E212" s="58">
        <f t="shared" ref="E212:G212" si="185">RATE(25,,B187,-B212)</f>
        <v>0.04695605795</v>
      </c>
      <c r="F212" s="58">
        <f t="shared" si="185"/>
        <v>0.09558368291</v>
      </c>
      <c r="G212" s="58">
        <f t="shared" si="185"/>
        <v>0.04754796713</v>
      </c>
      <c r="H212" s="2" t="str">
        <f t="shared" si="3"/>
        <v>Stocks</v>
      </c>
    </row>
    <row r="213" ht="15.75" customHeight="1">
      <c r="A213" s="2">
        <v>2002.0</v>
      </c>
      <c r="B213" s="2">
        <v>18.205574912892</v>
      </c>
      <c r="C213" s="2">
        <v>237829.97715500093</v>
      </c>
      <c r="D213" s="2">
        <v>4358.412624166895</v>
      </c>
      <c r="E213" s="58">
        <f t="shared" ref="E213:G213" si="186">RATE(25,,B188,-B213)</f>
        <v>0.04530374852</v>
      </c>
      <c r="F213" s="58">
        <f t="shared" si="186"/>
        <v>0.08613237962</v>
      </c>
      <c r="G213" s="58">
        <f t="shared" si="186"/>
        <v>0.04759643221</v>
      </c>
      <c r="H213" s="2" t="str">
        <f t="shared" si="3"/>
        <v>Stocks</v>
      </c>
    </row>
    <row r="214" ht="15.75" customHeight="1">
      <c r="A214" s="2">
        <v>2003.0</v>
      </c>
      <c r="B214" s="2">
        <v>18.678446988551535</v>
      </c>
      <c r="C214" s="2">
        <v>182118.63392429205</v>
      </c>
      <c r="D214" s="2">
        <v>4867.015068372868</v>
      </c>
      <c r="E214" s="58">
        <f t="shared" ref="E214:G214" si="187">RATE(25,,B189,-B214)</f>
        <v>0.04361183706</v>
      </c>
      <c r="F214" s="58">
        <f t="shared" si="187"/>
        <v>0.07959906412</v>
      </c>
      <c r="G214" s="58">
        <f t="shared" si="187"/>
        <v>0.05338380977</v>
      </c>
      <c r="H214" s="2" t="str">
        <f t="shared" si="3"/>
        <v>Stocks</v>
      </c>
    </row>
    <row r="215" ht="15.75" customHeight="1">
      <c r="A215" s="2">
        <v>2004.0</v>
      </c>
      <c r="B215" s="2">
        <v>19.03824095916205</v>
      </c>
      <c r="C215" s="2">
        <v>249185.26081848808</v>
      </c>
      <c r="D215" s="2">
        <v>5110.072285750753</v>
      </c>
      <c r="E215" s="58">
        <f t="shared" ref="E215:G215" si="188">RATE(25,,B190,-B215)</f>
        <v>0.04070780378</v>
      </c>
      <c r="F215" s="58">
        <f t="shared" si="188"/>
        <v>0.08893033623</v>
      </c>
      <c r="G215" s="58">
        <f t="shared" si="188"/>
        <v>0.05807153419</v>
      </c>
      <c r="H215" s="2" t="str">
        <f t="shared" si="3"/>
        <v>Stocks</v>
      </c>
    </row>
    <row r="216" ht="15.75" customHeight="1">
      <c r="A216" s="2">
        <v>2005.0</v>
      </c>
      <c r="B216" s="2">
        <v>19.603631484407142</v>
      </c>
      <c r="C216" s="2">
        <v>260197.7514174741</v>
      </c>
      <c r="D216" s="2">
        <v>5443.164232067575</v>
      </c>
      <c r="E216" s="58">
        <f t="shared" ref="E216:G216" si="189">RATE(25,,B191,-B216)</f>
        <v>0.03651321584</v>
      </c>
      <c r="F216" s="58">
        <f t="shared" si="189"/>
        <v>0.08631248389</v>
      </c>
      <c r="G216" s="58">
        <f t="shared" si="189"/>
        <v>0.07175322758</v>
      </c>
      <c r="H216" s="2" t="str">
        <f t="shared" si="3"/>
        <v>Stocks</v>
      </c>
    </row>
    <row r="217" ht="15.75" customHeight="1">
      <c r="A217" s="2">
        <v>2006.0</v>
      </c>
      <c r="B217" s="2">
        <v>20.384898392018545</v>
      </c>
      <c r="C217" s="2">
        <v>286877.44199349516</v>
      </c>
      <c r="D217" s="2">
        <v>5342.41302872386</v>
      </c>
      <c r="E217" s="58">
        <f t="shared" ref="E217:G217" si="190">RATE(25,,B192,-B217)</f>
        <v>0.0335039444</v>
      </c>
      <c r="F217" s="58">
        <f t="shared" si="190"/>
        <v>0.08748023857</v>
      </c>
      <c r="G217" s="58">
        <f t="shared" si="190"/>
        <v>0.07464859231</v>
      </c>
      <c r="H217" s="2" t="str">
        <f t="shared" si="3"/>
        <v>Stocks</v>
      </c>
    </row>
    <row r="218" ht="15.75" customHeight="1">
      <c r="A218" s="2">
        <v>2007.0</v>
      </c>
      <c r="B218" s="2">
        <v>20.80801610145651</v>
      </c>
      <c r="C218" s="2">
        <v>320117.23412538046</v>
      </c>
      <c r="D218" s="2">
        <v>5426.025383718233</v>
      </c>
      <c r="E218" s="58">
        <f t="shared" ref="E218:G218" si="191">RATE(25,,B193,-B218)</f>
        <v>0.03102530807</v>
      </c>
      <c r="F218" s="58">
        <f t="shared" si="191"/>
        <v>0.09694033203</v>
      </c>
      <c r="G218" s="58">
        <f t="shared" si="191"/>
        <v>0.07932012091</v>
      </c>
      <c r="H218" s="2" t="str">
        <f t="shared" si="3"/>
        <v>Stocks</v>
      </c>
    </row>
    <row r="219" ht="15.75" customHeight="1">
      <c r="A219" s="2">
        <v>2008.0</v>
      </c>
      <c r="B219" s="2">
        <v>21.698660376133507</v>
      </c>
      <c r="C219" s="2">
        <v>302939.24236363615</v>
      </c>
      <c r="D219" s="2">
        <v>5374.506848973947</v>
      </c>
      <c r="E219" s="58">
        <f t="shared" ref="E219:G219" si="192">RATE(25,,B194,-B219)</f>
        <v>0.03125087305</v>
      </c>
      <c r="F219" s="58">
        <f t="shared" si="192"/>
        <v>0.08506598761</v>
      </c>
      <c r="G219" s="58">
        <f t="shared" si="192"/>
        <v>0.06511378635</v>
      </c>
      <c r="H219" s="2" t="str">
        <f t="shared" si="3"/>
        <v>Stocks</v>
      </c>
    </row>
    <row r="220" ht="15.75" customHeight="1">
      <c r="A220" s="2">
        <v>2009.0</v>
      </c>
      <c r="B220" s="2">
        <v>21.705136667604496</v>
      </c>
      <c r="C220" s="2">
        <v>184080.49739756883</v>
      </c>
      <c r="D220" s="2">
        <v>5281.393061547484</v>
      </c>
      <c r="E220" s="58">
        <f t="shared" ref="E220:G220" si="193">RATE(25,,B195,-B220)</f>
        <v>0.02957052323</v>
      </c>
      <c r="F220" s="58">
        <f t="shared" si="193"/>
        <v>0.05903357675</v>
      </c>
      <c r="G220" s="58">
        <f t="shared" si="193"/>
        <v>0.06199963987</v>
      </c>
      <c r="H220" s="2" t="str">
        <f t="shared" si="3"/>
        <v>Bonds</v>
      </c>
    </row>
    <row r="221" ht="15.75" customHeight="1">
      <c r="A221" s="2">
        <v>2010.0</v>
      </c>
      <c r="B221" s="2">
        <v>22.275050317051548</v>
      </c>
      <c r="C221" s="2">
        <v>245777.41006525946</v>
      </c>
      <c r="D221" s="2">
        <v>5913.089563304759</v>
      </c>
      <c r="E221" s="58">
        <f t="shared" ref="E221:G221" si="194">RATE(25,,B196,-B221)</f>
        <v>0.02920814831</v>
      </c>
      <c r="F221" s="58">
        <f t="shared" si="194"/>
        <v>0.06742300716</v>
      </c>
      <c r="G221" s="58">
        <f t="shared" si="194"/>
        <v>0.06142838086</v>
      </c>
      <c r="H221" s="2" t="str">
        <f t="shared" si="3"/>
        <v>Stocks</v>
      </c>
    </row>
    <row r="222" ht="15.75" customHeight="1">
      <c r="A222" s="2">
        <v>2011.0</v>
      </c>
      <c r="B222" s="2">
        <v>22.638545025645485</v>
      </c>
      <c r="C222" s="2">
        <v>301294.1110172101</v>
      </c>
      <c r="D222" s="2">
        <v>6351.564660465694</v>
      </c>
      <c r="E222" s="58">
        <f t="shared" ref="E222:G222" si="195">RATE(25,,B197,-B222)</f>
        <v>0.02830532511</v>
      </c>
      <c r="F222" s="58">
        <f t="shared" si="195"/>
        <v>0.06917871079</v>
      </c>
      <c r="G222" s="58">
        <f t="shared" si="195"/>
        <v>0.05609600462</v>
      </c>
      <c r="H222" s="2" t="str">
        <f t="shared" si="3"/>
        <v>Stocks</v>
      </c>
    </row>
    <row r="223" ht="15.75" customHeight="1">
      <c r="A223" s="2">
        <v>2012.0</v>
      </c>
      <c r="B223" s="2">
        <v>23.30077152812346</v>
      </c>
      <c r="C223" s="2">
        <v>299527.9976898659</v>
      </c>
      <c r="D223" s="2">
        <v>7570.014762057978</v>
      </c>
      <c r="E223" s="58">
        <f t="shared" ref="E223:G223" si="196">RATE(25,,B198,-B223)</f>
        <v>0.02889530883</v>
      </c>
      <c r="F223" s="58">
        <f t="shared" si="196"/>
        <v>0.05866194711</v>
      </c>
      <c r="G223" s="58">
        <f t="shared" si="196"/>
        <v>0.0557605148</v>
      </c>
      <c r="H223" s="2" t="str">
        <f t="shared" si="3"/>
        <v>Stocks</v>
      </c>
    </row>
    <row r="224" ht="15.75" customHeight="1">
      <c r="A224" s="2">
        <v>2013.0</v>
      </c>
      <c r="B224" s="2">
        <v>23.67238730062546</v>
      </c>
      <c r="C224" s="2">
        <v>341336.91051975085</v>
      </c>
      <c r="D224" s="2">
        <v>7836.139768187577</v>
      </c>
      <c r="E224" s="58">
        <f t="shared" ref="E224:G224" si="197">RATE(25,,B199,-B224)</f>
        <v>0.02791431565</v>
      </c>
      <c r="F224" s="58">
        <f t="shared" si="197"/>
        <v>0.06841125966</v>
      </c>
      <c r="G224" s="58">
        <f t="shared" si="197"/>
        <v>0.05778373368</v>
      </c>
      <c r="H224" s="2" t="str">
        <f t="shared" si="3"/>
        <v>Stocks</v>
      </c>
    </row>
    <row r="225" ht="15.75" customHeight="1">
      <c r="A225" s="2">
        <v>2014.0</v>
      </c>
      <c r="B225" s="2">
        <v>24.046161836951125</v>
      </c>
      <c r="C225" s="2">
        <v>403432.28775751207</v>
      </c>
      <c r="D225" s="2">
        <v>7645.500195564441</v>
      </c>
      <c r="E225" s="58">
        <f t="shared" ref="E225:G225" si="198">RATE(25,,B200,-B225)</f>
        <v>0.02668361576</v>
      </c>
      <c r="F225" s="58">
        <f t="shared" si="198"/>
        <v>0.06973258064</v>
      </c>
      <c r="G225" s="58">
        <f t="shared" si="198"/>
        <v>0.05565783542</v>
      </c>
      <c r="H225" s="2" t="str">
        <f t="shared" si="3"/>
        <v>Stocks</v>
      </c>
    </row>
    <row r="226" ht="15.75" customHeight="1">
      <c r="A226" s="2">
        <v>2015.0</v>
      </c>
      <c r="B226" s="2">
        <v>24.02467699699181</v>
      </c>
      <c r="C226" s="2">
        <v>447525.61208015075</v>
      </c>
      <c r="D226" s="2">
        <v>9206.865818279679</v>
      </c>
      <c r="E226" s="58">
        <f t="shared" ref="E226:G226" si="199">RATE(25,,B201,-B226)</f>
        <v>0.02456635834</v>
      </c>
      <c r="F226" s="58">
        <f t="shared" si="199"/>
        <v>0.07148490692</v>
      </c>
      <c r="G226" s="58">
        <f t="shared" si="199"/>
        <v>0.06096709153</v>
      </c>
      <c r="H226" s="2" t="str">
        <f t="shared" si="3"/>
        <v>Stocks</v>
      </c>
    </row>
    <row r="227" ht="15.75" customHeight="1">
      <c r="A227" s="2">
        <v>2016.0</v>
      </c>
      <c r="B227" s="2">
        <v>24.354556668902994</v>
      </c>
      <c r="C227" s="2">
        <v>420694.84870510595</v>
      </c>
      <c r="D227" s="2">
        <v>8539.204476052866</v>
      </c>
      <c r="E227" s="58">
        <f t="shared" ref="E227:G227" si="200">RATE(25,,B202,-B227)</f>
        <v>0.02287360824</v>
      </c>
      <c r="F227" s="58">
        <f t="shared" si="200"/>
        <v>0.0687162308</v>
      </c>
      <c r="G227" s="58">
        <f t="shared" si="200"/>
        <v>0.05588220033</v>
      </c>
      <c r="H227" s="2" t="str">
        <f t="shared" si="3"/>
        <v>Stocks</v>
      </c>
    </row>
    <row r="228" ht="15.75" customHeight="1">
      <c r="A228" s="2">
        <v>2017.0</v>
      </c>
      <c r="B228" s="2">
        <v>24.9634308654533</v>
      </c>
      <c r="C228" s="2">
        <v>501386.59415972355</v>
      </c>
      <c r="D228" s="2">
        <v>8811.46295680583</v>
      </c>
      <c r="E228" s="58">
        <f t="shared" ref="E228:G228" si="201">RATE(25,,B203,-B228)</f>
        <v>0.0228336098</v>
      </c>
      <c r="F228" s="58">
        <f t="shared" si="201"/>
        <v>0.06701661971</v>
      </c>
      <c r="G228" s="58">
        <f t="shared" si="201"/>
        <v>0.05200371274</v>
      </c>
      <c r="H228" s="2" t="str">
        <f t="shared" si="3"/>
        <v>Stocks</v>
      </c>
    </row>
    <row r="229" ht="15.75" customHeight="1">
      <c r="A229" s="2">
        <v>2018.0</v>
      </c>
      <c r="B229" s="2">
        <v>25.480300603804633</v>
      </c>
      <c r="C229" s="2">
        <v>609187.8792998273</v>
      </c>
      <c r="D229" s="2">
        <v>9474.10859442862</v>
      </c>
      <c r="E229" s="58">
        <f t="shared" ref="E229:G229" si="202">RATE(25,,B204,-B229)</f>
        <v>0.022360278</v>
      </c>
      <c r="F229" s="58">
        <f t="shared" si="202"/>
        <v>0.07242003035</v>
      </c>
      <c r="G229" s="58">
        <f t="shared" si="202"/>
        <v>0.05085344763</v>
      </c>
      <c r="H229" s="2" t="str">
        <f t="shared" si="3"/>
        <v>Stocks</v>
      </c>
    </row>
    <row r="230" ht="15.75" customHeight="1">
      <c r="A230" s="2">
        <v>2019.0</v>
      </c>
      <c r="B230" s="2">
        <v>25.875559980089616</v>
      </c>
      <c r="C230" s="2">
        <v>582339.4915497875</v>
      </c>
      <c r="D230" s="2">
        <v>9361.190722154142</v>
      </c>
      <c r="E230" s="58">
        <f t="shared" ref="E230:G230" si="203">RATE(25,,B205,-B230)</f>
        <v>0.02197026984</v>
      </c>
      <c r="F230" s="58">
        <f t="shared" si="203"/>
        <v>0.06608080453</v>
      </c>
      <c r="G230" s="58">
        <f t="shared" si="203"/>
        <v>0.04639814941</v>
      </c>
      <c r="H230" s="2" t="str">
        <f t="shared" si="3"/>
        <v>Stocks</v>
      </c>
    </row>
    <row r="231" ht="15.75" customHeight="1">
      <c r="A231" s="2">
        <v>2020.0</v>
      </c>
      <c r="B231" s="2">
        <v>26.518974397818535</v>
      </c>
      <c r="C231" s="2">
        <v>683640.8515415828</v>
      </c>
      <c r="D231" s="2">
        <v>11295.425842151299</v>
      </c>
      <c r="E231" s="58">
        <f t="shared" ref="E231:G231" si="204">RATE(25,,B206,-B231)</f>
        <v>0.02184371071</v>
      </c>
      <c r="F231" s="58">
        <f t="shared" si="204"/>
        <v>0.07492027888</v>
      </c>
      <c r="G231" s="58">
        <f t="shared" si="204"/>
        <v>0.05774106687</v>
      </c>
      <c r="H231" s="2" t="str">
        <f t="shared" si="3"/>
        <v>Stocks</v>
      </c>
    </row>
    <row r="232" ht="15.75" customHeight="1">
      <c r="A232" s="2">
        <v>2021.0</v>
      </c>
      <c r="B232" s="2">
        <v>26.890178977211267</v>
      </c>
      <c r="C232" s="2">
        <v>813738.5927424879</v>
      </c>
      <c r="D232" s="2">
        <v>11811.425052162303</v>
      </c>
      <c r="E232" s="58">
        <f t="shared" ref="E232:G232" si="205">RATE(25,,B207,-B232)</f>
        <v>0.02131197102</v>
      </c>
      <c r="F232" s="58">
        <f t="shared" si="205"/>
        <v>0.0701332334</v>
      </c>
      <c r="G232" s="58">
        <f t="shared" si="205"/>
        <v>0.05161710271</v>
      </c>
      <c r="H232" s="2" t="str">
        <f t="shared" si="3"/>
        <v>Stocks</v>
      </c>
    </row>
    <row r="233" ht="15.75" customHeight="1">
      <c r="A233" s="2">
        <v>2022.0</v>
      </c>
      <c r="B233" s="2">
        <v>28.90153007120136</v>
      </c>
      <c r="C233" s="2">
        <v>896798.4467073358</v>
      </c>
      <c r="D233" s="2">
        <v>10553.50445146905</v>
      </c>
      <c r="E233" s="58">
        <f t="shared" ref="E233:G233" si="206">RATE(25,,B208,-B233)</f>
        <v>0.02303523729</v>
      </c>
      <c r="F233" s="58">
        <f t="shared" si="206"/>
        <v>0.0663200339</v>
      </c>
      <c r="G233" s="58">
        <f t="shared" si="206"/>
        <v>0.04774008059</v>
      </c>
      <c r="H233" s="2" t="str">
        <f t="shared" si="3"/>
        <v>Stocks</v>
      </c>
    </row>
    <row r="234" ht="15.75" customHeight="1">
      <c r="A234" s="2">
        <v>2023.0</v>
      </c>
      <c r="B234" s="2">
        <v>30.754160625013558</v>
      </c>
      <c r="C234" s="2">
        <v>772098.9797685652</v>
      </c>
      <c r="D234" s="2">
        <v>8374.946530755074</v>
      </c>
      <c r="E234" s="58">
        <f t="shared" ref="E234:G234" si="207">RATE(25,,B209,-B234)</f>
        <v>0.0249414747</v>
      </c>
      <c r="F234" s="58">
        <f t="shared" si="207"/>
        <v>0.05142833591</v>
      </c>
      <c r="G234" s="58">
        <f t="shared" si="207"/>
        <v>0.03301676838</v>
      </c>
      <c r="H234" s="2" t="str">
        <f t="shared" si="3"/>
        <v>Stocks</v>
      </c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9:E2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F2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G2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H234">
    <cfRule type="containsText" dxfId="2" priority="4" operator="containsText" text="Bonds">
      <formula>NOT(ISERROR(SEARCH(("Bonds"),(H29))))</formula>
    </cfRule>
  </conditionalFormatting>
  <conditionalFormatting sqref="H29:H234">
    <cfRule type="containsText" dxfId="3" priority="5" operator="containsText" text="Stocks">
      <formula>NOT(ISERROR(SEARCH(("Stocks"),(H29))))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10.57"/>
    <col customWidth="1" min="2" max="3" width="8.71"/>
    <col customWidth="1" min="4" max="4" width="9.57"/>
    <col customWidth="1" min="5" max="6" width="8.71"/>
    <col customWidth="1" min="7" max="7" width="26.14"/>
    <col customWidth="1" min="8" max="8" width="8.71"/>
    <col customWidth="1" hidden="1" min="9" max="9" width="8.71"/>
    <col customWidth="1" hidden="1" min="10" max="11" width="9.14"/>
    <col customWidth="1" min="12" max="12" width="6.43"/>
    <col customWidth="1" min="13" max="13" width="24.29"/>
    <col customWidth="1" min="14" max="14" width="23.43"/>
    <col customWidth="1" min="15" max="16" width="9.14"/>
    <col customWidth="1" min="17" max="28" width="8.71"/>
  </cols>
  <sheetData>
    <row r="1">
      <c r="A1" s="47" t="s">
        <v>134</v>
      </c>
      <c r="B1" s="20" t="s">
        <v>165</v>
      </c>
      <c r="D1" s="8" t="s">
        <v>136</v>
      </c>
      <c r="E1" s="47" t="s">
        <v>137</v>
      </c>
      <c r="F1" s="47" t="s">
        <v>138</v>
      </c>
      <c r="H1" s="59"/>
      <c r="L1" s="2" t="s">
        <v>0</v>
      </c>
      <c r="M1" s="11" t="s">
        <v>27</v>
      </c>
      <c r="N1" s="11" t="s">
        <v>29</v>
      </c>
      <c r="O1" s="11" t="s">
        <v>137</v>
      </c>
      <c r="P1" s="11" t="s">
        <v>138</v>
      </c>
    </row>
    <row r="2">
      <c r="B2" s="2" t="s">
        <v>139</v>
      </c>
      <c r="C2" s="2" t="s">
        <v>140</v>
      </c>
      <c r="G2" s="2" t="s">
        <v>107</v>
      </c>
      <c r="H2" s="59"/>
      <c r="L2" s="2">
        <v>1792.0</v>
      </c>
      <c r="M2" s="11"/>
      <c r="N2" s="11"/>
      <c r="O2" s="11"/>
      <c r="P2" s="11"/>
    </row>
    <row r="3">
      <c r="A3" s="49" t="s">
        <v>77</v>
      </c>
      <c r="B3" s="50">
        <f>RATE(10,,McQuarrie_plus_data!N3,-McQuarrie_plus_data!N13)</f>
        <v>0.01247805556</v>
      </c>
      <c r="C3" s="50">
        <f>AVERAGE(McQuarrie_plus_data!E4:E13)-1</f>
        <v>0.01439574763</v>
      </c>
      <c r="D3" s="50">
        <f>_xlfn.STDEV.S(McQuarrie_plus_data!E4:E13)</f>
        <v>0.06617629558</v>
      </c>
      <c r="E3" s="50">
        <f>MIN(McQuarrie_plus_data!E4:E13)-1</f>
        <v>-0.07265306122</v>
      </c>
      <c r="F3" s="50">
        <f>MAX(McQuarrie_plus_data!E4:E13)-1</f>
        <v>0.1275333663</v>
      </c>
      <c r="H3" s="60" t="s">
        <v>79</v>
      </c>
      <c r="L3" s="2">
        <v>1793.0</v>
      </c>
      <c r="M3" s="11"/>
      <c r="N3" s="11"/>
      <c r="O3" s="11"/>
      <c r="P3" s="11"/>
    </row>
    <row r="4">
      <c r="A4" s="49" t="s">
        <v>80</v>
      </c>
      <c r="B4" s="50">
        <f>RATE(10,,McQuarrie_plus_data!N13,-McQuarrie_plus_data!N23)</f>
        <v>0.02879971368</v>
      </c>
      <c r="C4" s="50">
        <f>AVERAGE(McQuarrie_plus_data!E14:E23)-1</f>
        <v>0.02927137943</v>
      </c>
      <c r="D4" s="50">
        <f>_xlfn.STDEV.S(McQuarrie_plus_data!E14:E23)</f>
        <v>0.03321232037</v>
      </c>
      <c r="E4" s="50">
        <f>MIN(McQuarrie_plus_data!E14:E23)-1</f>
        <v>-0.0103777501</v>
      </c>
      <c r="F4" s="50">
        <f>MAX(McQuarrie_plus_data!E14:E23)-1</f>
        <v>0.1069476971</v>
      </c>
      <c r="H4" s="60" t="s">
        <v>79</v>
      </c>
      <c r="L4" s="2">
        <v>1794.0</v>
      </c>
      <c r="M4" s="11"/>
      <c r="N4" s="11"/>
      <c r="O4" s="11"/>
      <c r="P4" s="11"/>
    </row>
    <row r="5">
      <c r="A5" s="49" t="s">
        <v>82</v>
      </c>
      <c r="B5" s="50">
        <f>RATE(10,,McQuarrie_plus_data!N23,-McQuarrie_plus_data!N33)</f>
        <v>-0.02726751783</v>
      </c>
      <c r="C5" s="50">
        <f>AVERAGE(McQuarrie_plus_data!E24:E33)-1</f>
        <v>-0.02533709037</v>
      </c>
      <c r="D5" s="50">
        <f>_xlfn.STDEV.S(McQuarrie_plus_data!E24:E33)</f>
        <v>0.06681853747</v>
      </c>
      <c r="E5" s="50">
        <f>MIN(McQuarrie_plus_data!E24:E33)-1</f>
        <v>-0.1059229082</v>
      </c>
      <c r="F5" s="50">
        <f>MAX(McQuarrie_plus_data!E24:E33)-1</f>
        <v>0.144922426</v>
      </c>
      <c r="H5" s="60" t="s">
        <v>79</v>
      </c>
      <c r="L5" s="2">
        <v>1795.0</v>
      </c>
      <c r="M5" s="11"/>
      <c r="N5" s="11"/>
      <c r="O5" s="11"/>
      <c r="P5" s="11"/>
    </row>
    <row r="6">
      <c r="A6" s="49" t="s">
        <v>84</v>
      </c>
      <c r="B6" s="50">
        <f>RATE(10,,McQuarrie_plus_data!N33,-McQuarrie_plus_data!N43)</f>
        <v>-0.02652200201</v>
      </c>
      <c r="C6" s="50">
        <f>AVERAGE(McQuarrie_plus_data!E34:E43)-1</f>
        <v>-0.02612566139</v>
      </c>
      <c r="D6" s="50">
        <f>_xlfn.STDEV.S(McQuarrie_plus_data!E34:E43)</f>
        <v>0.02898087316</v>
      </c>
      <c r="E6" s="50">
        <f>MIN(McQuarrie_plus_data!E34:E43)-1</f>
        <v>-0.09344490934</v>
      </c>
      <c r="F6" s="50">
        <f>MAX(McQuarrie_plus_data!E34:E43)-1</f>
        <v>0.01267159451</v>
      </c>
      <c r="H6" s="60" t="s">
        <v>79</v>
      </c>
      <c r="L6" s="2">
        <v>1796.0</v>
      </c>
      <c r="M6" s="11"/>
      <c r="N6" s="11"/>
      <c r="O6" s="11"/>
      <c r="P6" s="11"/>
    </row>
    <row r="7">
      <c r="A7" s="49" t="s">
        <v>86</v>
      </c>
      <c r="B7" s="50">
        <f>RATE(10,,McQuarrie_plus_data!N43,-McQuarrie_plus_data!N53)</f>
        <v>-0.008663392356</v>
      </c>
      <c r="C7" s="50">
        <f>AVERAGE(McQuarrie_plus_data!E44:E53)-1</f>
        <v>-0.00800257179</v>
      </c>
      <c r="D7" s="50">
        <v>0.03803354656109902</v>
      </c>
      <c r="E7" s="50">
        <v>-0.07885085574572126</v>
      </c>
      <c r="F7" s="50">
        <v>0.04275534441805218</v>
      </c>
      <c r="H7" s="60" t="s">
        <v>79</v>
      </c>
      <c r="L7" s="2">
        <v>1797.0</v>
      </c>
      <c r="M7" s="11"/>
      <c r="N7" s="11"/>
      <c r="O7" s="11"/>
      <c r="P7" s="11"/>
    </row>
    <row r="8">
      <c r="A8" s="49" t="s">
        <v>88</v>
      </c>
      <c r="B8" s="50">
        <f>RATE(10,,McQuarrie_plus_data!N53,-McQuarrie_plus_data!N63)</f>
        <v>-0.000598824091</v>
      </c>
      <c r="C8" s="50">
        <f>AVERAGE(McQuarrie_plus_data!E54:E63)-1</f>
        <v>-0.0003121919403</v>
      </c>
      <c r="D8" s="50">
        <v>0.02517989193290695</v>
      </c>
      <c r="E8" s="50">
        <v>-0.04313205043132051</v>
      </c>
      <c r="F8" s="50">
        <v>0.04409769335142477</v>
      </c>
      <c r="H8" s="60" t="s">
        <v>79</v>
      </c>
      <c r="L8" s="2">
        <v>1798.0</v>
      </c>
      <c r="M8" s="11"/>
      <c r="N8" s="11"/>
      <c r="O8" s="11"/>
      <c r="P8" s="11"/>
    </row>
    <row r="9">
      <c r="A9" s="49" t="s">
        <v>89</v>
      </c>
      <c r="B9" s="50">
        <f>RATE(10,,McQuarrie_plus_data!N63,-McQuarrie_plus_data!N73)</f>
        <v>0.03880223092</v>
      </c>
      <c r="C9" s="50">
        <f>AVERAGE(McQuarrie_plus_data!E64:E73)-1</f>
        <v>0.04063160134</v>
      </c>
      <c r="D9" s="50">
        <v>0.0667730930714729</v>
      </c>
      <c r="E9" s="50">
        <v>-0.024330900243309084</v>
      </c>
      <c r="F9" s="50">
        <v>0.19846910880262447</v>
      </c>
      <c r="H9" s="60" t="s">
        <v>79</v>
      </c>
      <c r="L9" s="2">
        <v>1799.0</v>
      </c>
      <c r="M9" s="11"/>
      <c r="N9" s="11"/>
      <c r="O9" s="11"/>
      <c r="P9" s="11"/>
    </row>
    <row r="10">
      <c r="A10" s="49" t="s">
        <v>90</v>
      </c>
      <c r="B10" s="50">
        <f>RATE(10,,McQuarrie_plus_data!N73,-McQuarrie_plus_data!N83)</f>
        <v>0.006726975401</v>
      </c>
      <c r="C10" s="50">
        <f>AVERAGE(McQuarrie_plus_data!E74:E83)-1</f>
        <v>0.01083768173</v>
      </c>
      <c r="D10" s="50">
        <v>0.10070483889306885</v>
      </c>
      <c r="E10" s="50">
        <v>-0.05415405314497146</v>
      </c>
      <c r="F10" s="50">
        <v>0.24999999999999978</v>
      </c>
      <c r="H10" s="60" t="s">
        <v>79</v>
      </c>
      <c r="L10" s="2">
        <v>1800.0</v>
      </c>
      <c r="M10" s="11"/>
      <c r="N10" s="11"/>
      <c r="O10" s="11"/>
      <c r="P10" s="11"/>
    </row>
    <row r="11">
      <c r="A11" s="49" t="s">
        <v>91</v>
      </c>
      <c r="B11" s="50">
        <f>RATE(10,,McQuarrie_plus_data!N83,-McQuarrie_plus_data!N93)</f>
        <v>-0.0176321529</v>
      </c>
      <c r="C11" s="50">
        <f>AVERAGE(McQuarrie_plus_data!E84:E93)-1</f>
        <v>-0.01745095306</v>
      </c>
      <c r="D11" s="50">
        <v>0.01994600910951484</v>
      </c>
      <c r="E11" s="50">
        <v>-0.042402826855123754</v>
      </c>
      <c r="F11" s="50">
        <v>0.012409513960703222</v>
      </c>
      <c r="H11" s="60" t="s">
        <v>79</v>
      </c>
      <c r="L11" s="2">
        <v>1801.0</v>
      </c>
      <c r="M11" s="11"/>
      <c r="N11" s="11"/>
      <c r="O11" s="11"/>
      <c r="P11" s="11"/>
    </row>
    <row r="12">
      <c r="A12" s="49" t="s">
        <v>92</v>
      </c>
      <c r="B12" s="50">
        <f>RATE(10,,McQuarrie_plus_data!N93,-McQuarrie_plus_data!N103)</f>
        <v>-0.01114398728</v>
      </c>
      <c r="C12" s="50">
        <f>AVERAGE(McQuarrie_plus_data!E94:E103)-1</f>
        <v>-0.01109863941</v>
      </c>
      <c r="D12" s="50">
        <v>0.009991791059100847</v>
      </c>
      <c r="E12" s="50">
        <v>-0.022050716648290947</v>
      </c>
      <c r="F12" s="50">
        <v>0.005452562704471253</v>
      </c>
      <c r="H12" s="60" t="s">
        <v>79</v>
      </c>
      <c r="L12" s="2">
        <v>1802.0</v>
      </c>
      <c r="M12" s="11"/>
      <c r="N12" s="11"/>
      <c r="O12" s="11"/>
      <c r="P12" s="11"/>
    </row>
    <row r="13">
      <c r="A13" s="49" t="s">
        <v>93</v>
      </c>
      <c r="B13" s="50">
        <f>RATE(10,,McQuarrie_plus_data!N103,-McQuarrie_plus_data!N113)</f>
        <v>-0.003887134497</v>
      </c>
      <c r="C13" s="50">
        <f>AVERAGE(McQuarrie_plus_data!E104:E113)-1</f>
        <v>-0.003754176398</v>
      </c>
      <c r="D13" s="50">
        <v>0.017105866063658583</v>
      </c>
      <c r="E13" s="50">
        <v>-0.03399765533411503</v>
      </c>
      <c r="F13" s="50">
        <v>0.017490952955367955</v>
      </c>
      <c r="H13" s="60" t="s">
        <v>79</v>
      </c>
      <c r="L13" s="2">
        <v>1803.0</v>
      </c>
      <c r="M13" s="11">
        <v>0.01247805556428977</v>
      </c>
      <c r="N13" s="11">
        <v>0.06617629558415973</v>
      </c>
      <c r="O13" s="11">
        <v>-0.07265306122448989</v>
      </c>
      <c r="P13" s="11">
        <v>0.12753336628769163</v>
      </c>
    </row>
    <row r="14">
      <c r="A14" s="49" t="s">
        <v>94</v>
      </c>
      <c r="B14" s="50">
        <f>RATE(10,,McQuarrie_plus_data!N113,-McQuarrie_plus_data!N123)</f>
        <v>0.01196117779</v>
      </c>
      <c r="C14" s="50">
        <f>AVERAGE(McQuarrie_plus_data!E114:E123)-1</f>
        <v>0.01204401719</v>
      </c>
      <c r="D14" s="50">
        <v>0.013614378384442497</v>
      </c>
      <c r="E14" s="50">
        <v>-0.016084303937881295</v>
      </c>
      <c r="F14" s="50">
        <v>0.03362318840579692</v>
      </c>
      <c r="H14" s="60" t="s">
        <v>79</v>
      </c>
      <c r="L14" s="2">
        <v>1804.0</v>
      </c>
      <c r="M14" s="11">
        <v>0.010241519786645153</v>
      </c>
      <c r="N14" s="11">
        <v>0.06427043182191937</v>
      </c>
      <c r="O14" s="11">
        <v>-0.07265306122448989</v>
      </c>
      <c r="P14" s="11">
        <v>0.12753336628769163</v>
      </c>
    </row>
    <row r="15">
      <c r="A15" s="49" t="s">
        <v>95</v>
      </c>
      <c r="B15" s="50">
        <f>RATE(10,,McQuarrie_plus_data!N123,-McQuarrie_plus_data!N133)</f>
        <v>0.05537868967</v>
      </c>
      <c r="C15" s="50">
        <f>AVERAGE(McQuarrie_plus_data!E124:E133)-1</f>
        <v>0.05979732114</v>
      </c>
      <c r="D15" s="50">
        <v>0.10170122001785363</v>
      </c>
      <c r="E15" s="50">
        <v>-0.1105263157894738</v>
      </c>
      <c r="F15" s="50">
        <v>0.19658119658119655</v>
      </c>
      <c r="H15" s="60" t="s">
        <v>79</v>
      </c>
      <c r="L15" s="2">
        <v>1805.0</v>
      </c>
      <c r="M15" s="11">
        <v>-4.384907219104479E-5</v>
      </c>
      <c r="N15" s="11">
        <v>0.05018915769269253</v>
      </c>
      <c r="O15" s="11">
        <v>-0.07265306122448989</v>
      </c>
      <c r="P15" s="11">
        <v>0.09513371328364739</v>
      </c>
    </row>
    <row r="16">
      <c r="A16" s="49" t="s">
        <v>96</v>
      </c>
      <c r="B16" s="50">
        <f>RATE(10,,McQuarrie_plus_data!N133,-McQuarrie_plus_data!N143)</f>
        <v>-0.02606932896</v>
      </c>
      <c r="C16" s="50">
        <f>AVERAGE(McQuarrie_plus_data!E134:E143)-1</f>
        <v>-0.02495981154</v>
      </c>
      <c r="D16" s="50">
        <v>0.04860031154557014</v>
      </c>
      <c r="E16" s="50">
        <v>-0.10062893081761004</v>
      </c>
      <c r="F16" s="50">
        <v>0.03468208092485536</v>
      </c>
      <c r="H16" s="60" t="s">
        <v>79</v>
      </c>
      <c r="L16" s="2">
        <v>1806.0</v>
      </c>
      <c r="M16" s="11">
        <v>-0.007365066588885059</v>
      </c>
      <c r="N16" s="11">
        <v>0.03872098210070628</v>
      </c>
      <c r="O16" s="11">
        <v>-0.07265306122448989</v>
      </c>
      <c r="P16" s="11">
        <v>0.04918032786885229</v>
      </c>
    </row>
    <row r="17">
      <c r="A17" s="49" t="s">
        <v>97</v>
      </c>
      <c r="B17" s="50">
        <f>RATE(10,,McQuarrie_plus_data!N143,-McQuarrie_plus_data!N153)</f>
        <v>0.02737667007</v>
      </c>
      <c r="C17" s="50">
        <f>AVERAGE(McQuarrie_plus_data!E144:E153)-1</f>
        <v>0.0280165479</v>
      </c>
      <c r="D17" s="50">
        <v>0.038764315259031006</v>
      </c>
      <c r="E17" s="50">
        <v>-0.014084507042253502</v>
      </c>
      <c r="F17" s="50">
        <v>0.11347517730496448</v>
      </c>
      <c r="H17" s="60" t="s">
        <v>79</v>
      </c>
      <c r="L17" s="2">
        <v>1807.0</v>
      </c>
      <c r="M17" s="11">
        <v>-0.008684903169320374</v>
      </c>
      <c r="N17" s="11">
        <v>0.038449167175304055</v>
      </c>
      <c r="O17" s="11">
        <v>-0.07265306122448989</v>
      </c>
      <c r="P17" s="11">
        <v>0.04918032786885229</v>
      </c>
    </row>
    <row r="18">
      <c r="A18" s="49" t="s">
        <v>98</v>
      </c>
      <c r="B18" s="50">
        <f>RATE(10,,McQuarrie_plus_data!N153,-McQuarrie_plus_data!N163)</f>
        <v>0.04640424595</v>
      </c>
      <c r="C18" s="50">
        <f>AVERAGE(McQuarrie_plus_data!E154:E163)-1</f>
        <v>0.04784471073</v>
      </c>
      <c r="D18" s="50">
        <v>0.05905317727618305</v>
      </c>
      <c r="E18" s="50">
        <v>-0.02083333333333337</v>
      </c>
      <c r="F18" s="50">
        <v>0.18131868131868134</v>
      </c>
      <c r="H18" s="60" t="s">
        <v>79</v>
      </c>
      <c r="L18" s="2">
        <v>1808.0</v>
      </c>
      <c r="M18" s="11">
        <v>-0.003689523802543924</v>
      </c>
      <c r="N18" s="11">
        <v>0.03772112471865595</v>
      </c>
      <c r="O18" s="11">
        <v>-0.07265306122448989</v>
      </c>
      <c r="P18" s="11">
        <v>0.04918032786885229</v>
      </c>
    </row>
    <row r="19">
      <c r="A19" s="49" t="s">
        <v>99</v>
      </c>
      <c r="B19" s="50">
        <f>RATE(10,,McQuarrie_plus_data!N163,-McQuarrie_plus_data!N173)</f>
        <v>0.01344269058</v>
      </c>
      <c r="C19" s="50">
        <f>AVERAGE(McQuarrie_plus_data!E164:E173)-1</f>
        <v>0.01351116306</v>
      </c>
      <c r="D19" s="50">
        <v>0.01243408631547097</v>
      </c>
      <c r="E19" s="50">
        <v>-0.0074349442379182396</v>
      </c>
      <c r="F19" s="50">
        <v>0.03623188405797095</v>
      </c>
      <c r="H19" s="60" t="s">
        <v>79</v>
      </c>
      <c r="L19" s="2">
        <v>1809.0</v>
      </c>
      <c r="M19" s="11">
        <v>0.00104374176267698</v>
      </c>
      <c r="N19" s="11">
        <v>0.03877454426445331</v>
      </c>
      <c r="O19" s="11">
        <v>-0.07265306122448989</v>
      </c>
      <c r="P19" s="11">
        <v>0.04918032786885229</v>
      </c>
    </row>
    <row r="20">
      <c r="A20" s="49" t="s">
        <v>100</v>
      </c>
      <c r="B20" s="50">
        <f>RATE(10,,McQuarrie_plus_data!N173,-McQuarrie_plus_data!N183)</f>
        <v>0.03431685414</v>
      </c>
      <c r="C20" s="50">
        <f>AVERAGE(McQuarrie_plus_data!E174:E183)-1</f>
        <v>0.03443079771</v>
      </c>
      <c r="D20" s="50">
        <v>0.016189828032514644</v>
      </c>
      <c r="E20" s="50">
        <v>0.009708737864077666</v>
      </c>
      <c r="F20" s="50">
        <v>0.06179775280898858</v>
      </c>
      <c r="H20" s="60" t="s">
        <v>79</v>
      </c>
      <c r="L20" s="2">
        <v>1810.0</v>
      </c>
      <c r="M20" s="11">
        <v>-0.0010426535016725422</v>
      </c>
      <c r="N20" s="11">
        <v>0.03881275312483802</v>
      </c>
      <c r="O20" s="11">
        <v>-0.07265306122448989</v>
      </c>
      <c r="P20" s="11">
        <v>0.04918032786885229</v>
      </c>
    </row>
    <row r="21" ht="15.75" customHeight="1">
      <c r="A21" s="49" t="s">
        <v>101</v>
      </c>
      <c r="B21" s="50">
        <f>RATE(10,,McQuarrie_plus_data!N183,-McQuarrie_plus_data!N193)</f>
        <v>0.08665810992</v>
      </c>
      <c r="C21" s="50">
        <f>AVERAGE(McQuarrie_plus_data!E184:E193)-1</f>
        <v>0.0870803112</v>
      </c>
      <c r="D21" s="50">
        <v>0.03194739608857005</v>
      </c>
      <c r="E21" s="50">
        <v>0.03711558854718988</v>
      </c>
      <c r="F21" s="50">
        <v>0.1390922401171304</v>
      </c>
      <c r="H21" s="60" t="s">
        <v>79</v>
      </c>
      <c r="L21" s="2">
        <v>1811.0</v>
      </c>
      <c r="M21" s="11">
        <v>6.105646125393022E-4</v>
      </c>
      <c r="N21" s="11">
        <v>0.04000792131008242</v>
      </c>
      <c r="O21" s="11">
        <v>-0.07265306122448989</v>
      </c>
      <c r="P21" s="11">
        <v>0.04918032786885229</v>
      </c>
    </row>
    <row r="22" ht="15.75" customHeight="1">
      <c r="A22" s="49" t="s">
        <v>102</v>
      </c>
      <c r="B22" s="50">
        <f>RATE(10,,McQuarrie_plus_data!N193,-McQuarrie_plus_data!N203)</f>
        <v>0.03843201034</v>
      </c>
      <c r="C22" s="50">
        <f>AVERAGE(McQuarrie_plus_data!E194:E203)-1</f>
        <v>0.03849782881</v>
      </c>
      <c r="D22" s="50">
        <v>0.012303631275450448</v>
      </c>
      <c r="E22" s="50">
        <v>0.014598540145985384</v>
      </c>
      <c r="F22" s="50">
        <v>0.05651491365777073</v>
      </c>
      <c r="H22" s="60" t="s">
        <v>79</v>
      </c>
      <c r="L22" s="2">
        <v>1812.0</v>
      </c>
      <c r="M22" s="11">
        <v>0.012085213376452434</v>
      </c>
      <c r="N22" s="11">
        <v>0.03183231042939428</v>
      </c>
      <c r="O22" s="11">
        <v>-0.060299295774647765</v>
      </c>
      <c r="P22" s="11">
        <v>0.04918032786885229</v>
      </c>
    </row>
    <row r="23" ht="15.75" customHeight="1">
      <c r="A23" s="49" t="s">
        <v>103</v>
      </c>
      <c r="B23" s="50">
        <f>RATE(10,,McQuarrie_plus_data!N203,-McQuarrie_plus_data!N213)</f>
        <v>0.02452731153</v>
      </c>
      <c r="C23" s="50">
        <f>AVERAGE(McQuarrie_plus_data!E204:E213)-1</f>
        <v>0.02455369844</v>
      </c>
      <c r="D23" s="50">
        <v>0.007745813526151472</v>
      </c>
      <c r="E23" s="50">
        <v>0.01142204454597362</v>
      </c>
      <c r="F23" s="50">
        <v>0.037322274881516515</v>
      </c>
      <c r="H23" s="60" t="s">
        <v>79</v>
      </c>
      <c r="L23" s="2">
        <v>1813.0</v>
      </c>
      <c r="M23" s="11">
        <v>0.028799713682920412</v>
      </c>
      <c r="N23" s="11">
        <v>0.03321232037125967</v>
      </c>
      <c r="O23" s="11">
        <v>-0.010377750103777506</v>
      </c>
      <c r="P23" s="11">
        <v>0.10694769711163143</v>
      </c>
    </row>
    <row r="24" ht="15.75" customHeight="1">
      <c r="A24" s="49" t="s">
        <v>104</v>
      </c>
      <c r="B24" s="50">
        <f>RATE(10,,McQuarrie_plus_data!N213,-McQuarrie_plus_data!N223)</f>
        <v>0.02397682901</v>
      </c>
      <c r="C24" s="50">
        <f>AVERAGE(McQuarrie_plus_data!E214:E223)-1</f>
        <v>0.02404475213</v>
      </c>
      <c r="D24" s="50">
        <v>0.012421100668674323</v>
      </c>
      <c r="E24" s="50">
        <v>2.984650369528552E-4</v>
      </c>
      <c r="F24" s="50">
        <v>0.04280294047901356</v>
      </c>
      <c r="H24" s="60" t="s">
        <v>79</v>
      </c>
      <c r="L24" s="2">
        <v>1814.0</v>
      </c>
      <c r="M24" s="11">
        <v>0.03782332458245188</v>
      </c>
      <c r="N24" s="11">
        <v>0.04942971150919007</v>
      </c>
      <c r="O24" s="11">
        <v>-0.010377750103777506</v>
      </c>
      <c r="P24" s="11">
        <v>0.1449224259520452</v>
      </c>
    </row>
    <row r="25" ht="15.75" customHeight="1">
      <c r="A25" s="49" t="s">
        <v>105</v>
      </c>
      <c r="B25" s="50">
        <f>RATE(10,,McQuarrie_plus_data!N223,-McQuarrie_plus_data!N233)</f>
        <v>0.02651708512</v>
      </c>
      <c r="C25" s="50">
        <f>AVERAGE(McQuarrie_plus_data!E224:E233)-1</f>
        <v>0.02676083197</v>
      </c>
      <c r="D25" s="50">
        <v>0.023780624130737796</v>
      </c>
      <c r="E25" s="50">
        <v>-8.934831306964819E-4</v>
      </c>
      <c r="F25" s="50">
        <v>0.07479872468289117</v>
      </c>
      <c r="H25" s="60" t="s">
        <v>79</v>
      </c>
      <c r="L25" s="2">
        <v>1815.0</v>
      </c>
      <c r="M25" s="11">
        <v>0.03418728919445431</v>
      </c>
      <c r="N25" s="11">
        <v>0.05225181372805391</v>
      </c>
      <c r="O25" s="11">
        <v>-0.017246689251616876</v>
      </c>
      <c r="P25" s="11">
        <v>0.1449224259520452</v>
      </c>
    </row>
    <row r="26" ht="15.75" customHeight="1">
      <c r="B26" s="61"/>
      <c r="C26" s="61"/>
      <c r="D26" s="61"/>
      <c r="E26" s="61"/>
      <c r="F26" s="61"/>
      <c r="G26" s="2" t="s">
        <v>107</v>
      </c>
      <c r="H26" s="60" t="s">
        <v>79</v>
      </c>
      <c r="L26" s="2">
        <v>1816.0</v>
      </c>
      <c r="M26" s="11">
        <v>0.020895709640576268</v>
      </c>
      <c r="N26" s="11">
        <v>0.06886797908446445</v>
      </c>
      <c r="O26" s="11">
        <v>-0.1059229081792541</v>
      </c>
      <c r="P26" s="11">
        <v>0.1449224259520452</v>
      </c>
    </row>
    <row r="27" ht="15.75" customHeight="1">
      <c r="A27" s="54" t="s">
        <v>108</v>
      </c>
      <c r="B27" s="55">
        <f>RATE(230,,McQuarrie_plus_data!N3,-McQuarrie_plus_data!N233)</f>
        <v>0.01500725691</v>
      </c>
      <c r="C27" s="55">
        <f>AVERAGE(McQuarrie_plus_data!E4:E233)-1</f>
        <v>0.01629031715</v>
      </c>
      <c r="D27" s="55">
        <f>_xlfn.STDEV.S(McQuarrie_plus_data!E4:E233)</f>
        <v>0.05201762784</v>
      </c>
      <c r="E27" s="55">
        <f>MIN(McQuarrie_plus_data!E4:E233)-1</f>
        <v>-0.1105263158</v>
      </c>
      <c r="F27" s="55">
        <f>MAX(McQuarrie_plus_data!E4:E233)-1</f>
        <v>0.25</v>
      </c>
      <c r="G27" s="2" t="s">
        <v>166</v>
      </c>
      <c r="H27" s="60" t="s">
        <v>79</v>
      </c>
      <c r="L27" s="2">
        <v>1817.0</v>
      </c>
      <c r="M27" s="11">
        <v>0.014127886938339537</v>
      </c>
      <c r="N27" s="11">
        <v>0.07466998326849054</v>
      </c>
      <c r="O27" s="11">
        <v>-0.1059229081792541</v>
      </c>
      <c r="P27" s="11">
        <v>0.1449224259520452</v>
      </c>
    </row>
    <row r="28" ht="15.75" customHeight="1">
      <c r="A28" s="54" t="s">
        <v>109</v>
      </c>
      <c r="B28" s="55">
        <f>RATE(120,,McQuarrie_plus_data!N3,-McQuarrie_plus_data!N123)</f>
        <v>0.00006163274889</v>
      </c>
      <c r="C28" s="55">
        <f>AVERAGE(McQuarrie_plus_data!E4:E123)-1</f>
        <v>0.001258261914</v>
      </c>
      <c r="D28" s="55">
        <f>_xlfn.STDEV.S(McQuarrie_plus_data!E4:E123)</f>
        <v>0.0505332301</v>
      </c>
      <c r="E28" s="55">
        <f>MIN(McQuarrie_plus_data!E4:E123)-1</f>
        <v>-0.1059229082</v>
      </c>
      <c r="F28" s="55">
        <f>MAX(McQuarrie_plus_data!E4:E123)-1</f>
        <v>0.25</v>
      </c>
      <c r="G28" s="2" t="s">
        <v>167</v>
      </c>
      <c r="H28" s="60" t="s">
        <v>79</v>
      </c>
      <c r="L28" s="2">
        <v>1818.0</v>
      </c>
      <c r="M28" s="11">
        <v>0.0076475121829750825</v>
      </c>
      <c r="N28" s="11">
        <v>0.07748641253913228</v>
      </c>
      <c r="O28" s="11">
        <v>-0.1059229081792541</v>
      </c>
      <c r="P28" s="11">
        <v>0.1449224259520452</v>
      </c>
    </row>
    <row r="29" ht="15.75" customHeight="1">
      <c r="A29" s="54" t="s">
        <v>111</v>
      </c>
      <c r="B29" s="55">
        <f>RATE(110,,McQuarrie_plus_data!N123,-McQuarrie_plus_data!N233)</f>
        <v>0.03156642792</v>
      </c>
      <c r="C29" s="55">
        <f>AVERAGE(McQuarrie_plus_data!E124:E233)-1</f>
        <v>0.03268892287</v>
      </c>
      <c r="D29" s="55">
        <f>_xlfn.STDEV.S(McQuarrie_plus_data!E124:E233)</f>
        <v>0.04875143188</v>
      </c>
      <c r="E29" s="55">
        <f>MIN(McQuarrie_plus_data!E124:E233)-1</f>
        <v>-0.1105263158</v>
      </c>
      <c r="F29" s="55">
        <f>MAX(McQuarrie_plus_data!E124:E233)-1</f>
        <v>0.1965811966</v>
      </c>
      <c r="H29" s="60" t="s">
        <v>79</v>
      </c>
      <c r="L29" s="2">
        <v>1819.0</v>
      </c>
      <c r="M29" s="11">
        <v>0.002341304694159744</v>
      </c>
      <c r="N29" s="11">
        <v>0.07774041412667493</v>
      </c>
      <c r="O29" s="11">
        <v>-0.1059229081792541</v>
      </c>
      <c r="P29" s="11">
        <v>0.1449224259520452</v>
      </c>
    </row>
    <row r="30" ht="15.75" customHeight="1">
      <c r="A30" s="54" t="s">
        <v>112</v>
      </c>
      <c r="B30" s="55">
        <f>RATE(149,,McQuarrie_plus_data!N3,-McQuarrie_plus_data!N152)</f>
        <v>0.003217743202</v>
      </c>
      <c r="C30" s="55">
        <f>AVERAGE(McQuarrie_plus_data!E4:E152)-1</f>
        <v>0.004718784454</v>
      </c>
      <c r="D30" s="55">
        <f>_xlfn.STDEV.S(McQuarrie_plus_data!E4:E152)</f>
        <v>0.05650974919</v>
      </c>
      <c r="E30" s="55">
        <f>MIN(McQuarrie_plus_data!E4:E152)-1</f>
        <v>-0.1105263158</v>
      </c>
      <c r="F30" s="55">
        <f>MAX(McQuarrie_plus_data!E4:E152)-1</f>
        <v>0.25</v>
      </c>
      <c r="H30" s="60" t="s">
        <v>79</v>
      </c>
      <c r="L30" s="2">
        <v>1820.0</v>
      </c>
      <c r="M30" s="11">
        <v>-6.309832489352962E-4</v>
      </c>
      <c r="N30" s="11">
        <v>0.07890733316992632</v>
      </c>
      <c r="O30" s="11">
        <v>-0.1059229081792541</v>
      </c>
      <c r="P30" s="11">
        <v>0.1449224259520452</v>
      </c>
    </row>
    <row r="31" ht="15.75" customHeight="1">
      <c r="A31" s="54" t="s">
        <v>113</v>
      </c>
      <c r="B31" s="55">
        <f>RATE(29,,McQuarrie_plus_data!N123,-McQuarrie_plus_data!N152)</f>
        <v>0.01638374212</v>
      </c>
      <c r="C31" s="55">
        <f>AVERAGE(McQuarrie_plus_data!E124:E152)-1</f>
        <v>0.01903818807</v>
      </c>
      <c r="D31" s="55">
        <f>_xlfn.STDEV.S(McQuarrie_plus_data!E124:E152)</f>
        <v>0.0759119427</v>
      </c>
      <c r="E31" s="55">
        <f>MIN(McQuarrie_plus_data!E124:E152)-1</f>
        <v>-0.1105263158</v>
      </c>
      <c r="F31" s="55">
        <f>MAX(McQuarrie_plus_data!E124:E152)-1</f>
        <v>0.1965811966</v>
      </c>
      <c r="H31" s="60" t="s">
        <v>79</v>
      </c>
      <c r="L31" s="2">
        <v>1821.0</v>
      </c>
      <c r="M31" s="11">
        <v>-0.009880242796866997</v>
      </c>
      <c r="N31" s="11">
        <v>0.08011827508988918</v>
      </c>
      <c r="O31" s="11">
        <v>-0.1059229081792541</v>
      </c>
      <c r="P31" s="11">
        <v>0.1449224259520452</v>
      </c>
    </row>
    <row r="32" ht="15.75" customHeight="1">
      <c r="A32" s="54" t="s">
        <v>114</v>
      </c>
      <c r="B32" s="55">
        <f>RATE(13,,McQuarrie_plus_data!N139,-McQuarrie_plus_data!N152)</f>
        <v>-0.006549057076</v>
      </c>
      <c r="C32" s="55">
        <f>AVERAGE(McQuarrie_plus_data!E140:E152)-1</f>
        <v>-0.004998008412</v>
      </c>
      <c r="D32" s="55">
        <f>_xlfn.STDEV.S(McQuarrie_plus_data!E140:E152)</f>
        <v>0.05762099613</v>
      </c>
      <c r="E32" s="55">
        <f>MIN(McQuarrie_plus_data!E140:E152)-1</f>
        <v>-0.1006289308</v>
      </c>
      <c r="F32" s="55">
        <f>MAX(McQuarrie_plus_data!E140:E152)-1</f>
        <v>0.1134751773</v>
      </c>
      <c r="H32" s="60" t="s">
        <v>79</v>
      </c>
      <c r="L32" s="2">
        <v>1822.0</v>
      </c>
      <c r="M32" s="11">
        <v>-0.013694382880579913</v>
      </c>
      <c r="N32" s="11">
        <v>0.07853522297190071</v>
      </c>
      <c r="O32" s="11">
        <v>-0.1059229081792541</v>
      </c>
      <c r="P32" s="11">
        <v>0.1449224259520452</v>
      </c>
    </row>
    <row r="33" ht="15.75" customHeight="1">
      <c r="A33" s="54" t="s">
        <v>115</v>
      </c>
      <c r="B33" s="55">
        <f>RATE(81,,McQuarrie_plus_data!N152,-McQuarrie_plus_data!N233)</f>
        <v>0.0370571645</v>
      </c>
      <c r="C33" s="55">
        <f>AVERAGE(McQuarrie_plus_data!E153:E233)-1</f>
        <v>0.03757622298</v>
      </c>
      <c r="D33" s="55">
        <f>_xlfn.STDEV.S(McQuarrie_plus_data!E153:E233)</f>
        <v>0.03360959845</v>
      </c>
      <c r="E33" s="55">
        <f>MIN(McQuarrie_plus_data!E153:E233)-1</f>
        <v>-0.02083333333</v>
      </c>
      <c r="F33" s="55">
        <f>MAX(McQuarrie_plus_data!E153:E233)-1</f>
        <v>0.1813186813</v>
      </c>
      <c r="H33" s="60" t="s">
        <v>79</v>
      </c>
      <c r="L33" s="2">
        <v>1823.0</v>
      </c>
      <c r="M33" s="11">
        <v>-0.027267517825090126</v>
      </c>
      <c r="N33" s="11">
        <v>0.06681853747388922</v>
      </c>
      <c r="O33" s="11">
        <v>-0.1059229081792541</v>
      </c>
      <c r="P33" s="11">
        <v>0.1449224259520452</v>
      </c>
    </row>
    <row r="34" ht="15.75" customHeight="1">
      <c r="A34" s="54" t="s">
        <v>116</v>
      </c>
      <c r="B34" s="55">
        <f>RATE(40,,McQuarrie_plus_data!N152,-McQuarrie_plus_data!N192)</f>
        <v>0.04584012722</v>
      </c>
      <c r="C34" s="55">
        <f>AVERAGE(McQuarrie_plus_data!E153:E192)-1</f>
        <v>0.04669968399</v>
      </c>
      <c r="D34" s="55">
        <f>_xlfn.STDEV.S(McQuarrie_plus_data!E153:E192)</f>
        <v>0.04354573098</v>
      </c>
      <c r="E34" s="55">
        <f>MIN(McQuarrie_plus_data!E153:E192)-1</f>
        <v>-0.02083333333</v>
      </c>
      <c r="F34" s="55">
        <f>MAX(McQuarrie_plus_data!E153:E192)-1</f>
        <v>0.1813186813</v>
      </c>
      <c r="G34" s="2" t="s">
        <v>168</v>
      </c>
      <c r="H34" s="60" t="s">
        <v>79</v>
      </c>
      <c r="L34" s="2">
        <v>1824.0</v>
      </c>
      <c r="M34" s="11">
        <v>-0.049712028146220805</v>
      </c>
      <c r="N34" s="11">
        <v>0.03358393466173843</v>
      </c>
      <c r="O34" s="11">
        <v>-0.1059229081792541</v>
      </c>
      <c r="P34" s="11">
        <v>0.0</v>
      </c>
    </row>
    <row r="35" ht="15.75" customHeight="1">
      <c r="A35" s="54" t="s">
        <v>117</v>
      </c>
      <c r="B35" s="55">
        <f>RATE(25,,McQuarrie_plus_data!N192,-McQuarrie_plus_data!N217)</f>
        <v>0.03102530807</v>
      </c>
      <c r="C35" s="55">
        <f>AVERAGE(McQuarrie_plus_data!E193:E217)-1</f>
        <v>0.03108802432</v>
      </c>
      <c r="D35" s="55">
        <f>_xlfn.STDEV.S(McQuarrie_plus_data!E193:E217)</f>
        <v>0.01161912191</v>
      </c>
      <c r="E35" s="55">
        <f>MIN(McQuarrie_plus_data!E193:E217)-1</f>
        <v>0.01142204455</v>
      </c>
      <c r="F35" s="55">
        <f>MAX(McQuarrie_plus_data!E193:E217)-1</f>
        <v>0.05651491366</v>
      </c>
      <c r="G35" s="2" t="s">
        <v>169</v>
      </c>
      <c r="H35" s="60" t="s">
        <v>79</v>
      </c>
      <c r="L35" s="2">
        <v>1825.0</v>
      </c>
      <c r="M35" s="11">
        <v>-0.050827128538712595</v>
      </c>
      <c r="N35" s="11">
        <v>0.03255229626578686</v>
      </c>
      <c r="O35" s="11">
        <v>-0.1059229081792541</v>
      </c>
      <c r="P35" s="11">
        <v>0.0</v>
      </c>
    </row>
    <row r="36" ht="15.75" customHeight="1">
      <c r="A36" s="54" t="s">
        <v>118</v>
      </c>
      <c r="B36" s="55">
        <f>RATE(16,,McQuarrie_plus_data!N217,-McQuarrie_plus_data!N233)</f>
        <v>0.02471849593</v>
      </c>
      <c r="C36" s="55">
        <f>AVERAGE(McQuarrie_plus_data!E218:E233)-1</f>
        <v>0.02490538088</v>
      </c>
      <c r="D36" s="55">
        <f>_xlfn.STDEV.S(McQuarrie_plus_data!E218:E233)</f>
        <v>0.020370882</v>
      </c>
      <c r="E36" s="55">
        <f>MIN(McQuarrie_plus_data!E218:E233)-1</f>
        <v>-0.0008934831307</v>
      </c>
      <c r="F36" s="55">
        <f>MAX(McQuarrie_plus_data!E218:E233)-1</f>
        <v>0.07479872468</v>
      </c>
      <c r="G36" s="2" t="s">
        <v>170</v>
      </c>
      <c r="H36" s="60" t="s">
        <v>79</v>
      </c>
      <c r="L36" s="2">
        <v>1826.0</v>
      </c>
      <c r="M36" s="11">
        <v>-0.0389307474213297</v>
      </c>
      <c r="N36" s="11">
        <v>0.03163487034556177</v>
      </c>
      <c r="O36" s="11">
        <v>-0.0934449093444909</v>
      </c>
      <c r="P36" s="11">
        <v>0.012671594508975925</v>
      </c>
    </row>
    <row r="37" ht="15.75" customHeight="1">
      <c r="A37" s="54" t="s">
        <v>119</v>
      </c>
      <c r="B37" s="55">
        <f>RATE(41,,McQuarrie_plus_data!N192,-McQuarrie_plus_data!N233)</f>
        <v>0.02855950796</v>
      </c>
      <c r="C37" s="55">
        <f>AVERAGE(McQuarrie_plus_data!E193:E233)-1</f>
        <v>0.02867528542</v>
      </c>
      <c r="D37" s="55">
        <f>STDEV(McQuarrie_plus_data!E193:E233)</f>
        <v>0.01568248702</v>
      </c>
      <c r="E37" s="55">
        <f>MIN(McQuarrie_plus_data!E193:E233)-1</f>
        <v>-0.0008934831307</v>
      </c>
      <c r="F37" s="55">
        <f>MAX(McQuarrie_plus_data!E193:E233)-1</f>
        <v>0.07479872468</v>
      </c>
      <c r="G37" s="2" t="s">
        <v>171</v>
      </c>
      <c r="H37" s="60" t="s">
        <v>79</v>
      </c>
      <c r="L37" s="2">
        <v>1827.0</v>
      </c>
      <c r="M37" s="11">
        <v>-0.03144417914258645</v>
      </c>
      <c r="N37" s="11">
        <v>0.03200062514534296</v>
      </c>
      <c r="O37" s="11">
        <v>-0.0934449093444909</v>
      </c>
      <c r="P37" s="11">
        <v>0.012671594508975925</v>
      </c>
    </row>
    <row r="38" ht="15.75" customHeight="1">
      <c r="A38" s="54" t="s">
        <v>120</v>
      </c>
      <c r="B38" s="55">
        <f>RATE(133,,McQuarrie_plus_data!N3,-McQuarrie_plus_data!N136)</f>
        <v>0.004595595396</v>
      </c>
      <c r="C38" s="55">
        <f>AVERAGE(McQuarrie_plus_data!E4:E136)-1</f>
        <v>0.006115854337</v>
      </c>
      <c r="D38" s="55">
        <f>_xlfn.STDEV.S(McQuarrie_plus_data!E4:E136)</f>
        <v>0.05707707637</v>
      </c>
      <c r="E38" s="55">
        <f>MIN(McQuarrie_plus_data!E4:E136)-1</f>
        <v>-0.1105263158</v>
      </c>
      <c r="F38" s="55">
        <f>MAX(McQuarrie_plus_data!E4:E136)-1</f>
        <v>0.25</v>
      </c>
      <c r="H38" s="60" t="s">
        <v>79</v>
      </c>
      <c r="L38" s="2">
        <v>1828.0</v>
      </c>
      <c r="M38" s="11">
        <v>-0.028641241137410386</v>
      </c>
      <c r="N38" s="11">
        <v>0.03149839241562824</v>
      </c>
      <c r="O38" s="11">
        <v>-0.0934449093444909</v>
      </c>
      <c r="P38" s="11">
        <v>0.012671594508975925</v>
      </c>
    </row>
    <row r="39" ht="15.75" customHeight="1">
      <c r="A39" s="54" t="s">
        <v>121</v>
      </c>
      <c r="B39" s="55">
        <f>RATE(97,,McQuarrie_plus_data!N136,-McQuarrie_plus_data!N233)</f>
        <v>0.02945867494</v>
      </c>
      <c r="C39" s="55">
        <f>AVERAGE(McQuarrie_plus_data!E137:E233)-1</f>
        <v>0.03024086926</v>
      </c>
      <c r="D39" s="55">
        <f>_xlfn.STDEV.S(McQuarrie_plus_data!E137:E233)</f>
        <v>0.04043528917</v>
      </c>
      <c r="E39" s="55">
        <f>MIN(McQuarrie_plus_data!E137:E233)-1</f>
        <v>-0.1006289308</v>
      </c>
      <c r="F39" s="55">
        <f>MAX(McQuarrie_plus_data!E137:E233)-1</f>
        <v>0.1813186813</v>
      </c>
      <c r="H39" s="60" t="s">
        <v>79</v>
      </c>
      <c r="L39" s="2">
        <v>1829.0</v>
      </c>
      <c r="M39" s="11">
        <v>-0.029866085083587977</v>
      </c>
      <c r="N39" s="11">
        <v>0.031478780603289465</v>
      </c>
      <c r="O39" s="11">
        <v>-0.0934449093444909</v>
      </c>
      <c r="P39" s="11">
        <v>0.012671594508975925</v>
      </c>
    </row>
    <row r="40" ht="15.75" customHeight="1">
      <c r="A40" s="54" t="s">
        <v>172</v>
      </c>
      <c r="B40" s="55">
        <f>RATE(20,,McQuarrie_plus_data!N197,-McQuarrie_plus_data!N217)</f>
        <v>0.0304027345</v>
      </c>
      <c r="C40" s="55">
        <f>AVERAGE(McQuarrie_plus_data!E198:E217)-1</f>
        <v>0.03046864381</v>
      </c>
      <c r="D40" s="55">
        <f>_xlfn.STDEV.S(McQuarrie_plus_data!E198:E217)</f>
        <v>0.01198327802</v>
      </c>
      <c r="E40" s="55">
        <f>MIN(McQuarrie_plus_data!E198:E217)-1</f>
        <v>0.01142204455</v>
      </c>
      <c r="F40" s="55">
        <f>MAX(McQuarrie_plus_data!E198:E217)-1</f>
        <v>0.05651491366</v>
      </c>
      <c r="G40" s="2" t="s">
        <v>173</v>
      </c>
      <c r="H40" s="60" t="s">
        <v>79</v>
      </c>
      <c r="L40" s="2">
        <v>1830.0</v>
      </c>
      <c r="M40" s="11">
        <v>-0.027310725341958664</v>
      </c>
      <c r="N40" s="11">
        <v>0.03162204782443837</v>
      </c>
      <c r="O40" s="11">
        <v>-0.0934449093444909</v>
      </c>
      <c r="P40" s="11">
        <v>0.012671594508975925</v>
      </c>
    </row>
    <row r="41" ht="15.75" customHeight="1">
      <c r="A41" s="54" t="s">
        <v>174</v>
      </c>
      <c r="B41" s="55">
        <f>RATE(41,,McQuarrie_plus_data!N86,-McQuarrie_plus_data!N127)</f>
        <v>0.001847935713</v>
      </c>
      <c r="C41" s="55">
        <f>AVERAGE(McQuarrie_plus_data!E87:E127)-1</f>
        <v>0.002171406982</v>
      </c>
      <c r="D41" s="55">
        <f>_xlfn.STDEV.S(McQuarrie_plus_data!E87:E127)</f>
        <v>0.02627649274</v>
      </c>
      <c r="E41" s="55">
        <f>MIN(McQuarrie_plus_data!E87:E127)-1</f>
        <v>-0.03505355404</v>
      </c>
      <c r="F41" s="55">
        <f>MAX(McQuarrie_plus_data!E87:E127)-1</f>
        <v>0.125</v>
      </c>
      <c r="G41" s="2" t="s">
        <v>175</v>
      </c>
      <c r="H41" s="60" t="s">
        <v>79</v>
      </c>
      <c r="L41" s="2">
        <v>1831.0</v>
      </c>
      <c r="M41" s="11">
        <v>-0.025043206609593825</v>
      </c>
      <c r="N41" s="11">
        <v>0.029939346713565393</v>
      </c>
      <c r="O41" s="11">
        <v>-0.0934449093444909</v>
      </c>
      <c r="P41" s="11">
        <v>0.012671594508975925</v>
      </c>
    </row>
    <row r="42" ht="15.75" customHeight="1">
      <c r="L42" s="2">
        <v>1832.0</v>
      </c>
      <c r="M42" s="11">
        <v>-0.028707163780915885</v>
      </c>
      <c r="N42" s="11">
        <v>0.028822462648332072</v>
      </c>
      <c r="O42" s="11">
        <v>-0.0934449093444909</v>
      </c>
      <c r="P42" s="11">
        <v>0.012671594508975925</v>
      </c>
    </row>
    <row r="43" ht="15.75" customHeight="1">
      <c r="L43" s="2">
        <v>1833.0</v>
      </c>
      <c r="M43" s="11">
        <v>-0.026522002014558833</v>
      </c>
      <c r="N43" s="11">
        <v>0.028980873160088568</v>
      </c>
      <c r="O43" s="11">
        <v>-0.0934449093444909</v>
      </c>
      <c r="P43" s="11">
        <v>0.012671594508975925</v>
      </c>
    </row>
    <row r="44" ht="15.75" customHeight="1">
      <c r="L44" s="2">
        <v>1834.0</v>
      </c>
      <c r="M44" s="11">
        <v>-0.016924845557459205</v>
      </c>
      <c r="N44" s="11">
        <v>0.017752912159101245</v>
      </c>
      <c r="O44" s="11">
        <v>-0.036951501154734445</v>
      </c>
      <c r="P44" s="11">
        <v>0.012671594508975925</v>
      </c>
    </row>
    <row r="45" ht="15.75" customHeight="1">
      <c r="L45" s="2">
        <v>1835.0</v>
      </c>
      <c r="M45" s="11">
        <v>-0.011683123936036072</v>
      </c>
      <c r="N45" s="11">
        <v>0.02135101000751827</v>
      </c>
      <c r="O45" s="11">
        <v>-0.036951501154734445</v>
      </c>
      <c r="P45" s="11">
        <v>0.024330900243308973</v>
      </c>
    </row>
    <row r="46" ht="15.75" customHeight="1">
      <c r="L46" s="2">
        <v>1836.0</v>
      </c>
      <c r="M46" s="11">
        <v>-0.008785626958187357</v>
      </c>
      <c r="N46" s="11">
        <v>0.026604588226333166</v>
      </c>
      <c r="O46" s="11">
        <v>-0.036951501154734445</v>
      </c>
      <c r="P46" s="11">
        <v>0.04275534441805218</v>
      </c>
    </row>
    <row r="47" ht="15.75" customHeight="1">
      <c r="L47" s="2">
        <v>1837.0</v>
      </c>
      <c r="M47" s="11">
        <v>-0.005154265350379703</v>
      </c>
      <c r="N47" s="11">
        <v>0.030866344772222207</v>
      </c>
      <c r="O47" s="11">
        <v>-0.036951501154734445</v>
      </c>
      <c r="P47" s="11">
        <v>0.04275534441805218</v>
      </c>
    </row>
    <row r="48" ht="15.75" customHeight="1">
      <c r="L48" s="2">
        <v>1838.0</v>
      </c>
      <c r="M48" s="11">
        <v>-0.003064177276927346</v>
      </c>
      <c r="N48" s="11">
        <v>0.030361708534939705</v>
      </c>
      <c r="O48" s="11">
        <v>-0.036951501154734445</v>
      </c>
      <c r="P48" s="11">
        <v>0.04275534441805218</v>
      </c>
    </row>
    <row r="49" ht="15.75" customHeight="1">
      <c r="L49" s="2">
        <v>1839.0</v>
      </c>
      <c r="M49" s="11">
        <v>-9.374981842307299E-4</v>
      </c>
      <c r="N49" s="11">
        <v>0.02860175822414525</v>
      </c>
      <c r="O49" s="11">
        <v>-0.036951501154734445</v>
      </c>
      <c r="P49" s="11">
        <v>0.04275534441805218</v>
      </c>
    </row>
    <row r="50" ht="15.75" customHeight="1">
      <c r="L50" s="2">
        <v>1840.0</v>
      </c>
      <c r="M50" s="11">
        <v>-0.003162673842475247</v>
      </c>
      <c r="N50" s="11">
        <v>0.0304786140621183</v>
      </c>
      <c r="O50" s="11">
        <v>-0.036951501154734445</v>
      </c>
      <c r="P50" s="11">
        <v>0.04275534441805218</v>
      </c>
    </row>
    <row r="51" ht="15.75" customHeight="1">
      <c r="L51" s="2">
        <v>1841.0</v>
      </c>
      <c r="M51" s="11">
        <v>-0.00280654370392737</v>
      </c>
      <c r="N51" s="11">
        <v>0.030081823291458247</v>
      </c>
      <c r="O51" s="11">
        <v>-0.036951501154734445</v>
      </c>
      <c r="P51" s="11">
        <v>0.04275534441805218</v>
      </c>
    </row>
    <row r="52" ht="15.75" customHeight="1">
      <c r="L52" s="2">
        <v>1842.0</v>
      </c>
      <c r="M52" s="11">
        <v>-0.0019352315955307447</v>
      </c>
      <c r="N52" s="11">
        <v>0.02910654166251114</v>
      </c>
      <c r="O52" s="11">
        <v>-0.03547671840354771</v>
      </c>
      <c r="P52" s="11">
        <v>0.04275534441805218</v>
      </c>
    </row>
    <row r="53" ht="15.75" customHeight="1">
      <c r="L53" s="2">
        <v>1843.0</v>
      </c>
      <c r="M53" s="11">
        <v>-0.00866339235547452</v>
      </c>
      <c r="N53" s="11">
        <v>0.03803354656109902</v>
      </c>
      <c r="O53" s="11">
        <v>-0.07885085574572126</v>
      </c>
      <c r="P53" s="11">
        <v>0.04275534441805218</v>
      </c>
    </row>
    <row r="54" ht="15.75" customHeight="1">
      <c r="L54" s="2">
        <v>1844.0</v>
      </c>
      <c r="M54" s="11">
        <v>-0.013024562401847906</v>
      </c>
      <c r="N54" s="11">
        <v>0.03944469787361966</v>
      </c>
      <c r="O54" s="11">
        <v>-0.07885085574572126</v>
      </c>
      <c r="P54" s="11">
        <v>0.04275534441805218</v>
      </c>
    </row>
    <row r="55" ht="15.75" customHeight="1">
      <c r="L55" s="2">
        <v>1845.0</v>
      </c>
      <c r="M55" s="11">
        <v>-0.014307292095477613</v>
      </c>
      <c r="N55" s="11">
        <v>0.03828338628333959</v>
      </c>
      <c r="O55" s="11">
        <v>-0.07885085574572126</v>
      </c>
      <c r="P55" s="11">
        <v>0.04275534441805218</v>
      </c>
    </row>
    <row r="56" ht="15.75" customHeight="1">
      <c r="L56" s="2">
        <v>1846.0</v>
      </c>
      <c r="M56" s="11">
        <v>-0.017353532628642913</v>
      </c>
      <c r="N56" s="11">
        <v>0.03418090583863496</v>
      </c>
      <c r="O56" s="11">
        <v>-0.07885085574572126</v>
      </c>
      <c r="P56" s="11">
        <v>0.041571753986332505</v>
      </c>
    </row>
    <row r="57" ht="15.75" customHeight="1">
      <c r="L57" s="2">
        <v>1847.0</v>
      </c>
      <c r="M57" s="11">
        <v>-0.01711548846098627</v>
      </c>
      <c r="N57" s="11">
        <v>0.03466622814328176</v>
      </c>
      <c r="O57" s="11">
        <v>-0.07885085574572126</v>
      </c>
      <c r="P57" s="11">
        <v>0.04409769335142477</v>
      </c>
    </row>
    <row r="58" ht="15.75" customHeight="1">
      <c r="L58" s="2">
        <v>1848.0</v>
      </c>
      <c r="M58" s="11">
        <v>-0.015593376276613467</v>
      </c>
      <c r="N58" s="11">
        <v>0.0358255641550909</v>
      </c>
      <c r="O58" s="11">
        <v>-0.07885085574572126</v>
      </c>
      <c r="P58" s="11">
        <v>0.04409769335142477</v>
      </c>
    </row>
    <row r="59" ht="15.75" customHeight="1">
      <c r="L59" s="2">
        <v>1849.0</v>
      </c>
      <c r="M59" s="11">
        <v>-0.01789291550555798</v>
      </c>
      <c r="N59" s="11">
        <v>0.036451075258649525</v>
      </c>
      <c r="O59" s="11">
        <v>-0.07885085574572126</v>
      </c>
      <c r="P59" s="11">
        <v>0.04409769335142477</v>
      </c>
    </row>
    <row r="60" ht="15.75" customHeight="1">
      <c r="L60" s="2">
        <v>1850.0</v>
      </c>
      <c r="M60" s="11">
        <v>-0.014863848819170576</v>
      </c>
      <c r="N60" s="11">
        <v>0.036024021287923626</v>
      </c>
      <c r="O60" s="11">
        <v>-0.07885085574572126</v>
      </c>
      <c r="P60" s="11">
        <v>0.04409769335142477</v>
      </c>
    </row>
    <row r="61" ht="15.75" customHeight="1">
      <c r="L61" s="2">
        <v>1851.0</v>
      </c>
      <c r="M61" s="11">
        <v>-0.011635876494511756</v>
      </c>
      <c r="N61" s="11">
        <v>0.03568168542237385</v>
      </c>
      <c r="O61" s="11">
        <v>-0.07885085574572126</v>
      </c>
      <c r="P61" s="11">
        <v>0.04409769335142477</v>
      </c>
    </row>
    <row r="62" ht="15.75" customHeight="1">
      <c r="L62" s="2">
        <v>1852.0</v>
      </c>
      <c r="M62" s="11">
        <v>-0.009304256849596694</v>
      </c>
      <c r="N62" s="11">
        <v>0.03517098928136275</v>
      </c>
      <c r="O62" s="11">
        <v>-0.07885085574572126</v>
      </c>
      <c r="P62" s="11">
        <v>0.04409769335142477</v>
      </c>
    </row>
    <row r="63" ht="15.75" customHeight="1">
      <c r="L63" s="2">
        <v>1853.0</v>
      </c>
      <c r="M63" s="11">
        <v>-5.988240881785537E-4</v>
      </c>
      <c r="N63" s="11">
        <v>0.02517989193290695</v>
      </c>
      <c r="O63" s="11">
        <v>-0.04313205043132051</v>
      </c>
      <c r="P63" s="11">
        <v>0.04409769335142477</v>
      </c>
    </row>
    <row r="64" ht="15.75" customHeight="1">
      <c r="L64" s="2">
        <v>1854.0</v>
      </c>
      <c r="M64" s="11">
        <v>0.008090151092467777</v>
      </c>
      <c r="N64" s="11">
        <v>0.02365037160977677</v>
      </c>
      <c r="O64" s="11">
        <v>-0.03646833013435702</v>
      </c>
      <c r="P64" s="11">
        <v>0.04409769335142477</v>
      </c>
    </row>
    <row r="65" ht="15.75" customHeight="1">
      <c r="L65" s="2">
        <v>1855.0</v>
      </c>
      <c r="M65" s="11">
        <v>0.012570456405879614</v>
      </c>
      <c r="N65" s="11">
        <v>0.02824181555247458</v>
      </c>
      <c r="O65" s="11">
        <v>-0.03646833013435702</v>
      </c>
      <c r="P65" s="11">
        <v>0.05694177863083838</v>
      </c>
    </row>
    <row r="66" ht="15.75" customHeight="1">
      <c r="L66" s="2">
        <v>1856.0</v>
      </c>
      <c r="M66" s="11">
        <v>0.01195467352988917</v>
      </c>
      <c r="N66" s="11">
        <v>0.02835520157847226</v>
      </c>
      <c r="O66" s="11">
        <v>-0.03646833013435702</v>
      </c>
      <c r="P66" s="11">
        <v>0.05694177863083838</v>
      </c>
    </row>
    <row r="67" ht="15.75" customHeight="1">
      <c r="L67" s="2">
        <v>1857.0</v>
      </c>
      <c r="M67" s="11">
        <v>0.008081727173855982</v>
      </c>
      <c r="N67" s="11">
        <v>0.026093118455192972</v>
      </c>
      <c r="O67" s="11">
        <v>-0.03646833013435702</v>
      </c>
      <c r="P67" s="11">
        <v>0.05694177863083838</v>
      </c>
    </row>
    <row r="68" ht="15.75" customHeight="1">
      <c r="L68" s="2">
        <v>1858.0</v>
      </c>
      <c r="M68" s="11">
        <v>0.005065310045466531</v>
      </c>
      <c r="N68" s="11">
        <v>0.026883161965111785</v>
      </c>
      <c r="O68" s="11">
        <v>-0.03646833013435702</v>
      </c>
      <c r="P68" s="11">
        <v>0.05694177863083838</v>
      </c>
    </row>
    <row r="69" ht="15.75" customHeight="1">
      <c r="L69" s="2">
        <v>1859.0</v>
      </c>
      <c r="M69" s="11">
        <v>0.006324252172061758</v>
      </c>
      <c r="N69" s="11">
        <v>0.024990954149413408</v>
      </c>
      <c r="O69" s="11">
        <v>-0.024330900243309084</v>
      </c>
      <c r="P69" s="11">
        <v>0.05694177863083838</v>
      </c>
    </row>
    <row r="70" ht="15.75" customHeight="1">
      <c r="L70" s="2">
        <v>1860.0</v>
      </c>
      <c r="M70" s="11">
        <v>0.007361439047173479</v>
      </c>
      <c r="N70" s="11">
        <v>0.024655494183359154</v>
      </c>
      <c r="O70" s="11">
        <v>-0.024330900243309084</v>
      </c>
      <c r="P70" s="11">
        <v>0.05694177863083838</v>
      </c>
    </row>
    <row r="71" ht="15.75" customHeight="1">
      <c r="L71" s="2">
        <v>1861.0</v>
      </c>
      <c r="M71" s="11">
        <v>0.01032157546550784</v>
      </c>
      <c r="N71" s="11">
        <v>0.025418023782197062</v>
      </c>
      <c r="O71" s="11">
        <v>-0.024330900243309084</v>
      </c>
      <c r="P71" s="11">
        <v>0.05694177863083838</v>
      </c>
    </row>
    <row r="72" ht="15.75" customHeight="1">
      <c r="L72" s="2">
        <v>1862.0</v>
      </c>
      <c r="M72" s="11">
        <v>0.0207108792093277</v>
      </c>
      <c r="N72" s="11">
        <v>0.03760882970353267</v>
      </c>
      <c r="O72" s="11">
        <v>-0.024330900243309084</v>
      </c>
      <c r="P72" s="11">
        <v>0.1018072289156624</v>
      </c>
    </row>
    <row r="73" ht="15.75" customHeight="1">
      <c r="L73" s="2">
        <v>1863.0</v>
      </c>
      <c r="M73" s="11">
        <v>0.038802230921620974</v>
      </c>
      <c r="N73" s="11">
        <v>0.0667730930714729</v>
      </c>
      <c r="O73" s="11">
        <v>-0.024330900243309084</v>
      </c>
      <c r="P73" s="11">
        <v>0.19846910880262447</v>
      </c>
    </row>
    <row r="74" ht="15.75" customHeight="1">
      <c r="L74" s="2">
        <v>1864.0</v>
      </c>
      <c r="M74" s="11">
        <v>0.05774056097519562</v>
      </c>
      <c r="N74" s="11">
        <v>0.09409605290704096</v>
      </c>
      <c r="O74" s="11">
        <v>-0.024330900243309084</v>
      </c>
      <c r="P74" s="11">
        <v>0.24999999999999978</v>
      </c>
    </row>
    <row r="75" ht="15.75" customHeight="1">
      <c r="L75" s="2">
        <v>1865.0</v>
      </c>
      <c r="M75" s="11">
        <v>0.06503327091248698</v>
      </c>
      <c r="N75" s="11">
        <v>0.09667737297891607</v>
      </c>
      <c r="O75" s="11">
        <v>-0.024330900243309084</v>
      </c>
      <c r="P75" s="11">
        <v>0.24999999999999978</v>
      </c>
    </row>
    <row r="76" ht="15.75" customHeight="1">
      <c r="L76" s="2">
        <v>1866.0</v>
      </c>
      <c r="M76" s="11">
        <v>0.0650666899028782</v>
      </c>
      <c r="N76" s="11">
        <v>0.09665423805349885</v>
      </c>
      <c r="O76" s="11">
        <v>-0.024330900243309084</v>
      </c>
      <c r="P76" s="11">
        <v>0.24999999999999978</v>
      </c>
    </row>
    <row r="77" ht="15.75" customHeight="1">
      <c r="L77" s="2">
        <v>1867.0</v>
      </c>
      <c r="M77" s="11">
        <v>0.05949737804807349</v>
      </c>
      <c r="N77" s="11">
        <v>0.10166434219831363</v>
      </c>
      <c r="O77" s="11">
        <v>-0.04650416933932</v>
      </c>
      <c r="P77" s="11">
        <v>0.24999999999999978</v>
      </c>
    </row>
    <row r="78" ht="15.75" customHeight="1">
      <c r="L78" s="2">
        <v>1868.0</v>
      </c>
      <c r="M78" s="11">
        <v>0.05514306854748679</v>
      </c>
      <c r="N78" s="11">
        <v>0.10575396580233669</v>
      </c>
      <c r="O78" s="11">
        <v>-0.05415405314497146</v>
      </c>
      <c r="P78" s="11">
        <v>0.24999999999999978</v>
      </c>
    </row>
    <row r="79" ht="15.75" customHeight="1">
      <c r="L79" s="2">
        <v>1869.0</v>
      </c>
      <c r="M79" s="11">
        <v>0.053415858415904655</v>
      </c>
      <c r="N79" s="11">
        <v>0.10726230370979876</v>
      </c>
      <c r="O79" s="11">
        <v>-0.05415405314497146</v>
      </c>
      <c r="P79" s="11">
        <v>0.24999999999999978</v>
      </c>
    </row>
    <row r="80" ht="15.75" customHeight="1">
      <c r="L80" s="2">
        <v>1870.0</v>
      </c>
      <c r="M80" s="11">
        <v>0.04839839716474975</v>
      </c>
      <c r="N80" s="11">
        <v>0.11080726059055086</v>
      </c>
      <c r="O80" s="11">
        <v>-0.05415405314497146</v>
      </c>
      <c r="P80" s="11">
        <v>0.24999999999999978</v>
      </c>
    </row>
    <row r="81" ht="15.75" customHeight="1">
      <c r="L81" s="2">
        <v>1871.0</v>
      </c>
      <c r="M81" s="11">
        <v>0.03965218275807281</v>
      </c>
      <c r="N81" s="11">
        <v>0.11575249308544695</v>
      </c>
      <c r="O81" s="11">
        <v>-0.05415405314497146</v>
      </c>
      <c r="P81" s="11">
        <v>0.24999999999999978</v>
      </c>
    </row>
    <row r="82" ht="15.75" customHeight="1">
      <c r="L82" s="2">
        <v>1872.0</v>
      </c>
      <c r="M82" s="11">
        <v>0.026164058216735495</v>
      </c>
      <c r="N82" s="11">
        <v>0.11627902338082177</v>
      </c>
      <c r="O82" s="11">
        <v>-0.05415405314497146</v>
      </c>
      <c r="P82" s="11">
        <v>0.24999999999999978</v>
      </c>
    </row>
    <row r="83" ht="15.75" customHeight="1">
      <c r="L83" s="2">
        <v>1873.0</v>
      </c>
      <c r="M83" s="11">
        <v>0.0067269754009821</v>
      </c>
      <c r="N83" s="11">
        <v>0.10070483889306885</v>
      </c>
      <c r="O83" s="11">
        <v>-0.05415405314497146</v>
      </c>
      <c r="P83" s="11">
        <v>0.24999999999999978</v>
      </c>
    </row>
    <row r="84" ht="15.75" customHeight="1">
      <c r="L84" s="2">
        <v>1874.0</v>
      </c>
      <c r="M84" s="11">
        <v>-0.018901558174956704</v>
      </c>
      <c r="N84" s="11">
        <v>0.055800899286616606</v>
      </c>
      <c r="O84" s="11">
        <v>-0.05415405314497146</v>
      </c>
      <c r="P84" s="11">
        <v>0.13211678832116802</v>
      </c>
    </row>
    <row r="85" ht="15.75" customHeight="1">
      <c r="L85" s="2">
        <v>1875.0</v>
      </c>
      <c r="M85" s="11">
        <v>-0.03519010602728937</v>
      </c>
      <c r="N85" s="11">
        <v>0.018816785569150826</v>
      </c>
      <c r="O85" s="11">
        <v>-0.05415405314497146</v>
      </c>
      <c r="P85" s="11">
        <v>0.0051579626047710825</v>
      </c>
    </row>
    <row r="86" ht="15.75" customHeight="1">
      <c r="L86" s="2">
        <v>1876.0</v>
      </c>
      <c r="M86" s="11">
        <v>-0.038617270303453695</v>
      </c>
      <c r="N86" s="11">
        <v>0.012796579764234149</v>
      </c>
      <c r="O86" s="11">
        <v>-0.05415405314497146</v>
      </c>
      <c r="P86" s="11">
        <v>-0.010135135135135198</v>
      </c>
    </row>
    <row r="87" ht="15.75" customHeight="1">
      <c r="L87" s="2">
        <v>1877.0</v>
      </c>
      <c r="M87" s="11">
        <v>-0.03630289795971223</v>
      </c>
      <c r="N87" s="11">
        <v>0.013286638307999334</v>
      </c>
      <c r="O87" s="11">
        <v>-0.05415405314497146</v>
      </c>
      <c r="P87" s="11">
        <v>-0.010135135135135198</v>
      </c>
    </row>
    <row r="88" ht="15.75" customHeight="1">
      <c r="L88" s="2">
        <v>1878.0</v>
      </c>
      <c r="M88" s="11">
        <v>-0.03437426120556001</v>
      </c>
      <c r="N88" s="11">
        <v>0.011700381534381854</v>
      </c>
      <c r="O88" s="11">
        <v>-0.052977571539056356</v>
      </c>
      <c r="P88" s="11">
        <v>-0.010135135135135198</v>
      </c>
    </row>
    <row r="89" ht="15.75" customHeight="1">
      <c r="L89" s="2">
        <v>1879.0</v>
      </c>
      <c r="M89" s="11">
        <v>-0.032779798866547145</v>
      </c>
      <c r="N89" s="11">
        <v>0.011897497763993375</v>
      </c>
      <c r="O89" s="11">
        <v>-0.052977571539056356</v>
      </c>
      <c r="P89" s="11">
        <v>-0.010135135135135198</v>
      </c>
    </row>
    <row r="90" ht="15.75" customHeight="1">
      <c r="L90" s="2">
        <v>1880.0</v>
      </c>
      <c r="M90" s="11">
        <v>-0.027435492066020185</v>
      </c>
      <c r="N90" s="11">
        <v>0.01804841734389517</v>
      </c>
      <c r="O90" s="11">
        <v>-0.052977571539056356</v>
      </c>
      <c r="P90" s="11">
        <v>0.012409513960703222</v>
      </c>
    </row>
    <row r="91" ht="15.75" customHeight="1">
      <c r="L91" s="2">
        <v>1881.0</v>
      </c>
      <c r="M91" s="11">
        <v>-0.020935087949754905</v>
      </c>
      <c r="N91" s="11">
        <v>0.019464550343988467</v>
      </c>
      <c r="O91" s="11">
        <v>-0.042402826855123754</v>
      </c>
      <c r="P91" s="11">
        <v>0.012409513960703222</v>
      </c>
    </row>
    <row r="92" ht="15.75" customHeight="1">
      <c r="L92" s="2">
        <v>1882.0</v>
      </c>
      <c r="M92" s="11">
        <v>-0.017636551007325245</v>
      </c>
      <c r="N92" s="11">
        <v>0.019944196907305388</v>
      </c>
      <c r="O92" s="11">
        <v>-0.042402826855123754</v>
      </c>
      <c r="P92" s="11">
        <v>0.012409513960703222</v>
      </c>
    </row>
    <row r="93" ht="15.75" customHeight="1">
      <c r="L93" s="2">
        <v>1883.0</v>
      </c>
      <c r="M93" s="11">
        <v>-0.017632152903038628</v>
      </c>
      <c r="N93" s="11">
        <v>0.01994600910951484</v>
      </c>
      <c r="O93" s="11">
        <v>-0.042402826855123754</v>
      </c>
      <c r="P93" s="11">
        <v>0.012409513960703222</v>
      </c>
    </row>
    <row r="94" ht="15.75" customHeight="1">
      <c r="L94" s="2">
        <v>1884.0</v>
      </c>
      <c r="M94" s="11">
        <v>-0.0162433161129256</v>
      </c>
      <c r="N94" s="11">
        <v>0.019125743173327978</v>
      </c>
      <c r="O94" s="11">
        <v>-0.042402826855123754</v>
      </c>
      <c r="P94" s="11">
        <v>0.012409513960703222</v>
      </c>
    </row>
    <row r="95" ht="15.75" customHeight="1">
      <c r="L95" s="2">
        <v>1885.0</v>
      </c>
      <c r="M95" s="11">
        <v>-0.013995029572038412</v>
      </c>
      <c r="N95" s="11">
        <v>0.016891661615240843</v>
      </c>
      <c r="O95" s="11">
        <v>-0.03505355404089572</v>
      </c>
      <c r="P95" s="11">
        <v>0.012409513960703222</v>
      </c>
    </row>
    <row r="96" ht="15.75" customHeight="1">
      <c r="L96" s="2">
        <v>1886.0</v>
      </c>
      <c r="M96" s="11">
        <v>-0.013056787987277125</v>
      </c>
      <c r="N96" s="11">
        <v>0.016146911464824883</v>
      </c>
      <c r="O96" s="11">
        <v>-0.03505355404089572</v>
      </c>
      <c r="P96" s="11">
        <v>0.012409513960703222</v>
      </c>
    </row>
    <row r="97" ht="15.75" customHeight="1">
      <c r="L97" s="2">
        <v>1887.0</v>
      </c>
      <c r="M97" s="11">
        <v>-0.0112650425964947</v>
      </c>
      <c r="N97" s="11">
        <v>0.015859346788747865</v>
      </c>
      <c r="O97" s="11">
        <v>-0.03505355404089572</v>
      </c>
      <c r="P97" s="11">
        <v>0.012409513960703222</v>
      </c>
    </row>
    <row r="98" ht="15.75" customHeight="1">
      <c r="L98" s="2">
        <v>1888.0</v>
      </c>
      <c r="M98" s="11">
        <v>-0.007190951565266481</v>
      </c>
      <c r="N98" s="11">
        <v>0.014157571741753364</v>
      </c>
      <c r="O98" s="11">
        <v>-0.024217961654894093</v>
      </c>
      <c r="P98" s="11">
        <v>0.012409513960703222</v>
      </c>
    </row>
    <row r="99" ht="15.75" customHeight="1">
      <c r="L99" s="2">
        <v>1889.0</v>
      </c>
      <c r="M99" s="11">
        <v>-0.006385132384578865</v>
      </c>
      <c r="N99" s="11">
        <v>0.013286010617467214</v>
      </c>
      <c r="O99" s="11">
        <v>-0.02071163037705792</v>
      </c>
      <c r="P99" s="11">
        <v>0.012409513960703222</v>
      </c>
    </row>
    <row r="100" ht="15.75" customHeight="1">
      <c r="L100" s="2">
        <v>1890.0</v>
      </c>
      <c r="M100" s="11">
        <v>-0.009820130528965434</v>
      </c>
      <c r="N100" s="11">
        <v>0.012326941007835086</v>
      </c>
      <c r="O100" s="11">
        <v>-0.022050716648290947</v>
      </c>
      <c r="P100" s="11">
        <v>0.012257405515832653</v>
      </c>
    </row>
    <row r="101" ht="15.75" customHeight="1">
      <c r="L101" s="2">
        <v>1891.0</v>
      </c>
      <c r="M101" s="11">
        <v>-0.01158462330662951</v>
      </c>
      <c r="N101" s="11">
        <v>0.009821188540560112</v>
      </c>
      <c r="O101" s="11">
        <v>-0.022050716648290947</v>
      </c>
      <c r="P101" s="11">
        <v>0.005452562704471253</v>
      </c>
    </row>
    <row r="102" ht="15.75" customHeight="1">
      <c r="L102" s="2">
        <v>1892.0</v>
      </c>
      <c r="M102" s="11">
        <v>-0.01158462330662951</v>
      </c>
      <c r="N102" s="11">
        <v>0.009821188540560112</v>
      </c>
      <c r="O102" s="11">
        <v>-0.022050716648290947</v>
      </c>
      <c r="P102" s="11">
        <v>0.005452562704471253</v>
      </c>
    </row>
    <row r="103" ht="15.75" customHeight="1">
      <c r="L103" s="2">
        <v>1893.0</v>
      </c>
      <c r="M103" s="11">
        <v>-0.01114398728444205</v>
      </c>
      <c r="N103" s="11">
        <v>0.009991791059100847</v>
      </c>
      <c r="O103" s="11">
        <v>-0.022050716648290947</v>
      </c>
      <c r="P103" s="11">
        <v>0.005452562704471253</v>
      </c>
    </row>
    <row r="104" ht="15.75" customHeight="1">
      <c r="L104" s="2">
        <v>1894.0</v>
      </c>
      <c r="M104" s="11">
        <v>-0.011850706776165119</v>
      </c>
      <c r="N104" s="11">
        <v>0.01091380465160313</v>
      </c>
      <c r="O104" s="11">
        <v>-0.0273660205245152</v>
      </c>
      <c r="P104" s="11">
        <v>0.005452562704471253</v>
      </c>
    </row>
    <row r="105" ht="15.75" customHeight="1">
      <c r="L105" s="2">
        <v>1895.0</v>
      </c>
      <c r="M105" s="11">
        <v>-0.013241925766262663</v>
      </c>
      <c r="N105" s="11">
        <v>0.012797319124819198</v>
      </c>
      <c r="O105" s="11">
        <v>-0.03399765533411503</v>
      </c>
      <c r="P105" s="11">
        <v>0.005452562704471253</v>
      </c>
    </row>
    <row r="106" ht="15.75" customHeight="1">
      <c r="L106" s="2">
        <v>1896.0</v>
      </c>
      <c r="M106" s="11">
        <v>-0.012381200108715799</v>
      </c>
      <c r="N106" s="11">
        <v>0.012519904588157011</v>
      </c>
      <c r="O106" s="11">
        <v>-0.03399765533411503</v>
      </c>
      <c r="P106" s="11">
        <v>0.005452562704471253</v>
      </c>
    </row>
    <row r="107" ht="15.75" customHeight="1">
      <c r="L107" s="2">
        <v>1897.0</v>
      </c>
      <c r="M107" s="11">
        <v>-0.01245267126236625</v>
      </c>
      <c r="N107" s="11">
        <v>0.012477927523967135</v>
      </c>
      <c r="O107" s="11">
        <v>-0.03399765533411503</v>
      </c>
      <c r="P107" s="11">
        <v>0.005452562704471253</v>
      </c>
    </row>
    <row r="108" ht="15.75" customHeight="1">
      <c r="L108" s="2">
        <v>1898.0</v>
      </c>
      <c r="M108" s="11">
        <v>-0.013601251055990367</v>
      </c>
      <c r="N108" s="11">
        <v>0.01109631552815142</v>
      </c>
      <c r="O108" s="11">
        <v>-0.03399765533411503</v>
      </c>
      <c r="P108" s="11">
        <v>0.0</v>
      </c>
    </row>
    <row r="109" ht="15.75" customHeight="1">
      <c r="L109" s="2">
        <v>1899.0</v>
      </c>
      <c r="M109" s="11">
        <v>-0.011981955852252773</v>
      </c>
      <c r="N109" s="11">
        <v>0.011821482509805487</v>
      </c>
      <c r="O109" s="11">
        <v>-0.03399765533411503</v>
      </c>
      <c r="P109" s="11">
        <v>0.0</v>
      </c>
    </row>
    <row r="110" ht="15.75" customHeight="1">
      <c r="L110" s="2">
        <v>1900.0</v>
      </c>
      <c r="M110" s="11">
        <v>-0.00916237381229569</v>
      </c>
      <c r="N110" s="11">
        <v>0.012490355280348328</v>
      </c>
      <c r="O110" s="11">
        <v>-0.03399765533411503</v>
      </c>
      <c r="P110" s="11">
        <v>0.006218905472636926</v>
      </c>
    </row>
    <row r="111" ht="15.75" customHeight="1">
      <c r="L111" s="2">
        <v>1901.0</v>
      </c>
      <c r="M111" s="11">
        <v>-0.007383404965588778</v>
      </c>
      <c r="N111" s="11">
        <v>0.01422026021241615</v>
      </c>
      <c r="O111" s="11">
        <v>-0.03399765533411503</v>
      </c>
      <c r="P111" s="11">
        <v>0.012360939431397044</v>
      </c>
    </row>
    <row r="112" ht="15.75" customHeight="1">
      <c r="L112" s="2">
        <v>1902.0</v>
      </c>
      <c r="M112" s="11">
        <v>-0.006178027110629848</v>
      </c>
      <c r="N112" s="11">
        <v>0.015391803818062781</v>
      </c>
      <c r="O112" s="11">
        <v>-0.03399765533411503</v>
      </c>
      <c r="P112" s="11">
        <v>0.012360939431397044</v>
      </c>
    </row>
    <row r="113" ht="15.75" customHeight="1">
      <c r="L113" s="2">
        <v>1903.0</v>
      </c>
      <c r="M113" s="11">
        <v>-0.0038871344961041204</v>
      </c>
      <c r="N113" s="11">
        <v>0.017105866063658583</v>
      </c>
      <c r="O113" s="11">
        <v>-0.03399765533411503</v>
      </c>
      <c r="P113" s="11">
        <v>0.017490952955367955</v>
      </c>
    </row>
    <row r="114" ht="15.75" customHeight="1">
      <c r="L114" s="2">
        <v>1904.0</v>
      </c>
      <c r="M114" s="11">
        <v>5.846260268474526E-4</v>
      </c>
      <c r="N114" s="11">
        <v>0.01604202992504579</v>
      </c>
      <c r="O114" s="11">
        <v>-0.03399765533411503</v>
      </c>
      <c r="P114" s="11">
        <v>0.017490952955367955</v>
      </c>
    </row>
    <row r="115" ht="15.75" customHeight="1">
      <c r="L115" s="2">
        <v>1905.0</v>
      </c>
      <c r="M115" s="11">
        <v>0.004051542354034751</v>
      </c>
      <c r="N115" s="11">
        <v>0.010525104076270799</v>
      </c>
      <c r="O115" s="11">
        <v>-0.012135922330097082</v>
      </c>
      <c r="P115" s="11">
        <v>0.017490952955367955</v>
      </c>
    </row>
    <row r="116" ht="15.75" customHeight="1">
      <c r="L116" s="2">
        <v>1906.0</v>
      </c>
      <c r="M116" s="11">
        <v>0.005804258098083981</v>
      </c>
      <c r="N116" s="11">
        <v>0.008847187010220282</v>
      </c>
      <c r="O116" s="11">
        <v>-0.006180469715698522</v>
      </c>
      <c r="P116" s="11">
        <v>0.017490952955367955</v>
      </c>
    </row>
    <row r="117" ht="15.75" customHeight="1">
      <c r="L117" s="2">
        <v>1907.0</v>
      </c>
      <c r="M117" s="11">
        <v>0.009757953390897807</v>
      </c>
      <c r="N117" s="11">
        <v>0.01142465774602039</v>
      </c>
      <c r="O117" s="11">
        <v>-0.006180469715698522</v>
      </c>
      <c r="P117" s="11">
        <v>0.03362318840579692</v>
      </c>
    </row>
    <row r="118" ht="15.75" customHeight="1">
      <c r="L118" s="2">
        <v>1908.0</v>
      </c>
      <c r="M118" s="11">
        <v>0.011511834336795564</v>
      </c>
      <c r="N118" s="11">
        <v>0.009947187048005814</v>
      </c>
      <c r="O118" s="11">
        <v>0.0</v>
      </c>
      <c r="P118" s="11">
        <v>0.03362318840579692</v>
      </c>
    </row>
    <row r="119" ht="15.75" customHeight="1">
      <c r="L119" s="2">
        <v>1909.0</v>
      </c>
      <c r="M119" s="11">
        <v>0.009872990850965779</v>
      </c>
      <c r="N119" s="11">
        <v>0.01288875888807978</v>
      </c>
      <c r="O119" s="11">
        <v>-0.016084303937881295</v>
      </c>
      <c r="P119" s="11">
        <v>0.03362318840579692</v>
      </c>
    </row>
    <row r="120" ht="15.75" customHeight="1">
      <c r="L120" s="2">
        <v>1910.0</v>
      </c>
      <c r="M120" s="11">
        <v>0.010884926967236322</v>
      </c>
      <c r="N120" s="11">
        <v>0.012960981586714392</v>
      </c>
      <c r="O120" s="11">
        <v>-0.016084303937881295</v>
      </c>
      <c r="P120" s="11">
        <v>0.03362318840579692</v>
      </c>
    </row>
    <row r="121" ht="15.75" customHeight="1">
      <c r="L121" s="2">
        <v>1911.0</v>
      </c>
      <c r="M121" s="11">
        <v>0.011806751120949501</v>
      </c>
      <c r="N121" s="11">
        <v>0.013396475096637927</v>
      </c>
      <c r="O121" s="11">
        <v>-0.016084303937881295</v>
      </c>
      <c r="P121" s="11">
        <v>0.03362318840579692</v>
      </c>
    </row>
    <row r="122" ht="15.75" customHeight="1">
      <c r="L122" s="2">
        <v>1912.0</v>
      </c>
      <c r="M122" s="11">
        <v>0.011617153119314166</v>
      </c>
      <c r="N122" s="11">
        <v>0.013404799760686658</v>
      </c>
      <c r="O122" s="11">
        <v>-0.016084303937881295</v>
      </c>
      <c r="P122" s="11">
        <v>0.03362318840579692</v>
      </c>
    </row>
    <row r="123" ht="15.75" customHeight="1">
      <c r="L123" s="2">
        <v>1913.0</v>
      </c>
      <c r="M123" s="11">
        <v>0.011961177788994817</v>
      </c>
      <c r="N123" s="11">
        <v>0.013614378384442497</v>
      </c>
      <c r="O123" s="11">
        <v>-0.016084303937881295</v>
      </c>
      <c r="P123" s="11">
        <v>0.03362318840579692</v>
      </c>
    </row>
    <row r="124" ht="15.75" customHeight="1">
      <c r="L124" s="2">
        <v>1914.0</v>
      </c>
      <c r="M124" s="11">
        <v>0.012280857203168878</v>
      </c>
      <c r="N124" s="11">
        <v>0.013786471404322634</v>
      </c>
      <c r="O124" s="11">
        <v>-0.016084303937881295</v>
      </c>
      <c r="P124" s="11">
        <v>0.03362318840579692</v>
      </c>
    </row>
    <row r="125" ht="15.75" customHeight="1">
      <c r="L125" s="2">
        <v>1915.0</v>
      </c>
      <c r="M125" s="11">
        <v>0.013288611451195923</v>
      </c>
      <c r="N125" s="11">
        <v>0.013137245740902092</v>
      </c>
      <c r="O125" s="11">
        <v>-0.016084303937881295</v>
      </c>
      <c r="P125" s="11">
        <v>0.03362318840579692</v>
      </c>
    </row>
    <row r="126" ht="15.75" customHeight="1">
      <c r="L126" s="2">
        <v>1916.0</v>
      </c>
      <c r="M126" s="11">
        <v>0.015727419861625114</v>
      </c>
      <c r="N126" s="11">
        <v>0.013721095239988025</v>
      </c>
      <c r="O126" s="11">
        <v>-0.016084303937881295</v>
      </c>
      <c r="P126" s="11">
        <v>0.03362318840579692</v>
      </c>
    </row>
    <row r="127" ht="15.75" customHeight="1">
      <c r="L127" s="2">
        <v>1917.0</v>
      </c>
      <c r="M127" s="11">
        <v>0.024368474574579725</v>
      </c>
      <c r="N127" s="11">
        <v>0.03721453266114369</v>
      </c>
      <c r="O127" s="11">
        <v>-0.016084303937881295</v>
      </c>
      <c r="P127" s="11">
        <v>0.125</v>
      </c>
    </row>
    <row r="128" ht="15.75" customHeight="1">
      <c r="L128" s="2">
        <v>1918.0</v>
      </c>
      <c r="M128" s="11">
        <v>0.041755935146444066</v>
      </c>
      <c r="N128" s="11">
        <v>0.06523226573016998</v>
      </c>
      <c r="O128" s="11">
        <v>-0.016084303937881295</v>
      </c>
      <c r="P128" s="11">
        <v>0.19658119658119655</v>
      </c>
    </row>
    <row r="129" ht="15.75" customHeight="1">
      <c r="L129" s="2">
        <v>1919.0</v>
      </c>
      <c r="M129" s="11">
        <v>0.060732279955247166</v>
      </c>
      <c r="N129" s="11">
        <v>0.07394270361114601</v>
      </c>
      <c r="O129" s="11">
        <v>0.010000000000000009</v>
      </c>
      <c r="P129" s="11">
        <v>0.19658119658119655</v>
      </c>
    </row>
    <row r="130" ht="15.75" customHeight="1">
      <c r="L130" s="2">
        <v>1920.0</v>
      </c>
      <c r="M130" s="11">
        <v>0.0757439462145369</v>
      </c>
      <c r="N130" s="11">
        <v>0.07893654081164266</v>
      </c>
      <c r="O130" s="11">
        <v>0.010000000000000009</v>
      </c>
      <c r="P130" s="11">
        <v>0.19658119658119655</v>
      </c>
    </row>
    <row r="131" ht="15.75" customHeight="1">
      <c r="L131" s="2">
        <v>1921.0</v>
      </c>
      <c r="M131" s="11">
        <v>0.07176396251454664</v>
      </c>
      <c r="N131" s="11">
        <v>0.08268740727565801</v>
      </c>
      <c r="O131" s="11">
        <v>-0.015544041450777257</v>
      </c>
      <c r="P131" s="11">
        <v>0.19658119658119655</v>
      </c>
    </row>
    <row r="132" ht="15.75" customHeight="1">
      <c r="L132" s="2">
        <v>1922.0</v>
      </c>
      <c r="M132" s="11">
        <v>0.058197632797167206</v>
      </c>
      <c r="N132" s="11">
        <v>0.1001145135892217</v>
      </c>
      <c r="O132" s="11">
        <v>-0.1105263157894738</v>
      </c>
      <c r="P132" s="11">
        <v>0.19658119658119655</v>
      </c>
    </row>
    <row r="133" ht="15.75" customHeight="1">
      <c r="L133" s="2">
        <v>1923.0</v>
      </c>
      <c r="M133" s="11">
        <v>0.05537868966683197</v>
      </c>
      <c r="N133" s="11">
        <v>0.10170122001785363</v>
      </c>
      <c r="O133" s="11">
        <v>-0.1105263157894738</v>
      </c>
      <c r="P133" s="11">
        <v>0.19658119658119655</v>
      </c>
    </row>
    <row r="134" ht="15.75" customHeight="1">
      <c r="L134" s="2">
        <v>1924.0</v>
      </c>
      <c r="M134" s="11">
        <v>0.056342152496756115</v>
      </c>
      <c r="N134" s="11">
        <v>0.10134107131036516</v>
      </c>
      <c r="O134" s="11">
        <v>-0.1105263157894738</v>
      </c>
      <c r="P134" s="11">
        <v>0.19658119658119655</v>
      </c>
    </row>
    <row r="135" ht="15.75" customHeight="1">
      <c r="L135" s="2">
        <v>1925.0</v>
      </c>
      <c r="M135" s="11">
        <v>0.05529157986954839</v>
      </c>
      <c r="N135" s="11">
        <v>0.1019448481150484</v>
      </c>
      <c r="O135" s="11">
        <v>-0.1105263157894738</v>
      </c>
      <c r="P135" s="11">
        <v>0.19658119658119655</v>
      </c>
    </row>
    <row r="136" ht="15.75" customHeight="1">
      <c r="L136" s="2">
        <v>1926.0</v>
      </c>
      <c r="M136" s="11">
        <v>0.05580075728608184</v>
      </c>
      <c r="N136" s="11">
        <v>0.1017939303241008</v>
      </c>
      <c r="O136" s="11">
        <v>-0.1105263157894738</v>
      </c>
      <c r="P136" s="11">
        <v>0.19658119658119655</v>
      </c>
    </row>
    <row r="137" ht="15.75" customHeight="1">
      <c r="L137" s="2">
        <v>1927.0</v>
      </c>
      <c r="M137" s="11">
        <v>0.0410826735479067</v>
      </c>
      <c r="N137" s="11">
        <v>0.1020407464791372</v>
      </c>
      <c r="O137" s="11">
        <v>-0.1105263157894738</v>
      </c>
      <c r="P137" s="11">
        <v>0.19658119658119655</v>
      </c>
    </row>
    <row r="138" ht="15.75" customHeight="1">
      <c r="L138" s="2">
        <v>1928.0</v>
      </c>
      <c r="M138" s="11">
        <v>0.0213904825975451</v>
      </c>
      <c r="N138" s="11">
        <v>0.08806416639751086</v>
      </c>
      <c r="O138" s="11">
        <v>-0.1105263157894738</v>
      </c>
      <c r="P138" s="11">
        <v>0.1785714285714286</v>
      </c>
    </row>
    <row r="139" ht="15.75" customHeight="1">
      <c r="L139" s="2">
        <v>1929.0</v>
      </c>
      <c r="M139" s="11">
        <v>0.0035781947688628773</v>
      </c>
      <c r="N139" s="11">
        <v>0.06977676428612826</v>
      </c>
      <c r="O139" s="11">
        <v>-0.1105263157894738</v>
      </c>
      <c r="P139" s="11">
        <v>0.16969696969696968</v>
      </c>
    </row>
    <row r="140" ht="15.75" customHeight="1">
      <c r="L140" s="2">
        <v>1930.0</v>
      </c>
      <c r="M140" s="11">
        <v>-0.012029720574840388</v>
      </c>
      <c r="N140" s="11">
        <v>0.03954008610726168</v>
      </c>
      <c r="O140" s="11">
        <v>-0.1105263157894738</v>
      </c>
      <c r="P140" s="11">
        <v>0.03468208092485536</v>
      </c>
    </row>
    <row r="141" ht="15.75" customHeight="1">
      <c r="L141" s="2">
        <v>1931.0</v>
      </c>
      <c r="M141" s="11">
        <v>-0.01765429123336486</v>
      </c>
      <c r="N141" s="11">
        <v>0.043744120096141086</v>
      </c>
      <c r="O141" s="11">
        <v>-0.1105263157894738</v>
      </c>
      <c r="P141" s="11">
        <v>0.03468208092485536</v>
      </c>
    </row>
    <row r="142" ht="15.75" customHeight="1">
      <c r="L142" s="2">
        <v>1932.0</v>
      </c>
      <c r="M142" s="11">
        <v>-0.016566646894319453</v>
      </c>
      <c r="N142" s="11">
        <v>0.04143781834632494</v>
      </c>
      <c r="O142" s="11">
        <v>-0.10062893081761004</v>
      </c>
      <c r="P142" s="11">
        <v>0.03468208092485536</v>
      </c>
    </row>
    <row r="143" ht="15.75" customHeight="1">
      <c r="L143" s="2">
        <v>1933.0</v>
      </c>
      <c r="M143" s="11">
        <v>-0.026069328960388473</v>
      </c>
      <c r="N143" s="11">
        <v>0.04860031154557014</v>
      </c>
      <c r="O143" s="11">
        <v>-0.10062893081761004</v>
      </c>
      <c r="P143" s="11">
        <v>0.03468208092485536</v>
      </c>
    </row>
    <row r="144" ht="15.75" customHeight="1">
      <c r="L144" s="2">
        <v>1934.0</v>
      </c>
      <c r="M144" s="11">
        <v>-0.026686420074266592</v>
      </c>
      <c r="N144" s="11">
        <v>0.04782370393883094</v>
      </c>
      <c r="O144" s="11">
        <v>-0.10062893081761004</v>
      </c>
      <c r="P144" s="11">
        <v>0.03468208092485536</v>
      </c>
    </row>
    <row r="145" ht="15.75" customHeight="1">
      <c r="L145" s="2">
        <v>1935.0</v>
      </c>
      <c r="M145" s="11">
        <v>-0.023776449229528616</v>
      </c>
      <c r="N145" s="11">
        <v>0.05051133306412523</v>
      </c>
      <c r="O145" s="11">
        <v>-0.10062893081761004</v>
      </c>
      <c r="P145" s="11">
        <v>0.03468208092485536</v>
      </c>
    </row>
    <row r="146" ht="15.75" customHeight="1">
      <c r="L146" s="2">
        <v>1936.0</v>
      </c>
      <c r="M146" s="11">
        <v>-0.025677783287679744</v>
      </c>
      <c r="N146" s="11">
        <v>0.048343601752003085</v>
      </c>
      <c r="O146" s="11">
        <v>-0.10062893081761004</v>
      </c>
      <c r="P146" s="11">
        <v>0.030303030303030276</v>
      </c>
    </row>
    <row r="147" ht="15.75" customHeight="1">
      <c r="L147" s="2">
        <v>1937.0</v>
      </c>
      <c r="M147" s="11">
        <v>-0.02137094319985815</v>
      </c>
      <c r="N147" s="11">
        <v>0.05053035896461103</v>
      </c>
      <c r="O147" s="11">
        <v>-0.10062893081761004</v>
      </c>
      <c r="P147" s="11">
        <v>0.030303030303030276</v>
      </c>
    </row>
    <row r="148" ht="15.75" customHeight="1">
      <c r="L148" s="2">
        <v>1938.0</v>
      </c>
      <c r="M148" s="11">
        <v>-0.019552769427082145</v>
      </c>
      <c r="N148" s="11">
        <v>0.05122102162274817</v>
      </c>
      <c r="O148" s="11">
        <v>-0.10062893081761004</v>
      </c>
      <c r="P148" s="11">
        <v>0.030303030303030276</v>
      </c>
    </row>
    <row r="149" ht="15.75" customHeight="1">
      <c r="L149" s="2">
        <v>1939.0</v>
      </c>
      <c r="M149" s="11">
        <v>-0.01980339823239348</v>
      </c>
      <c r="N149" s="11">
        <v>0.051190240285508545</v>
      </c>
      <c r="O149" s="11">
        <v>-0.10062893081761004</v>
      </c>
      <c r="P149" s="11">
        <v>0.030303030303030276</v>
      </c>
    </row>
    <row r="150" ht="15.75" customHeight="1">
      <c r="L150" s="2">
        <v>1940.0</v>
      </c>
      <c r="M150" s="11">
        <v>-0.020505799347223165</v>
      </c>
      <c r="N150" s="11">
        <v>0.05095161780923753</v>
      </c>
      <c r="O150" s="11">
        <v>-0.10062893081761004</v>
      </c>
      <c r="P150" s="11">
        <v>0.030303030303030276</v>
      </c>
    </row>
    <row r="151" ht="15.75" customHeight="1">
      <c r="L151" s="2">
        <v>1941.0</v>
      </c>
      <c r="M151" s="11">
        <v>-0.011942546080068039</v>
      </c>
      <c r="N151" s="11">
        <v>0.04852646565279716</v>
      </c>
      <c r="O151" s="11">
        <v>-0.10062893081761004</v>
      </c>
      <c r="P151" s="11">
        <v>0.030303030303030276</v>
      </c>
    </row>
    <row r="152" ht="15.75" customHeight="1">
      <c r="L152" s="2">
        <v>1942.0</v>
      </c>
      <c r="M152" s="11">
        <v>0.009383872525950424</v>
      </c>
      <c r="N152" s="11">
        <v>0.05163559623725575</v>
      </c>
      <c r="O152" s="11">
        <v>-0.09790209790209792</v>
      </c>
      <c r="P152" s="11">
        <v>0.11347517730496448</v>
      </c>
    </row>
    <row r="153" ht="15.75" customHeight="1">
      <c r="L153" s="2">
        <v>1943.0</v>
      </c>
      <c r="M153" s="11">
        <v>0.027376670071343104</v>
      </c>
      <c r="N153" s="11">
        <v>0.038764315259031006</v>
      </c>
      <c r="O153" s="11">
        <v>-0.014084507042253502</v>
      </c>
      <c r="P153" s="11">
        <v>0.11347517730496448</v>
      </c>
    </row>
    <row r="154" ht="15.75" customHeight="1">
      <c r="L154" s="2">
        <v>1944.0</v>
      </c>
      <c r="M154" s="11">
        <v>0.028010455460988213</v>
      </c>
      <c r="N154" s="11">
        <v>0.038729604420965985</v>
      </c>
      <c r="O154" s="11">
        <v>-0.014084507042253502</v>
      </c>
      <c r="P154" s="11">
        <v>0.11347517730496448</v>
      </c>
    </row>
    <row r="155" ht="15.75" customHeight="1">
      <c r="L155" s="2">
        <v>1945.0</v>
      </c>
      <c r="M155" s="11">
        <v>0.027278288465756244</v>
      </c>
      <c r="N155" s="11">
        <v>0.0387639630362895</v>
      </c>
      <c r="O155" s="11">
        <v>-0.014084507042253502</v>
      </c>
      <c r="P155" s="11">
        <v>0.11347517730496448</v>
      </c>
    </row>
    <row r="156" ht="15.75" customHeight="1">
      <c r="L156" s="2">
        <v>1946.0</v>
      </c>
      <c r="M156" s="11">
        <v>0.02806181874643296</v>
      </c>
      <c r="N156" s="11">
        <v>0.038547043030046205</v>
      </c>
      <c r="O156" s="11">
        <v>-0.014084507042253502</v>
      </c>
      <c r="P156" s="11">
        <v>0.11347517730496448</v>
      </c>
    </row>
    <row r="157" ht="15.75" customHeight="1">
      <c r="L157" s="2">
        <v>1947.0</v>
      </c>
      <c r="M157" s="11">
        <v>0.04309036709438361</v>
      </c>
      <c r="N157" s="11">
        <v>0.06152868184725694</v>
      </c>
      <c r="O157" s="11">
        <v>-0.014084507042253502</v>
      </c>
      <c r="P157" s="11">
        <v>0.18131868131868134</v>
      </c>
    </row>
    <row r="158" ht="15.75" customHeight="1">
      <c r="L158" s="2">
        <v>1948.0</v>
      </c>
      <c r="M158" s="11">
        <v>0.05255791201558086</v>
      </c>
      <c r="N158" s="11">
        <v>0.06243258377563755</v>
      </c>
      <c r="O158" s="11">
        <v>-0.014084507042253502</v>
      </c>
      <c r="P158" s="11">
        <v>0.18131868131868134</v>
      </c>
    </row>
    <row r="159" ht="15.75" customHeight="1">
      <c r="L159" s="2">
        <v>1949.0</v>
      </c>
      <c r="M159" s="11">
        <v>0.05537868966683193</v>
      </c>
      <c r="N159" s="11">
        <v>0.059696602712640046</v>
      </c>
      <c r="O159" s="11">
        <v>-0.0071428571428571175</v>
      </c>
      <c r="P159" s="11">
        <v>0.18131868131868134</v>
      </c>
    </row>
    <row r="160" ht="15.75" customHeight="1">
      <c r="L160" s="2">
        <v>1950.0</v>
      </c>
      <c r="M160" s="11">
        <v>0.05391432169574198</v>
      </c>
      <c r="N160" s="11">
        <v>0.06145824074037507</v>
      </c>
      <c r="O160" s="11">
        <v>-0.02083333333333337</v>
      </c>
      <c r="P160" s="11">
        <v>0.18131868131868134</v>
      </c>
    </row>
    <row r="161" ht="15.75" customHeight="1">
      <c r="L161" s="2">
        <v>1951.0</v>
      </c>
      <c r="M161" s="11">
        <v>0.0606240249291873</v>
      </c>
      <c r="N161" s="11">
        <v>0.06009929543201607</v>
      </c>
      <c r="O161" s="11">
        <v>-0.02083333333333337</v>
      </c>
      <c r="P161" s="11">
        <v>0.18131868131868134</v>
      </c>
    </row>
    <row r="162" ht="15.75" customHeight="1">
      <c r="L162" s="2">
        <v>1952.0</v>
      </c>
      <c r="M162" s="11">
        <v>0.05374280473490906</v>
      </c>
      <c r="N162" s="11">
        <v>0.05747713745576852</v>
      </c>
      <c r="O162" s="11">
        <v>-0.02083333333333337</v>
      </c>
      <c r="P162" s="11">
        <v>0.18131868131868134</v>
      </c>
    </row>
    <row r="163" ht="15.75" customHeight="1">
      <c r="L163" s="2">
        <v>1953.0</v>
      </c>
      <c r="M163" s="11">
        <v>0.04640424594933972</v>
      </c>
      <c r="N163" s="11">
        <v>0.05905317727618305</v>
      </c>
      <c r="O163" s="11">
        <v>-0.02083333333333337</v>
      </c>
      <c r="P163" s="11">
        <v>0.18131868131868134</v>
      </c>
    </row>
    <row r="164" ht="15.75" customHeight="1">
      <c r="L164" s="2">
        <v>1954.0</v>
      </c>
      <c r="M164" s="11">
        <v>0.04452852153173154</v>
      </c>
      <c r="N164" s="11">
        <v>0.05995897213577816</v>
      </c>
      <c r="O164" s="11">
        <v>-0.02083333333333337</v>
      </c>
      <c r="P164" s="11">
        <v>0.18131868131868134</v>
      </c>
    </row>
    <row r="165" ht="15.75" customHeight="1">
      <c r="L165" s="2">
        <v>1955.0</v>
      </c>
      <c r="M165" s="11">
        <v>0.04137974399241659</v>
      </c>
      <c r="N165" s="11">
        <v>0.06199440804658491</v>
      </c>
      <c r="O165" s="11">
        <v>-0.02083333333333337</v>
      </c>
      <c r="P165" s="11">
        <v>0.18131868131868134</v>
      </c>
    </row>
    <row r="166" ht="15.75" customHeight="1">
      <c r="L166" s="2">
        <v>1956.0</v>
      </c>
      <c r="M166" s="11">
        <v>0.03945655087614298</v>
      </c>
      <c r="N166" s="11">
        <v>0.06295779470405818</v>
      </c>
      <c r="O166" s="11">
        <v>-0.02083333333333337</v>
      </c>
      <c r="P166" s="11">
        <v>0.18131868131868134</v>
      </c>
    </row>
    <row r="167" ht="15.75" customHeight="1">
      <c r="L167" s="2">
        <v>1957.0</v>
      </c>
      <c r="M167" s="11">
        <v>0.025290804192924874</v>
      </c>
      <c r="N167" s="11">
        <v>0.03921996314461864</v>
      </c>
      <c r="O167" s="11">
        <v>-0.02083333333333337</v>
      </c>
      <c r="P167" s="11">
        <v>0.10232558139534875</v>
      </c>
    </row>
    <row r="168" ht="15.75" customHeight="1">
      <c r="L168" s="2">
        <v>1958.0</v>
      </c>
      <c r="M168" s="11">
        <v>0.018970869989443688</v>
      </c>
      <c r="N168" s="11">
        <v>0.029211459255759936</v>
      </c>
      <c r="O168" s="11">
        <v>-0.02083333333333337</v>
      </c>
      <c r="P168" s="11">
        <v>0.08085106382978724</v>
      </c>
    </row>
    <row r="169" ht="15.75" customHeight="1">
      <c r="L169" s="2">
        <v>1959.0</v>
      </c>
      <c r="M169" s="11">
        <v>0.019104397542705754</v>
      </c>
      <c r="N169" s="11">
        <v>0.029180700550955223</v>
      </c>
      <c r="O169" s="11">
        <v>-0.02083333333333337</v>
      </c>
      <c r="P169" s="11">
        <v>0.08085106382978724</v>
      </c>
    </row>
    <row r="170" ht="15.75" customHeight="1">
      <c r="L170" s="2">
        <v>1960.0</v>
      </c>
      <c r="M170" s="11">
        <v>0.022303801642177417</v>
      </c>
      <c r="N170" s="11">
        <v>0.02587357099280532</v>
      </c>
      <c r="O170" s="11">
        <v>-0.0074349442379182396</v>
      </c>
      <c r="P170" s="11">
        <v>0.08085106382978724</v>
      </c>
    </row>
    <row r="171" ht="15.75" customHeight="1">
      <c r="L171" s="2">
        <v>1961.0</v>
      </c>
      <c r="M171" s="11">
        <v>0.016104219308536727</v>
      </c>
      <c r="N171" s="11">
        <v>0.01582794151404117</v>
      </c>
      <c r="O171" s="11">
        <v>-0.0074349442379182396</v>
      </c>
      <c r="P171" s="11">
        <v>0.04330708661417337</v>
      </c>
    </row>
    <row r="172" ht="15.75" customHeight="1">
      <c r="L172" s="2">
        <v>1962.0</v>
      </c>
      <c r="M172" s="11">
        <v>0.012482529330026125</v>
      </c>
      <c r="N172" s="11">
        <v>0.012811056199392844</v>
      </c>
      <c r="O172" s="11">
        <v>-0.0074349442379182396</v>
      </c>
      <c r="P172" s="11">
        <v>0.03623188405797095</v>
      </c>
    </row>
    <row r="173" ht="15.75" customHeight="1">
      <c r="L173" s="2">
        <v>1963.0</v>
      </c>
      <c r="M173" s="11">
        <v>0.013442690591480806</v>
      </c>
      <c r="N173" s="11">
        <v>0.01243408631547097</v>
      </c>
      <c r="O173" s="11">
        <v>-0.0074349442379182396</v>
      </c>
      <c r="P173" s="11">
        <v>0.03623188405797095</v>
      </c>
    </row>
    <row r="174" ht="15.75" customHeight="1">
      <c r="L174" s="2">
        <v>1964.0</v>
      </c>
      <c r="M174" s="11">
        <v>0.01395952656275552</v>
      </c>
      <c r="N174" s="11">
        <v>0.012438388808325514</v>
      </c>
      <c r="O174" s="11">
        <v>-0.0074349442379182396</v>
      </c>
      <c r="P174" s="11">
        <v>0.03623188405797095</v>
      </c>
    </row>
    <row r="175" ht="15.75" customHeight="1">
      <c r="L175" s="2">
        <v>1965.0</v>
      </c>
      <c r="M175" s="11">
        <v>0.01569738252887679</v>
      </c>
      <c r="N175" s="11">
        <v>0.010116138681982917</v>
      </c>
      <c r="O175" s="11">
        <v>0.0037453183520599342</v>
      </c>
      <c r="P175" s="11">
        <v>0.03623188405797095</v>
      </c>
    </row>
    <row r="176" ht="15.75" customHeight="1">
      <c r="L176" s="2">
        <v>1966.0</v>
      </c>
      <c r="M176" s="11">
        <v>0.01725359327127205</v>
      </c>
      <c r="N176" s="11">
        <v>0.009221253742360868</v>
      </c>
      <c r="O176" s="11">
        <v>0.006711409395973034</v>
      </c>
      <c r="P176" s="11">
        <v>0.03623188405797095</v>
      </c>
    </row>
    <row r="177" ht="15.75" customHeight="1">
      <c r="L177" s="2">
        <v>1967.0</v>
      </c>
      <c r="M177" s="11">
        <v>0.017720872522025734</v>
      </c>
      <c r="N177" s="11">
        <v>0.010025445845473642</v>
      </c>
      <c r="O177" s="11">
        <v>0.006711409395973034</v>
      </c>
      <c r="P177" s="11">
        <v>0.03623188405797095</v>
      </c>
    </row>
    <row r="178" ht="15.75" customHeight="1">
      <c r="L178" s="2">
        <v>1968.0</v>
      </c>
      <c r="M178" s="11">
        <v>0.01774466522272462</v>
      </c>
      <c r="N178" s="11">
        <v>0.010075201717008304</v>
      </c>
      <c r="O178" s="11">
        <v>0.006711409395973034</v>
      </c>
      <c r="P178" s="11">
        <v>0.03647416413373872</v>
      </c>
    </row>
    <row r="179" ht="15.75" customHeight="1">
      <c r="L179" s="2">
        <v>1969.0</v>
      </c>
      <c r="M179" s="11">
        <v>0.020716652205126057</v>
      </c>
      <c r="N179" s="11">
        <v>0.012890550860220886</v>
      </c>
      <c r="O179" s="11">
        <v>0.006711409395973034</v>
      </c>
      <c r="P179" s="11">
        <v>0.04398826979472137</v>
      </c>
    </row>
    <row r="180" ht="15.75" customHeight="1">
      <c r="L180" s="2">
        <v>1970.0</v>
      </c>
      <c r="M180" s="11">
        <v>0.02579934624537342</v>
      </c>
      <c r="N180" s="11">
        <v>0.01764886773202268</v>
      </c>
      <c r="O180" s="11">
        <v>0.006711409395973034</v>
      </c>
      <c r="P180" s="11">
        <v>0.06179775280898858</v>
      </c>
    </row>
    <row r="181" ht="15.75" customHeight="1">
      <c r="L181" s="2">
        <v>1971.0</v>
      </c>
      <c r="M181" s="11">
        <v>0.029358560938777346</v>
      </c>
      <c r="N181" s="11">
        <v>0.01921759668616059</v>
      </c>
      <c r="O181" s="11">
        <v>0.006711409395973034</v>
      </c>
      <c r="P181" s="11">
        <v>0.06179775280898858</v>
      </c>
    </row>
    <row r="182" ht="15.75" customHeight="1">
      <c r="L182" s="2">
        <v>1972.0</v>
      </c>
      <c r="M182" s="11">
        <v>0.03198184410604256</v>
      </c>
      <c r="N182" s="11">
        <v>0.01746799850190082</v>
      </c>
      <c r="O182" s="11">
        <v>0.009708737864077666</v>
      </c>
      <c r="P182" s="11">
        <v>0.06179775280898858</v>
      </c>
    </row>
    <row r="183" ht="15.75" customHeight="1">
      <c r="L183" s="2">
        <v>1973.0</v>
      </c>
      <c r="M183" s="11">
        <v>0.03431685414347511</v>
      </c>
      <c r="N183" s="11">
        <v>0.016189828032514644</v>
      </c>
      <c r="O183" s="11">
        <v>0.009708737864077666</v>
      </c>
      <c r="P183" s="11">
        <v>0.06179775280898858</v>
      </c>
    </row>
    <row r="184" ht="15.75" customHeight="1">
      <c r="L184" s="2">
        <v>1974.0</v>
      </c>
      <c r="M184" s="11">
        <v>0.041940078795046826</v>
      </c>
      <c r="N184" s="11">
        <v>0.02350400936045978</v>
      </c>
      <c r="O184" s="11">
        <v>0.009708737864077666</v>
      </c>
      <c r="P184" s="11">
        <v>0.0938967136150235</v>
      </c>
    </row>
    <row r="185" ht="15.75" customHeight="1">
      <c r="L185" s="2">
        <v>1975.0</v>
      </c>
      <c r="M185" s="11">
        <v>0.0526119907157729</v>
      </c>
      <c r="N185" s="11">
        <v>0.030727852376392167</v>
      </c>
      <c r="O185" s="11">
        <v>0.019230769230769384</v>
      </c>
      <c r="P185" s="11">
        <v>0.11802575107296143</v>
      </c>
    </row>
    <row r="186" ht="15.75" customHeight="1">
      <c r="L186" s="2">
        <v>1976.0</v>
      </c>
      <c r="M186" s="11">
        <v>0.057461993296247044</v>
      </c>
      <c r="N186" s="11">
        <v>0.028534318211874892</v>
      </c>
      <c r="O186" s="11">
        <v>0.03266331658291466</v>
      </c>
      <c r="P186" s="11">
        <v>0.11802575107296143</v>
      </c>
    </row>
    <row r="187" ht="15.75" customHeight="1">
      <c r="L187" s="2">
        <v>1977.0</v>
      </c>
      <c r="M187" s="11">
        <v>0.05924396137188463</v>
      </c>
      <c r="N187" s="11">
        <v>0.027467371609429476</v>
      </c>
      <c r="O187" s="11">
        <v>0.03266331658291466</v>
      </c>
      <c r="P187" s="11">
        <v>0.11802575107296143</v>
      </c>
    </row>
    <row r="188" ht="15.75" customHeight="1">
      <c r="L188" s="2">
        <v>1978.0</v>
      </c>
      <c r="M188" s="11">
        <v>0.06245993965176204</v>
      </c>
      <c r="N188" s="11">
        <v>0.02631681309969267</v>
      </c>
      <c r="O188" s="11">
        <v>0.03266331658291466</v>
      </c>
      <c r="P188" s="11">
        <v>0.11802575107296143</v>
      </c>
    </row>
    <row r="189" ht="15.75" customHeight="1">
      <c r="L189" s="2">
        <v>1979.0</v>
      </c>
      <c r="M189" s="11">
        <v>0.06732595484721288</v>
      </c>
      <c r="N189" s="11">
        <v>0.026969119583988604</v>
      </c>
      <c r="O189" s="11">
        <v>0.03266331658291466</v>
      </c>
      <c r="P189" s="11">
        <v>0.11802575107296143</v>
      </c>
    </row>
    <row r="190" ht="15.75" customHeight="1">
      <c r="L190" s="2">
        <v>1980.0</v>
      </c>
      <c r="M190" s="11">
        <v>0.07485227427310445</v>
      </c>
      <c r="N190" s="11">
        <v>0.03499420677791432</v>
      </c>
      <c r="O190" s="11">
        <v>0.03266331658291466</v>
      </c>
      <c r="P190" s="11">
        <v>0.1390922401171304</v>
      </c>
    </row>
    <row r="191" ht="15.75" customHeight="1">
      <c r="L191" s="2">
        <v>1981.0</v>
      </c>
      <c r="M191" s="11">
        <v>0.08134336063936555</v>
      </c>
      <c r="N191" s="11">
        <v>0.036408404949409015</v>
      </c>
      <c r="O191" s="11">
        <v>0.03266331658291466</v>
      </c>
      <c r="P191" s="11">
        <v>0.1390922401171304</v>
      </c>
    </row>
    <row r="192" ht="15.75" customHeight="1">
      <c r="L192" s="2">
        <v>1982.0</v>
      </c>
      <c r="M192" s="11">
        <v>0.08659321060743387</v>
      </c>
      <c r="N192" s="11">
        <v>0.032055421260951865</v>
      </c>
      <c r="O192" s="11">
        <v>0.03649635036496357</v>
      </c>
      <c r="P192" s="11">
        <v>0.1390922401171304</v>
      </c>
    </row>
    <row r="193" ht="15.75" customHeight="1">
      <c r="L193" s="2">
        <v>1983.0</v>
      </c>
      <c r="M193" s="11">
        <v>0.08665810993605987</v>
      </c>
      <c r="N193" s="11">
        <v>0.03194739608857005</v>
      </c>
      <c r="O193" s="11">
        <v>0.03711558854718988</v>
      </c>
      <c r="P193" s="11">
        <v>0.1390922401171304</v>
      </c>
    </row>
    <row r="194" ht="15.75" customHeight="1">
      <c r="L194" s="2">
        <v>1984.0</v>
      </c>
      <c r="M194" s="11">
        <v>0.08138122916109074</v>
      </c>
      <c r="N194" s="11">
        <v>0.03481438796782664</v>
      </c>
      <c r="O194" s="11">
        <v>0.03711558854718988</v>
      </c>
      <c r="P194" s="11">
        <v>0.1390922401171304</v>
      </c>
    </row>
    <row r="195" ht="15.75" customHeight="1">
      <c r="L195" s="2">
        <v>1985.0</v>
      </c>
      <c r="M195" s="11">
        <v>0.0731031597098058</v>
      </c>
      <c r="N195" s="11">
        <v>0.03509585739491602</v>
      </c>
      <c r="O195" s="11">
        <v>0.03532875368007837</v>
      </c>
      <c r="P195" s="11">
        <v>0.1390922401171304</v>
      </c>
    </row>
    <row r="196" ht="15.75" customHeight="1">
      <c r="L196" s="2">
        <v>1986.0</v>
      </c>
      <c r="M196" s="11">
        <v>0.07022126554635412</v>
      </c>
      <c r="N196" s="11">
        <v>0.03677483068678894</v>
      </c>
      <c r="O196" s="11">
        <v>0.03532875368007837</v>
      </c>
      <c r="P196" s="11">
        <v>0.1390922401171304</v>
      </c>
    </row>
    <row r="197" ht="15.75" customHeight="1">
      <c r="L197" s="2">
        <v>1987.0</v>
      </c>
      <c r="M197" s="11">
        <v>0.06633801503679777</v>
      </c>
      <c r="N197" s="11">
        <v>0.040606685570890026</v>
      </c>
      <c r="O197" s="11">
        <v>0.014598540145985384</v>
      </c>
      <c r="P197" s="11">
        <v>0.1390922401171304</v>
      </c>
    </row>
    <row r="198" ht="15.75" customHeight="1">
      <c r="L198" s="2">
        <v>1988.0</v>
      </c>
      <c r="M198" s="11">
        <v>0.06351919857076122</v>
      </c>
      <c r="N198" s="11">
        <v>0.041453776675194946</v>
      </c>
      <c r="O198" s="11">
        <v>0.014598540145985384</v>
      </c>
      <c r="P198" s="11">
        <v>0.1390922401171304</v>
      </c>
    </row>
    <row r="199" ht="15.75" customHeight="1">
      <c r="L199" s="2">
        <v>1989.0</v>
      </c>
      <c r="M199" s="11">
        <v>0.058942415029617716</v>
      </c>
      <c r="N199" s="11">
        <v>0.040476917165138314</v>
      </c>
      <c r="O199" s="11">
        <v>0.014598540145985384</v>
      </c>
      <c r="P199" s="11">
        <v>0.1390922401171304</v>
      </c>
    </row>
    <row r="200" ht="15.75" customHeight="1">
      <c r="L200" s="2">
        <v>1990.0</v>
      </c>
      <c r="M200" s="11">
        <v>0.05055545724580091</v>
      </c>
      <c r="N200" s="11">
        <v>0.029305949660253825</v>
      </c>
      <c r="O200" s="11">
        <v>0.014598540145985384</v>
      </c>
      <c r="P200" s="11">
        <v>0.11825192802056561</v>
      </c>
    </row>
    <row r="201" ht="15.75" customHeight="1">
      <c r="L201" s="2">
        <v>1991.0</v>
      </c>
      <c r="M201" s="11">
        <v>0.04460615567414731</v>
      </c>
      <c r="N201" s="11">
        <v>0.017781108336541097</v>
      </c>
      <c r="O201" s="11">
        <v>0.014598540145985384</v>
      </c>
      <c r="P201" s="11">
        <v>0.0839080459770114</v>
      </c>
    </row>
    <row r="202" ht="15.75" customHeight="1">
      <c r="L202" s="2">
        <v>1992.0</v>
      </c>
      <c r="M202" s="11">
        <v>0.03888672915875713</v>
      </c>
      <c r="N202" s="11">
        <v>0.012144095792613883</v>
      </c>
      <c r="O202" s="11">
        <v>0.014598540145985384</v>
      </c>
      <c r="P202" s="11">
        <v>0.05651491365777073</v>
      </c>
    </row>
    <row r="203" ht="15.75" customHeight="1">
      <c r="L203" s="2">
        <v>1993.0</v>
      </c>
      <c r="M203" s="11">
        <v>0.038432010342892856</v>
      </c>
      <c r="N203" s="11">
        <v>0.012303631275450448</v>
      </c>
      <c r="O203" s="11">
        <v>0.014598540145985384</v>
      </c>
      <c r="P203" s="11">
        <v>0.05651491365777073</v>
      </c>
    </row>
    <row r="204" ht="15.75" customHeight="1">
      <c r="L204" s="2">
        <v>1994.0</v>
      </c>
      <c r="M204" s="11">
        <v>0.03675781770958776</v>
      </c>
      <c r="N204" s="11">
        <v>0.012903492980018817</v>
      </c>
      <c r="O204" s="11">
        <v>0.014598540145985384</v>
      </c>
      <c r="P204" s="11">
        <v>0.05651491365777073</v>
      </c>
    </row>
    <row r="205" ht="15.75" customHeight="1">
      <c r="L205" s="2">
        <v>1995.0</v>
      </c>
      <c r="M205" s="11">
        <v>0.03602599413281694</v>
      </c>
      <c r="N205" s="11">
        <v>0.013199916601192317</v>
      </c>
      <c r="O205" s="11">
        <v>0.014598540145985384</v>
      </c>
      <c r="P205" s="11">
        <v>0.05651491365777073</v>
      </c>
    </row>
    <row r="206" ht="15.75" customHeight="1">
      <c r="L206" s="2">
        <v>1996.0</v>
      </c>
      <c r="M206" s="11">
        <v>0.034864940888880154</v>
      </c>
      <c r="N206" s="11">
        <v>0.013436857193085322</v>
      </c>
      <c r="O206" s="11">
        <v>0.014598540145985384</v>
      </c>
      <c r="P206" s="11">
        <v>0.05651491365777073</v>
      </c>
    </row>
    <row r="207" ht="15.75" customHeight="1">
      <c r="L207" s="2">
        <v>1997.0</v>
      </c>
      <c r="M207" s="11">
        <v>0.03646952989668778</v>
      </c>
      <c r="N207" s="11">
        <v>0.011576861151085294</v>
      </c>
      <c r="O207" s="11">
        <v>0.02524544179523147</v>
      </c>
      <c r="P207" s="11">
        <v>0.05651491365777073</v>
      </c>
    </row>
    <row r="208" ht="15.75" customHeight="1">
      <c r="L208" s="2">
        <v>1998.0</v>
      </c>
      <c r="M208" s="11">
        <v>0.03397681291603173</v>
      </c>
      <c r="N208" s="11">
        <v>0.01317673309295887</v>
      </c>
      <c r="O208" s="11">
        <v>0.015713387806411072</v>
      </c>
      <c r="P208" s="11">
        <v>0.05651491365777073</v>
      </c>
    </row>
    <row r="209" ht="15.75" customHeight="1">
      <c r="L209" s="2">
        <v>1999.0</v>
      </c>
      <c r="M209" s="11">
        <v>0.030977867156136294</v>
      </c>
      <c r="N209" s="11">
        <v>0.013393170848819433</v>
      </c>
      <c r="O209" s="11">
        <v>0.015713387806411072</v>
      </c>
      <c r="P209" s="11">
        <v>0.05651491365777073</v>
      </c>
    </row>
    <row r="210" ht="15.75" customHeight="1">
      <c r="L210" s="2">
        <v>2000.0</v>
      </c>
      <c r="M210" s="11">
        <v>0.028537904823321684</v>
      </c>
      <c r="N210" s="11">
        <v>0.011192832376738676</v>
      </c>
      <c r="O210" s="11">
        <v>0.015713387806411072</v>
      </c>
      <c r="P210" s="11">
        <v>0.05651491365777073</v>
      </c>
    </row>
    <row r="211" ht="15.75" customHeight="1">
      <c r="L211" s="2">
        <v>2001.0</v>
      </c>
      <c r="M211" s="11">
        <v>0.026654011939646352</v>
      </c>
      <c r="N211" s="11">
        <v>0.006559255504035399</v>
      </c>
      <c r="O211" s="11">
        <v>0.015713387806411072</v>
      </c>
      <c r="P211" s="11">
        <v>0.037322274881516515</v>
      </c>
    </row>
    <row r="212" ht="15.75" customHeight="1">
      <c r="L212" s="2">
        <v>2002.0</v>
      </c>
      <c r="M212" s="11">
        <v>0.025185578541554586</v>
      </c>
      <c r="N212" s="11">
        <v>0.008151985775523287</v>
      </c>
      <c r="O212" s="11">
        <v>0.01142204454597362</v>
      </c>
      <c r="P212" s="11">
        <v>0.037322274881516515</v>
      </c>
    </row>
    <row r="213" ht="15.75" customHeight="1">
      <c r="L213" s="2">
        <v>2003.0</v>
      </c>
      <c r="M213" s="11">
        <v>0.02452731153237508</v>
      </c>
      <c r="N213" s="11">
        <v>0.007745813526151472</v>
      </c>
      <c r="O213" s="11">
        <v>0.01142204454597362</v>
      </c>
      <c r="P213" s="11">
        <v>0.037322274881516515</v>
      </c>
    </row>
    <row r="214" ht="15.75" customHeight="1">
      <c r="L214" s="2">
        <v>2004.0</v>
      </c>
      <c r="M214" s="11">
        <v>0.023927862635291373</v>
      </c>
      <c r="N214" s="11">
        <v>0.007915646697684159</v>
      </c>
      <c r="O214" s="11">
        <v>0.01142204454597362</v>
      </c>
      <c r="P214" s="11">
        <v>0.037322274881516515</v>
      </c>
    </row>
    <row r="215" ht="15.75" customHeight="1">
      <c r="L215" s="2">
        <v>2005.0</v>
      </c>
      <c r="M215" s="11">
        <v>0.0240924662221546</v>
      </c>
      <c r="N215" s="11">
        <v>0.008027051102003545</v>
      </c>
      <c r="O215" s="11">
        <v>0.01142204454597362</v>
      </c>
      <c r="P215" s="11">
        <v>0.037322274881516515</v>
      </c>
    </row>
    <row r="216" ht="15.75" customHeight="1">
      <c r="L216" s="2">
        <v>2006.0</v>
      </c>
      <c r="M216" s="11">
        <v>0.02533915398149451</v>
      </c>
      <c r="N216" s="11">
        <v>0.009437663052964335</v>
      </c>
      <c r="O216" s="11">
        <v>0.01142204454597362</v>
      </c>
      <c r="P216" s="11">
        <v>0.03985317252228637</v>
      </c>
    </row>
    <row r="217" ht="15.75" customHeight="1">
      <c r="L217" s="2">
        <v>2007.0</v>
      </c>
      <c r="M217" s="11">
        <v>0.02437145005278882</v>
      </c>
      <c r="N217" s="11">
        <v>0.009357010098728764</v>
      </c>
      <c r="O217" s="11">
        <v>0.01142204454597362</v>
      </c>
      <c r="P217" s="11">
        <v>0.03985317252228637</v>
      </c>
    </row>
    <row r="218" ht="15.75" customHeight="1">
      <c r="L218" s="2">
        <v>2008.0</v>
      </c>
      <c r="M218" s="11">
        <v>0.027071250903625395</v>
      </c>
      <c r="N218" s="11">
        <v>0.010420474681677899</v>
      </c>
      <c r="O218" s="11">
        <v>0.01142204454597362</v>
      </c>
      <c r="P218" s="11">
        <v>0.04280294047901356</v>
      </c>
    </row>
    <row r="219" ht="15.75" customHeight="1">
      <c r="L219" s="2">
        <v>2009.0</v>
      </c>
      <c r="M219" s="11">
        <v>0.025401415086955943</v>
      </c>
      <c r="N219" s="11">
        <v>0.013171067473143828</v>
      </c>
      <c r="O219" s="11">
        <v>2.984650369528552E-4</v>
      </c>
      <c r="P219" s="11">
        <v>0.04280294047901356</v>
      </c>
    </row>
    <row r="220" ht="15.75" customHeight="1">
      <c r="L220" s="2">
        <v>2010.0</v>
      </c>
      <c r="M220" s="11">
        <v>0.02528839437488957</v>
      </c>
      <c r="N220" s="11">
        <v>0.013157676477905778</v>
      </c>
      <c r="O220" s="11">
        <v>2.984650369528552E-4</v>
      </c>
      <c r="P220" s="11">
        <v>0.04280294047901356</v>
      </c>
    </row>
    <row r="221" ht="15.75" customHeight="1">
      <c r="L221" s="2">
        <v>2011.0</v>
      </c>
      <c r="M221" s="11">
        <v>0.02319321796929553</v>
      </c>
      <c r="N221" s="11">
        <v>0.012705436389578682</v>
      </c>
      <c r="O221" s="11">
        <v>2.984650369528552E-4</v>
      </c>
      <c r="P221" s="11">
        <v>0.04280294047901356</v>
      </c>
    </row>
    <row r="222" ht="15.75" customHeight="1">
      <c r="L222" s="2">
        <v>2012.0</v>
      </c>
      <c r="M222" s="11">
        <v>0.024982829943307115</v>
      </c>
      <c r="N222" s="11">
        <v>0.012095352769059308</v>
      </c>
      <c r="O222" s="11">
        <v>2.984650369528552E-4</v>
      </c>
      <c r="P222" s="11">
        <v>0.04280294047901356</v>
      </c>
    </row>
    <row r="223" ht="15.75" customHeight="1">
      <c r="L223" s="2">
        <v>2013.0</v>
      </c>
      <c r="M223" s="11">
        <v>0.023976829010131474</v>
      </c>
      <c r="N223" s="11">
        <v>0.012421100668674323</v>
      </c>
      <c r="O223" s="11">
        <v>2.984650369528552E-4</v>
      </c>
      <c r="P223" s="11">
        <v>0.04280294047901356</v>
      </c>
    </row>
    <row r="224" ht="15.75" customHeight="1">
      <c r="L224" s="2">
        <v>2014.0</v>
      </c>
      <c r="M224" s="11">
        <v>0.023627381800880816</v>
      </c>
      <c r="N224" s="11">
        <v>0.012616688045220266</v>
      </c>
      <c r="O224" s="11">
        <v>2.984650369528552E-4</v>
      </c>
      <c r="P224" s="11">
        <v>0.04280294047901356</v>
      </c>
    </row>
    <row r="225" ht="15.75" customHeight="1">
      <c r="L225" s="2">
        <v>2015.0</v>
      </c>
      <c r="M225" s="11">
        <v>0.02054486714284113</v>
      </c>
      <c r="N225" s="11">
        <v>0.01455929453223848</v>
      </c>
      <c r="O225" s="11">
        <v>-8.934831306964819E-4</v>
      </c>
      <c r="P225" s="11">
        <v>0.04280294047901356</v>
      </c>
    </row>
    <row r="226" ht="15.75" customHeight="1">
      <c r="L226" s="2">
        <v>2016.0</v>
      </c>
      <c r="M226" s="11">
        <v>0.017951690038711367</v>
      </c>
      <c r="N226" s="11">
        <v>0.012987272587563155</v>
      </c>
      <c r="O226" s="11">
        <v>-8.934831306964819E-4</v>
      </c>
      <c r="P226" s="11">
        <v>0.04280294047901356</v>
      </c>
    </row>
    <row r="227" ht="15.75" customHeight="1">
      <c r="L227" s="2">
        <v>2017.0</v>
      </c>
      <c r="M227" s="11">
        <v>0.01837413338309366</v>
      </c>
      <c r="N227" s="11">
        <v>0.013154671800515595</v>
      </c>
      <c r="O227" s="11">
        <v>-8.934831306964819E-4</v>
      </c>
      <c r="P227" s="11">
        <v>0.04280294047901356</v>
      </c>
    </row>
    <row r="228" ht="15.75" customHeight="1">
      <c r="L228" s="2">
        <v>2018.0</v>
      </c>
      <c r="M228" s="11">
        <v>0.016195254533670773</v>
      </c>
      <c r="N228" s="11">
        <v>0.010113901056178475</v>
      </c>
      <c r="O228" s="11">
        <v>-8.934831306964819E-4</v>
      </c>
      <c r="P228" s="11">
        <v>0.029252167121508466</v>
      </c>
    </row>
    <row r="229" ht="15.75" customHeight="1">
      <c r="L229" s="2">
        <v>2019.0</v>
      </c>
      <c r="M229" s="11">
        <v>0.01773034375319706</v>
      </c>
      <c r="N229" s="11">
        <v>0.008458051869459356</v>
      </c>
      <c r="O229" s="11">
        <v>-8.934831306964819E-4</v>
      </c>
      <c r="P229" s="11">
        <v>0.029252167121508466</v>
      </c>
    </row>
    <row r="230" ht="15.75" customHeight="1">
      <c r="L230" s="2">
        <v>2020.0</v>
      </c>
      <c r="M230" s="11">
        <v>0.017592278840653484</v>
      </c>
      <c r="N230" s="11">
        <v>0.008312980615632974</v>
      </c>
      <c r="O230" s="11">
        <v>-8.934831306964819E-4</v>
      </c>
      <c r="P230" s="11">
        <v>0.029252167121508466</v>
      </c>
    </row>
    <row r="231" ht="15.75" customHeight="1">
      <c r="L231" s="2">
        <v>2021.0</v>
      </c>
      <c r="M231" s="11">
        <v>0.01735967172720178</v>
      </c>
      <c r="N231" s="11">
        <v>0.008385523933059087</v>
      </c>
      <c r="O231" s="11">
        <v>-8.934831306964819E-4</v>
      </c>
      <c r="P231" s="11">
        <v>0.029252167121508466</v>
      </c>
    </row>
    <row r="232" ht="15.75" customHeight="1">
      <c r="L232" s="2">
        <v>2022.0</v>
      </c>
      <c r="M232" s="11">
        <v>0.021774484481749054</v>
      </c>
      <c r="N232" s="11">
        <v>0.019945407284282582</v>
      </c>
      <c r="O232" s="11">
        <v>-8.934831306964819E-4</v>
      </c>
      <c r="P232" s="11">
        <v>0.07479872468289117</v>
      </c>
    </row>
    <row r="233" ht="15.75" customHeight="1">
      <c r="L233" s="2">
        <v>2023.0</v>
      </c>
      <c r="M233" s="11">
        <v>0.02651708511809182</v>
      </c>
      <c r="N233" s="11">
        <v>0.023780624130737796</v>
      </c>
      <c r="O233" s="11">
        <v>-8.934831306964819E-4</v>
      </c>
      <c r="P233" s="11">
        <v>0.07479872468289117</v>
      </c>
    </row>
    <row r="234" ht="15.75" customHeight="1">
      <c r="M234" s="11"/>
      <c r="N234" s="11"/>
      <c r="O234" s="11"/>
      <c r="P234" s="11"/>
    </row>
    <row r="235" ht="15.75" customHeight="1">
      <c r="M235" s="11"/>
      <c r="N235" s="11"/>
      <c r="O235" s="11"/>
      <c r="P235" s="11"/>
    </row>
    <row r="236" ht="15.75" customHeight="1">
      <c r="M236" s="11"/>
      <c r="N236" s="11"/>
      <c r="O236" s="11"/>
      <c r="P236" s="11"/>
    </row>
    <row r="237" ht="15.75" customHeight="1">
      <c r="M237" s="11"/>
      <c r="N237" s="11"/>
      <c r="O237" s="11"/>
      <c r="P237" s="11"/>
    </row>
    <row r="238" ht="15.75" customHeight="1">
      <c r="M238" s="11"/>
      <c r="N238" s="11"/>
      <c r="O238" s="11"/>
      <c r="P238" s="11"/>
    </row>
    <row r="239" ht="15.75" customHeight="1">
      <c r="M239" s="11"/>
      <c r="N239" s="11"/>
      <c r="O239" s="11"/>
      <c r="P239" s="11"/>
    </row>
    <row r="240" ht="15.75" customHeight="1">
      <c r="M240" s="11"/>
      <c r="N240" s="11"/>
      <c r="O240" s="11"/>
      <c r="P240" s="11"/>
    </row>
    <row r="241" ht="15.75" customHeight="1">
      <c r="M241" s="11"/>
      <c r="N241" s="11"/>
      <c r="O241" s="11"/>
      <c r="P241" s="11"/>
    </row>
    <row r="242" ht="15.75" customHeight="1">
      <c r="M242" s="11"/>
      <c r="N242" s="11"/>
      <c r="O242" s="11"/>
      <c r="P242" s="11"/>
    </row>
    <row r="243" ht="15.75" customHeight="1">
      <c r="M243" s="11"/>
      <c r="N243" s="11"/>
      <c r="O243" s="11"/>
      <c r="P243" s="11"/>
    </row>
    <row r="244" ht="15.75" customHeight="1">
      <c r="M244" s="11"/>
      <c r="N244" s="11"/>
      <c r="O244" s="11"/>
      <c r="P244" s="11"/>
    </row>
    <row r="245" ht="15.75" customHeight="1">
      <c r="M245" s="11"/>
      <c r="N245" s="11"/>
      <c r="O245" s="11"/>
      <c r="P245" s="11"/>
    </row>
    <row r="246" ht="15.75" customHeight="1">
      <c r="M246" s="11"/>
      <c r="N246" s="11"/>
      <c r="O246" s="11"/>
      <c r="P246" s="11"/>
    </row>
    <row r="247" ht="15.75" customHeight="1">
      <c r="M247" s="11"/>
      <c r="N247" s="11"/>
      <c r="O247" s="11"/>
      <c r="P247" s="11"/>
    </row>
    <row r="248" ht="15.75" customHeight="1">
      <c r="M248" s="11"/>
      <c r="N248" s="11"/>
      <c r="O248" s="11"/>
      <c r="P248" s="11"/>
    </row>
    <row r="249" ht="15.75" customHeight="1">
      <c r="M249" s="11"/>
      <c r="N249" s="11"/>
      <c r="O249" s="11"/>
      <c r="P249" s="11"/>
    </row>
    <row r="250" ht="15.75" customHeight="1">
      <c r="M250" s="11"/>
      <c r="N250" s="11"/>
      <c r="O250" s="11"/>
      <c r="P250" s="11"/>
    </row>
    <row r="251" ht="15.75" customHeight="1">
      <c r="M251" s="11"/>
      <c r="N251" s="11"/>
      <c r="O251" s="11"/>
      <c r="P251" s="11"/>
    </row>
    <row r="252" ht="15.75" customHeight="1">
      <c r="M252" s="11"/>
      <c r="N252" s="11"/>
      <c r="O252" s="11"/>
      <c r="P252" s="11"/>
    </row>
    <row r="253" ht="15.75" customHeight="1">
      <c r="M253" s="11"/>
      <c r="N253" s="11"/>
      <c r="O253" s="11"/>
      <c r="P253" s="11"/>
    </row>
    <row r="254" ht="15.75" customHeight="1">
      <c r="M254" s="11"/>
      <c r="N254" s="11"/>
      <c r="O254" s="11"/>
      <c r="P254" s="11"/>
    </row>
    <row r="255" ht="15.75" customHeight="1">
      <c r="M255" s="11"/>
      <c r="N255" s="11"/>
      <c r="O255" s="11"/>
      <c r="P255" s="11"/>
    </row>
    <row r="256" ht="15.75" customHeight="1">
      <c r="M256" s="11"/>
      <c r="N256" s="11"/>
      <c r="O256" s="11"/>
      <c r="P256" s="11"/>
    </row>
    <row r="257" ht="15.75" customHeight="1">
      <c r="M257" s="11"/>
      <c r="N257" s="11"/>
      <c r="O257" s="11"/>
      <c r="P257" s="11"/>
    </row>
    <row r="258" ht="15.75" customHeight="1">
      <c r="M258" s="11"/>
      <c r="N258" s="11"/>
      <c r="O258" s="11"/>
      <c r="P258" s="11"/>
    </row>
    <row r="259" ht="15.75" customHeight="1">
      <c r="M259" s="11"/>
      <c r="N259" s="11"/>
      <c r="O259" s="11"/>
      <c r="P259" s="11"/>
    </row>
    <row r="260" ht="15.75" customHeight="1">
      <c r="M260" s="11"/>
      <c r="N260" s="11"/>
      <c r="O260" s="11"/>
      <c r="P260" s="11"/>
    </row>
    <row r="261" ht="15.75" customHeight="1">
      <c r="M261" s="11"/>
      <c r="N261" s="11"/>
      <c r="O261" s="11"/>
      <c r="P261" s="11"/>
    </row>
    <row r="262" ht="15.75" customHeight="1">
      <c r="M262" s="11"/>
      <c r="N262" s="11"/>
      <c r="O262" s="11"/>
      <c r="P262" s="11"/>
    </row>
    <row r="263" ht="15.75" customHeight="1">
      <c r="M263" s="11"/>
      <c r="N263" s="11"/>
      <c r="O263" s="11"/>
      <c r="P263" s="11"/>
    </row>
    <row r="264" ht="15.75" customHeight="1">
      <c r="M264" s="11"/>
      <c r="N264" s="11"/>
      <c r="O264" s="11"/>
      <c r="P264" s="11"/>
    </row>
    <row r="265" ht="15.75" customHeight="1">
      <c r="M265" s="11"/>
      <c r="N265" s="11"/>
      <c r="O265" s="11"/>
      <c r="P265" s="11"/>
    </row>
    <row r="266" ht="15.75" customHeight="1">
      <c r="M266" s="11"/>
      <c r="N266" s="11"/>
      <c r="O266" s="11"/>
      <c r="P266" s="11"/>
    </row>
    <row r="267" ht="15.75" customHeight="1">
      <c r="M267" s="11"/>
      <c r="N267" s="11"/>
      <c r="O267" s="11"/>
      <c r="P267" s="11"/>
    </row>
    <row r="268" ht="15.75" customHeight="1">
      <c r="M268" s="11"/>
      <c r="N268" s="11"/>
      <c r="O268" s="11"/>
      <c r="P268" s="11"/>
    </row>
    <row r="269" ht="15.75" customHeight="1">
      <c r="M269" s="11"/>
      <c r="N269" s="11"/>
      <c r="O269" s="11"/>
      <c r="P269" s="11"/>
    </row>
    <row r="270" ht="15.75" customHeight="1">
      <c r="M270" s="11"/>
      <c r="N270" s="11"/>
      <c r="O270" s="11"/>
      <c r="P270" s="11"/>
    </row>
    <row r="271" ht="15.75" customHeight="1">
      <c r="M271" s="11"/>
      <c r="N271" s="11"/>
      <c r="O271" s="11"/>
      <c r="P271" s="11"/>
    </row>
    <row r="272" ht="15.75" customHeight="1">
      <c r="M272" s="11"/>
      <c r="N272" s="11"/>
      <c r="O272" s="11"/>
      <c r="P272" s="11"/>
    </row>
    <row r="273" ht="15.75" customHeight="1">
      <c r="M273" s="11"/>
      <c r="N273" s="11"/>
      <c r="O273" s="11"/>
      <c r="P273" s="11"/>
    </row>
    <row r="274" ht="15.75" customHeight="1">
      <c r="M274" s="11"/>
      <c r="N274" s="11"/>
      <c r="O274" s="11"/>
      <c r="P274" s="11"/>
    </row>
    <row r="275" ht="15.75" customHeight="1">
      <c r="M275" s="11"/>
      <c r="N275" s="11"/>
      <c r="O275" s="11"/>
      <c r="P275" s="11"/>
    </row>
    <row r="276" ht="15.75" customHeight="1">
      <c r="M276" s="11"/>
      <c r="N276" s="11"/>
      <c r="O276" s="11"/>
      <c r="P276" s="11"/>
    </row>
    <row r="277" ht="15.75" customHeight="1">
      <c r="M277" s="11"/>
      <c r="N277" s="11"/>
      <c r="O277" s="11"/>
      <c r="P277" s="11"/>
    </row>
    <row r="278" ht="15.75" customHeight="1">
      <c r="M278" s="11"/>
      <c r="N278" s="11"/>
      <c r="O278" s="11"/>
      <c r="P278" s="11"/>
    </row>
    <row r="279" ht="15.75" customHeight="1">
      <c r="M279" s="11"/>
      <c r="N279" s="11"/>
      <c r="O279" s="11"/>
      <c r="P279" s="11"/>
    </row>
    <row r="280" ht="15.75" customHeight="1">
      <c r="M280" s="11"/>
      <c r="N280" s="11"/>
      <c r="O280" s="11"/>
      <c r="P280" s="11"/>
    </row>
    <row r="281" ht="15.75" customHeight="1">
      <c r="M281" s="11"/>
      <c r="N281" s="11"/>
      <c r="O281" s="11"/>
      <c r="P281" s="11"/>
    </row>
    <row r="282" ht="15.75" customHeight="1">
      <c r="M282" s="11"/>
      <c r="N282" s="11"/>
      <c r="O282" s="11"/>
      <c r="P282" s="11"/>
    </row>
    <row r="283" ht="15.75" customHeight="1">
      <c r="M283" s="11"/>
      <c r="N283" s="11"/>
      <c r="O283" s="11"/>
      <c r="P283" s="11"/>
    </row>
    <row r="284" ht="15.75" customHeight="1">
      <c r="M284" s="11"/>
      <c r="N284" s="11"/>
      <c r="O284" s="11"/>
      <c r="P284" s="11"/>
    </row>
    <row r="285" ht="15.75" customHeight="1">
      <c r="M285" s="11"/>
      <c r="N285" s="11"/>
      <c r="O285" s="11"/>
      <c r="P285" s="11"/>
    </row>
    <row r="286" ht="15.75" customHeight="1">
      <c r="M286" s="11"/>
      <c r="N286" s="11"/>
      <c r="O286" s="11"/>
      <c r="P286" s="11"/>
    </row>
    <row r="287" ht="15.75" customHeight="1">
      <c r="M287" s="11"/>
      <c r="N287" s="11"/>
      <c r="O287" s="11"/>
      <c r="P287" s="11"/>
    </row>
    <row r="288" ht="15.75" customHeight="1">
      <c r="M288" s="11"/>
      <c r="N288" s="11"/>
      <c r="O288" s="11"/>
      <c r="P288" s="11"/>
    </row>
    <row r="289" ht="15.75" customHeight="1">
      <c r="M289" s="11"/>
      <c r="N289" s="11"/>
      <c r="O289" s="11"/>
      <c r="P289" s="11"/>
    </row>
    <row r="290" ht="15.75" customHeight="1">
      <c r="M290" s="11"/>
      <c r="N290" s="11"/>
      <c r="O290" s="11"/>
      <c r="P290" s="11"/>
    </row>
    <row r="291" ht="15.75" customHeight="1">
      <c r="M291" s="11"/>
      <c r="N291" s="11"/>
      <c r="O291" s="11"/>
      <c r="P291" s="11"/>
    </row>
    <row r="292" ht="15.75" customHeight="1">
      <c r="M292" s="11"/>
      <c r="N292" s="11"/>
      <c r="O292" s="11"/>
      <c r="P292" s="11"/>
    </row>
    <row r="293" ht="15.75" customHeight="1">
      <c r="M293" s="11"/>
      <c r="N293" s="11"/>
      <c r="O293" s="11"/>
      <c r="P293" s="11"/>
    </row>
    <row r="294" ht="15.75" customHeight="1">
      <c r="M294" s="11"/>
      <c r="N294" s="11"/>
      <c r="O294" s="11"/>
      <c r="P294" s="11"/>
    </row>
    <row r="295" ht="15.75" customHeight="1">
      <c r="M295" s="11"/>
      <c r="N295" s="11"/>
      <c r="O295" s="11"/>
      <c r="P295" s="11"/>
    </row>
    <row r="296" ht="15.75" customHeight="1">
      <c r="M296" s="11"/>
      <c r="N296" s="11"/>
      <c r="O296" s="11"/>
      <c r="P296" s="11"/>
    </row>
    <row r="297" ht="15.75" customHeight="1">
      <c r="M297" s="11"/>
      <c r="N297" s="11"/>
      <c r="O297" s="11"/>
      <c r="P297" s="11"/>
    </row>
    <row r="298" ht="15.75" customHeight="1">
      <c r="M298" s="11"/>
      <c r="N298" s="11"/>
      <c r="O298" s="11"/>
      <c r="P298" s="11"/>
    </row>
    <row r="299" ht="15.75" customHeight="1">
      <c r="M299" s="11"/>
      <c r="N299" s="11"/>
      <c r="O299" s="11"/>
      <c r="P299" s="11"/>
    </row>
    <row r="300" ht="15.75" customHeight="1">
      <c r="M300" s="11"/>
      <c r="N300" s="11"/>
      <c r="O300" s="11"/>
      <c r="P300" s="11"/>
    </row>
    <row r="301" ht="15.75" customHeight="1">
      <c r="M301" s="11"/>
      <c r="N301" s="11"/>
      <c r="O301" s="11"/>
      <c r="P301" s="11"/>
    </row>
    <row r="302" ht="15.75" customHeight="1">
      <c r="M302" s="11"/>
      <c r="N302" s="11"/>
      <c r="O302" s="11"/>
      <c r="P302" s="11"/>
    </row>
    <row r="303" ht="15.75" customHeight="1">
      <c r="M303" s="11"/>
      <c r="N303" s="11"/>
      <c r="O303" s="11"/>
      <c r="P303" s="11"/>
    </row>
    <row r="304" ht="15.75" customHeight="1">
      <c r="M304" s="11"/>
      <c r="N304" s="11"/>
      <c r="O304" s="11"/>
      <c r="P304" s="11"/>
    </row>
    <row r="305" ht="15.75" customHeight="1">
      <c r="M305" s="11"/>
      <c r="N305" s="11"/>
      <c r="O305" s="11"/>
      <c r="P305" s="11"/>
    </row>
    <row r="306" ht="15.75" customHeight="1">
      <c r="M306" s="11"/>
      <c r="N306" s="11"/>
      <c r="O306" s="11"/>
      <c r="P306" s="11"/>
    </row>
    <row r="307" ht="15.75" customHeight="1">
      <c r="M307" s="11"/>
      <c r="N307" s="11"/>
      <c r="O307" s="11"/>
      <c r="P307" s="11"/>
    </row>
    <row r="308" ht="15.75" customHeight="1">
      <c r="M308" s="11"/>
      <c r="N308" s="11"/>
      <c r="O308" s="11"/>
      <c r="P308" s="11"/>
    </row>
    <row r="309" ht="15.75" customHeight="1">
      <c r="M309" s="11"/>
      <c r="N309" s="11"/>
      <c r="O309" s="11"/>
      <c r="P309" s="11"/>
    </row>
    <row r="310" ht="15.75" customHeight="1">
      <c r="M310" s="11"/>
      <c r="N310" s="11"/>
      <c r="O310" s="11"/>
      <c r="P310" s="11"/>
    </row>
    <row r="311" ht="15.75" customHeight="1">
      <c r="M311" s="11"/>
      <c r="N311" s="11"/>
      <c r="O311" s="11"/>
      <c r="P311" s="11"/>
    </row>
    <row r="312" ht="15.75" customHeight="1">
      <c r="M312" s="11"/>
      <c r="N312" s="11"/>
      <c r="O312" s="11"/>
      <c r="P312" s="11"/>
    </row>
    <row r="313" ht="15.75" customHeight="1">
      <c r="M313" s="11"/>
      <c r="N313" s="11"/>
      <c r="O313" s="11"/>
      <c r="P313" s="11"/>
    </row>
    <row r="314" ht="15.75" customHeight="1">
      <c r="M314" s="11"/>
      <c r="N314" s="11"/>
      <c r="O314" s="11"/>
      <c r="P314" s="11"/>
    </row>
    <row r="315" ht="15.75" customHeight="1">
      <c r="M315" s="11"/>
      <c r="N315" s="11"/>
      <c r="O315" s="11"/>
      <c r="P315" s="11"/>
    </row>
    <row r="316" ht="15.75" customHeight="1">
      <c r="M316" s="11"/>
      <c r="N316" s="11"/>
      <c r="O316" s="11"/>
      <c r="P316" s="11"/>
    </row>
    <row r="317" ht="15.75" customHeight="1">
      <c r="M317" s="11"/>
      <c r="N317" s="11"/>
      <c r="O317" s="11"/>
      <c r="P317" s="11"/>
    </row>
    <row r="318" ht="15.75" customHeight="1">
      <c r="M318" s="11"/>
      <c r="N318" s="11"/>
      <c r="O318" s="11"/>
      <c r="P318" s="11"/>
    </row>
    <row r="319" ht="15.75" customHeight="1">
      <c r="M319" s="11"/>
      <c r="N319" s="11"/>
      <c r="O319" s="11"/>
      <c r="P319" s="11"/>
    </row>
    <row r="320" ht="15.75" customHeight="1">
      <c r="M320" s="11"/>
      <c r="N320" s="11"/>
      <c r="O320" s="11"/>
      <c r="P320" s="11"/>
    </row>
    <row r="321" ht="15.75" customHeight="1">
      <c r="M321" s="11"/>
      <c r="N321" s="11"/>
      <c r="O321" s="11"/>
      <c r="P321" s="11"/>
    </row>
    <row r="322" ht="15.75" customHeight="1">
      <c r="M322" s="11"/>
      <c r="N322" s="11"/>
      <c r="O322" s="11"/>
      <c r="P322" s="11"/>
    </row>
    <row r="323" ht="15.75" customHeight="1">
      <c r="M323" s="11"/>
      <c r="N323" s="11"/>
      <c r="O323" s="11"/>
      <c r="P323" s="11"/>
    </row>
    <row r="324" ht="15.75" customHeight="1">
      <c r="M324" s="11"/>
      <c r="N324" s="11"/>
      <c r="O324" s="11"/>
      <c r="P324" s="11"/>
    </row>
    <row r="325" ht="15.75" customHeight="1">
      <c r="M325" s="11"/>
      <c r="N325" s="11"/>
      <c r="O325" s="11"/>
      <c r="P325" s="11"/>
    </row>
    <row r="326" ht="15.75" customHeight="1">
      <c r="M326" s="11"/>
      <c r="N326" s="11"/>
      <c r="O326" s="11"/>
      <c r="P326" s="11"/>
    </row>
    <row r="327" ht="15.75" customHeight="1">
      <c r="M327" s="11"/>
      <c r="N327" s="11"/>
      <c r="O327" s="11"/>
      <c r="P327" s="11"/>
    </row>
    <row r="328" ht="15.75" customHeight="1">
      <c r="M328" s="11"/>
      <c r="N328" s="11"/>
      <c r="O328" s="11"/>
      <c r="P328" s="11"/>
    </row>
    <row r="329" ht="15.75" customHeight="1">
      <c r="M329" s="11"/>
      <c r="N329" s="11"/>
      <c r="O329" s="11"/>
      <c r="P329" s="11"/>
    </row>
    <row r="330" ht="15.75" customHeight="1">
      <c r="M330" s="11"/>
      <c r="N330" s="11"/>
      <c r="O330" s="11"/>
      <c r="P330" s="11"/>
    </row>
    <row r="331" ht="15.75" customHeight="1">
      <c r="M331" s="11"/>
      <c r="N331" s="11"/>
      <c r="O331" s="11"/>
      <c r="P331" s="11"/>
    </row>
    <row r="332" ht="15.75" customHeight="1">
      <c r="M332" s="11"/>
      <c r="N332" s="11"/>
      <c r="O332" s="11"/>
      <c r="P332" s="11"/>
    </row>
    <row r="333" ht="15.75" customHeight="1">
      <c r="M333" s="11"/>
      <c r="N333" s="11"/>
      <c r="O333" s="11"/>
      <c r="P333" s="11"/>
    </row>
    <row r="334" ht="15.75" customHeight="1">
      <c r="M334" s="11"/>
      <c r="N334" s="11"/>
      <c r="O334" s="11"/>
      <c r="P334" s="11"/>
    </row>
    <row r="335" ht="15.75" customHeight="1">
      <c r="M335" s="11"/>
      <c r="N335" s="11"/>
      <c r="O335" s="11"/>
      <c r="P335" s="11"/>
    </row>
    <row r="336" ht="15.75" customHeight="1">
      <c r="M336" s="11"/>
      <c r="N336" s="11"/>
      <c r="O336" s="11"/>
      <c r="P336" s="11"/>
    </row>
    <row r="337" ht="15.75" customHeight="1">
      <c r="M337" s="11"/>
      <c r="N337" s="11"/>
      <c r="O337" s="11"/>
      <c r="P337" s="11"/>
    </row>
    <row r="338" ht="15.75" customHeight="1">
      <c r="M338" s="11"/>
      <c r="N338" s="11"/>
      <c r="O338" s="11"/>
      <c r="P338" s="11"/>
    </row>
    <row r="339" ht="15.75" customHeight="1">
      <c r="M339" s="11"/>
      <c r="N339" s="11"/>
      <c r="O339" s="11"/>
      <c r="P339" s="11"/>
    </row>
    <row r="340" ht="15.75" customHeight="1">
      <c r="M340" s="11"/>
      <c r="N340" s="11"/>
      <c r="O340" s="11"/>
      <c r="P340" s="11"/>
    </row>
    <row r="341" ht="15.75" customHeight="1">
      <c r="M341" s="11"/>
      <c r="N341" s="11"/>
      <c r="O341" s="11"/>
      <c r="P341" s="11"/>
    </row>
    <row r="342" ht="15.75" customHeight="1">
      <c r="M342" s="11"/>
      <c r="N342" s="11"/>
      <c r="O342" s="11"/>
      <c r="P342" s="11"/>
    </row>
    <row r="343" ht="15.75" customHeight="1">
      <c r="M343" s="11"/>
      <c r="N343" s="11"/>
      <c r="O343" s="11"/>
      <c r="P343" s="11"/>
    </row>
    <row r="344" ht="15.75" customHeight="1">
      <c r="M344" s="11"/>
      <c r="N344" s="11"/>
      <c r="O344" s="11"/>
      <c r="P344" s="11"/>
    </row>
    <row r="345" ht="15.75" customHeight="1">
      <c r="M345" s="11"/>
      <c r="N345" s="11"/>
      <c r="O345" s="11"/>
      <c r="P345" s="11"/>
    </row>
    <row r="346" ht="15.75" customHeight="1">
      <c r="M346" s="11"/>
      <c r="N346" s="11"/>
      <c r="O346" s="11"/>
      <c r="P346" s="11"/>
    </row>
    <row r="347" ht="15.75" customHeight="1">
      <c r="M347" s="11"/>
      <c r="N347" s="11"/>
      <c r="O347" s="11"/>
      <c r="P347" s="11"/>
    </row>
    <row r="348" ht="15.75" customHeight="1">
      <c r="M348" s="11"/>
      <c r="N348" s="11"/>
      <c r="O348" s="11"/>
      <c r="P348" s="11"/>
    </row>
    <row r="349" ht="15.75" customHeight="1">
      <c r="M349" s="11"/>
      <c r="N349" s="11"/>
      <c r="O349" s="11"/>
      <c r="P349" s="11"/>
    </row>
    <row r="350" ht="15.75" customHeight="1">
      <c r="M350" s="11"/>
      <c r="N350" s="11"/>
      <c r="O350" s="11"/>
      <c r="P350" s="11"/>
    </row>
    <row r="351" ht="15.75" customHeight="1">
      <c r="M351" s="11"/>
      <c r="N351" s="11"/>
      <c r="O351" s="11"/>
      <c r="P351" s="11"/>
    </row>
    <row r="352" ht="15.75" customHeight="1">
      <c r="M352" s="11"/>
      <c r="N352" s="11"/>
      <c r="O352" s="11"/>
      <c r="P352" s="11"/>
    </row>
    <row r="353" ht="15.75" customHeight="1">
      <c r="M353" s="11"/>
      <c r="N353" s="11"/>
      <c r="O353" s="11"/>
      <c r="P353" s="11"/>
    </row>
    <row r="354" ht="15.75" customHeight="1">
      <c r="M354" s="11"/>
      <c r="N354" s="11"/>
      <c r="O354" s="11"/>
      <c r="P354" s="11"/>
    </row>
    <row r="355" ht="15.75" customHeight="1">
      <c r="M355" s="11"/>
      <c r="N355" s="11"/>
      <c r="O355" s="11"/>
      <c r="P355" s="11"/>
    </row>
    <row r="356" ht="15.75" customHeight="1">
      <c r="M356" s="11"/>
      <c r="N356" s="11"/>
      <c r="O356" s="11"/>
      <c r="P356" s="11"/>
    </row>
    <row r="357" ht="15.75" customHeight="1">
      <c r="M357" s="11"/>
      <c r="N357" s="11"/>
      <c r="O357" s="11"/>
      <c r="P357" s="11"/>
    </row>
    <row r="358" ht="15.75" customHeight="1">
      <c r="M358" s="11"/>
      <c r="N358" s="11"/>
      <c r="O358" s="11"/>
      <c r="P358" s="11"/>
    </row>
    <row r="359" ht="15.75" customHeight="1">
      <c r="M359" s="11"/>
      <c r="N359" s="11"/>
      <c r="O359" s="11"/>
      <c r="P359" s="11"/>
    </row>
    <row r="360" ht="15.75" customHeight="1">
      <c r="M360" s="11"/>
      <c r="N360" s="11"/>
      <c r="O360" s="11"/>
      <c r="P360" s="11"/>
    </row>
    <row r="361" ht="15.75" customHeight="1">
      <c r="M361" s="11"/>
      <c r="N361" s="11"/>
      <c r="O361" s="11"/>
      <c r="P361" s="11"/>
    </row>
    <row r="362" ht="15.75" customHeight="1">
      <c r="M362" s="11"/>
      <c r="N362" s="11"/>
      <c r="O362" s="11"/>
      <c r="P362" s="11"/>
    </row>
    <row r="363" ht="15.75" customHeight="1">
      <c r="M363" s="11"/>
      <c r="N363" s="11"/>
      <c r="O363" s="11"/>
      <c r="P363" s="11"/>
    </row>
    <row r="364" ht="15.75" customHeight="1">
      <c r="M364" s="11"/>
      <c r="N364" s="11"/>
      <c r="O364" s="11"/>
      <c r="P364" s="11"/>
    </row>
    <row r="365" ht="15.75" customHeight="1">
      <c r="M365" s="11"/>
      <c r="N365" s="11"/>
      <c r="O365" s="11"/>
      <c r="P365" s="11"/>
    </row>
    <row r="366" ht="15.75" customHeight="1">
      <c r="M366" s="11"/>
      <c r="N366" s="11"/>
      <c r="O366" s="11"/>
      <c r="P366" s="11"/>
    </row>
    <row r="367" ht="15.75" customHeight="1">
      <c r="M367" s="11"/>
      <c r="N367" s="11"/>
      <c r="O367" s="11"/>
      <c r="P367" s="11"/>
    </row>
    <row r="368" ht="15.75" customHeight="1">
      <c r="M368" s="11"/>
      <c r="N368" s="11"/>
      <c r="O368" s="11"/>
      <c r="P368" s="11"/>
    </row>
    <row r="369" ht="15.75" customHeight="1">
      <c r="M369" s="11"/>
      <c r="N369" s="11"/>
      <c r="O369" s="11"/>
      <c r="P369" s="11"/>
    </row>
    <row r="370" ht="15.75" customHeight="1">
      <c r="M370" s="11"/>
      <c r="N370" s="11"/>
      <c r="O370" s="11"/>
      <c r="P370" s="11"/>
    </row>
    <row r="371" ht="15.75" customHeight="1">
      <c r="M371" s="11"/>
      <c r="N371" s="11"/>
      <c r="O371" s="11"/>
      <c r="P371" s="11"/>
    </row>
    <row r="372" ht="15.75" customHeight="1">
      <c r="M372" s="11"/>
      <c r="N372" s="11"/>
      <c r="O372" s="11"/>
      <c r="P372" s="11"/>
    </row>
    <row r="373" ht="15.75" customHeight="1">
      <c r="M373" s="11"/>
      <c r="N373" s="11"/>
      <c r="O373" s="11"/>
      <c r="P373" s="11"/>
    </row>
    <row r="374" ht="15.75" customHeight="1">
      <c r="M374" s="11"/>
      <c r="N374" s="11"/>
      <c r="O374" s="11"/>
      <c r="P374" s="11"/>
    </row>
    <row r="375" ht="15.75" customHeight="1">
      <c r="M375" s="11"/>
      <c r="N375" s="11"/>
      <c r="O375" s="11"/>
      <c r="P375" s="11"/>
    </row>
    <row r="376" ht="15.75" customHeight="1">
      <c r="M376" s="11"/>
      <c r="N376" s="11"/>
      <c r="O376" s="11"/>
      <c r="P376" s="11"/>
    </row>
    <row r="377" ht="15.75" customHeight="1">
      <c r="M377" s="11"/>
      <c r="N377" s="11"/>
      <c r="O377" s="11"/>
      <c r="P377" s="11"/>
    </row>
    <row r="378" ht="15.75" customHeight="1">
      <c r="M378" s="11"/>
      <c r="N378" s="11"/>
      <c r="O378" s="11"/>
      <c r="P378" s="11"/>
    </row>
    <row r="379" ht="15.75" customHeight="1">
      <c r="M379" s="11"/>
      <c r="N379" s="11"/>
      <c r="O379" s="11"/>
      <c r="P379" s="11"/>
    </row>
    <row r="380" ht="15.75" customHeight="1">
      <c r="M380" s="11"/>
      <c r="N380" s="11"/>
      <c r="O380" s="11"/>
      <c r="P380" s="11"/>
    </row>
    <row r="381" ht="15.75" customHeight="1">
      <c r="M381" s="11"/>
      <c r="N381" s="11"/>
      <c r="O381" s="11"/>
      <c r="P381" s="11"/>
    </row>
    <row r="382" ht="15.75" customHeight="1">
      <c r="M382" s="11"/>
      <c r="N382" s="11"/>
      <c r="O382" s="11"/>
      <c r="P382" s="11"/>
    </row>
    <row r="383" ht="15.75" customHeight="1">
      <c r="M383" s="11"/>
      <c r="N383" s="11"/>
      <c r="O383" s="11"/>
      <c r="P383" s="11"/>
    </row>
    <row r="384" ht="15.75" customHeight="1">
      <c r="M384" s="11"/>
      <c r="N384" s="11"/>
      <c r="O384" s="11"/>
      <c r="P384" s="11"/>
    </row>
    <row r="385" ht="15.75" customHeight="1">
      <c r="M385" s="11"/>
      <c r="N385" s="11"/>
      <c r="O385" s="11"/>
      <c r="P385" s="11"/>
    </row>
    <row r="386" ht="15.75" customHeight="1">
      <c r="M386" s="11"/>
      <c r="N386" s="11"/>
      <c r="O386" s="11"/>
      <c r="P386" s="11"/>
    </row>
    <row r="387" ht="15.75" customHeight="1">
      <c r="M387" s="11"/>
      <c r="N387" s="11"/>
      <c r="O387" s="11"/>
      <c r="P387" s="11"/>
    </row>
    <row r="388" ht="15.75" customHeight="1">
      <c r="M388" s="11"/>
      <c r="N388" s="11"/>
      <c r="O388" s="11"/>
      <c r="P388" s="11"/>
    </row>
    <row r="389" ht="15.75" customHeight="1">
      <c r="M389" s="11"/>
      <c r="N389" s="11"/>
      <c r="O389" s="11"/>
      <c r="P389" s="11"/>
    </row>
    <row r="390" ht="15.75" customHeight="1">
      <c r="M390" s="11"/>
      <c r="N390" s="11"/>
      <c r="O390" s="11"/>
      <c r="P390" s="11"/>
    </row>
    <row r="391" ht="15.75" customHeight="1">
      <c r="M391" s="11"/>
      <c r="N391" s="11"/>
      <c r="O391" s="11"/>
      <c r="P391" s="11"/>
    </row>
    <row r="392" ht="15.75" customHeight="1">
      <c r="M392" s="11"/>
      <c r="N392" s="11"/>
      <c r="O392" s="11"/>
      <c r="P392" s="11"/>
    </row>
    <row r="393" ht="15.75" customHeight="1">
      <c r="M393" s="11"/>
      <c r="N393" s="11"/>
      <c r="O393" s="11"/>
      <c r="P393" s="11"/>
    </row>
    <row r="394" ht="15.75" customHeight="1">
      <c r="M394" s="11"/>
      <c r="N394" s="11"/>
      <c r="O394" s="11"/>
      <c r="P394" s="11"/>
    </row>
    <row r="395" ht="15.75" customHeight="1">
      <c r="M395" s="11"/>
      <c r="N395" s="11"/>
      <c r="O395" s="11"/>
      <c r="P395" s="11"/>
    </row>
    <row r="396" ht="15.75" customHeight="1">
      <c r="M396" s="11"/>
      <c r="N396" s="11"/>
      <c r="O396" s="11"/>
      <c r="P396" s="11"/>
    </row>
    <row r="397" ht="15.75" customHeight="1">
      <c r="M397" s="11"/>
      <c r="N397" s="11"/>
      <c r="O397" s="11"/>
      <c r="P397" s="11"/>
    </row>
    <row r="398" ht="15.75" customHeight="1">
      <c r="M398" s="11"/>
      <c r="N398" s="11"/>
      <c r="O398" s="11"/>
      <c r="P398" s="11"/>
    </row>
    <row r="399" ht="15.75" customHeight="1">
      <c r="M399" s="11"/>
      <c r="N399" s="11"/>
      <c r="O399" s="11"/>
      <c r="P399" s="11"/>
    </row>
    <row r="400" ht="15.75" customHeight="1">
      <c r="M400" s="11"/>
      <c r="N400" s="11"/>
      <c r="O400" s="11"/>
      <c r="P400" s="11"/>
    </row>
    <row r="401" ht="15.75" customHeight="1">
      <c r="M401" s="11"/>
      <c r="N401" s="11"/>
      <c r="O401" s="11"/>
      <c r="P401" s="11"/>
    </row>
    <row r="402" ht="15.75" customHeight="1">
      <c r="M402" s="11"/>
      <c r="N402" s="11"/>
      <c r="O402" s="11"/>
      <c r="P402" s="11"/>
    </row>
    <row r="403" ht="15.75" customHeight="1">
      <c r="M403" s="11"/>
      <c r="N403" s="11"/>
      <c r="O403" s="11"/>
      <c r="P403" s="11"/>
    </row>
    <row r="404" ht="15.75" customHeight="1">
      <c r="M404" s="11"/>
      <c r="N404" s="11"/>
      <c r="O404" s="11"/>
      <c r="P404" s="11"/>
    </row>
    <row r="405" ht="15.75" customHeight="1">
      <c r="M405" s="11"/>
      <c r="N405" s="11"/>
      <c r="O405" s="11"/>
      <c r="P405" s="11"/>
    </row>
    <row r="406" ht="15.75" customHeight="1">
      <c r="M406" s="11"/>
      <c r="N406" s="11"/>
      <c r="O406" s="11"/>
      <c r="P406" s="11"/>
    </row>
    <row r="407" ht="15.75" customHeight="1">
      <c r="M407" s="11"/>
      <c r="N407" s="11"/>
      <c r="O407" s="11"/>
      <c r="P407" s="11"/>
    </row>
    <row r="408" ht="15.75" customHeight="1">
      <c r="M408" s="11"/>
      <c r="N408" s="11"/>
      <c r="O408" s="11"/>
      <c r="P408" s="11"/>
    </row>
    <row r="409" ht="15.75" customHeight="1">
      <c r="M409" s="11"/>
      <c r="N409" s="11"/>
      <c r="O409" s="11"/>
      <c r="P409" s="11"/>
    </row>
    <row r="410" ht="15.75" customHeight="1">
      <c r="M410" s="11"/>
      <c r="N410" s="11"/>
      <c r="O410" s="11"/>
      <c r="P410" s="11"/>
    </row>
    <row r="411" ht="15.75" customHeight="1">
      <c r="M411" s="11"/>
      <c r="N411" s="11"/>
      <c r="O411" s="11"/>
      <c r="P411" s="11"/>
    </row>
    <row r="412" ht="15.75" customHeight="1">
      <c r="M412" s="11"/>
      <c r="N412" s="11"/>
      <c r="O412" s="11"/>
      <c r="P412" s="11"/>
    </row>
    <row r="413" ht="15.75" customHeight="1">
      <c r="M413" s="11"/>
      <c r="N413" s="11"/>
      <c r="O413" s="11"/>
      <c r="P413" s="11"/>
    </row>
    <row r="414" ht="15.75" customHeight="1">
      <c r="M414" s="11"/>
      <c r="N414" s="11"/>
      <c r="O414" s="11"/>
      <c r="P414" s="11"/>
    </row>
    <row r="415" ht="15.75" customHeight="1">
      <c r="M415" s="11"/>
      <c r="N415" s="11"/>
      <c r="O415" s="11"/>
      <c r="P415" s="11"/>
    </row>
    <row r="416" ht="15.75" customHeight="1">
      <c r="M416" s="11"/>
      <c r="N416" s="11"/>
      <c r="O416" s="11"/>
      <c r="P416" s="11"/>
    </row>
    <row r="417" ht="15.75" customHeight="1">
      <c r="M417" s="11"/>
      <c r="N417" s="11"/>
      <c r="O417" s="11"/>
      <c r="P417" s="11"/>
    </row>
    <row r="418" ht="15.75" customHeight="1">
      <c r="M418" s="11"/>
      <c r="N418" s="11"/>
      <c r="O418" s="11"/>
      <c r="P418" s="11"/>
    </row>
    <row r="419" ht="15.75" customHeight="1">
      <c r="M419" s="11"/>
      <c r="N419" s="11"/>
      <c r="O419" s="11"/>
      <c r="P419" s="11"/>
    </row>
    <row r="420" ht="15.75" customHeight="1">
      <c r="M420" s="11"/>
      <c r="N420" s="11"/>
      <c r="O420" s="11"/>
      <c r="P420" s="11"/>
    </row>
    <row r="421" ht="15.75" customHeight="1">
      <c r="M421" s="11"/>
      <c r="N421" s="11"/>
      <c r="O421" s="11"/>
      <c r="P421" s="11"/>
    </row>
    <row r="422" ht="15.75" customHeight="1">
      <c r="M422" s="11"/>
      <c r="N422" s="11"/>
      <c r="O422" s="11"/>
      <c r="P422" s="11"/>
    </row>
    <row r="423" ht="15.75" customHeight="1">
      <c r="M423" s="11"/>
      <c r="N423" s="11"/>
      <c r="O423" s="11"/>
      <c r="P423" s="11"/>
    </row>
    <row r="424" ht="15.75" customHeight="1">
      <c r="M424" s="11"/>
      <c r="N424" s="11"/>
      <c r="O424" s="11"/>
      <c r="P424" s="11"/>
    </row>
    <row r="425" ht="15.75" customHeight="1">
      <c r="M425" s="11"/>
      <c r="N425" s="11"/>
      <c r="O425" s="11"/>
      <c r="P425" s="11"/>
    </row>
    <row r="426" ht="15.75" customHeight="1">
      <c r="M426" s="11"/>
      <c r="N426" s="11"/>
      <c r="O426" s="11"/>
      <c r="P426" s="11"/>
    </row>
    <row r="427" ht="15.75" customHeight="1">
      <c r="M427" s="11"/>
      <c r="N427" s="11"/>
      <c r="O427" s="11"/>
      <c r="P427" s="11"/>
    </row>
    <row r="428" ht="15.75" customHeight="1">
      <c r="M428" s="11"/>
      <c r="N428" s="11"/>
      <c r="O428" s="11"/>
      <c r="P428" s="11"/>
    </row>
    <row r="429" ht="15.75" customHeight="1">
      <c r="M429" s="11"/>
      <c r="N429" s="11"/>
      <c r="O429" s="11"/>
      <c r="P429" s="11"/>
    </row>
    <row r="430" ht="15.75" customHeight="1">
      <c r="M430" s="11"/>
      <c r="N430" s="11"/>
      <c r="O430" s="11"/>
      <c r="P430" s="11"/>
    </row>
    <row r="431" ht="15.75" customHeight="1">
      <c r="M431" s="11"/>
      <c r="N431" s="11"/>
      <c r="O431" s="11"/>
      <c r="P431" s="11"/>
    </row>
    <row r="432" ht="15.75" customHeight="1">
      <c r="M432" s="11"/>
      <c r="N432" s="11"/>
      <c r="O432" s="11"/>
      <c r="P432" s="11"/>
    </row>
    <row r="433" ht="15.75" customHeight="1">
      <c r="M433" s="11"/>
      <c r="N433" s="11"/>
      <c r="O433" s="11"/>
      <c r="P433" s="11"/>
    </row>
    <row r="434" ht="15.75" customHeight="1">
      <c r="M434" s="11"/>
      <c r="N434" s="11"/>
      <c r="O434" s="11"/>
      <c r="P434" s="11"/>
    </row>
    <row r="435" ht="15.75" customHeight="1">
      <c r="M435" s="11"/>
      <c r="N435" s="11"/>
      <c r="O435" s="11"/>
      <c r="P435" s="11"/>
    </row>
    <row r="436" ht="15.75" customHeight="1">
      <c r="M436" s="11"/>
      <c r="N436" s="11"/>
      <c r="O436" s="11"/>
      <c r="P436" s="11"/>
    </row>
    <row r="437" ht="15.75" customHeight="1">
      <c r="M437" s="11"/>
      <c r="N437" s="11"/>
      <c r="O437" s="11"/>
      <c r="P437" s="11"/>
    </row>
    <row r="438" ht="15.75" customHeight="1">
      <c r="M438" s="11"/>
      <c r="N438" s="11"/>
      <c r="O438" s="11"/>
      <c r="P438" s="11"/>
    </row>
    <row r="439" ht="15.75" customHeight="1">
      <c r="M439" s="11"/>
      <c r="N439" s="11"/>
      <c r="O439" s="11"/>
      <c r="P439" s="11"/>
    </row>
    <row r="440" ht="15.75" customHeight="1">
      <c r="M440" s="11"/>
      <c r="N440" s="11"/>
      <c r="O440" s="11"/>
      <c r="P440" s="11"/>
    </row>
    <row r="441" ht="15.75" customHeight="1">
      <c r="M441" s="11"/>
      <c r="N441" s="11"/>
      <c r="O441" s="11"/>
      <c r="P441" s="11"/>
    </row>
    <row r="442" ht="15.75" customHeight="1">
      <c r="M442" s="11"/>
      <c r="N442" s="11"/>
      <c r="O442" s="11"/>
      <c r="P442" s="11"/>
    </row>
    <row r="443" ht="15.75" customHeight="1">
      <c r="M443" s="11"/>
      <c r="N443" s="11"/>
      <c r="O443" s="11"/>
      <c r="P443" s="11"/>
    </row>
    <row r="444" ht="15.75" customHeight="1">
      <c r="M444" s="11"/>
      <c r="N444" s="11"/>
      <c r="O444" s="11"/>
      <c r="P444" s="11"/>
    </row>
    <row r="445" ht="15.75" customHeight="1">
      <c r="M445" s="11"/>
      <c r="N445" s="11"/>
      <c r="O445" s="11"/>
      <c r="P445" s="11"/>
    </row>
    <row r="446" ht="15.75" customHeight="1">
      <c r="M446" s="11"/>
      <c r="N446" s="11"/>
      <c r="O446" s="11"/>
      <c r="P446" s="11"/>
    </row>
    <row r="447" ht="15.75" customHeight="1">
      <c r="M447" s="11"/>
      <c r="N447" s="11"/>
      <c r="O447" s="11"/>
      <c r="P447" s="11"/>
    </row>
    <row r="448" ht="15.75" customHeight="1">
      <c r="M448" s="11"/>
      <c r="N448" s="11"/>
      <c r="O448" s="11"/>
      <c r="P448" s="11"/>
    </row>
    <row r="449" ht="15.75" customHeight="1">
      <c r="M449" s="11"/>
      <c r="N449" s="11"/>
      <c r="O449" s="11"/>
      <c r="P449" s="11"/>
    </row>
    <row r="450" ht="15.75" customHeight="1">
      <c r="M450" s="11"/>
      <c r="N450" s="11"/>
      <c r="O450" s="11"/>
      <c r="P450" s="11"/>
    </row>
    <row r="451" ht="15.75" customHeight="1">
      <c r="M451" s="11"/>
      <c r="N451" s="11"/>
      <c r="O451" s="11"/>
      <c r="P451" s="11"/>
    </row>
    <row r="452" ht="15.75" customHeight="1">
      <c r="M452" s="11"/>
      <c r="N452" s="11"/>
      <c r="O452" s="11"/>
      <c r="P452" s="11"/>
    </row>
    <row r="453" ht="15.75" customHeight="1">
      <c r="M453" s="11"/>
      <c r="N453" s="11"/>
      <c r="O453" s="11"/>
      <c r="P453" s="11"/>
    </row>
    <row r="454" ht="15.75" customHeight="1">
      <c r="M454" s="11"/>
      <c r="N454" s="11"/>
      <c r="O454" s="11"/>
      <c r="P454" s="11"/>
    </row>
    <row r="455" ht="15.75" customHeight="1">
      <c r="M455" s="11"/>
      <c r="N455" s="11"/>
      <c r="O455" s="11"/>
      <c r="P455" s="11"/>
    </row>
    <row r="456" ht="15.75" customHeight="1">
      <c r="M456" s="11"/>
      <c r="N456" s="11"/>
      <c r="O456" s="11"/>
      <c r="P456" s="11"/>
    </row>
    <row r="457" ht="15.75" customHeight="1">
      <c r="M457" s="11"/>
      <c r="N457" s="11"/>
      <c r="O457" s="11"/>
      <c r="P457" s="11"/>
    </row>
    <row r="458" ht="15.75" customHeight="1">
      <c r="M458" s="11"/>
      <c r="N458" s="11"/>
      <c r="O458" s="11"/>
      <c r="P458" s="11"/>
    </row>
    <row r="459" ht="15.75" customHeight="1">
      <c r="M459" s="11"/>
      <c r="N459" s="11"/>
      <c r="O459" s="11"/>
      <c r="P459" s="11"/>
    </row>
    <row r="460" ht="15.75" customHeight="1">
      <c r="M460" s="11"/>
      <c r="N460" s="11"/>
      <c r="O460" s="11"/>
      <c r="P460" s="11"/>
    </row>
    <row r="461" ht="15.75" customHeight="1">
      <c r="M461" s="11"/>
      <c r="N461" s="11"/>
      <c r="O461" s="11"/>
      <c r="P461" s="11"/>
    </row>
    <row r="462" ht="15.75" customHeight="1">
      <c r="M462" s="11"/>
      <c r="N462" s="11"/>
      <c r="O462" s="11"/>
      <c r="P462" s="11"/>
    </row>
    <row r="463" ht="15.75" customHeight="1">
      <c r="M463" s="11"/>
      <c r="N463" s="11"/>
      <c r="O463" s="11"/>
      <c r="P463" s="11"/>
    </row>
    <row r="464" ht="15.75" customHeight="1">
      <c r="M464" s="11"/>
      <c r="N464" s="11"/>
      <c r="O464" s="11"/>
      <c r="P464" s="11"/>
    </row>
    <row r="465" ht="15.75" customHeight="1">
      <c r="M465" s="11"/>
      <c r="N465" s="11"/>
      <c r="O465" s="11"/>
      <c r="P465" s="11"/>
    </row>
    <row r="466" ht="15.75" customHeight="1">
      <c r="M466" s="11"/>
      <c r="N466" s="11"/>
      <c r="O466" s="11"/>
      <c r="P466" s="11"/>
    </row>
    <row r="467" ht="15.75" customHeight="1">
      <c r="M467" s="11"/>
      <c r="N467" s="11"/>
      <c r="O467" s="11"/>
      <c r="P467" s="11"/>
    </row>
    <row r="468" ht="15.75" customHeight="1">
      <c r="M468" s="11"/>
      <c r="N468" s="11"/>
      <c r="O468" s="11"/>
      <c r="P468" s="11"/>
    </row>
    <row r="469" ht="15.75" customHeight="1">
      <c r="M469" s="11"/>
      <c r="N469" s="11"/>
      <c r="O469" s="11"/>
      <c r="P469" s="11"/>
    </row>
    <row r="470" ht="15.75" customHeight="1">
      <c r="M470" s="11"/>
      <c r="N470" s="11"/>
      <c r="O470" s="11"/>
      <c r="P470" s="11"/>
    </row>
    <row r="471" ht="15.75" customHeight="1">
      <c r="M471" s="11"/>
      <c r="N471" s="11"/>
      <c r="O471" s="11"/>
      <c r="P471" s="11"/>
    </row>
    <row r="472" ht="15.75" customHeight="1">
      <c r="M472" s="11"/>
      <c r="N472" s="11"/>
      <c r="O472" s="11"/>
      <c r="P472" s="11"/>
    </row>
    <row r="473" ht="15.75" customHeight="1">
      <c r="M473" s="11"/>
      <c r="N473" s="11"/>
      <c r="O473" s="11"/>
      <c r="P473" s="11"/>
    </row>
    <row r="474" ht="15.75" customHeight="1">
      <c r="M474" s="11"/>
      <c r="N474" s="11"/>
      <c r="O474" s="11"/>
      <c r="P474" s="11"/>
    </row>
    <row r="475" ht="15.75" customHeight="1">
      <c r="M475" s="11"/>
      <c r="N475" s="11"/>
      <c r="O475" s="11"/>
      <c r="P475" s="11"/>
    </row>
    <row r="476" ht="15.75" customHeight="1">
      <c r="M476" s="11"/>
      <c r="N476" s="11"/>
      <c r="O476" s="11"/>
      <c r="P476" s="11"/>
    </row>
    <row r="477" ht="15.75" customHeight="1">
      <c r="M477" s="11"/>
      <c r="N477" s="11"/>
      <c r="O477" s="11"/>
      <c r="P477" s="11"/>
    </row>
    <row r="478" ht="15.75" customHeight="1">
      <c r="M478" s="11"/>
      <c r="N478" s="11"/>
      <c r="O478" s="11"/>
      <c r="P478" s="11"/>
    </row>
    <row r="479" ht="15.75" customHeight="1">
      <c r="M479" s="11"/>
      <c r="N479" s="11"/>
      <c r="O479" s="11"/>
      <c r="P479" s="11"/>
    </row>
    <row r="480" ht="15.75" customHeight="1">
      <c r="M480" s="11"/>
      <c r="N480" s="11"/>
      <c r="O480" s="11"/>
      <c r="P480" s="11"/>
    </row>
    <row r="481" ht="15.75" customHeight="1">
      <c r="M481" s="11"/>
      <c r="N481" s="11"/>
      <c r="O481" s="11"/>
      <c r="P481" s="11"/>
    </row>
    <row r="482" ht="15.75" customHeight="1">
      <c r="M482" s="11"/>
      <c r="N482" s="11"/>
      <c r="O482" s="11"/>
      <c r="P482" s="11"/>
    </row>
    <row r="483" ht="15.75" customHeight="1">
      <c r="M483" s="11"/>
      <c r="N483" s="11"/>
      <c r="O483" s="11"/>
      <c r="P483" s="11"/>
    </row>
    <row r="484" ht="15.75" customHeight="1">
      <c r="M484" s="11"/>
      <c r="N484" s="11"/>
      <c r="O484" s="11"/>
      <c r="P484" s="11"/>
    </row>
    <row r="485" ht="15.75" customHeight="1">
      <c r="M485" s="11"/>
      <c r="N485" s="11"/>
      <c r="O485" s="11"/>
      <c r="P485" s="11"/>
    </row>
    <row r="486" ht="15.75" customHeight="1">
      <c r="M486" s="11"/>
      <c r="N486" s="11"/>
      <c r="O486" s="11"/>
      <c r="P486" s="11"/>
    </row>
    <row r="487" ht="15.75" customHeight="1">
      <c r="M487" s="11"/>
      <c r="N487" s="11"/>
      <c r="O487" s="11"/>
      <c r="P487" s="11"/>
    </row>
    <row r="488" ht="15.75" customHeight="1">
      <c r="M488" s="11"/>
      <c r="N488" s="11"/>
      <c r="O488" s="11"/>
      <c r="P488" s="11"/>
    </row>
    <row r="489" ht="15.75" customHeight="1">
      <c r="M489" s="11"/>
      <c r="N489" s="11"/>
      <c r="O489" s="11"/>
      <c r="P489" s="11"/>
    </row>
    <row r="490" ht="15.75" customHeight="1">
      <c r="M490" s="11"/>
      <c r="N490" s="11"/>
      <c r="O490" s="11"/>
      <c r="P490" s="11"/>
    </row>
    <row r="491" ht="15.75" customHeight="1">
      <c r="M491" s="11"/>
      <c r="N491" s="11"/>
      <c r="O491" s="11"/>
      <c r="P491" s="11"/>
    </row>
    <row r="492" ht="15.75" customHeight="1">
      <c r="M492" s="11"/>
      <c r="N492" s="11"/>
      <c r="O492" s="11"/>
      <c r="P492" s="11"/>
    </row>
    <row r="493" ht="15.75" customHeight="1">
      <c r="M493" s="11"/>
      <c r="N493" s="11"/>
      <c r="O493" s="11"/>
      <c r="P493" s="11"/>
    </row>
    <row r="494" ht="15.75" customHeight="1">
      <c r="M494" s="11"/>
      <c r="N494" s="11"/>
      <c r="O494" s="11"/>
      <c r="P494" s="11"/>
    </row>
    <row r="495" ht="15.75" customHeight="1">
      <c r="M495" s="11"/>
      <c r="N495" s="11"/>
      <c r="O495" s="11"/>
      <c r="P495" s="11"/>
    </row>
    <row r="496" ht="15.75" customHeight="1">
      <c r="M496" s="11"/>
      <c r="N496" s="11"/>
      <c r="O496" s="11"/>
      <c r="P496" s="11"/>
    </row>
    <row r="497" ht="15.75" customHeight="1">
      <c r="M497" s="11"/>
      <c r="N497" s="11"/>
      <c r="O497" s="11"/>
      <c r="P497" s="11"/>
    </row>
    <row r="498" ht="15.75" customHeight="1">
      <c r="M498" s="11"/>
      <c r="N498" s="11"/>
      <c r="O498" s="11"/>
      <c r="P498" s="11"/>
    </row>
    <row r="499" ht="15.75" customHeight="1">
      <c r="M499" s="11"/>
      <c r="N499" s="11"/>
      <c r="O499" s="11"/>
      <c r="P499" s="11"/>
    </row>
    <row r="500" ht="15.75" customHeight="1">
      <c r="M500" s="11"/>
      <c r="N500" s="11"/>
      <c r="O500" s="11"/>
      <c r="P500" s="11"/>
    </row>
    <row r="501" ht="15.75" customHeight="1">
      <c r="M501" s="11"/>
      <c r="N501" s="11"/>
      <c r="O501" s="11"/>
      <c r="P501" s="11"/>
    </row>
    <row r="502" ht="15.75" customHeight="1">
      <c r="M502" s="11"/>
      <c r="N502" s="11"/>
      <c r="O502" s="11"/>
      <c r="P502" s="11"/>
    </row>
    <row r="503" ht="15.75" customHeight="1">
      <c r="M503" s="11"/>
      <c r="N503" s="11"/>
      <c r="O503" s="11"/>
      <c r="P503" s="11"/>
    </row>
    <row r="504" ht="15.75" customHeight="1">
      <c r="M504" s="11"/>
      <c r="N504" s="11"/>
      <c r="O504" s="11"/>
      <c r="P504" s="11"/>
    </row>
    <row r="505" ht="15.75" customHeight="1">
      <c r="M505" s="11"/>
      <c r="N505" s="11"/>
      <c r="O505" s="11"/>
      <c r="P505" s="11"/>
    </row>
    <row r="506" ht="15.75" customHeight="1">
      <c r="M506" s="11"/>
      <c r="N506" s="11"/>
      <c r="O506" s="11"/>
      <c r="P506" s="11"/>
    </row>
    <row r="507" ht="15.75" customHeight="1">
      <c r="M507" s="11"/>
      <c r="N507" s="11"/>
      <c r="O507" s="11"/>
      <c r="P507" s="11"/>
    </row>
    <row r="508" ht="15.75" customHeight="1">
      <c r="M508" s="11"/>
      <c r="N508" s="11"/>
      <c r="O508" s="11"/>
      <c r="P508" s="11"/>
    </row>
    <row r="509" ht="15.75" customHeight="1">
      <c r="M509" s="11"/>
      <c r="N509" s="11"/>
      <c r="O509" s="11"/>
      <c r="P509" s="11"/>
    </row>
    <row r="510" ht="15.75" customHeight="1">
      <c r="M510" s="11"/>
      <c r="N510" s="11"/>
      <c r="O510" s="11"/>
      <c r="P510" s="11"/>
    </row>
    <row r="511" ht="15.75" customHeight="1">
      <c r="M511" s="11"/>
      <c r="N511" s="11"/>
      <c r="O511" s="11"/>
      <c r="P511" s="11"/>
    </row>
    <row r="512" ht="15.75" customHeight="1">
      <c r="M512" s="11"/>
      <c r="N512" s="11"/>
      <c r="O512" s="11"/>
      <c r="P512" s="11"/>
    </row>
    <row r="513" ht="15.75" customHeight="1">
      <c r="M513" s="11"/>
      <c r="N513" s="11"/>
      <c r="O513" s="11"/>
      <c r="P513" s="11"/>
    </row>
    <row r="514" ht="15.75" customHeight="1">
      <c r="M514" s="11"/>
      <c r="N514" s="11"/>
      <c r="O514" s="11"/>
      <c r="P514" s="11"/>
    </row>
    <row r="515" ht="15.75" customHeight="1">
      <c r="M515" s="11"/>
      <c r="N515" s="11"/>
      <c r="O515" s="11"/>
      <c r="P515" s="11"/>
    </row>
    <row r="516" ht="15.75" customHeight="1">
      <c r="M516" s="11"/>
      <c r="N516" s="11"/>
      <c r="O516" s="11"/>
      <c r="P516" s="11"/>
    </row>
    <row r="517" ht="15.75" customHeight="1">
      <c r="M517" s="11"/>
      <c r="N517" s="11"/>
      <c r="O517" s="11"/>
      <c r="P517" s="11"/>
    </row>
    <row r="518" ht="15.75" customHeight="1">
      <c r="M518" s="11"/>
      <c r="N518" s="11"/>
      <c r="O518" s="11"/>
      <c r="P518" s="11"/>
    </row>
    <row r="519" ht="15.75" customHeight="1">
      <c r="M519" s="11"/>
      <c r="N519" s="11"/>
      <c r="O519" s="11"/>
      <c r="P519" s="11"/>
    </row>
    <row r="520" ht="15.75" customHeight="1">
      <c r="M520" s="11"/>
      <c r="N520" s="11"/>
      <c r="O520" s="11"/>
      <c r="P520" s="11"/>
    </row>
    <row r="521" ht="15.75" customHeight="1">
      <c r="M521" s="11"/>
      <c r="N521" s="11"/>
      <c r="O521" s="11"/>
      <c r="P521" s="11"/>
    </row>
    <row r="522" ht="15.75" customHeight="1">
      <c r="M522" s="11"/>
      <c r="N522" s="11"/>
      <c r="O522" s="11"/>
      <c r="P522" s="11"/>
    </row>
    <row r="523" ht="15.75" customHeight="1">
      <c r="M523" s="11"/>
      <c r="N523" s="11"/>
      <c r="O523" s="11"/>
      <c r="P523" s="11"/>
    </row>
    <row r="524" ht="15.75" customHeight="1">
      <c r="M524" s="11"/>
      <c r="N524" s="11"/>
      <c r="O524" s="11"/>
      <c r="P524" s="11"/>
    </row>
    <row r="525" ht="15.75" customHeight="1">
      <c r="M525" s="11"/>
      <c r="N525" s="11"/>
      <c r="O525" s="11"/>
      <c r="P525" s="11"/>
    </row>
    <row r="526" ht="15.75" customHeight="1">
      <c r="M526" s="11"/>
      <c r="N526" s="11"/>
      <c r="O526" s="11"/>
      <c r="P526" s="11"/>
    </row>
    <row r="527" ht="15.75" customHeight="1">
      <c r="M527" s="11"/>
      <c r="N527" s="11"/>
      <c r="O527" s="11"/>
      <c r="P527" s="11"/>
    </row>
    <row r="528" ht="15.75" customHeight="1">
      <c r="M528" s="11"/>
      <c r="N528" s="11"/>
      <c r="O528" s="11"/>
      <c r="P528" s="11"/>
    </row>
    <row r="529" ht="15.75" customHeight="1">
      <c r="M529" s="11"/>
      <c r="N529" s="11"/>
      <c r="O529" s="11"/>
      <c r="P529" s="11"/>
    </row>
    <row r="530" ht="15.75" customHeight="1">
      <c r="M530" s="11"/>
      <c r="N530" s="11"/>
      <c r="O530" s="11"/>
      <c r="P530" s="11"/>
    </row>
    <row r="531" ht="15.75" customHeight="1">
      <c r="M531" s="11"/>
      <c r="N531" s="11"/>
      <c r="O531" s="11"/>
      <c r="P531" s="11"/>
    </row>
    <row r="532" ht="15.75" customHeight="1">
      <c r="M532" s="11"/>
      <c r="N532" s="11"/>
      <c r="O532" s="11"/>
      <c r="P532" s="11"/>
    </row>
    <row r="533" ht="15.75" customHeight="1">
      <c r="M533" s="11"/>
      <c r="N533" s="11"/>
      <c r="O533" s="11"/>
      <c r="P533" s="11"/>
    </row>
    <row r="534" ht="15.75" customHeight="1">
      <c r="M534" s="11"/>
      <c r="N534" s="11"/>
      <c r="O534" s="11"/>
      <c r="P534" s="11"/>
    </row>
    <row r="535" ht="15.75" customHeight="1">
      <c r="M535" s="11"/>
      <c r="N535" s="11"/>
      <c r="O535" s="11"/>
      <c r="P535" s="11"/>
    </row>
    <row r="536" ht="15.75" customHeight="1">
      <c r="M536" s="11"/>
      <c r="N536" s="11"/>
      <c r="O536" s="11"/>
      <c r="P536" s="11"/>
    </row>
    <row r="537" ht="15.75" customHeight="1">
      <c r="M537" s="11"/>
      <c r="N537" s="11"/>
      <c r="O537" s="11"/>
      <c r="P537" s="11"/>
    </row>
    <row r="538" ht="15.75" customHeight="1">
      <c r="M538" s="11"/>
      <c r="N538" s="11"/>
      <c r="O538" s="11"/>
      <c r="P538" s="11"/>
    </row>
    <row r="539" ht="15.75" customHeight="1">
      <c r="M539" s="11"/>
      <c r="N539" s="11"/>
      <c r="O539" s="11"/>
      <c r="P539" s="11"/>
    </row>
    <row r="540" ht="15.75" customHeight="1">
      <c r="M540" s="11"/>
      <c r="N540" s="11"/>
      <c r="O540" s="11"/>
      <c r="P540" s="11"/>
    </row>
    <row r="541" ht="15.75" customHeight="1">
      <c r="M541" s="11"/>
      <c r="N541" s="11"/>
      <c r="O541" s="11"/>
      <c r="P541" s="11"/>
    </row>
    <row r="542" ht="15.75" customHeight="1">
      <c r="M542" s="11"/>
      <c r="N542" s="11"/>
      <c r="O542" s="11"/>
      <c r="P542" s="11"/>
    </row>
    <row r="543" ht="15.75" customHeight="1">
      <c r="M543" s="11"/>
      <c r="N543" s="11"/>
      <c r="O543" s="11"/>
      <c r="P543" s="11"/>
    </row>
    <row r="544" ht="15.75" customHeight="1">
      <c r="M544" s="11"/>
      <c r="N544" s="11"/>
      <c r="O544" s="11"/>
      <c r="P544" s="11"/>
    </row>
    <row r="545" ht="15.75" customHeight="1">
      <c r="M545" s="11"/>
      <c r="N545" s="11"/>
      <c r="O545" s="11"/>
      <c r="P545" s="11"/>
    </row>
    <row r="546" ht="15.75" customHeight="1">
      <c r="M546" s="11"/>
      <c r="N546" s="11"/>
      <c r="O546" s="11"/>
      <c r="P546" s="11"/>
    </row>
    <row r="547" ht="15.75" customHeight="1">
      <c r="M547" s="11"/>
      <c r="N547" s="11"/>
      <c r="O547" s="11"/>
      <c r="P547" s="11"/>
    </row>
    <row r="548" ht="15.75" customHeight="1">
      <c r="M548" s="11"/>
      <c r="N548" s="11"/>
      <c r="O548" s="11"/>
      <c r="P548" s="11"/>
    </row>
    <row r="549" ht="15.75" customHeight="1">
      <c r="M549" s="11"/>
      <c r="N549" s="11"/>
      <c r="O549" s="11"/>
      <c r="P549" s="11"/>
    </row>
    <row r="550" ht="15.75" customHeight="1">
      <c r="M550" s="11"/>
      <c r="N550" s="11"/>
      <c r="O550" s="11"/>
      <c r="P550" s="11"/>
    </row>
    <row r="551" ht="15.75" customHeight="1">
      <c r="M551" s="11"/>
      <c r="N551" s="11"/>
      <c r="O551" s="11"/>
      <c r="P551" s="11"/>
    </row>
    <row r="552" ht="15.75" customHeight="1">
      <c r="M552" s="11"/>
      <c r="N552" s="11"/>
      <c r="O552" s="11"/>
      <c r="P552" s="11"/>
    </row>
    <row r="553" ht="15.75" customHeight="1">
      <c r="M553" s="11"/>
      <c r="N553" s="11"/>
      <c r="O553" s="11"/>
      <c r="P553" s="11"/>
    </row>
    <row r="554" ht="15.75" customHeight="1">
      <c r="M554" s="11"/>
      <c r="N554" s="11"/>
      <c r="O554" s="11"/>
      <c r="P554" s="11"/>
    </row>
    <row r="555" ht="15.75" customHeight="1">
      <c r="M555" s="11"/>
      <c r="N555" s="11"/>
      <c r="O555" s="11"/>
      <c r="P555" s="11"/>
    </row>
    <row r="556" ht="15.75" customHeight="1">
      <c r="M556" s="11"/>
      <c r="N556" s="11"/>
      <c r="O556" s="11"/>
      <c r="P556" s="11"/>
    </row>
    <row r="557" ht="15.75" customHeight="1">
      <c r="M557" s="11"/>
      <c r="N557" s="11"/>
      <c r="O557" s="11"/>
      <c r="P557" s="11"/>
    </row>
    <row r="558" ht="15.75" customHeight="1">
      <c r="M558" s="11"/>
      <c r="N558" s="11"/>
      <c r="O558" s="11"/>
      <c r="P558" s="11"/>
    </row>
    <row r="559" ht="15.75" customHeight="1">
      <c r="M559" s="11"/>
      <c r="N559" s="11"/>
      <c r="O559" s="11"/>
      <c r="P559" s="11"/>
    </row>
    <row r="560" ht="15.75" customHeight="1">
      <c r="M560" s="11"/>
      <c r="N560" s="11"/>
      <c r="O560" s="11"/>
      <c r="P560" s="11"/>
    </row>
    <row r="561" ht="15.75" customHeight="1">
      <c r="M561" s="11"/>
      <c r="N561" s="11"/>
      <c r="O561" s="11"/>
      <c r="P561" s="11"/>
    </row>
    <row r="562" ht="15.75" customHeight="1">
      <c r="M562" s="11"/>
      <c r="N562" s="11"/>
      <c r="O562" s="11"/>
      <c r="P562" s="11"/>
    </row>
    <row r="563" ht="15.75" customHeight="1">
      <c r="M563" s="11"/>
      <c r="N563" s="11"/>
      <c r="O563" s="11"/>
      <c r="P563" s="11"/>
    </row>
    <row r="564" ht="15.75" customHeight="1">
      <c r="M564" s="11"/>
      <c r="N564" s="11"/>
      <c r="O564" s="11"/>
      <c r="P564" s="11"/>
    </row>
    <row r="565" ht="15.75" customHeight="1">
      <c r="M565" s="11"/>
      <c r="N565" s="11"/>
      <c r="O565" s="11"/>
      <c r="P565" s="11"/>
    </row>
    <row r="566" ht="15.75" customHeight="1">
      <c r="M566" s="11"/>
      <c r="N566" s="11"/>
      <c r="O566" s="11"/>
      <c r="P566" s="11"/>
    </row>
    <row r="567" ht="15.75" customHeight="1">
      <c r="M567" s="11"/>
      <c r="N567" s="11"/>
      <c r="O567" s="11"/>
      <c r="P567" s="11"/>
    </row>
    <row r="568" ht="15.75" customHeight="1">
      <c r="M568" s="11"/>
      <c r="N568" s="11"/>
      <c r="O568" s="11"/>
      <c r="P568" s="11"/>
    </row>
    <row r="569" ht="15.75" customHeight="1">
      <c r="M569" s="11"/>
      <c r="N569" s="11"/>
      <c r="O569" s="11"/>
      <c r="P569" s="11"/>
    </row>
    <row r="570" ht="15.75" customHeight="1">
      <c r="M570" s="11"/>
      <c r="N570" s="11"/>
      <c r="O570" s="11"/>
      <c r="P570" s="11"/>
    </row>
    <row r="571" ht="15.75" customHeight="1">
      <c r="M571" s="11"/>
      <c r="N571" s="11"/>
      <c r="O571" s="11"/>
      <c r="P571" s="11"/>
    </row>
    <row r="572" ht="15.75" customHeight="1">
      <c r="M572" s="11"/>
      <c r="N572" s="11"/>
      <c r="O572" s="11"/>
      <c r="P572" s="11"/>
    </row>
    <row r="573" ht="15.75" customHeight="1">
      <c r="M573" s="11"/>
      <c r="N573" s="11"/>
      <c r="O573" s="11"/>
      <c r="P573" s="11"/>
    </row>
    <row r="574" ht="15.75" customHeight="1">
      <c r="M574" s="11"/>
      <c r="N574" s="11"/>
      <c r="O574" s="11"/>
      <c r="P574" s="11"/>
    </row>
    <row r="575" ht="15.75" customHeight="1">
      <c r="M575" s="11"/>
      <c r="N575" s="11"/>
      <c r="O575" s="11"/>
      <c r="P575" s="11"/>
    </row>
    <row r="576" ht="15.75" customHeight="1">
      <c r="M576" s="11"/>
      <c r="N576" s="11"/>
      <c r="O576" s="11"/>
      <c r="P576" s="11"/>
    </row>
    <row r="577" ht="15.75" customHeight="1">
      <c r="M577" s="11"/>
      <c r="N577" s="11"/>
      <c r="O577" s="11"/>
      <c r="P577" s="11"/>
    </row>
    <row r="578" ht="15.75" customHeight="1">
      <c r="M578" s="11"/>
      <c r="N578" s="11"/>
      <c r="O578" s="11"/>
      <c r="P578" s="11"/>
    </row>
    <row r="579" ht="15.75" customHeight="1">
      <c r="M579" s="11"/>
      <c r="N579" s="11"/>
      <c r="O579" s="11"/>
      <c r="P579" s="11"/>
    </row>
    <row r="580" ht="15.75" customHeight="1">
      <c r="M580" s="11"/>
      <c r="N580" s="11"/>
      <c r="O580" s="11"/>
      <c r="P580" s="11"/>
    </row>
    <row r="581" ht="15.75" customHeight="1">
      <c r="M581" s="11"/>
      <c r="N581" s="11"/>
      <c r="O581" s="11"/>
      <c r="P581" s="11"/>
    </row>
    <row r="582" ht="15.75" customHeight="1">
      <c r="M582" s="11"/>
      <c r="N582" s="11"/>
      <c r="O582" s="11"/>
      <c r="P582" s="11"/>
    </row>
    <row r="583" ht="15.75" customHeight="1">
      <c r="M583" s="11"/>
      <c r="N583" s="11"/>
      <c r="O583" s="11"/>
      <c r="P583" s="11"/>
    </row>
    <row r="584" ht="15.75" customHeight="1">
      <c r="M584" s="11"/>
      <c r="N584" s="11"/>
      <c r="O584" s="11"/>
      <c r="P584" s="11"/>
    </row>
    <row r="585" ht="15.75" customHeight="1">
      <c r="M585" s="11"/>
      <c r="N585" s="11"/>
      <c r="O585" s="11"/>
      <c r="P585" s="11"/>
    </row>
    <row r="586" ht="15.75" customHeight="1">
      <c r="M586" s="11"/>
      <c r="N586" s="11"/>
      <c r="O586" s="11"/>
      <c r="P586" s="11"/>
    </row>
    <row r="587" ht="15.75" customHeight="1">
      <c r="M587" s="11"/>
      <c r="N587" s="11"/>
      <c r="O587" s="11"/>
      <c r="P587" s="11"/>
    </row>
    <row r="588" ht="15.75" customHeight="1">
      <c r="M588" s="11"/>
      <c r="N588" s="11"/>
      <c r="O588" s="11"/>
      <c r="P588" s="11"/>
    </row>
    <row r="589" ht="15.75" customHeight="1">
      <c r="M589" s="11"/>
      <c r="N589" s="11"/>
      <c r="O589" s="11"/>
      <c r="P589" s="11"/>
    </row>
    <row r="590" ht="15.75" customHeight="1">
      <c r="M590" s="11"/>
      <c r="N590" s="11"/>
      <c r="O590" s="11"/>
      <c r="P590" s="11"/>
    </row>
    <row r="591" ht="15.75" customHeight="1">
      <c r="M591" s="11"/>
      <c r="N591" s="11"/>
      <c r="O591" s="11"/>
      <c r="P591" s="11"/>
    </row>
    <row r="592" ht="15.75" customHeight="1">
      <c r="M592" s="11"/>
      <c r="N592" s="11"/>
      <c r="O592" s="11"/>
      <c r="P592" s="11"/>
    </row>
    <row r="593" ht="15.75" customHeight="1">
      <c r="M593" s="11"/>
      <c r="N593" s="11"/>
      <c r="O593" s="11"/>
      <c r="P593" s="11"/>
    </row>
    <row r="594" ht="15.75" customHeight="1">
      <c r="M594" s="11"/>
      <c r="N594" s="11"/>
      <c r="O594" s="11"/>
      <c r="P594" s="11"/>
    </row>
    <row r="595" ht="15.75" customHeight="1">
      <c r="M595" s="11"/>
      <c r="N595" s="11"/>
      <c r="O595" s="11"/>
      <c r="P595" s="11"/>
    </row>
    <row r="596" ht="15.75" customHeight="1">
      <c r="M596" s="11"/>
      <c r="N596" s="11"/>
      <c r="O596" s="11"/>
      <c r="P596" s="11"/>
    </row>
    <row r="597" ht="15.75" customHeight="1">
      <c r="M597" s="11"/>
      <c r="N597" s="11"/>
      <c r="O597" s="11"/>
      <c r="P597" s="11"/>
    </row>
    <row r="598" ht="15.75" customHeight="1">
      <c r="M598" s="11"/>
      <c r="N598" s="11"/>
      <c r="O598" s="11"/>
      <c r="P598" s="11"/>
    </row>
    <row r="599" ht="15.75" customHeight="1">
      <c r="M599" s="11"/>
      <c r="N599" s="11"/>
      <c r="O599" s="11"/>
      <c r="P599" s="11"/>
    </row>
    <row r="600" ht="15.75" customHeight="1">
      <c r="M600" s="11"/>
      <c r="N600" s="11"/>
      <c r="O600" s="11"/>
      <c r="P600" s="11"/>
    </row>
    <row r="601" ht="15.75" customHeight="1">
      <c r="M601" s="11"/>
      <c r="N601" s="11"/>
      <c r="O601" s="11"/>
      <c r="P601" s="11"/>
    </row>
    <row r="602" ht="15.75" customHeight="1">
      <c r="M602" s="11"/>
      <c r="N602" s="11"/>
      <c r="O602" s="11"/>
      <c r="P602" s="11"/>
    </row>
    <row r="603" ht="15.75" customHeight="1">
      <c r="M603" s="11"/>
      <c r="N603" s="11"/>
      <c r="O603" s="11"/>
      <c r="P603" s="11"/>
    </row>
    <row r="604" ht="15.75" customHeight="1">
      <c r="M604" s="11"/>
      <c r="N604" s="11"/>
      <c r="O604" s="11"/>
      <c r="P604" s="11"/>
    </row>
    <row r="605" ht="15.75" customHeight="1">
      <c r="M605" s="11"/>
      <c r="N605" s="11"/>
      <c r="O605" s="11"/>
      <c r="P605" s="11"/>
    </row>
    <row r="606" ht="15.75" customHeight="1">
      <c r="M606" s="11"/>
      <c r="N606" s="11"/>
      <c r="O606" s="11"/>
      <c r="P606" s="11"/>
    </row>
    <row r="607" ht="15.75" customHeight="1">
      <c r="M607" s="11"/>
      <c r="N607" s="11"/>
      <c r="O607" s="11"/>
      <c r="P607" s="11"/>
    </row>
    <row r="608" ht="15.75" customHeight="1">
      <c r="M608" s="11"/>
      <c r="N608" s="11"/>
      <c r="O608" s="11"/>
      <c r="P608" s="11"/>
    </row>
    <row r="609" ht="15.75" customHeight="1">
      <c r="M609" s="11"/>
      <c r="N609" s="11"/>
      <c r="O609" s="11"/>
      <c r="P609" s="11"/>
    </row>
    <row r="610" ht="15.75" customHeight="1">
      <c r="M610" s="11"/>
      <c r="N610" s="11"/>
      <c r="O610" s="11"/>
      <c r="P610" s="11"/>
    </row>
    <row r="611" ht="15.75" customHeight="1">
      <c r="M611" s="11"/>
      <c r="N611" s="11"/>
      <c r="O611" s="11"/>
      <c r="P611" s="11"/>
    </row>
    <row r="612" ht="15.75" customHeight="1">
      <c r="M612" s="11"/>
      <c r="N612" s="11"/>
      <c r="O612" s="11"/>
      <c r="P612" s="11"/>
    </row>
    <row r="613" ht="15.75" customHeight="1">
      <c r="M613" s="11"/>
      <c r="N613" s="11"/>
      <c r="O613" s="11"/>
      <c r="P613" s="11"/>
    </row>
    <row r="614" ht="15.75" customHeight="1">
      <c r="M614" s="11"/>
      <c r="N614" s="11"/>
      <c r="O614" s="11"/>
      <c r="P614" s="11"/>
    </row>
    <row r="615" ht="15.75" customHeight="1">
      <c r="M615" s="11"/>
      <c r="N615" s="11"/>
      <c r="O615" s="11"/>
      <c r="P615" s="11"/>
    </row>
    <row r="616" ht="15.75" customHeight="1">
      <c r="M616" s="11"/>
      <c r="N616" s="11"/>
      <c r="O616" s="11"/>
      <c r="P616" s="11"/>
    </row>
    <row r="617" ht="15.75" customHeight="1">
      <c r="M617" s="11"/>
      <c r="N617" s="11"/>
      <c r="O617" s="11"/>
      <c r="P617" s="11"/>
    </row>
    <row r="618" ht="15.75" customHeight="1">
      <c r="M618" s="11"/>
      <c r="N618" s="11"/>
      <c r="O618" s="11"/>
      <c r="P618" s="11"/>
    </row>
    <row r="619" ht="15.75" customHeight="1">
      <c r="M619" s="11"/>
      <c r="N619" s="11"/>
      <c r="O619" s="11"/>
      <c r="P619" s="11"/>
    </row>
    <row r="620" ht="15.75" customHeight="1">
      <c r="M620" s="11"/>
      <c r="N620" s="11"/>
      <c r="O620" s="11"/>
      <c r="P620" s="11"/>
    </row>
    <row r="621" ht="15.75" customHeight="1">
      <c r="M621" s="11"/>
      <c r="N621" s="11"/>
      <c r="O621" s="11"/>
      <c r="P621" s="11"/>
    </row>
    <row r="622" ht="15.75" customHeight="1">
      <c r="M622" s="11"/>
      <c r="N622" s="11"/>
      <c r="O622" s="11"/>
      <c r="P622" s="11"/>
    </row>
    <row r="623" ht="15.75" customHeight="1">
      <c r="M623" s="11"/>
      <c r="N623" s="11"/>
      <c r="O623" s="11"/>
      <c r="P623" s="11"/>
    </row>
    <row r="624" ht="15.75" customHeight="1">
      <c r="M624" s="11"/>
      <c r="N624" s="11"/>
      <c r="O624" s="11"/>
      <c r="P624" s="11"/>
    </row>
    <row r="625" ht="15.75" customHeight="1">
      <c r="M625" s="11"/>
      <c r="N625" s="11"/>
      <c r="O625" s="11"/>
      <c r="P625" s="11"/>
    </row>
    <row r="626" ht="15.75" customHeight="1">
      <c r="M626" s="11"/>
      <c r="N626" s="11"/>
      <c r="O626" s="11"/>
      <c r="P626" s="11"/>
    </row>
    <row r="627" ht="15.75" customHeight="1">
      <c r="M627" s="11"/>
      <c r="N627" s="11"/>
      <c r="O627" s="11"/>
      <c r="P627" s="11"/>
    </row>
    <row r="628" ht="15.75" customHeight="1">
      <c r="M628" s="11"/>
      <c r="N628" s="11"/>
      <c r="O628" s="11"/>
      <c r="P628" s="11"/>
    </row>
    <row r="629" ht="15.75" customHeight="1">
      <c r="M629" s="11"/>
      <c r="N629" s="11"/>
      <c r="O629" s="11"/>
      <c r="P629" s="11"/>
    </row>
    <row r="630" ht="15.75" customHeight="1">
      <c r="M630" s="11"/>
      <c r="N630" s="11"/>
      <c r="O630" s="11"/>
      <c r="P630" s="11"/>
    </row>
    <row r="631" ht="15.75" customHeight="1">
      <c r="M631" s="11"/>
      <c r="N631" s="11"/>
      <c r="O631" s="11"/>
      <c r="P631" s="11"/>
    </row>
    <row r="632" ht="15.75" customHeight="1">
      <c r="M632" s="11"/>
      <c r="N632" s="11"/>
      <c r="O632" s="11"/>
      <c r="P632" s="11"/>
    </row>
    <row r="633" ht="15.75" customHeight="1">
      <c r="M633" s="11"/>
      <c r="N633" s="11"/>
      <c r="O633" s="11"/>
      <c r="P633" s="11"/>
    </row>
    <row r="634" ht="15.75" customHeight="1">
      <c r="M634" s="11"/>
      <c r="N634" s="11"/>
      <c r="O634" s="11"/>
      <c r="P634" s="11"/>
    </row>
    <row r="635" ht="15.75" customHeight="1">
      <c r="M635" s="11"/>
      <c r="N635" s="11"/>
      <c r="O635" s="11"/>
      <c r="P635" s="11"/>
    </row>
    <row r="636" ht="15.75" customHeight="1">
      <c r="M636" s="11"/>
      <c r="N636" s="11"/>
      <c r="O636" s="11"/>
      <c r="P636" s="11"/>
    </row>
    <row r="637" ht="15.75" customHeight="1">
      <c r="M637" s="11"/>
      <c r="N637" s="11"/>
      <c r="O637" s="11"/>
      <c r="P637" s="11"/>
    </row>
    <row r="638" ht="15.75" customHeight="1">
      <c r="M638" s="11"/>
      <c r="N638" s="11"/>
      <c r="O638" s="11"/>
      <c r="P638" s="11"/>
    </row>
    <row r="639" ht="15.75" customHeight="1">
      <c r="M639" s="11"/>
      <c r="N639" s="11"/>
      <c r="O639" s="11"/>
      <c r="P639" s="11"/>
    </row>
    <row r="640" ht="15.75" customHeight="1">
      <c r="M640" s="11"/>
      <c r="N640" s="11"/>
      <c r="O640" s="11"/>
      <c r="P640" s="11"/>
    </row>
    <row r="641" ht="15.75" customHeight="1">
      <c r="M641" s="11"/>
      <c r="N641" s="11"/>
      <c r="O641" s="11"/>
      <c r="P641" s="11"/>
    </row>
    <row r="642" ht="15.75" customHeight="1">
      <c r="M642" s="11"/>
      <c r="N642" s="11"/>
      <c r="O642" s="11"/>
      <c r="P642" s="11"/>
    </row>
    <row r="643" ht="15.75" customHeight="1">
      <c r="M643" s="11"/>
      <c r="N643" s="11"/>
      <c r="O643" s="11"/>
      <c r="P643" s="11"/>
    </row>
    <row r="644" ht="15.75" customHeight="1">
      <c r="M644" s="11"/>
      <c r="N644" s="11"/>
      <c r="O644" s="11"/>
      <c r="P644" s="11"/>
    </row>
    <row r="645" ht="15.75" customHeight="1">
      <c r="M645" s="11"/>
      <c r="N645" s="11"/>
      <c r="O645" s="11"/>
      <c r="P645" s="11"/>
    </row>
    <row r="646" ht="15.75" customHeight="1">
      <c r="M646" s="11"/>
      <c r="N646" s="11"/>
      <c r="O646" s="11"/>
      <c r="P646" s="11"/>
    </row>
    <row r="647" ht="15.75" customHeight="1">
      <c r="M647" s="11"/>
      <c r="N647" s="11"/>
      <c r="O647" s="11"/>
      <c r="P647" s="11"/>
    </row>
    <row r="648" ht="15.75" customHeight="1">
      <c r="M648" s="11"/>
      <c r="N648" s="11"/>
      <c r="O648" s="11"/>
      <c r="P648" s="11"/>
    </row>
    <row r="649" ht="15.75" customHeight="1">
      <c r="M649" s="11"/>
      <c r="N649" s="11"/>
      <c r="O649" s="11"/>
      <c r="P649" s="11"/>
    </row>
    <row r="650" ht="15.75" customHeight="1">
      <c r="M650" s="11"/>
      <c r="N650" s="11"/>
      <c r="O650" s="11"/>
      <c r="P650" s="11"/>
    </row>
    <row r="651" ht="15.75" customHeight="1">
      <c r="M651" s="11"/>
      <c r="N651" s="11"/>
      <c r="O651" s="11"/>
      <c r="P651" s="11"/>
    </row>
    <row r="652" ht="15.75" customHeight="1">
      <c r="M652" s="11"/>
      <c r="N652" s="11"/>
      <c r="O652" s="11"/>
      <c r="P652" s="11"/>
    </row>
    <row r="653" ht="15.75" customHeight="1">
      <c r="M653" s="11"/>
      <c r="N653" s="11"/>
      <c r="O653" s="11"/>
      <c r="P653" s="11"/>
    </row>
    <row r="654" ht="15.75" customHeight="1">
      <c r="M654" s="11"/>
      <c r="N654" s="11"/>
      <c r="O654" s="11"/>
      <c r="P654" s="11"/>
    </row>
    <row r="655" ht="15.75" customHeight="1">
      <c r="M655" s="11"/>
      <c r="N655" s="11"/>
      <c r="O655" s="11"/>
      <c r="P655" s="11"/>
    </row>
    <row r="656" ht="15.75" customHeight="1">
      <c r="M656" s="11"/>
      <c r="N656" s="11"/>
      <c r="O656" s="11"/>
      <c r="P656" s="11"/>
    </row>
    <row r="657" ht="15.75" customHeight="1">
      <c r="M657" s="11"/>
      <c r="N657" s="11"/>
      <c r="O657" s="11"/>
      <c r="P657" s="11"/>
    </row>
    <row r="658" ht="15.75" customHeight="1">
      <c r="M658" s="11"/>
      <c r="N658" s="11"/>
      <c r="O658" s="11"/>
      <c r="P658" s="11"/>
    </row>
    <row r="659" ht="15.75" customHeight="1">
      <c r="M659" s="11"/>
      <c r="N659" s="11"/>
      <c r="O659" s="11"/>
      <c r="P659" s="11"/>
    </row>
    <row r="660" ht="15.75" customHeight="1">
      <c r="M660" s="11"/>
      <c r="N660" s="11"/>
      <c r="O660" s="11"/>
      <c r="P660" s="11"/>
    </row>
    <row r="661" ht="15.75" customHeight="1">
      <c r="M661" s="11"/>
      <c r="N661" s="11"/>
      <c r="O661" s="11"/>
      <c r="P661" s="11"/>
    </row>
    <row r="662" ht="15.75" customHeight="1">
      <c r="M662" s="11"/>
      <c r="N662" s="11"/>
      <c r="O662" s="11"/>
      <c r="P662" s="11"/>
    </row>
    <row r="663" ht="15.75" customHeight="1">
      <c r="M663" s="11"/>
      <c r="N663" s="11"/>
      <c r="O663" s="11"/>
      <c r="P663" s="11"/>
    </row>
    <row r="664" ht="15.75" customHeight="1">
      <c r="M664" s="11"/>
      <c r="N664" s="11"/>
      <c r="O664" s="11"/>
      <c r="P664" s="11"/>
    </row>
    <row r="665" ht="15.75" customHeight="1">
      <c r="M665" s="11"/>
      <c r="N665" s="11"/>
      <c r="O665" s="11"/>
      <c r="P665" s="11"/>
    </row>
    <row r="666" ht="15.75" customHeight="1">
      <c r="M666" s="11"/>
      <c r="N666" s="11"/>
      <c r="O666" s="11"/>
      <c r="P666" s="11"/>
    </row>
    <row r="667" ht="15.75" customHeight="1">
      <c r="M667" s="11"/>
      <c r="N667" s="11"/>
      <c r="O667" s="11"/>
      <c r="P667" s="11"/>
    </row>
    <row r="668" ht="15.75" customHeight="1">
      <c r="M668" s="11"/>
      <c r="N668" s="11"/>
      <c r="O668" s="11"/>
      <c r="P668" s="11"/>
    </row>
    <row r="669" ht="15.75" customHeight="1">
      <c r="M669" s="11"/>
      <c r="N669" s="11"/>
      <c r="O669" s="11"/>
      <c r="P669" s="11"/>
    </row>
    <row r="670" ht="15.75" customHeight="1">
      <c r="M670" s="11"/>
      <c r="N670" s="11"/>
      <c r="O670" s="11"/>
      <c r="P670" s="11"/>
    </row>
    <row r="671" ht="15.75" customHeight="1">
      <c r="M671" s="11"/>
      <c r="N671" s="11"/>
      <c r="O671" s="11"/>
      <c r="P671" s="11"/>
    </row>
    <row r="672" ht="15.75" customHeight="1">
      <c r="M672" s="11"/>
      <c r="N672" s="11"/>
      <c r="O672" s="11"/>
      <c r="P672" s="11"/>
    </row>
    <row r="673" ht="15.75" customHeight="1">
      <c r="M673" s="11"/>
      <c r="N673" s="11"/>
      <c r="O673" s="11"/>
      <c r="P673" s="11"/>
    </row>
    <row r="674" ht="15.75" customHeight="1">
      <c r="M674" s="11"/>
      <c r="N674" s="11"/>
      <c r="O674" s="11"/>
      <c r="P674" s="11"/>
    </row>
    <row r="675" ht="15.75" customHeight="1">
      <c r="M675" s="11"/>
      <c r="N675" s="11"/>
      <c r="O675" s="11"/>
      <c r="P675" s="11"/>
    </row>
    <row r="676" ht="15.75" customHeight="1">
      <c r="M676" s="11"/>
      <c r="N676" s="11"/>
      <c r="O676" s="11"/>
      <c r="P676" s="11"/>
    </row>
    <row r="677" ht="15.75" customHeight="1">
      <c r="M677" s="11"/>
      <c r="N677" s="11"/>
      <c r="O677" s="11"/>
      <c r="P677" s="11"/>
    </row>
    <row r="678" ht="15.75" customHeight="1">
      <c r="M678" s="11"/>
      <c r="N678" s="11"/>
      <c r="O678" s="11"/>
      <c r="P678" s="11"/>
    </row>
    <row r="679" ht="15.75" customHeight="1">
      <c r="M679" s="11"/>
      <c r="N679" s="11"/>
      <c r="O679" s="11"/>
      <c r="P679" s="11"/>
    </row>
    <row r="680" ht="15.75" customHeight="1">
      <c r="M680" s="11"/>
      <c r="N680" s="11"/>
      <c r="O680" s="11"/>
      <c r="P680" s="11"/>
    </row>
    <row r="681" ht="15.75" customHeight="1">
      <c r="M681" s="11"/>
      <c r="N681" s="11"/>
      <c r="O681" s="11"/>
      <c r="P681" s="11"/>
    </row>
    <row r="682" ht="15.75" customHeight="1">
      <c r="M682" s="11"/>
      <c r="N682" s="11"/>
      <c r="O682" s="11"/>
      <c r="P682" s="11"/>
    </row>
    <row r="683" ht="15.75" customHeight="1">
      <c r="M683" s="11"/>
      <c r="N683" s="11"/>
      <c r="O683" s="11"/>
      <c r="P683" s="11"/>
    </row>
    <row r="684" ht="15.75" customHeight="1">
      <c r="M684" s="11"/>
      <c r="N684" s="11"/>
      <c r="O684" s="11"/>
      <c r="P684" s="11"/>
    </row>
    <row r="685" ht="15.75" customHeight="1">
      <c r="M685" s="11"/>
      <c r="N685" s="11"/>
      <c r="O685" s="11"/>
      <c r="P685" s="11"/>
    </row>
    <row r="686" ht="15.75" customHeight="1">
      <c r="M686" s="11"/>
      <c r="N686" s="11"/>
      <c r="O686" s="11"/>
      <c r="P686" s="11"/>
    </row>
    <row r="687" ht="15.75" customHeight="1">
      <c r="M687" s="11"/>
      <c r="N687" s="11"/>
      <c r="O687" s="11"/>
      <c r="P687" s="11"/>
    </row>
    <row r="688" ht="15.75" customHeight="1">
      <c r="M688" s="11"/>
      <c r="N688" s="11"/>
      <c r="O688" s="11"/>
      <c r="P688" s="11"/>
    </row>
    <row r="689" ht="15.75" customHeight="1">
      <c r="M689" s="11"/>
      <c r="N689" s="11"/>
      <c r="O689" s="11"/>
      <c r="P689" s="11"/>
    </row>
    <row r="690" ht="15.75" customHeight="1">
      <c r="M690" s="11"/>
      <c r="N690" s="11"/>
      <c r="O690" s="11"/>
      <c r="P690" s="11"/>
    </row>
    <row r="691" ht="15.75" customHeight="1">
      <c r="M691" s="11"/>
      <c r="N691" s="11"/>
      <c r="O691" s="11"/>
      <c r="P691" s="11"/>
    </row>
    <row r="692" ht="15.75" customHeight="1">
      <c r="M692" s="11"/>
      <c r="N692" s="11"/>
      <c r="O692" s="11"/>
      <c r="P692" s="11"/>
    </row>
    <row r="693" ht="15.75" customHeight="1">
      <c r="M693" s="11"/>
      <c r="N693" s="11"/>
      <c r="O693" s="11"/>
      <c r="P693" s="11"/>
    </row>
    <row r="694" ht="15.75" customHeight="1">
      <c r="M694" s="11"/>
      <c r="N694" s="11"/>
      <c r="O694" s="11"/>
      <c r="P694" s="11"/>
    </row>
    <row r="695" ht="15.75" customHeight="1">
      <c r="M695" s="11"/>
      <c r="N695" s="11"/>
      <c r="O695" s="11"/>
      <c r="P695" s="11"/>
    </row>
    <row r="696" ht="15.75" customHeight="1">
      <c r="M696" s="11"/>
      <c r="N696" s="11"/>
      <c r="O696" s="11"/>
      <c r="P696" s="11"/>
    </row>
    <row r="697" ht="15.75" customHeight="1">
      <c r="M697" s="11"/>
      <c r="N697" s="11"/>
      <c r="O697" s="11"/>
      <c r="P697" s="11"/>
    </row>
    <row r="698" ht="15.75" customHeight="1">
      <c r="M698" s="11"/>
      <c r="N698" s="11"/>
      <c r="O698" s="11"/>
      <c r="P698" s="11"/>
    </row>
    <row r="699" ht="15.75" customHeight="1">
      <c r="M699" s="11"/>
      <c r="N699" s="11"/>
      <c r="O699" s="11"/>
      <c r="P699" s="11"/>
    </row>
    <row r="700" ht="15.75" customHeight="1">
      <c r="M700" s="11"/>
      <c r="N700" s="11"/>
      <c r="O700" s="11"/>
      <c r="P700" s="11"/>
    </row>
    <row r="701" ht="15.75" customHeight="1">
      <c r="M701" s="11"/>
      <c r="N701" s="11"/>
      <c r="O701" s="11"/>
      <c r="P701" s="11"/>
    </row>
    <row r="702" ht="15.75" customHeight="1">
      <c r="M702" s="11"/>
      <c r="N702" s="11"/>
      <c r="O702" s="11"/>
      <c r="P702" s="11"/>
    </row>
    <row r="703" ht="15.75" customHeight="1">
      <c r="M703" s="11"/>
      <c r="N703" s="11"/>
      <c r="O703" s="11"/>
      <c r="P703" s="11"/>
    </row>
    <row r="704" ht="15.75" customHeight="1">
      <c r="M704" s="11"/>
      <c r="N704" s="11"/>
      <c r="O704" s="11"/>
      <c r="P704" s="11"/>
    </row>
    <row r="705" ht="15.75" customHeight="1">
      <c r="M705" s="11"/>
      <c r="N705" s="11"/>
      <c r="O705" s="11"/>
      <c r="P705" s="11"/>
    </row>
    <row r="706" ht="15.75" customHeight="1">
      <c r="M706" s="11"/>
      <c r="N706" s="11"/>
      <c r="O706" s="11"/>
      <c r="P706" s="11"/>
    </row>
    <row r="707" ht="15.75" customHeight="1">
      <c r="M707" s="11"/>
      <c r="N707" s="11"/>
      <c r="O707" s="11"/>
      <c r="P707" s="11"/>
    </row>
    <row r="708" ht="15.75" customHeight="1">
      <c r="M708" s="11"/>
      <c r="N708" s="11"/>
      <c r="O708" s="11"/>
      <c r="P708" s="11"/>
    </row>
    <row r="709" ht="15.75" customHeight="1">
      <c r="M709" s="11"/>
      <c r="N709" s="11"/>
      <c r="O709" s="11"/>
      <c r="P709" s="11"/>
    </row>
    <row r="710" ht="15.75" customHeight="1">
      <c r="M710" s="11"/>
      <c r="N710" s="11"/>
      <c r="O710" s="11"/>
      <c r="P710" s="11"/>
    </row>
    <row r="711" ht="15.75" customHeight="1">
      <c r="M711" s="11"/>
      <c r="N711" s="11"/>
      <c r="O711" s="11"/>
      <c r="P711" s="11"/>
    </row>
    <row r="712" ht="15.75" customHeight="1">
      <c r="M712" s="11"/>
      <c r="N712" s="11"/>
      <c r="O712" s="11"/>
      <c r="P712" s="11"/>
    </row>
    <row r="713" ht="15.75" customHeight="1">
      <c r="M713" s="11"/>
      <c r="N713" s="11"/>
      <c r="O713" s="11"/>
      <c r="P713" s="11"/>
    </row>
    <row r="714" ht="15.75" customHeight="1">
      <c r="M714" s="11"/>
      <c r="N714" s="11"/>
      <c r="O714" s="11"/>
      <c r="P714" s="11"/>
    </row>
    <row r="715" ht="15.75" customHeight="1">
      <c r="M715" s="11"/>
      <c r="N715" s="11"/>
      <c r="O715" s="11"/>
      <c r="P715" s="11"/>
    </row>
    <row r="716" ht="15.75" customHeight="1">
      <c r="M716" s="11"/>
      <c r="N716" s="11"/>
      <c r="O716" s="11"/>
      <c r="P716" s="11"/>
    </row>
    <row r="717" ht="15.75" customHeight="1">
      <c r="M717" s="11"/>
      <c r="N717" s="11"/>
      <c r="O717" s="11"/>
      <c r="P717" s="11"/>
    </row>
    <row r="718" ht="15.75" customHeight="1">
      <c r="M718" s="11"/>
      <c r="N718" s="11"/>
      <c r="O718" s="11"/>
      <c r="P718" s="11"/>
    </row>
    <row r="719" ht="15.75" customHeight="1">
      <c r="M719" s="11"/>
      <c r="N719" s="11"/>
      <c r="O719" s="11"/>
      <c r="P719" s="11"/>
    </row>
    <row r="720" ht="15.75" customHeight="1">
      <c r="M720" s="11"/>
      <c r="N720" s="11"/>
      <c r="O720" s="11"/>
      <c r="P720" s="11"/>
    </row>
    <row r="721" ht="15.75" customHeight="1">
      <c r="M721" s="11"/>
      <c r="N721" s="11"/>
      <c r="O721" s="11"/>
      <c r="P721" s="11"/>
    </row>
    <row r="722" ht="15.75" customHeight="1">
      <c r="M722" s="11"/>
      <c r="N722" s="11"/>
      <c r="O722" s="11"/>
      <c r="P722" s="11"/>
    </row>
    <row r="723" ht="15.75" customHeight="1">
      <c r="M723" s="11"/>
      <c r="N723" s="11"/>
      <c r="O723" s="11"/>
      <c r="P723" s="11"/>
    </row>
    <row r="724" ht="15.75" customHeight="1">
      <c r="M724" s="11"/>
      <c r="N724" s="11"/>
      <c r="O724" s="11"/>
      <c r="P724" s="11"/>
    </row>
    <row r="725" ht="15.75" customHeight="1">
      <c r="M725" s="11"/>
      <c r="N725" s="11"/>
      <c r="O725" s="11"/>
      <c r="P725" s="11"/>
    </row>
    <row r="726" ht="15.75" customHeight="1">
      <c r="M726" s="11"/>
      <c r="N726" s="11"/>
      <c r="O726" s="11"/>
      <c r="P726" s="11"/>
    </row>
    <row r="727" ht="15.75" customHeight="1">
      <c r="M727" s="11"/>
      <c r="N727" s="11"/>
      <c r="O727" s="11"/>
      <c r="P727" s="11"/>
    </row>
    <row r="728" ht="15.75" customHeight="1">
      <c r="M728" s="11"/>
      <c r="N728" s="11"/>
      <c r="O728" s="11"/>
      <c r="P728" s="11"/>
    </row>
    <row r="729" ht="15.75" customHeight="1">
      <c r="M729" s="11"/>
      <c r="N729" s="11"/>
      <c r="O729" s="11"/>
      <c r="P729" s="11"/>
    </row>
    <row r="730" ht="15.75" customHeight="1">
      <c r="M730" s="11"/>
      <c r="N730" s="11"/>
      <c r="O730" s="11"/>
      <c r="P730" s="11"/>
    </row>
    <row r="731" ht="15.75" customHeight="1">
      <c r="M731" s="11"/>
      <c r="N731" s="11"/>
      <c r="O731" s="11"/>
      <c r="P731" s="11"/>
    </row>
    <row r="732" ht="15.75" customHeight="1">
      <c r="M732" s="11"/>
      <c r="N732" s="11"/>
      <c r="O732" s="11"/>
      <c r="P732" s="11"/>
    </row>
    <row r="733" ht="15.75" customHeight="1">
      <c r="M733" s="11"/>
      <c r="N733" s="11"/>
      <c r="O733" s="11"/>
      <c r="P733" s="11"/>
    </row>
    <row r="734" ht="15.75" customHeight="1">
      <c r="M734" s="11"/>
      <c r="N734" s="11"/>
      <c r="O734" s="11"/>
      <c r="P734" s="11"/>
    </row>
    <row r="735" ht="15.75" customHeight="1">
      <c r="M735" s="11"/>
      <c r="N735" s="11"/>
      <c r="O735" s="11"/>
      <c r="P735" s="11"/>
    </row>
    <row r="736" ht="15.75" customHeight="1">
      <c r="M736" s="11"/>
      <c r="N736" s="11"/>
      <c r="O736" s="11"/>
      <c r="P736" s="11"/>
    </row>
    <row r="737" ht="15.75" customHeight="1">
      <c r="M737" s="11"/>
      <c r="N737" s="11"/>
      <c r="O737" s="11"/>
      <c r="P737" s="11"/>
    </row>
    <row r="738" ht="15.75" customHeight="1">
      <c r="M738" s="11"/>
      <c r="N738" s="11"/>
      <c r="O738" s="11"/>
      <c r="P738" s="11"/>
    </row>
    <row r="739" ht="15.75" customHeight="1">
      <c r="M739" s="11"/>
      <c r="N739" s="11"/>
      <c r="O739" s="11"/>
      <c r="P739" s="11"/>
    </row>
    <row r="740" ht="15.75" customHeight="1">
      <c r="M740" s="11"/>
      <c r="N740" s="11"/>
      <c r="O740" s="11"/>
      <c r="P740" s="11"/>
    </row>
    <row r="741" ht="15.75" customHeight="1">
      <c r="M741" s="11"/>
      <c r="N741" s="11"/>
      <c r="O741" s="11"/>
      <c r="P741" s="11"/>
    </row>
    <row r="742" ht="15.75" customHeight="1">
      <c r="M742" s="11"/>
      <c r="N742" s="11"/>
      <c r="O742" s="11"/>
      <c r="P742" s="11"/>
    </row>
    <row r="743" ht="15.75" customHeight="1">
      <c r="M743" s="11"/>
      <c r="N743" s="11"/>
      <c r="O743" s="11"/>
      <c r="P743" s="11"/>
    </row>
    <row r="744" ht="15.75" customHeight="1">
      <c r="M744" s="11"/>
      <c r="N744" s="11"/>
      <c r="O744" s="11"/>
      <c r="P744" s="11"/>
    </row>
    <row r="745" ht="15.75" customHeight="1">
      <c r="M745" s="11"/>
      <c r="N745" s="11"/>
      <c r="O745" s="11"/>
      <c r="P745" s="11"/>
    </row>
    <row r="746" ht="15.75" customHeight="1">
      <c r="M746" s="11"/>
      <c r="N746" s="11"/>
      <c r="O746" s="11"/>
      <c r="P746" s="11"/>
    </row>
    <row r="747" ht="15.75" customHeight="1">
      <c r="M747" s="11"/>
      <c r="N747" s="11"/>
      <c r="O747" s="11"/>
      <c r="P747" s="11"/>
    </row>
    <row r="748" ht="15.75" customHeight="1">
      <c r="M748" s="11"/>
      <c r="N748" s="11"/>
      <c r="O748" s="11"/>
      <c r="P748" s="11"/>
    </row>
    <row r="749" ht="15.75" customHeight="1">
      <c r="M749" s="11"/>
      <c r="N749" s="11"/>
      <c r="O749" s="11"/>
      <c r="P749" s="11"/>
    </row>
    <row r="750" ht="15.75" customHeight="1">
      <c r="M750" s="11"/>
      <c r="N750" s="11"/>
      <c r="O750" s="11"/>
      <c r="P750" s="11"/>
    </row>
    <row r="751" ht="15.75" customHeight="1">
      <c r="M751" s="11"/>
      <c r="N751" s="11"/>
      <c r="O751" s="11"/>
      <c r="P751" s="11"/>
    </row>
    <row r="752" ht="15.75" customHeight="1">
      <c r="M752" s="11"/>
      <c r="N752" s="11"/>
      <c r="O752" s="11"/>
      <c r="P752" s="11"/>
    </row>
    <row r="753" ht="15.75" customHeight="1">
      <c r="M753" s="11"/>
      <c r="N753" s="11"/>
      <c r="O753" s="11"/>
      <c r="P753" s="11"/>
    </row>
    <row r="754" ht="15.75" customHeight="1">
      <c r="M754" s="11"/>
      <c r="N754" s="11"/>
      <c r="O754" s="11"/>
      <c r="P754" s="11"/>
    </row>
    <row r="755" ht="15.75" customHeight="1">
      <c r="M755" s="11"/>
      <c r="N755" s="11"/>
      <c r="O755" s="11"/>
      <c r="P755" s="11"/>
    </row>
    <row r="756" ht="15.75" customHeight="1">
      <c r="M756" s="11"/>
      <c r="N756" s="11"/>
      <c r="O756" s="11"/>
      <c r="P756" s="11"/>
    </row>
    <row r="757" ht="15.75" customHeight="1">
      <c r="M757" s="11"/>
      <c r="N757" s="11"/>
      <c r="O757" s="11"/>
      <c r="P757" s="11"/>
    </row>
    <row r="758" ht="15.75" customHeight="1">
      <c r="M758" s="11"/>
      <c r="N758" s="11"/>
      <c r="O758" s="11"/>
      <c r="P758" s="11"/>
    </row>
    <row r="759" ht="15.75" customHeight="1">
      <c r="M759" s="11"/>
      <c r="N759" s="11"/>
      <c r="O759" s="11"/>
      <c r="P759" s="11"/>
    </row>
    <row r="760" ht="15.75" customHeight="1">
      <c r="M760" s="11"/>
      <c r="N760" s="11"/>
      <c r="O760" s="11"/>
      <c r="P760" s="11"/>
    </row>
    <row r="761" ht="15.75" customHeight="1">
      <c r="M761" s="11"/>
      <c r="N761" s="11"/>
      <c r="O761" s="11"/>
      <c r="P761" s="11"/>
    </row>
    <row r="762" ht="15.75" customHeight="1">
      <c r="M762" s="11"/>
      <c r="N762" s="11"/>
      <c r="O762" s="11"/>
      <c r="P762" s="11"/>
    </row>
    <row r="763" ht="15.75" customHeight="1">
      <c r="M763" s="11"/>
      <c r="N763" s="11"/>
      <c r="O763" s="11"/>
      <c r="P763" s="11"/>
    </row>
    <row r="764" ht="15.75" customHeight="1">
      <c r="M764" s="11"/>
      <c r="N764" s="11"/>
      <c r="O764" s="11"/>
      <c r="P764" s="11"/>
    </row>
    <row r="765" ht="15.75" customHeight="1">
      <c r="M765" s="11"/>
      <c r="N765" s="11"/>
      <c r="O765" s="11"/>
      <c r="P765" s="11"/>
    </row>
    <row r="766" ht="15.75" customHeight="1">
      <c r="M766" s="11"/>
      <c r="N766" s="11"/>
      <c r="O766" s="11"/>
      <c r="P766" s="11"/>
    </row>
    <row r="767" ht="15.75" customHeight="1">
      <c r="M767" s="11"/>
      <c r="N767" s="11"/>
      <c r="O767" s="11"/>
      <c r="P767" s="11"/>
    </row>
    <row r="768" ht="15.75" customHeight="1">
      <c r="M768" s="11"/>
      <c r="N768" s="11"/>
      <c r="O768" s="11"/>
      <c r="P768" s="11"/>
    </row>
    <row r="769" ht="15.75" customHeight="1">
      <c r="M769" s="11"/>
      <c r="N769" s="11"/>
      <c r="O769" s="11"/>
      <c r="P769" s="11"/>
    </row>
    <row r="770" ht="15.75" customHeight="1">
      <c r="M770" s="11"/>
      <c r="N770" s="11"/>
      <c r="O770" s="11"/>
      <c r="P770" s="11"/>
    </row>
    <row r="771" ht="15.75" customHeight="1">
      <c r="M771" s="11"/>
      <c r="N771" s="11"/>
      <c r="O771" s="11"/>
      <c r="P771" s="11"/>
    </row>
    <row r="772" ht="15.75" customHeight="1">
      <c r="M772" s="11"/>
      <c r="N772" s="11"/>
      <c r="O772" s="11"/>
      <c r="P772" s="11"/>
    </row>
    <row r="773" ht="15.75" customHeight="1">
      <c r="M773" s="11"/>
      <c r="N773" s="11"/>
      <c r="O773" s="11"/>
      <c r="P773" s="11"/>
    </row>
    <row r="774" ht="15.75" customHeight="1">
      <c r="M774" s="11"/>
      <c r="N774" s="11"/>
      <c r="O774" s="11"/>
      <c r="P774" s="11"/>
    </row>
    <row r="775" ht="15.75" customHeight="1">
      <c r="M775" s="11"/>
      <c r="N775" s="11"/>
      <c r="O775" s="11"/>
      <c r="P775" s="11"/>
    </row>
    <row r="776" ht="15.75" customHeight="1">
      <c r="M776" s="11"/>
      <c r="N776" s="11"/>
      <c r="O776" s="11"/>
      <c r="P776" s="11"/>
    </row>
    <row r="777" ht="15.75" customHeight="1">
      <c r="M777" s="11"/>
      <c r="N777" s="11"/>
      <c r="O777" s="11"/>
      <c r="P777" s="11"/>
    </row>
    <row r="778" ht="15.75" customHeight="1">
      <c r="M778" s="11"/>
      <c r="N778" s="11"/>
      <c r="O778" s="11"/>
      <c r="P778" s="11"/>
    </row>
    <row r="779" ht="15.75" customHeight="1">
      <c r="M779" s="11"/>
      <c r="N779" s="11"/>
      <c r="O779" s="11"/>
      <c r="P779" s="11"/>
    </row>
    <row r="780" ht="15.75" customHeight="1">
      <c r="M780" s="11"/>
      <c r="N780" s="11"/>
      <c r="O780" s="11"/>
      <c r="P780" s="11"/>
    </row>
    <row r="781" ht="15.75" customHeight="1">
      <c r="M781" s="11"/>
      <c r="N781" s="11"/>
      <c r="O781" s="11"/>
      <c r="P781" s="11"/>
    </row>
    <row r="782" ht="15.75" customHeight="1">
      <c r="M782" s="11"/>
      <c r="N782" s="11"/>
      <c r="O782" s="11"/>
      <c r="P782" s="11"/>
    </row>
    <row r="783" ht="15.75" customHeight="1">
      <c r="M783" s="11"/>
      <c r="N783" s="11"/>
      <c r="O783" s="11"/>
      <c r="P783" s="11"/>
    </row>
    <row r="784" ht="15.75" customHeight="1">
      <c r="M784" s="11"/>
      <c r="N784" s="11"/>
      <c r="O784" s="11"/>
      <c r="P784" s="11"/>
    </row>
    <row r="785" ht="15.75" customHeight="1">
      <c r="M785" s="11"/>
      <c r="N785" s="11"/>
      <c r="O785" s="11"/>
      <c r="P785" s="11"/>
    </row>
    <row r="786" ht="15.75" customHeight="1">
      <c r="M786" s="11"/>
      <c r="N786" s="11"/>
      <c r="O786" s="11"/>
      <c r="P786" s="11"/>
    </row>
    <row r="787" ht="15.75" customHeight="1">
      <c r="M787" s="11"/>
      <c r="N787" s="11"/>
      <c r="O787" s="11"/>
      <c r="P787" s="11"/>
    </row>
    <row r="788" ht="15.75" customHeight="1">
      <c r="M788" s="11"/>
      <c r="N788" s="11"/>
      <c r="O788" s="11"/>
      <c r="P788" s="11"/>
    </row>
    <row r="789" ht="15.75" customHeight="1">
      <c r="M789" s="11"/>
      <c r="N789" s="11"/>
      <c r="O789" s="11"/>
      <c r="P789" s="11"/>
    </row>
    <row r="790" ht="15.75" customHeight="1">
      <c r="M790" s="11"/>
      <c r="N790" s="11"/>
      <c r="O790" s="11"/>
      <c r="P790" s="11"/>
    </row>
    <row r="791" ht="15.75" customHeight="1">
      <c r="M791" s="11"/>
      <c r="N791" s="11"/>
      <c r="O791" s="11"/>
      <c r="P791" s="11"/>
    </row>
    <row r="792" ht="15.75" customHeight="1">
      <c r="M792" s="11"/>
      <c r="N792" s="11"/>
      <c r="O792" s="11"/>
      <c r="P792" s="11"/>
    </row>
    <row r="793" ht="15.75" customHeight="1">
      <c r="M793" s="11"/>
      <c r="N793" s="11"/>
      <c r="O793" s="11"/>
      <c r="P793" s="11"/>
    </row>
    <row r="794" ht="15.75" customHeight="1">
      <c r="M794" s="11"/>
      <c r="N794" s="11"/>
      <c r="O794" s="11"/>
      <c r="P794" s="11"/>
    </row>
    <row r="795" ht="15.75" customHeight="1">
      <c r="M795" s="11"/>
      <c r="N795" s="11"/>
      <c r="O795" s="11"/>
      <c r="P795" s="11"/>
    </row>
    <row r="796" ht="15.75" customHeight="1">
      <c r="M796" s="11"/>
      <c r="N796" s="11"/>
      <c r="O796" s="11"/>
      <c r="P796" s="11"/>
    </row>
    <row r="797" ht="15.75" customHeight="1">
      <c r="M797" s="11"/>
      <c r="N797" s="11"/>
      <c r="O797" s="11"/>
      <c r="P797" s="11"/>
    </row>
    <row r="798" ht="15.75" customHeight="1">
      <c r="M798" s="11"/>
      <c r="N798" s="11"/>
      <c r="O798" s="11"/>
      <c r="P798" s="11"/>
    </row>
    <row r="799" ht="15.75" customHeight="1">
      <c r="M799" s="11"/>
      <c r="N799" s="11"/>
      <c r="O799" s="11"/>
      <c r="P799" s="11"/>
    </row>
    <row r="800" ht="15.75" customHeight="1">
      <c r="M800" s="11"/>
      <c r="N800" s="11"/>
      <c r="O800" s="11"/>
      <c r="P800" s="11"/>
    </row>
    <row r="801" ht="15.75" customHeight="1">
      <c r="M801" s="11"/>
      <c r="N801" s="11"/>
      <c r="O801" s="11"/>
      <c r="P801" s="11"/>
    </row>
    <row r="802" ht="15.75" customHeight="1">
      <c r="M802" s="11"/>
      <c r="N802" s="11"/>
      <c r="O802" s="11"/>
      <c r="P802" s="11"/>
    </row>
    <row r="803" ht="15.75" customHeight="1">
      <c r="M803" s="11"/>
      <c r="N803" s="11"/>
      <c r="O803" s="11"/>
      <c r="P803" s="11"/>
    </row>
    <row r="804" ht="15.75" customHeight="1">
      <c r="M804" s="11"/>
      <c r="N804" s="11"/>
      <c r="O804" s="11"/>
      <c r="P804" s="11"/>
    </row>
    <row r="805" ht="15.75" customHeight="1">
      <c r="M805" s="11"/>
      <c r="N805" s="11"/>
      <c r="O805" s="11"/>
      <c r="P805" s="11"/>
    </row>
    <row r="806" ht="15.75" customHeight="1">
      <c r="M806" s="11"/>
      <c r="N806" s="11"/>
      <c r="O806" s="11"/>
      <c r="P806" s="11"/>
    </row>
    <row r="807" ht="15.75" customHeight="1">
      <c r="M807" s="11"/>
      <c r="N807" s="11"/>
      <c r="O807" s="11"/>
      <c r="P807" s="11"/>
    </row>
    <row r="808" ht="15.75" customHeight="1">
      <c r="M808" s="11"/>
      <c r="N808" s="11"/>
      <c r="O808" s="11"/>
      <c r="P808" s="11"/>
    </row>
    <row r="809" ht="15.75" customHeight="1">
      <c r="M809" s="11"/>
      <c r="N809" s="11"/>
      <c r="O809" s="11"/>
      <c r="P809" s="11"/>
    </row>
    <row r="810" ht="15.75" customHeight="1">
      <c r="M810" s="11"/>
      <c r="N810" s="11"/>
      <c r="O810" s="11"/>
      <c r="P810" s="11"/>
    </row>
    <row r="811" ht="15.75" customHeight="1">
      <c r="M811" s="11"/>
      <c r="N811" s="11"/>
      <c r="O811" s="11"/>
      <c r="P811" s="11"/>
    </row>
    <row r="812" ht="15.75" customHeight="1">
      <c r="M812" s="11"/>
      <c r="N812" s="11"/>
      <c r="O812" s="11"/>
      <c r="P812" s="11"/>
    </row>
    <row r="813" ht="15.75" customHeight="1">
      <c r="M813" s="11"/>
      <c r="N813" s="11"/>
      <c r="O813" s="11"/>
      <c r="P813" s="11"/>
    </row>
    <row r="814" ht="15.75" customHeight="1">
      <c r="M814" s="11"/>
      <c r="N814" s="11"/>
      <c r="O814" s="11"/>
      <c r="P814" s="11"/>
    </row>
    <row r="815" ht="15.75" customHeight="1">
      <c r="M815" s="11"/>
      <c r="N815" s="11"/>
      <c r="O815" s="11"/>
      <c r="P815" s="11"/>
    </row>
    <row r="816" ht="15.75" customHeight="1">
      <c r="M816" s="11"/>
      <c r="N816" s="11"/>
      <c r="O816" s="11"/>
      <c r="P816" s="11"/>
    </row>
    <row r="817" ht="15.75" customHeight="1">
      <c r="M817" s="11"/>
      <c r="N817" s="11"/>
      <c r="O817" s="11"/>
      <c r="P817" s="11"/>
    </row>
    <row r="818" ht="15.75" customHeight="1">
      <c r="M818" s="11"/>
      <c r="N818" s="11"/>
      <c r="O818" s="11"/>
      <c r="P818" s="11"/>
    </row>
    <row r="819" ht="15.75" customHeight="1">
      <c r="M819" s="11"/>
      <c r="N819" s="11"/>
      <c r="O819" s="11"/>
      <c r="P819" s="11"/>
    </row>
    <row r="820" ht="15.75" customHeight="1">
      <c r="M820" s="11"/>
      <c r="N820" s="11"/>
      <c r="O820" s="11"/>
      <c r="P820" s="11"/>
    </row>
    <row r="821" ht="15.75" customHeight="1">
      <c r="M821" s="11"/>
      <c r="N821" s="11"/>
      <c r="O821" s="11"/>
      <c r="P821" s="11"/>
    </row>
    <row r="822" ht="15.75" customHeight="1">
      <c r="M822" s="11"/>
      <c r="N822" s="11"/>
      <c r="O822" s="11"/>
      <c r="P822" s="11"/>
    </row>
    <row r="823" ht="15.75" customHeight="1">
      <c r="M823" s="11"/>
      <c r="N823" s="11"/>
      <c r="O823" s="11"/>
      <c r="P823" s="11"/>
    </row>
    <row r="824" ht="15.75" customHeight="1">
      <c r="M824" s="11"/>
      <c r="N824" s="11"/>
      <c r="O824" s="11"/>
      <c r="P824" s="11"/>
    </row>
    <row r="825" ht="15.75" customHeight="1">
      <c r="M825" s="11"/>
      <c r="N825" s="11"/>
      <c r="O825" s="11"/>
      <c r="P825" s="11"/>
    </row>
    <row r="826" ht="15.75" customHeight="1">
      <c r="M826" s="11"/>
      <c r="N826" s="11"/>
      <c r="O826" s="11"/>
      <c r="P826" s="11"/>
    </row>
    <row r="827" ht="15.75" customHeight="1">
      <c r="M827" s="11"/>
      <c r="N827" s="11"/>
      <c r="O827" s="11"/>
      <c r="P827" s="11"/>
    </row>
    <row r="828" ht="15.75" customHeight="1">
      <c r="M828" s="11"/>
      <c r="N828" s="11"/>
      <c r="O828" s="11"/>
      <c r="P828" s="11"/>
    </row>
    <row r="829" ht="15.75" customHeight="1">
      <c r="M829" s="11"/>
      <c r="N829" s="11"/>
      <c r="O829" s="11"/>
      <c r="P829" s="11"/>
    </row>
    <row r="830" ht="15.75" customHeight="1">
      <c r="M830" s="11"/>
      <c r="N830" s="11"/>
      <c r="O830" s="11"/>
      <c r="P830" s="11"/>
    </row>
    <row r="831" ht="15.75" customHeight="1">
      <c r="M831" s="11"/>
      <c r="N831" s="11"/>
      <c r="O831" s="11"/>
      <c r="P831" s="11"/>
    </row>
    <row r="832" ht="15.75" customHeight="1">
      <c r="M832" s="11"/>
      <c r="N832" s="11"/>
      <c r="O832" s="11"/>
      <c r="P832" s="11"/>
    </row>
    <row r="833" ht="15.75" customHeight="1">
      <c r="M833" s="11"/>
      <c r="N833" s="11"/>
      <c r="O833" s="11"/>
      <c r="P833" s="11"/>
    </row>
    <row r="834" ht="15.75" customHeight="1">
      <c r="M834" s="11"/>
      <c r="N834" s="11"/>
      <c r="O834" s="11"/>
      <c r="P834" s="11"/>
    </row>
    <row r="835" ht="15.75" customHeight="1">
      <c r="M835" s="11"/>
      <c r="N835" s="11"/>
      <c r="O835" s="11"/>
      <c r="P835" s="11"/>
    </row>
    <row r="836" ht="15.75" customHeight="1">
      <c r="M836" s="11"/>
      <c r="N836" s="11"/>
      <c r="O836" s="11"/>
      <c r="P836" s="11"/>
    </row>
    <row r="837" ht="15.75" customHeight="1">
      <c r="M837" s="11"/>
      <c r="N837" s="11"/>
      <c r="O837" s="11"/>
      <c r="P837" s="11"/>
    </row>
    <row r="838" ht="15.75" customHeight="1">
      <c r="M838" s="11"/>
      <c r="N838" s="11"/>
      <c r="O838" s="11"/>
      <c r="P838" s="11"/>
    </row>
    <row r="839" ht="15.75" customHeight="1">
      <c r="M839" s="11"/>
      <c r="N839" s="11"/>
      <c r="O839" s="11"/>
      <c r="P839" s="11"/>
    </row>
    <row r="840" ht="15.75" customHeight="1">
      <c r="M840" s="11"/>
      <c r="N840" s="11"/>
      <c r="O840" s="11"/>
      <c r="P840" s="11"/>
    </row>
    <row r="841" ht="15.75" customHeight="1">
      <c r="M841" s="11"/>
      <c r="N841" s="11"/>
      <c r="O841" s="11"/>
      <c r="P841" s="11"/>
    </row>
    <row r="842" ht="15.75" customHeight="1">
      <c r="M842" s="11"/>
      <c r="N842" s="11"/>
      <c r="O842" s="11"/>
      <c r="P842" s="11"/>
    </row>
    <row r="843" ht="15.75" customHeight="1">
      <c r="M843" s="11"/>
      <c r="N843" s="11"/>
      <c r="O843" s="11"/>
      <c r="P843" s="11"/>
    </row>
    <row r="844" ht="15.75" customHeight="1">
      <c r="M844" s="11"/>
      <c r="N844" s="11"/>
      <c r="O844" s="11"/>
      <c r="P844" s="11"/>
    </row>
    <row r="845" ht="15.75" customHeight="1">
      <c r="M845" s="11"/>
      <c r="N845" s="11"/>
      <c r="O845" s="11"/>
      <c r="P845" s="11"/>
    </row>
    <row r="846" ht="15.75" customHeight="1">
      <c r="M846" s="11"/>
      <c r="N846" s="11"/>
      <c r="O846" s="11"/>
      <c r="P846" s="11"/>
    </row>
    <row r="847" ht="15.75" customHeight="1">
      <c r="M847" s="11"/>
      <c r="N847" s="11"/>
      <c r="O847" s="11"/>
      <c r="P847" s="11"/>
    </row>
    <row r="848" ht="15.75" customHeight="1">
      <c r="M848" s="11"/>
      <c r="N848" s="11"/>
      <c r="O848" s="11"/>
      <c r="P848" s="11"/>
    </row>
    <row r="849" ht="15.75" customHeight="1">
      <c r="M849" s="11"/>
      <c r="N849" s="11"/>
      <c r="O849" s="11"/>
      <c r="P849" s="11"/>
    </row>
    <row r="850" ht="15.75" customHeight="1">
      <c r="M850" s="11"/>
      <c r="N850" s="11"/>
      <c r="O850" s="11"/>
      <c r="P850" s="11"/>
    </row>
    <row r="851" ht="15.75" customHeight="1">
      <c r="M851" s="11"/>
      <c r="N851" s="11"/>
      <c r="O851" s="11"/>
      <c r="P851" s="11"/>
    </row>
    <row r="852" ht="15.75" customHeight="1">
      <c r="M852" s="11"/>
      <c r="N852" s="11"/>
      <c r="O852" s="11"/>
      <c r="P852" s="11"/>
    </row>
    <row r="853" ht="15.75" customHeight="1">
      <c r="M853" s="11"/>
      <c r="N853" s="11"/>
      <c r="O853" s="11"/>
      <c r="P853" s="11"/>
    </row>
    <row r="854" ht="15.75" customHeight="1">
      <c r="M854" s="11"/>
      <c r="N854" s="11"/>
      <c r="O854" s="11"/>
      <c r="P854" s="11"/>
    </row>
    <row r="855" ht="15.75" customHeight="1">
      <c r="M855" s="11"/>
      <c r="N855" s="11"/>
      <c r="O855" s="11"/>
      <c r="P855" s="11"/>
    </row>
    <row r="856" ht="15.75" customHeight="1">
      <c r="M856" s="11"/>
      <c r="N856" s="11"/>
      <c r="O856" s="11"/>
      <c r="P856" s="11"/>
    </row>
    <row r="857" ht="15.75" customHeight="1">
      <c r="M857" s="11"/>
      <c r="N857" s="11"/>
      <c r="O857" s="11"/>
      <c r="P857" s="11"/>
    </row>
    <row r="858" ht="15.75" customHeight="1">
      <c r="M858" s="11"/>
      <c r="N858" s="11"/>
      <c r="O858" s="11"/>
      <c r="P858" s="11"/>
    </row>
    <row r="859" ht="15.75" customHeight="1">
      <c r="M859" s="11"/>
      <c r="N859" s="11"/>
      <c r="O859" s="11"/>
      <c r="P859" s="11"/>
    </row>
    <row r="860" ht="15.75" customHeight="1">
      <c r="M860" s="11"/>
      <c r="N860" s="11"/>
      <c r="O860" s="11"/>
      <c r="P860" s="11"/>
    </row>
    <row r="861" ht="15.75" customHeight="1">
      <c r="M861" s="11"/>
      <c r="N861" s="11"/>
      <c r="O861" s="11"/>
      <c r="P861" s="11"/>
    </row>
    <row r="862" ht="15.75" customHeight="1">
      <c r="M862" s="11"/>
      <c r="N862" s="11"/>
      <c r="O862" s="11"/>
      <c r="P862" s="11"/>
    </row>
    <row r="863" ht="15.75" customHeight="1">
      <c r="M863" s="11"/>
      <c r="N863" s="11"/>
      <c r="O863" s="11"/>
      <c r="P863" s="11"/>
    </row>
    <row r="864" ht="15.75" customHeight="1">
      <c r="M864" s="11"/>
      <c r="N864" s="11"/>
      <c r="O864" s="11"/>
      <c r="P864" s="11"/>
    </row>
    <row r="865" ht="15.75" customHeight="1">
      <c r="M865" s="11"/>
      <c r="N865" s="11"/>
      <c r="O865" s="11"/>
      <c r="P865" s="11"/>
    </row>
    <row r="866" ht="15.75" customHeight="1">
      <c r="M866" s="11"/>
      <c r="N866" s="11"/>
      <c r="O866" s="11"/>
      <c r="P866" s="11"/>
    </row>
    <row r="867" ht="15.75" customHeight="1">
      <c r="M867" s="11"/>
      <c r="N867" s="11"/>
      <c r="O867" s="11"/>
      <c r="P867" s="11"/>
    </row>
    <row r="868" ht="15.75" customHeight="1">
      <c r="M868" s="11"/>
      <c r="N868" s="11"/>
      <c r="O868" s="11"/>
      <c r="P868" s="11"/>
    </row>
    <row r="869" ht="15.75" customHeight="1">
      <c r="M869" s="11"/>
      <c r="N869" s="11"/>
      <c r="O869" s="11"/>
      <c r="P869" s="11"/>
    </row>
    <row r="870" ht="15.75" customHeight="1">
      <c r="M870" s="11"/>
      <c r="N870" s="11"/>
      <c r="O870" s="11"/>
      <c r="P870" s="11"/>
    </row>
    <row r="871" ht="15.75" customHeight="1">
      <c r="M871" s="11"/>
      <c r="N871" s="11"/>
      <c r="O871" s="11"/>
      <c r="P871" s="11"/>
    </row>
    <row r="872" ht="15.75" customHeight="1">
      <c r="M872" s="11"/>
      <c r="N872" s="11"/>
      <c r="O872" s="11"/>
      <c r="P872" s="11"/>
    </row>
    <row r="873" ht="15.75" customHeight="1">
      <c r="M873" s="11"/>
      <c r="N873" s="11"/>
      <c r="O873" s="11"/>
      <c r="P873" s="11"/>
    </row>
    <row r="874" ht="15.75" customHeight="1">
      <c r="M874" s="11"/>
      <c r="N874" s="11"/>
      <c r="O874" s="11"/>
      <c r="P874" s="11"/>
    </row>
    <row r="875" ht="15.75" customHeight="1">
      <c r="M875" s="11"/>
      <c r="N875" s="11"/>
      <c r="O875" s="11"/>
      <c r="P875" s="11"/>
    </row>
    <row r="876" ht="15.75" customHeight="1">
      <c r="M876" s="11"/>
      <c r="N876" s="11"/>
      <c r="O876" s="11"/>
      <c r="P876" s="11"/>
    </row>
    <row r="877" ht="15.75" customHeight="1">
      <c r="M877" s="11"/>
      <c r="N877" s="11"/>
      <c r="O877" s="11"/>
      <c r="P877" s="11"/>
    </row>
    <row r="878" ht="15.75" customHeight="1">
      <c r="M878" s="11"/>
      <c r="N878" s="11"/>
      <c r="O878" s="11"/>
      <c r="P878" s="11"/>
    </row>
    <row r="879" ht="15.75" customHeight="1">
      <c r="M879" s="11"/>
      <c r="N879" s="11"/>
      <c r="O879" s="11"/>
      <c r="P879" s="11"/>
    </row>
    <row r="880" ht="15.75" customHeight="1">
      <c r="M880" s="11"/>
      <c r="N880" s="11"/>
      <c r="O880" s="11"/>
      <c r="P880" s="11"/>
    </row>
    <row r="881" ht="15.75" customHeight="1">
      <c r="M881" s="11"/>
      <c r="N881" s="11"/>
      <c r="O881" s="11"/>
      <c r="P881" s="11"/>
    </row>
    <row r="882" ht="15.75" customHeight="1">
      <c r="M882" s="11"/>
      <c r="N882" s="11"/>
      <c r="O882" s="11"/>
      <c r="P882" s="11"/>
    </row>
    <row r="883" ht="15.75" customHeight="1">
      <c r="M883" s="11"/>
      <c r="N883" s="11"/>
      <c r="O883" s="11"/>
      <c r="P883" s="11"/>
    </row>
    <row r="884" ht="15.75" customHeight="1">
      <c r="M884" s="11"/>
      <c r="N884" s="11"/>
      <c r="O884" s="11"/>
      <c r="P884" s="11"/>
    </row>
    <row r="885" ht="15.75" customHeight="1">
      <c r="M885" s="11"/>
      <c r="N885" s="11"/>
      <c r="O885" s="11"/>
      <c r="P885" s="11"/>
    </row>
    <row r="886" ht="15.75" customHeight="1">
      <c r="M886" s="11"/>
      <c r="N886" s="11"/>
      <c r="O886" s="11"/>
      <c r="P886" s="11"/>
    </row>
    <row r="887" ht="15.75" customHeight="1">
      <c r="M887" s="11"/>
      <c r="N887" s="11"/>
      <c r="O887" s="11"/>
      <c r="P887" s="11"/>
    </row>
    <row r="888" ht="15.75" customHeight="1">
      <c r="M888" s="11"/>
      <c r="N888" s="11"/>
      <c r="O888" s="11"/>
      <c r="P888" s="11"/>
    </row>
    <row r="889" ht="15.75" customHeight="1">
      <c r="M889" s="11"/>
      <c r="N889" s="11"/>
      <c r="O889" s="11"/>
      <c r="P889" s="11"/>
    </row>
    <row r="890" ht="15.75" customHeight="1">
      <c r="M890" s="11"/>
      <c r="N890" s="11"/>
      <c r="O890" s="11"/>
      <c r="P890" s="11"/>
    </row>
    <row r="891" ht="15.75" customHeight="1">
      <c r="M891" s="11"/>
      <c r="N891" s="11"/>
      <c r="O891" s="11"/>
      <c r="P891" s="11"/>
    </row>
    <row r="892" ht="15.75" customHeight="1">
      <c r="M892" s="11"/>
      <c r="N892" s="11"/>
      <c r="O892" s="11"/>
      <c r="P892" s="11"/>
    </row>
    <row r="893" ht="15.75" customHeight="1">
      <c r="M893" s="11"/>
      <c r="N893" s="11"/>
      <c r="O893" s="11"/>
      <c r="P893" s="11"/>
    </row>
    <row r="894" ht="15.75" customHeight="1">
      <c r="M894" s="11"/>
      <c r="N894" s="11"/>
      <c r="O894" s="11"/>
      <c r="P894" s="11"/>
    </row>
    <row r="895" ht="15.75" customHeight="1">
      <c r="M895" s="11"/>
      <c r="N895" s="11"/>
      <c r="O895" s="11"/>
      <c r="P895" s="11"/>
    </row>
    <row r="896" ht="15.75" customHeight="1">
      <c r="M896" s="11"/>
      <c r="N896" s="11"/>
      <c r="O896" s="11"/>
      <c r="P896" s="11"/>
    </row>
    <row r="897" ht="15.75" customHeight="1">
      <c r="M897" s="11"/>
      <c r="N897" s="11"/>
      <c r="O897" s="11"/>
      <c r="P897" s="11"/>
    </row>
    <row r="898" ht="15.75" customHeight="1">
      <c r="M898" s="11"/>
      <c r="N898" s="11"/>
      <c r="O898" s="11"/>
      <c r="P898" s="11"/>
    </row>
    <row r="899" ht="15.75" customHeight="1">
      <c r="M899" s="11"/>
      <c r="N899" s="11"/>
      <c r="O899" s="11"/>
      <c r="P899" s="11"/>
    </row>
    <row r="900" ht="15.75" customHeight="1">
      <c r="M900" s="11"/>
      <c r="N900" s="11"/>
      <c r="O900" s="11"/>
      <c r="P900" s="11"/>
    </row>
    <row r="901" ht="15.75" customHeight="1">
      <c r="M901" s="11"/>
      <c r="N901" s="11"/>
      <c r="O901" s="11"/>
      <c r="P901" s="11"/>
    </row>
    <row r="902" ht="15.75" customHeight="1">
      <c r="M902" s="11"/>
      <c r="N902" s="11"/>
      <c r="O902" s="11"/>
      <c r="P902" s="11"/>
    </row>
    <row r="903" ht="15.75" customHeight="1">
      <c r="M903" s="11"/>
      <c r="N903" s="11"/>
      <c r="O903" s="11"/>
      <c r="P903" s="11"/>
    </row>
    <row r="904" ht="15.75" customHeight="1">
      <c r="M904" s="11"/>
      <c r="N904" s="11"/>
      <c r="O904" s="11"/>
      <c r="P904" s="11"/>
    </row>
    <row r="905" ht="15.75" customHeight="1">
      <c r="M905" s="11"/>
      <c r="N905" s="11"/>
      <c r="O905" s="11"/>
      <c r="P905" s="11"/>
    </row>
    <row r="906" ht="15.75" customHeight="1">
      <c r="M906" s="11"/>
      <c r="N906" s="11"/>
      <c r="O906" s="11"/>
      <c r="P906" s="11"/>
    </row>
    <row r="907" ht="15.75" customHeight="1">
      <c r="M907" s="11"/>
      <c r="N907" s="11"/>
      <c r="O907" s="11"/>
      <c r="P907" s="11"/>
    </row>
    <row r="908" ht="15.75" customHeight="1">
      <c r="M908" s="11"/>
      <c r="N908" s="11"/>
      <c r="O908" s="11"/>
      <c r="P908" s="11"/>
    </row>
    <row r="909" ht="15.75" customHeight="1">
      <c r="M909" s="11"/>
      <c r="N909" s="11"/>
      <c r="O909" s="11"/>
      <c r="P909" s="11"/>
    </row>
    <row r="910" ht="15.75" customHeight="1">
      <c r="M910" s="11"/>
      <c r="N910" s="11"/>
      <c r="O910" s="11"/>
      <c r="P910" s="11"/>
    </row>
    <row r="911" ht="15.75" customHeight="1">
      <c r="M911" s="11"/>
      <c r="N911" s="11"/>
      <c r="O911" s="11"/>
      <c r="P911" s="11"/>
    </row>
    <row r="912" ht="15.75" customHeight="1">
      <c r="M912" s="11"/>
      <c r="N912" s="11"/>
      <c r="O912" s="11"/>
      <c r="P912" s="11"/>
    </row>
    <row r="913" ht="15.75" customHeight="1">
      <c r="M913" s="11"/>
      <c r="N913" s="11"/>
      <c r="O913" s="11"/>
      <c r="P913" s="11"/>
    </row>
    <row r="914" ht="15.75" customHeight="1">
      <c r="M914" s="11"/>
      <c r="N914" s="11"/>
      <c r="O914" s="11"/>
      <c r="P914" s="11"/>
    </row>
    <row r="915" ht="15.75" customHeight="1">
      <c r="M915" s="11"/>
      <c r="N915" s="11"/>
      <c r="O915" s="11"/>
      <c r="P915" s="11"/>
    </row>
    <row r="916" ht="15.75" customHeight="1">
      <c r="M916" s="11"/>
      <c r="N916" s="11"/>
      <c r="O916" s="11"/>
      <c r="P916" s="11"/>
    </row>
    <row r="917" ht="15.75" customHeight="1">
      <c r="M917" s="11"/>
      <c r="N917" s="11"/>
      <c r="O917" s="11"/>
      <c r="P917" s="11"/>
    </row>
    <row r="918" ht="15.75" customHeight="1">
      <c r="M918" s="11"/>
      <c r="N918" s="11"/>
      <c r="O918" s="11"/>
      <c r="P918" s="11"/>
    </row>
    <row r="919" ht="15.75" customHeight="1">
      <c r="M919" s="11"/>
      <c r="N919" s="11"/>
      <c r="O919" s="11"/>
      <c r="P919" s="11"/>
    </row>
    <row r="920" ht="15.75" customHeight="1">
      <c r="M920" s="11"/>
      <c r="N920" s="11"/>
      <c r="O920" s="11"/>
      <c r="P920" s="11"/>
    </row>
    <row r="921" ht="15.75" customHeight="1">
      <c r="M921" s="11"/>
      <c r="N921" s="11"/>
      <c r="O921" s="11"/>
      <c r="P921" s="11"/>
    </row>
    <row r="922" ht="15.75" customHeight="1">
      <c r="M922" s="11"/>
      <c r="N922" s="11"/>
      <c r="O922" s="11"/>
      <c r="P922" s="11"/>
    </row>
    <row r="923" ht="15.75" customHeight="1">
      <c r="M923" s="11"/>
      <c r="N923" s="11"/>
      <c r="O923" s="11"/>
      <c r="P923" s="11"/>
    </row>
    <row r="924" ht="15.75" customHeight="1">
      <c r="M924" s="11"/>
      <c r="N924" s="11"/>
      <c r="O924" s="11"/>
      <c r="P924" s="11"/>
    </row>
    <row r="925" ht="15.75" customHeight="1">
      <c r="M925" s="11"/>
      <c r="N925" s="11"/>
      <c r="O925" s="11"/>
      <c r="P925" s="11"/>
    </row>
    <row r="926" ht="15.75" customHeight="1">
      <c r="M926" s="11"/>
      <c r="N926" s="11"/>
      <c r="O926" s="11"/>
      <c r="P926" s="11"/>
    </row>
    <row r="927" ht="15.75" customHeight="1">
      <c r="M927" s="11"/>
      <c r="N927" s="11"/>
      <c r="O927" s="11"/>
      <c r="P927" s="11"/>
    </row>
    <row r="928" ht="15.75" customHeight="1">
      <c r="M928" s="11"/>
      <c r="N928" s="11"/>
      <c r="O928" s="11"/>
      <c r="P928" s="11"/>
    </row>
    <row r="929" ht="15.75" customHeight="1">
      <c r="M929" s="11"/>
      <c r="N929" s="11"/>
      <c r="O929" s="11"/>
      <c r="P929" s="11"/>
    </row>
    <row r="930" ht="15.75" customHeight="1">
      <c r="M930" s="11"/>
      <c r="N930" s="11"/>
      <c r="O930" s="11"/>
      <c r="P930" s="11"/>
    </row>
    <row r="931" ht="15.75" customHeight="1">
      <c r="M931" s="11"/>
      <c r="N931" s="11"/>
      <c r="O931" s="11"/>
      <c r="P931" s="11"/>
    </row>
    <row r="932" ht="15.75" customHeight="1">
      <c r="M932" s="11"/>
      <c r="N932" s="11"/>
      <c r="O932" s="11"/>
      <c r="P932" s="11"/>
    </row>
    <row r="933" ht="15.75" customHeight="1">
      <c r="M933" s="11"/>
      <c r="N933" s="11"/>
      <c r="O933" s="11"/>
      <c r="P933" s="11"/>
    </row>
    <row r="934" ht="15.75" customHeight="1">
      <c r="M934" s="11"/>
      <c r="N934" s="11"/>
      <c r="O934" s="11"/>
      <c r="P934" s="11"/>
    </row>
    <row r="935" ht="15.75" customHeight="1">
      <c r="M935" s="11"/>
      <c r="N935" s="11"/>
      <c r="O935" s="11"/>
      <c r="P935" s="11"/>
    </row>
    <row r="936" ht="15.75" customHeight="1">
      <c r="M936" s="11"/>
      <c r="N936" s="11"/>
      <c r="O936" s="11"/>
      <c r="P936" s="11"/>
    </row>
    <row r="937" ht="15.75" customHeight="1">
      <c r="M937" s="11"/>
      <c r="N937" s="11"/>
      <c r="O937" s="11"/>
      <c r="P937" s="11"/>
    </row>
    <row r="938" ht="15.75" customHeight="1">
      <c r="M938" s="11"/>
      <c r="N938" s="11"/>
      <c r="O938" s="11"/>
      <c r="P938" s="11"/>
    </row>
    <row r="939" ht="15.75" customHeight="1">
      <c r="M939" s="11"/>
      <c r="N939" s="11"/>
      <c r="O939" s="11"/>
      <c r="P939" s="11"/>
    </row>
    <row r="940" ht="15.75" customHeight="1">
      <c r="M940" s="11"/>
      <c r="N940" s="11"/>
      <c r="O940" s="11"/>
      <c r="P940" s="11"/>
    </row>
    <row r="941" ht="15.75" customHeight="1">
      <c r="M941" s="11"/>
      <c r="N941" s="11"/>
      <c r="O941" s="11"/>
      <c r="P941" s="11"/>
    </row>
    <row r="942" ht="15.75" customHeight="1">
      <c r="M942" s="11"/>
      <c r="N942" s="11"/>
      <c r="O942" s="11"/>
      <c r="P942" s="11"/>
    </row>
    <row r="943" ht="15.75" customHeight="1">
      <c r="M943" s="11"/>
      <c r="N943" s="11"/>
      <c r="O943" s="11"/>
      <c r="P943" s="11"/>
    </row>
    <row r="944" ht="15.75" customHeight="1">
      <c r="M944" s="11"/>
      <c r="N944" s="11"/>
      <c r="O944" s="11"/>
      <c r="P944" s="11"/>
    </row>
    <row r="945" ht="15.75" customHeight="1">
      <c r="M945" s="11"/>
      <c r="N945" s="11"/>
      <c r="O945" s="11"/>
      <c r="P945" s="11"/>
    </row>
    <row r="946" ht="15.75" customHeight="1">
      <c r="M946" s="11"/>
      <c r="N946" s="11"/>
      <c r="O946" s="11"/>
      <c r="P946" s="11"/>
    </row>
    <row r="947" ht="15.75" customHeight="1">
      <c r="M947" s="11"/>
      <c r="N947" s="11"/>
      <c r="O947" s="11"/>
      <c r="P947" s="11"/>
    </row>
    <row r="948" ht="15.75" customHeight="1">
      <c r="M948" s="11"/>
      <c r="N948" s="11"/>
      <c r="O948" s="11"/>
      <c r="P948" s="11"/>
    </row>
    <row r="949" ht="15.75" customHeight="1">
      <c r="M949" s="11"/>
      <c r="N949" s="11"/>
      <c r="O949" s="11"/>
      <c r="P949" s="11"/>
    </row>
    <row r="950" ht="15.75" customHeight="1">
      <c r="M950" s="11"/>
      <c r="N950" s="11"/>
      <c r="O950" s="11"/>
      <c r="P950" s="11"/>
    </row>
    <row r="951" ht="15.75" customHeight="1">
      <c r="M951" s="11"/>
      <c r="N951" s="11"/>
      <c r="O951" s="11"/>
      <c r="P951" s="11"/>
    </row>
    <row r="952" ht="15.75" customHeight="1">
      <c r="M952" s="11"/>
      <c r="N952" s="11"/>
      <c r="O952" s="11"/>
      <c r="P952" s="11"/>
    </row>
    <row r="953" ht="15.75" customHeight="1">
      <c r="M953" s="11"/>
      <c r="N953" s="11"/>
      <c r="O953" s="11"/>
      <c r="P953" s="11"/>
    </row>
    <row r="954" ht="15.75" customHeight="1">
      <c r="M954" s="11"/>
      <c r="N954" s="11"/>
      <c r="O954" s="11"/>
      <c r="P954" s="11"/>
    </row>
    <row r="955" ht="15.75" customHeight="1">
      <c r="M955" s="11"/>
      <c r="N955" s="11"/>
      <c r="O955" s="11"/>
      <c r="P955" s="11"/>
    </row>
    <row r="956" ht="15.75" customHeight="1">
      <c r="M956" s="11"/>
      <c r="N956" s="11"/>
      <c r="O956" s="11"/>
      <c r="P956" s="11"/>
    </row>
    <row r="957" ht="15.75" customHeight="1">
      <c r="M957" s="11"/>
      <c r="N957" s="11"/>
      <c r="O957" s="11"/>
      <c r="P957" s="11"/>
    </row>
    <row r="958" ht="15.75" customHeight="1">
      <c r="M958" s="11"/>
      <c r="N958" s="11"/>
      <c r="O958" s="11"/>
      <c r="P958" s="11"/>
    </row>
    <row r="959" ht="15.75" customHeight="1">
      <c r="M959" s="11"/>
      <c r="N959" s="11"/>
      <c r="O959" s="11"/>
      <c r="P959" s="11"/>
    </row>
    <row r="960" ht="15.75" customHeight="1">
      <c r="M960" s="11"/>
      <c r="N960" s="11"/>
      <c r="O960" s="11"/>
      <c r="P960" s="11"/>
    </row>
    <row r="961" ht="15.75" customHeight="1">
      <c r="M961" s="11"/>
      <c r="N961" s="11"/>
      <c r="O961" s="11"/>
      <c r="P961" s="11"/>
    </row>
    <row r="962" ht="15.75" customHeight="1">
      <c r="M962" s="11"/>
      <c r="N962" s="11"/>
      <c r="O962" s="11"/>
      <c r="P962" s="11"/>
    </row>
    <row r="963" ht="15.75" customHeight="1">
      <c r="M963" s="11"/>
      <c r="N963" s="11"/>
      <c r="O963" s="11"/>
      <c r="P963" s="11"/>
    </row>
    <row r="964" ht="15.75" customHeight="1">
      <c r="M964" s="11"/>
      <c r="N964" s="11"/>
      <c r="O964" s="11"/>
      <c r="P964" s="11"/>
    </row>
    <row r="965" ht="15.75" customHeight="1">
      <c r="M965" s="11"/>
      <c r="N965" s="11"/>
      <c r="O965" s="11"/>
      <c r="P965" s="11"/>
    </row>
    <row r="966" ht="15.75" customHeight="1">
      <c r="M966" s="11"/>
      <c r="N966" s="11"/>
      <c r="O966" s="11"/>
      <c r="P966" s="11"/>
    </row>
    <row r="967" ht="15.75" customHeight="1">
      <c r="M967" s="11"/>
      <c r="N967" s="11"/>
      <c r="O967" s="11"/>
      <c r="P967" s="11"/>
    </row>
    <row r="968" ht="15.75" customHeight="1">
      <c r="M968" s="11"/>
      <c r="N968" s="11"/>
      <c r="O968" s="11"/>
      <c r="P968" s="11"/>
    </row>
    <row r="969" ht="15.75" customHeight="1">
      <c r="M969" s="11"/>
      <c r="N969" s="11"/>
      <c r="O969" s="11"/>
      <c r="P969" s="11"/>
    </row>
    <row r="970" ht="15.75" customHeight="1">
      <c r="M970" s="11"/>
      <c r="N970" s="11"/>
      <c r="O970" s="11"/>
      <c r="P970" s="11"/>
    </row>
    <row r="971" ht="15.75" customHeight="1">
      <c r="M971" s="11"/>
      <c r="N971" s="11"/>
      <c r="O971" s="11"/>
      <c r="P971" s="11"/>
    </row>
    <row r="972" ht="15.75" customHeight="1">
      <c r="M972" s="11"/>
      <c r="N972" s="11"/>
      <c r="O972" s="11"/>
      <c r="P972" s="11"/>
    </row>
    <row r="973" ht="15.75" customHeight="1">
      <c r="M973" s="11"/>
      <c r="N973" s="11"/>
      <c r="O973" s="11"/>
      <c r="P973" s="11"/>
    </row>
    <row r="974" ht="15.75" customHeight="1">
      <c r="M974" s="11"/>
      <c r="N974" s="11"/>
      <c r="O974" s="11"/>
      <c r="P974" s="11"/>
    </row>
    <row r="975" ht="15.75" customHeight="1">
      <c r="M975" s="11"/>
      <c r="N975" s="11"/>
      <c r="O975" s="11"/>
      <c r="P975" s="11"/>
    </row>
    <row r="976" ht="15.75" customHeight="1">
      <c r="M976" s="11"/>
      <c r="N976" s="11"/>
      <c r="O976" s="11"/>
      <c r="P976" s="11"/>
    </row>
    <row r="977" ht="15.75" customHeight="1">
      <c r="M977" s="11"/>
      <c r="N977" s="11"/>
      <c r="O977" s="11"/>
      <c r="P977" s="11"/>
    </row>
    <row r="978" ht="15.75" customHeight="1">
      <c r="M978" s="11"/>
      <c r="N978" s="11"/>
      <c r="O978" s="11"/>
      <c r="P978" s="11"/>
    </row>
    <row r="979" ht="15.75" customHeight="1">
      <c r="M979" s="11"/>
      <c r="N979" s="11"/>
      <c r="O979" s="11"/>
      <c r="P979" s="11"/>
    </row>
    <row r="980" ht="15.75" customHeight="1">
      <c r="M980" s="11"/>
      <c r="N980" s="11"/>
      <c r="O980" s="11"/>
      <c r="P980" s="11"/>
    </row>
    <row r="981" ht="15.75" customHeight="1">
      <c r="M981" s="11"/>
      <c r="N981" s="11"/>
      <c r="O981" s="11"/>
      <c r="P981" s="11"/>
    </row>
    <row r="982" ht="15.75" customHeight="1">
      <c r="M982" s="11"/>
      <c r="N982" s="11"/>
      <c r="O982" s="11"/>
      <c r="P982" s="11"/>
    </row>
    <row r="983" ht="15.75" customHeight="1">
      <c r="M983" s="11"/>
      <c r="N983" s="11"/>
      <c r="O983" s="11"/>
      <c r="P983" s="11"/>
    </row>
    <row r="984" ht="15.75" customHeight="1">
      <c r="M984" s="11"/>
      <c r="N984" s="11"/>
      <c r="O984" s="11"/>
      <c r="P984" s="11"/>
    </row>
    <row r="985" ht="15.75" customHeight="1">
      <c r="M985" s="11"/>
      <c r="N985" s="11"/>
      <c r="O985" s="11"/>
      <c r="P985" s="11"/>
    </row>
    <row r="986" ht="15.75" customHeight="1">
      <c r="M986" s="11"/>
      <c r="N986" s="11"/>
      <c r="O986" s="11"/>
      <c r="P986" s="11"/>
    </row>
    <row r="987" ht="15.75" customHeight="1">
      <c r="M987" s="11"/>
      <c r="N987" s="11"/>
      <c r="O987" s="11"/>
      <c r="P987" s="11"/>
    </row>
    <row r="988" ht="15.75" customHeight="1">
      <c r="M988" s="11"/>
      <c r="N988" s="11"/>
      <c r="O988" s="11"/>
      <c r="P988" s="11"/>
    </row>
    <row r="989" ht="15.75" customHeight="1">
      <c r="M989" s="11"/>
      <c r="N989" s="11"/>
      <c r="O989" s="11"/>
      <c r="P989" s="11"/>
    </row>
    <row r="990" ht="15.75" customHeight="1">
      <c r="M990" s="11"/>
      <c r="N990" s="11"/>
      <c r="O990" s="11"/>
      <c r="P990" s="11"/>
    </row>
    <row r="991" ht="15.75" customHeight="1">
      <c r="M991" s="11"/>
      <c r="N991" s="11"/>
      <c r="O991" s="11"/>
      <c r="P991" s="11"/>
    </row>
    <row r="992" ht="15.75" customHeight="1">
      <c r="M992" s="11"/>
      <c r="N992" s="11"/>
      <c r="O992" s="11"/>
      <c r="P992" s="11"/>
    </row>
    <row r="993" ht="15.75" customHeight="1">
      <c r="M993" s="11"/>
      <c r="N993" s="11"/>
      <c r="O993" s="11"/>
      <c r="P993" s="11"/>
    </row>
    <row r="994" ht="15.75" customHeight="1">
      <c r="M994" s="11"/>
      <c r="N994" s="11"/>
      <c r="O994" s="11"/>
      <c r="P994" s="11"/>
    </row>
    <row r="995" ht="15.75" customHeight="1">
      <c r="M995" s="11"/>
      <c r="N995" s="11"/>
      <c r="O995" s="11"/>
      <c r="P995" s="11"/>
    </row>
    <row r="996" ht="15.75" customHeight="1">
      <c r="M996" s="11"/>
      <c r="N996" s="11"/>
      <c r="O996" s="11"/>
      <c r="P996" s="11"/>
    </row>
    <row r="997" ht="15.75" customHeight="1">
      <c r="M997" s="11"/>
      <c r="N997" s="11"/>
      <c r="O997" s="11"/>
      <c r="P997" s="11"/>
    </row>
    <row r="998" ht="15.75" customHeight="1">
      <c r="M998" s="11"/>
      <c r="N998" s="11"/>
      <c r="O998" s="11"/>
      <c r="P998" s="11"/>
    </row>
    <row r="999" ht="15.75" customHeight="1">
      <c r="M999" s="11"/>
      <c r="N999" s="11"/>
      <c r="O999" s="11"/>
      <c r="P999" s="11"/>
    </row>
    <row r="1000" ht="15.75" customHeight="1">
      <c r="M1000" s="11"/>
      <c r="N1000" s="11"/>
      <c r="O1000" s="11"/>
      <c r="P1000" s="11"/>
    </row>
  </sheetData>
  <mergeCells count="5">
    <mergeCell ref="A1:A2"/>
    <mergeCell ref="B1:C1"/>
    <mergeCell ref="D1:D2"/>
    <mergeCell ref="E1:E2"/>
    <mergeCell ref="F1:F2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hidden="1" min="2" max="3" width="11.86"/>
    <col customWidth="1" hidden="1" min="4" max="6" width="12.71"/>
    <col customWidth="1" min="7" max="7" width="13.71"/>
    <col customWidth="1" min="8" max="8" width="14.71"/>
    <col customWidth="1" min="9" max="10" width="13.29"/>
    <col customWidth="1" min="11" max="32" width="8.71"/>
  </cols>
  <sheetData>
    <row r="1">
      <c r="A1" s="1" t="s">
        <v>0</v>
      </c>
      <c r="B1" s="1" t="s">
        <v>4</v>
      </c>
      <c r="C1" s="1" t="s">
        <v>176</v>
      </c>
      <c r="D1" s="1" t="s">
        <v>5</v>
      </c>
      <c r="E1" s="1" t="s">
        <v>7</v>
      </c>
      <c r="F1" s="1" t="s">
        <v>9</v>
      </c>
      <c r="G1" s="1" t="s">
        <v>177</v>
      </c>
      <c r="H1" s="1" t="s">
        <v>178</v>
      </c>
      <c r="I1" s="1" t="s">
        <v>179</v>
      </c>
      <c r="J1" s="1" t="s">
        <v>180</v>
      </c>
    </row>
    <row r="2">
      <c r="A2" s="2">
        <v>1792.0</v>
      </c>
    </row>
    <row r="3">
      <c r="A3" s="2">
        <v>1793.0</v>
      </c>
    </row>
    <row r="4">
      <c r="A4" s="2">
        <v>1794.0</v>
      </c>
      <c r="B4" s="2">
        <v>1.0726405090137858</v>
      </c>
      <c r="C4" s="2">
        <f t="shared" ref="C4:C233" si="1">B4-1</f>
        <v>0.07264050901</v>
      </c>
      <c r="E4" s="2">
        <v>-0.1389597899088345</v>
      </c>
      <c r="F4" s="2">
        <v>-0.1352135375108564</v>
      </c>
    </row>
    <row r="5">
      <c r="A5" s="2">
        <v>1795.0</v>
      </c>
      <c r="B5" s="2">
        <v>1.1275333662876916</v>
      </c>
      <c r="C5" s="2">
        <f t="shared" si="1"/>
        <v>0.1275333663</v>
      </c>
      <c r="D5" s="2">
        <v>0.054892857273905804</v>
      </c>
      <c r="E5" s="2">
        <v>0.06256753030867346</v>
      </c>
      <c r="F5" s="2">
        <v>0.022767635798728314</v>
      </c>
    </row>
    <row r="6">
      <c r="A6" s="2">
        <v>1796.0</v>
      </c>
      <c r="B6" s="2">
        <v>1.0951337132836474</v>
      </c>
      <c r="C6" s="2">
        <f t="shared" si="1"/>
        <v>0.09513371328</v>
      </c>
      <c r="D6" s="2">
        <v>-0.03239965300404424</v>
      </c>
      <c r="E6" s="2">
        <v>0.003522977767286717</v>
      </c>
      <c r="F6" s="2">
        <v>-0.09627351154612018</v>
      </c>
    </row>
    <row r="7">
      <c r="A7" s="2">
        <v>1797.0</v>
      </c>
      <c r="B7" s="2">
        <v>1.0064051240992795</v>
      </c>
      <c r="C7" s="2">
        <f t="shared" si="1"/>
        <v>0.006405124099</v>
      </c>
      <c r="D7" s="2">
        <v>-0.08872858918436788</v>
      </c>
      <c r="E7" s="2">
        <v>-0.04116152657296235</v>
      </c>
      <c r="F7" s="2">
        <v>-0.06693820980392817</v>
      </c>
    </row>
    <row r="8">
      <c r="A8" s="2">
        <v>1798.0</v>
      </c>
      <c r="B8" s="2">
        <v>0.9645982498011137</v>
      </c>
      <c r="C8" s="2">
        <f t="shared" si="1"/>
        <v>-0.0354017502</v>
      </c>
      <c r="D8" s="2">
        <v>-0.041806874298165764</v>
      </c>
      <c r="E8" s="2">
        <v>0.1749410580745685</v>
      </c>
      <c r="F8" s="2">
        <v>0.19697645324092083</v>
      </c>
    </row>
    <row r="9">
      <c r="A9" s="2">
        <v>1799.0</v>
      </c>
      <c r="B9" s="2">
        <v>0.9830927835051546</v>
      </c>
      <c r="C9" s="2">
        <f t="shared" si="1"/>
        <v>-0.01690721649</v>
      </c>
      <c r="D9" s="2">
        <v>0.01849453370404086</v>
      </c>
      <c r="E9" s="2">
        <v>0.10368869530040659</v>
      </c>
      <c r="F9" s="2">
        <v>0.050021011897953604</v>
      </c>
    </row>
    <row r="10">
      <c r="A10" s="2">
        <v>1800.0</v>
      </c>
      <c r="B10" s="2">
        <v>1.0104865771812082</v>
      </c>
      <c r="C10" s="2">
        <f t="shared" si="1"/>
        <v>0.01048657718</v>
      </c>
      <c r="D10" s="2">
        <v>0.027393793676053546</v>
      </c>
      <c r="E10" s="2">
        <v>0.04997984486716156</v>
      </c>
      <c r="F10" s="2">
        <v>0.04519251497099619</v>
      </c>
    </row>
    <row r="11">
      <c r="A11" s="2">
        <v>1801.0</v>
      </c>
      <c r="B11" s="2">
        <v>1.017019510170195</v>
      </c>
      <c r="C11" s="2">
        <f t="shared" si="1"/>
        <v>0.01701951017</v>
      </c>
      <c r="D11" s="2">
        <v>0.006532932988986939</v>
      </c>
      <c r="E11" s="2">
        <v>0.11740439615149056</v>
      </c>
      <c r="F11" s="2">
        <v>0.1678956515998098</v>
      </c>
    </row>
    <row r="12">
      <c r="A12" s="2">
        <v>1802.0</v>
      </c>
      <c r="B12" s="2">
        <v>0.9273469387755101</v>
      </c>
      <c r="C12" s="2">
        <f t="shared" si="1"/>
        <v>-0.07265306122</v>
      </c>
      <c r="D12" s="2">
        <v>-0.08967257139468499</v>
      </c>
      <c r="E12" s="2">
        <v>0.22089566161235918</v>
      </c>
      <c r="F12" s="2">
        <v>0.24012472144782393</v>
      </c>
    </row>
    <row r="13">
      <c r="A13" s="2">
        <v>1803.0</v>
      </c>
      <c r="B13" s="2">
        <v>0.9397007042253522</v>
      </c>
      <c r="C13" s="2">
        <f t="shared" si="1"/>
        <v>-0.06029929577</v>
      </c>
      <c r="D13" s="2">
        <v>0.012353765449842125</v>
      </c>
      <c r="E13" s="2">
        <v>0.21538577319815166</v>
      </c>
      <c r="F13" s="2">
        <v>0.12276169968596307</v>
      </c>
      <c r="G13" s="22">
        <f t="shared" ref="G13:G233" si="2">CORREL(C4:C13,E4:E13)</f>
        <v>-0.6952883552</v>
      </c>
      <c r="H13" s="22">
        <f t="shared" ref="H13:H233" si="3">CORREL(C4:C13,F4:F13)</f>
        <v>-0.7061048627</v>
      </c>
    </row>
    <row r="14">
      <c r="A14" s="2">
        <v>1804.0</v>
      </c>
      <c r="B14" s="2">
        <v>1.0491803278688523</v>
      </c>
      <c r="C14" s="2">
        <f t="shared" si="1"/>
        <v>0.04918032787</v>
      </c>
      <c r="D14" s="2">
        <v>0.10947962364350006</v>
      </c>
      <c r="E14" s="2">
        <v>-0.005696453836460114</v>
      </c>
      <c r="F14" s="2">
        <v>-0.02178434841310528</v>
      </c>
      <c r="G14" s="22">
        <f t="shared" si="2"/>
        <v>-0.7009628253</v>
      </c>
      <c r="H14" s="22">
        <f t="shared" si="3"/>
        <v>-0.6879974915</v>
      </c>
      <c r="I14" s="22">
        <f t="shared" ref="I14:I233" si="4">CORREL(D5:D14,E5:E14)</f>
        <v>-0.2299505886</v>
      </c>
      <c r="J14" s="22">
        <f t="shared" ref="J14:J233" si="5">CORREL(D5:D14,F5:F14)</f>
        <v>-0.2444201017</v>
      </c>
    </row>
    <row r="15">
      <c r="A15" s="2">
        <v>1805.0</v>
      </c>
      <c r="B15" s="2">
        <v>1.0178571428571428</v>
      </c>
      <c r="C15" s="2">
        <f t="shared" si="1"/>
        <v>0.01785714286</v>
      </c>
      <c r="D15" s="2">
        <v>-0.0313231850117095</v>
      </c>
      <c r="E15" s="2">
        <v>-0.014473940706992372</v>
      </c>
      <c r="F15" s="2">
        <v>-0.007633849664046677</v>
      </c>
      <c r="G15" s="22">
        <f t="shared" si="2"/>
        <v>-0.8075044888</v>
      </c>
      <c r="H15" s="22">
        <f t="shared" si="3"/>
        <v>-0.7863914882</v>
      </c>
      <c r="I15" s="22">
        <f t="shared" si="4"/>
        <v>-0.1523056475</v>
      </c>
      <c r="J15" s="22">
        <f t="shared" si="5"/>
        <v>-0.1817452435</v>
      </c>
    </row>
    <row r="16">
      <c r="A16" s="2">
        <v>1806.0</v>
      </c>
      <c r="B16" s="2">
        <v>1.0175438596491229</v>
      </c>
      <c r="C16" s="2">
        <f t="shared" si="1"/>
        <v>0.01754385965</v>
      </c>
      <c r="D16" s="2">
        <v>-3.1328320801993215E-4</v>
      </c>
      <c r="E16" s="2">
        <v>-0.01431414247837326</v>
      </c>
      <c r="F16" s="2">
        <v>0.04232144219529976</v>
      </c>
      <c r="G16" s="22">
        <f t="shared" si="2"/>
        <v>-0.8650278317</v>
      </c>
      <c r="H16" s="22">
        <f t="shared" si="3"/>
        <v>-0.7124844844</v>
      </c>
      <c r="I16" s="22">
        <f t="shared" si="4"/>
        <v>-0.2009569656</v>
      </c>
      <c r="J16" s="22">
        <f t="shared" si="5"/>
        <v>-0.284110646</v>
      </c>
    </row>
    <row r="17">
      <c r="A17" s="2">
        <v>1807.0</v>
      </c>
      <c r="B17" s="2">
        <v>0.993103448275862</v>
      </c>
      <c r="C17" s="2">
        <f t="shared" si="1"/>
        <v>-0.006896551724</v>
      </c>
      <c r="D17" s="2">
        <v>-0.024440411373260806</v>
      </c>
      <c r="E17" s="2">
        <v>0.11397487865999678</v>
      </c>
      <c r="F17" s="2">
        <v>0.1218159296102137</v>
      </c>
      <c r="G17" s="22">
        <f t="shared" si="2"/>
        <v>-0.9045109234</v>
      </c>
      <c r="H17" s="22">
        <f t="shared" si="3"/>
        <v>-0.754331141</v>
      </c>
      <c r="I17" s="22">
        <f t="shared" si="4"/>
        <v>-0.5180971488</v>
      </c>
      <c r="J17" s="22">
        <f t="shared" si="5"/>
        <v>-0.6964318214</v>
      </c>
    </row>
    <row r="18">
      <c r="A18" s="2">
        <v>1808.0</v>
      </c>
      <c r="B18" s="2">
        <v>1.0143229166666665</v>
      </c>
      <c r="C18" s="2">
        <f t="shared" si="1"/>
        <v>0.01432291667</v>
      </c>
      <c r="D18" s="2">
        <v>0.021219468390804463</v>
      </c>
      <c r="E18" s="2">
        <v>-0.009190641103611452</v>
      </c>
      <c r="F18" s="2">
        <v>0.032867232703285065</v>
      </c>
      <c r="G18" s="22">
        <f t="shared" si="2"/>
        <v>-0.8894780298</v>
      </c>
      <c r="H18" s="22">
        <f t="shared" si="3"/>
        <v>-0.7454607945</v>
      </c>
      <c r="I18" s="22">
        <f t="shared" si="4"/>
        <v>-0.4822526405</v>
      </c>
      <c r="J18" s="22">
        <f t="shared" si="5"/>
        <v>-0.6712908402</v>
      </c>
    </row>
    <row r="19">
      <c r="A19" s="2">
        <v>1809.0</v>
      </c>
      <c r="B19" s="2">
        <v>1.030808729139923</v>
      </c>
      <c r="C19" s="2">
        <f t="shared" si="1"/>
        <v>0.03080872914</v>
      </c>
      <c r="D19" s="2">
        <v>0.016485812473256534</v>
      </c>
      <c r="E19" s="2">
        <v>0.11314573132207228</v>
      </c>
      <c r="F19" s="2">
        <v>0.06775184388860311</v>
      </c>
      <c r="G19" s="22">
        <f t="shared" si="2"/>
        <v>-0.8148535592</v>
      </c>
      <c r="H19" s="22">
        <f t="shared" si="3"/>
        <v>-0.7608187412</v>
      </c>
      <c r="I19" s="22">
        <f t="shared" si="4"/>
        <v>-0.4795580793</v>
      </c>
      <c r="J19" s="22">
        <f t="shared" si="5"/>
        <v>-0.6690869454</v>
      </c>
    </row>
    <row r="20">
      <c r="A20" s="2">
        <v>1810.0</v>
      </c>
      <c r="B20" s="2">
        <v>0.9896222498962225</v>
      </c>
      <c r="C20" s="2">
        <f t="shared" si="1"/>
        <v>-0.0103777501</v>
      </c>
      <c r="D20" s="2">
        <v>-0.04118647924370056</v>
      </c>
      <c r="E20" s="2">
        <v>0.08616179005857227</v>
      </c>
      <c r="F20" s="2">
        <v>0.06306317412733131</v>
      </c>
      <c r="G20" s="22">
        <f t="shared" si="2"/>
        <v>-0.8115067191</v>
      </c>
      <c r="H20" s="22">
        <f t="shared" si="3"/>
        <v>-0.7462879902</v>
      </c>
      <c r="I20" s="22">
        <f t="shared" si="4"/>
        <v>-0.4579664345</v>
      </c>
      <c r="J20" s="22">
        <f t="shared" si="5"/>
        <v>-0.611992684</v>
      </c>
    </row>
    <row r="21" ht="15.75" customHeight="1">
      <c r="A21" s="2">
        <v>1811.0</v>
      </c>
      <c r="B21" s="2">
        <v>1.033976510067114</v>
      </c>
      <c r="C21" s="2">
        <f t="shared" si="1"/>
        <v>0.03397651007</v>
      </c>
      <c r="D21" s="2">
        <v>0.04435426017089161</v>
      </c>
      <c r="E21" s="2">
        <v>-0.05323570462469662</v>
      </c>
      <c r="F21" s="2">
        <v>0.005288925167746594</v>
      </c>
      <c r="G21" s="22">
        <f t="shared" si="2"/>
        <v>-0.8604508643</v>
      </c>
      <c r="H21" s="22">
        <f t="shared" si="3"/>
        <v>-0.88591141</v>
      </c>
      <c r="I21" s="22">
        <f t="shared" si="4"/>
        <v>-0.5272863728</v>
      </c>
      <c r="J21" s="22">
        <f t="shared" si="5"/>
        <v>-0.7070870943</v>
      </c>
    </row>
    <row r="22" ht="15.75" customHeight="1">
      <c r="A22" s="2">
        <v>1812.0</v>
      </c>
      <c r="B22" s="2">
        <v>1.0393509127789047</v>
      </c>
      <c r="C22" s="2">
        <f t="shared" si="1"/>
        <v>0.03935091278</v>
      </c>
      <c r="D22" s="2">
        <v>0.005374402711790571</v>
      </c>
      <c r="E22" s="2">
        <v>-0.010754885230562006</v>
      </c>
      <c r="F22" s="2">
        <v>-0.052177480934210374</v>
      </c>
      <c r="G22" s="22">
        <f t="shared" si="2"/>
        <v>-0.8034981939</v>
      </c>
      <c r="H22" s="22">
        <f t="shared" si="3"/>
        <v>-0.8002591483</v>
      </c>
      <c r="I22" s="22">
        <f t="shared" si="4"/>
        <v>-0.2801076917</v>
      </c>
      <c r="J22" s="22">
        <f t="shared" si="5"/>
        <v>-0.3800745236</v>
      </c>
    </row>
    <row r="23" ht="15.75" customHeight="1">
      <c r="A23" s="2">
        <v>1813.0</v>
      </c>
      <c r="B23" s="2">
        <v>1.1069476971116314</v>
      </c>
      <c r="C23" s="2">
        <f t="shared" si="1"/>
        <v>0.1069476971</v>
      </c>
      <c r="D23" s="2">
        <v>0.06759678433272676</v>
      </c>
      <c r="E23" s="2">
        <v>-0.003532759687998377</v>
      </c>
      <c r="F23" s="2">
        <v>-0.06719769167444956</v>
      </c>
      <c r="G23" s="22">
        <f t="shared" si="2"/>
        <v>-0.4245573505</v>
      </c>
      <c r="H23" s="22">
        <f t="shared" si="3"/>
        <v>-0.7940085483</v>
      </c>
      <c r="I23" s="22">
        <f t="shared" si="4"/>
        <v>-0.4281056054</v>
      </c>
      <c r="J23" s="22">
        <f t="shared" si="5"/>
        <v>-0.5520822344</v>
      </c>
    </row>
    <row r="24" ht="15.75" customHeight="1">
      <c r="A24" s="2">
        <v>1814.0</v>
      </c>
      <c r="B24" s="2">
        <v>1.1449224259520452</v>
      </c>
      <c r="C24" s="2">
        <f t="shared" si="1"/>
        <v>0.144922426</v>
      </c>
      <c r="D24" s="2">
        <v>0.03797472884041375</v>
      </c>
      <c r="E24" s="2">
        <v>-0.062117242715421184</v>
      </c>
      <c r="F24" s="2">
        <v>-0.1506697799736736</v>
      </c>
      <c r="G24" s="22">
        <f t="shared" si="2"/>
        <v>-0.5541550978</v>
      </c>
      <c r="H24" s="22">
        <f t="shared" si="3"/>
        <v>-0.8942357448</v>
      </c>
      <c r="I24" s="22">
        <f t="shared" si="4"/>
        <v>-0.5144619831</v>
      </c>
      <c r="J24" s="22">
        <f t="shared" si="5"/>
        <v>-0.5769002786</v>
      </c>
    </row>
    <row r="25" ht="15.75" customHeight="1">
      <c r="A25" s="2">
        <v>1815.0</v>
      </c>
      <c r="B25" s="2">
        <v>0.9827533107483831</v>
      </c>
      <c r="C25" s="2">
        <f t="shared" si="1"/>
        <v>-0.01724668925</v>
      </c>
      <c r="D25" s="2">
        <v>-0.16216911520366206</v>
      </c>
      <c r="E25" s="2">
        <v>-0.05818739508385773</v>
      </c>
      <c r="F25" s="2">
        <v>0.015856097244070888</v>
      </c>
      <c r="G25" s="22">
        <f t="shared" si="2"/>
        <v>-0.3949147523</v>
      </c>
      <c r="H25" s="22">
        <f t="shared" si="3"/>
        <v>-0.8677155729</v>
      </c>
      <c r="I25" s="22">
        <f t="shared" si="4"/>
        <v>0.002957441556</v>
      </c>
      <c r="J25" s="22">
        <f t="shared" si="5"/>
        <v>-0.3592375354</v>
      </c>
    </row>
    <row r="26" ht="15.75" customHeight="1">
      <c r="A26" s="2">
        <v>1816.0</v>
      </c>
      <c r="B26" s="2">
        <v>0.8940770918207459</v>
      </c>
      <c r="C26" s="2">
        <f t="shared" si="1"/>
        <v>-0.1059229082</v>
      </c>
      <c r="D26" s="2">
        <v>-0.08867621892763722</v>
      </c>
      <c r="E26" s="2">
        <v>0.2626549237652378</v>
      </c>
      <c r="F26" s="2">
        <v>0.2827045039197058</v>
      </c>
      <c r="G26" s="22">
        <f t="shared" si="2"/>
        <v>-0.7024829014</v>
      </c>
      <c r="H26" s="22">
        <f t="shared" si="3"/>
        <v>-0.9246889257</v>
      </c>
      <c r="I26" s="22">
        <f t="shared" si="4"/>
        <v>-0.2880833342</v>
      </c>
      <c r="J26" s="22">
        <f t="shared" si="5"/>
        <v>-0.512404916</v>
      </c>
    </row>
    <row r="27" ht="15.75" customHeight="1">
      <c r="A27" s="2">
        <v>1817.0</v>
      </c>
      <c r="B27" s="2">
        <v>0.9291973361373991</v>
      </c>
      <c r="C27" s="2">
        <f t="shared" si="1"/>
        <v>-0.07080266386</v>
      </c>
      <c r="D27" s="2">
        <v>0.03512024431665317</v>
      </c>
      <c r="E27" s="2">
        <v>0.12713231646312395</v>
      </c>
      <c r="F27" s="2">
        <v>0.18003148307540107</v>
      </c>
      <c r="G27" s="22">
        <f t="shared" si="2"/>
        <v>-0.7256373425</v>
      </c>
      <c r="H27" s="22">
        <f t="shared" si="3"/>
        <v>-0.940178709</v>
      </c>
      <c r="I27" s="22">
        <f t="shared" si="4"/>
        <v>-0.2041776864</v>
      </c>
      <c r="J27" s="22">
        <f t="shared" si="5"/>
        <v>-0.3790043961</v>
      </c>
    </row>
    <row r="28" ht="15.75" customHeight="1">
      <c r="A28" s="2">
        <v>1818.0</v>
      </c>
      <c r="B28" s="2">
        <v>0.951339117314221</v>
      </c>
      <c r="C28" s="2">
        <f t="shared" si="1"/>
        <v>-0.04866088269</v>
      </c>
      <c r="D28" s="2">
        <v>0.022141781176821973</v>
      </c>
      <c r="E28" s="2">
        <v>0.3122733282687067</v>
      </c>
      <c r="F28" s="2">
        <v>0.21579302955038226</v>
      </c>
      <c r="G28" s="22">
        <f t="shared" si="2"/>
        <v>-0.7197902344</v>
      </c>
      <c r="H28" s="22">
        <f t="shared" si="3"/>
        <v>-0.9357624066</v>
      </c>
      <c r="I28" s="22">
        <f t="shared" si="4"/>
        <v>-0.05452213402</v>
      </c>
      <c r="J28" s="22">
        <f t="shared" si="5"/>
        <v>-0.2852330004</v>
      </c>
    </row>
    <row r="29" ht="15.75" customHeight="1">
      <c r="A29" s="2">
        <v>1819.0</v>
      </c>
      <c r="B29" s="2">
        <v>0.9777954004758129</v>
      </c>
      <c r="C29" s="2">
        <f t="shared" si="1"/>
        <v>-0.02220459952</v>
      </c>
      <c r="D29" s="2">
        <v>0.026456283161591876</v>
      </c>
      <c r="E29" s="2">
        <v>-0.11750603710368701</v>
      </c>
      <c r="F29" s="2">
        <v>0.021493938326135442</v>
      </c>
      <c r="G29" s="22">
        <f t="shared" si="2"/>
        <v>-0.6216344845</v>
      </c>
      <c r="H29" s="22">
        <f t="shared" si="3"/>
        <v>-0.9236618935</v>
      </c>
      <c r="I29" s="22">
        <f t="shared" si="4"/>
        <v>-0.1237069981</v>
      </c>
      <c r="J29" s="22">
        <f t="shared" si="5"/>
        <v>-0.2982486462</v>
      </c>
    </row>
    <row r="30" ht="15.75" customHeight="1">
      <c r="A30" s="2">
        <v>1820.0</v>
      </c>
      <c r="B30" s="2">
        <v>0.9606650446066504</v>
      </c>
      <c r="C30" s="2">
        <f t="shared" si="1"/>
        <v>-0.03933495539</v>
      </c>
      <c r="D30" s="2">
        <v>-0.01713035586916256</v>
      </c>
      <c r="E30" s="2">
        <v>-0.012761511648380575</v>
      </c>
      <c r="F30" s="2">
        <v>0.13143476188281156</v>
      </c>
      <c r="G30" s="22">
        <f t="shared" si="2"/>
        <v>-0.5814046766</v>
      </c>
      <c r="H30" s="22">
        <f t="shared" si="3"/>
        <v>-0.9268185896</v>
      </c>
      <c r="I30" s="22">
        <f t="shared" si="4"/>
        <v>-0.09993183923</v>
      </c>
      <c r="J30" s="22">
        <f t="shared" si="5"/>
        <v>-0.3049982116</v>
      </c>
    </row>
    <row r="31" ht="15.75" customHeight="1">
      <c r="A31" s="2">
        <v>1821.0</v>
      </c>
      <c r="B31" s="2">
        <v>0.9421696918531027</v>
      </c>
      <c r="C31" s="2">
        <f t="shared" si="1"/>
        <v>-0.05783030815</v>
      </c>
      <c r="D31" s="2">
        <v>-0.018495352753547634</v>
      </c>
      <c r="E31" s="2">
        <v>0.129314055506774</v>
      </c>
      <c r="F31" s="2">
        <v>0.17181820684912252</v>
      </c>
      <c r="G31" s="22">
        <f t="shared" si="2"/>
        <v>-0.5860137943</v>
      </c>
      <c r="H31" s="22">
        <f t="shared" si="3"/>
        <v>-0.9292599775</v>
      </c>
      <c r="I31" s="22">
        <f t="shared" si="4"/>
        <v>-0.05826799104</v>
      </c>
      <c r="J31" s="22">
        <f t="shared" si="5"/>
        <v>-0.2866914472</v>
      </c>
    </row>
    <row r="32" ht="15.75" customHeight="1">
      <c r="A32" s="2">
        <v>1822.0</v>
      </c>
      <c r="B32" s="2">
        <v>1.0</v>
      </c>
      <c r="C32" s="2">
        <f t="shared" si="1"/>
        <v>0</v>
      </c>
      <c r="D32" s="2">
        <v>0.05783030814689727</v>
      </c>
      <c r="E32" s="2">
        <v>0.11889627104514933</v>
      </c>
      <c r="F32" s="2">
        <v>0.06379385266123005</v>
      </c>
      <c r="G32" s="22">
        <f t="shared" si="2"/>
        <v>-0.5614594359</v>
      </c>
      <c r="H32" s="22">
        <f t="shared" si="3"/>
        <v>-0.9312412482</v>
      </c>
      <c r="I32" s="22">
        <f t="shared" si="4"/>
        <v>-0.007958799981</v>
      </c>
      <c r="J32" s="22">
        <f t="shared" si="5"/>
        <v>-0.2825853541</v>
      </c>
    </row>
    <row r="33" ht="15.75" customHeight="1">
      <c r="A33" s="2">
        <v>1823.0</v>
      </c>
      <c r="B33" s="2">
        <v>0.9637096774193548</v>
      </c>
      <c r="C33" s="2">
        <f t="shared" si="1"/>
        <v>-0.03629032258</v>
      </c>
      <c r="D33" s="2">
        <v>-0.03629032258064524</v>
      </c>
      <c r="E33" s="2">
        <v>-0.003440418826556546</v>
      </c>
      <c r="F33" s="2">
        <v>0.06712009943247299</v>
      </c>
      <c r="G33" s="22">
        <f t="shared" si="2"/>
        <v>-0.5388384538</v>
      </c>
      <c r="H33" s="22">
        <f t="shared" si="3"/>
        <v>-0.9137857731</v>
      </c>
      <c r="I33" s="22">
        <f t="shared" si="4"/>
        <v>0.07820493815</v>
      </c>
      <c r="J33" s="22">
        <f t="shared" si="5"/>
        <v>-0.153197129</v>
      </c>
    </row>
    <row r="34" ht="15.75" customHeight="1">
      <c r="A34" s="2">
        <v>1824.0</v>
      </c>
      <c r="B34" s="2">
        <v>0.9065550906555091</v>
      </c>
      <c r="C34" s="2">
        <f t="shared" si="1"/>
        <v>-0.09344490934</v>
      </c>
      <c r="D34" s="2">
        <v>-0.05715458676384566</v>
      </c>
      <c r="E34" s="2">
        <v>0.1830565231835859</v>
      </c>
      <c r="F34" s="2">
        <v>0.1675681893801677</v>
      </c>
      <c r="G34" s="22">
        <f t="shared" si="2"/>
        <v>-0.6171493188</v>
      </c>
      <c r="H34" s="22">
        <f t="shared" si="3"/>
        <v>-0.8417938137</v>
      </c>
      <c r="I34" s="22">
        <f t="shared" si="4"/>
        <v>0.13472268</v>
      </c>
      <c r="J34" s="22">
        <f t="shared" si="5"/>
        <v>0.0321507123</v>
      </c>
    </row>
    <row r="35" ht="15.75" customHeight="1">
      <c r="A35" s="2">
        <v>1825.0</v>
      </c>
      <c r="B35" s="2">
        <v>0.9712820512820511</v>
      </c>
      <c r="C35" s="2">
        <f t="shared" si="1"/>
        <v>-0.02871794872</v>
      </c>
      <c r="D35" s="2">
        <v>0.06472696062654204</v>
      </c>
      <c r="E35" s="2">
        <v>0.17725448393808918</v>
      </c>
      <c r="F35" s="2">
        <v>0.11042145756310906</v>
      </c>
      <c r="G35" s="22">
        <f t="shared" si="2"/>
        <v>-0.5020234092</v>
      </c>
      <c r="H35" s="22">
        <f t="shared" si="3"/>
        <v>-0.8243436862</v>
      </c>
      <c r="I35" s="22">
        <f t="shared" si="4"/>
        <v>-0.1315599847</v>
      </c>
      <c r="J35" s="22">
        <f t="shared" si="5"/>
        <v>-0.5139296153</v>
      </c>
    </row>
    <row r="36" ht="15.75" customHeight="1">
      <c r="A36" s="2">
        <v>1826.0</v>
      </c>
      <c r="B36" s="2">
        <v>1.012671594508976</v>
      </c>
      <c r="C36" s="2">
        <f t="shared" si="1"/>
        <v>0.01267159451</v>
      </c>
      <c r="D36" s="2">
        <v>0.041389543226924785</v>
      </c>
      <c r="E36" s="2">
        <v>0.010184812396138332</v>
      </c>
      <c r="F36" s="2">
        <v>-0.006565112047096533</v>
      </c>
      <c r="G36" s="22">
        <f t="shared" si="2"/>
        <v>-0.4239569865</v>
      </c>
      <c r="H36" s="22">
        <f t="shared" si="3"/>
        <v>-0.8084888487</v>
      </c>
      <c r="I36" s="22">
        <f t="shared" si="4"/>
        <v>0.0771446818</v>
      </c>
      <c r="J36" s="22">
        <f t="shared" si="5"/>
        <v>-0.3094096716</v>
      </c>
    </row>
    <row r="37" ht="15.75" customHeight="1">
      <c r="A37" s="2">
        <v>1827.0</v>
      </c>
      <c r="B37" s="2">
        <v>1.0041710114702815</v>
      </c>
      <c r="C37" s="2">
        <f t="shared" si="1"/>
        <v>0.00417101147</v>
      </c>
      <c r="D37" s="2">
        <v>-0.008500583038694387</v>
      </c>
      <c r="E37" s="2">
        <v>0.048621541978328464</v>
      </c>
      <c r="F37" s="2">
        <v>0.0505342726225777</v>
      </c>
      <c r="G37" s="22">
        <f t="shared" si="2"/>
        <v>-0.4233727169</v>
      </c>
      <c r="H37" s="22">
        <f t="shared" si="3"/>
        <v>-0.7944888221</v>
      </c>
      <c r="I37" s="22">
        <f t="shared" si="4"/>
        <v>0.07229833508</v>
      </c>
      <c r="J37" s="22">
        <f t="shared" si="5"/>
        <v>-0.3539750334</v>
      </c>
    </row>
    <row r="38" ht="15.75" customHeight="1">
      <c r="A38" s="2">
        <v>1828.0</v>
      </c>
      <c r="B38" s="2">
        <v>0.9792315680166148</v>
      </c>
      <c r="C38" s="2">
        <f t="shared" si="1"/>
        <v>-0.02076843198</v>
      </c>
      <c r="D38" s="2">
        <v>-0.02493944345366672</v>
      </c>
      <c r="E38" s="2">
        <v>0.06144162635951145</v>
      </c>
      <c r="F38" s="2">
        <v>0.08379155523574355</v>
      </c>
      <c r="G38" s="22">
        <f t="shared" si="2"/>
        <v>-0.3957376651</v>
      </c>
      <c r="H38" s="22">
        <f t="shared" si="3"/>
        <v>-0.8458970429</v>
      </c>
      <c r="I38" s="22">
        <f t="shared" si="4"/>
        <v>-0.01274143538</v>
      </c>
      <c r="J38" s="22">
        <f t="shared" si="5"/>
        <v>-0.5035433961</v>
      </c>
    </row>
    <row r="39" ht="15.75" customHeight="1">
      <c r="A39" s="2">
        <v>1829.0</v>
      </c>
      <c r="B39" s="2">
        <v>0.9655355249204667</v>
      </c>
      <c r="C39" s="2">
        <f t="shared" si="1"/>
        <v>-0.03446447508</v>
      </c>
      <c r="D39" s="2">
        <v>-0.013696043096148136</v>
      </c>
      <c r="E39" s="2">
        <v>0.07857439209179917</v>
      </c>
      <c r="F39" s="2">
        <v>0.0669355536784304</v>
      </c>
      <c r="G39" s="22">
        <f t="shared" si="2"/>
        <v>-0.4671238179</v>
      </c>
      <c r="H39" s="22">
        <f t="shared" si="3"/>
        <v>-0.8702147761</v>
      </c>
      <c r="I39" s="22">
        <f t="shared" si="4"/>
        <v>0.1588079847</v>
      </c>
      <c r="J39" s="22">
        <f t="shared" si="5"/>
        <v>-0.4481001634</v>
      </c>
    </row>
    <row r="40" ht="15.75" customHeight="1">
      <c r="A40" s="2">
        <v>1830.0</v>
      </c>
      <c r="B40" s="2">
        <v>0.9862712795167491</v>
      </c>
      <c r="C40" s="2">
        <f t="shared" si="1"/>
        <v>-0.01372872048</v>
      </c>
      <c r="D40" s="2">
        <v>0.020735754596282407</v>
      </c>
      <c r="E40" s="2">
        <v>0.06583915968865739</v>
      </c>
      <c r="F40" s="2">
        <v>0.08230346794789511</v>
      </c>
      <c r="G40" s="22">
        <f t="shared" si="2"/>
        <v>-0.5904943982</v>
      </c>
      <c r="H40" s="22">
        <f t="shared" si="3"/>
        <v>-0.8703766135</v>
      </c>
      <c r="I40" s="22">
        <f t="shared" si="4"/>
        <v>0.09044246634</v>
      </c>
      <c r="J40" s="22">
        <f t="shared" si="5"/>
        <v>-0.4298419394</v>
      </c>
    </row>
    <row r="41" ht="15.75" customHeight="1">
      <c r="A41" s="2">
        <v>1831.0</v>
      </c>
      <c r="B41" s="2">
        <v>0.9643652561247216</v>
      </c>
      <c r="C41" s="2">
        <f t="shared" si="1"/>
        <v>-0.03563474388</v>
      </c>
      <c r="D41" s="2">
        <v>-0.021906023392027518</v>
      </c>
      <c r="E41" s="2">
        <v>0.1655552837860308</v>
      </c>
      <c r="F41" s="2">
        <v>0.09929097968992195</v>
      </c>
      <c r="G41" s="22">
        <f t="shared" si="2"/>
        <v>-0.5609272309</v>
      </c>
      <c r="H41" s="22">
        <f t="shared" si="3"/>
        <v>-0.8749155007</v>
      </c>
      <c r="I41" s="22">
        <f t="shared" si="4"/>
        <v>0.0449793435</v>
      </c>
      <c r="J41" s="22">
        <f t="shared" si="5"/>
        <v>-0.4246982521</v>
      </c>
    </row>
    <row r="42" ht="15.75" customHeight="1">
      <c r="A42" s="2">
        <v>1832.0</v>
      </c>
      <c r="B42" s="2">
        <v>0.9630484988452656</v>
      </c>
      <c r="C42" s="2">
        <f t="shared" si="1"/>
        <v>-0.03695150115</v>
      </c>
      <c r="D42" s="2">
        <v>-0.0013167572794560156</v>
      </c>
      <c r="E42" s="2">
        <v>0.08945451230211665</v>
      </c>
      <c r="F42" s="2">
        <v>0.12775101846900516</v>
      </c>
      <c r="G42" s="22">
        <f t="shared" si="2"/>
        <v>-0.6346483716</v>
      </c>
      <c r="H42" s="22">
        <f t="shared" si="3"/>
        <v>-0.8670797265</v>
      </c>
      <c r="I42" s="22">
        <f t="shared" si="4"/>
        <v>-0.02736041449</v>
      </c>
      <c r="J42" s="22">
        <f t="shared" si="5"/>
        <v>-0.3923963865</v>
      </c>
    </row>
    <row r="43" ht="15.75" customHeight="1">
      <c r="A43" s="2">
        <v>1833.0</v>
      </c>
      <c r="B43" s="2">
        <v>0.985611510791367</v>
      </c>
      <c r="C43" s="2">
        <f t="shared" si="1"/>
        <v>-0.01438848921</v>
      </c>
      <c r="D43" s="2">
        <v>0.02256301194610144</v>
      </c>
      <c r="E43" s="2">
        <v>0.03005643413821013</v>
      </c>
      <c r="F43" s="2">
        <v>0.07651363019309088</v>
      </c>
      <c r="G43" s="22">
        <f t="shared" si="2"/>
        <v>-0.7735669822</v>
      </c>
      <c r="H43" s="22">
        <f t="shared" si="3"/>
        <v>-0.891007374</v>
      </c>
      <c r="I43" s="22">
        <f t="shared" si="4"/>
        <v>-0.2635791003</v>
      </c>
      <c r="J43" s="22">
        <f t="shared" si="5"/>
        <v>-0.4645969657</v>
      </c>
    </row>
    <row r="44" ht="15.75" customHeight="1">
      <c r="A44" s="2">
        <v>1834.0</v>
      </c>
      <c r="B44" s="2">
        <v>1.0</v>
      </c>
      <c r="C44" s="2">
        <f t="shared" si="1"/>
        <v>0</v>
      </c>
      <c r="D44" s="2">
        <v>0.014388489208633004</v>
      </c>
      <c r="E44" s="2">
        <v>0.011392276919615307</v>
      </c>
      <c r="F44" s="2">
        <v>-0.008222181271299367</v>
      </c>
      <c r="G44" s="22">
        <f t="shared" si="2"/>
        <v>-0.7460729484</v>
      </c>
      <c r="H44" s="22">
        <f t="shared" si="3"/>
        <v>-0.8440779747</v>
      </c>
      <c r="I44" s="22">
        <f t="shared" si="4"/>
        <v>0.02894720294</v>
      </c>
      <c r="J44" s="22">
        <f t="shared" si="5"/>
        <v>-0.1665074656</v>
      </c>
    </row>
    <row r="45" ht="15.75" customHeight="1">
      <c r="A45" s="2">
        <v>1835.0</v>
      </c>
      <c r="B45" s="2">
        <v>1.024330900243309</v>
      </c>
      <c r="C45" s="2">
        <f t="shared" si="1"/>
        <v>0.02433090024</v>
      </c>
      <c r="D45" s="2">
        <v>0.024330900243308973</v>
      </c>
      <c r="E45" s="2">
        <v>0.07584965688554868</v>
      </c>
      <c r="F45" s="2">
        <v>0.060222357150036876</v>
      </c>
      <c r="G45" s="22">
        <f t="shared" si="2"/>
        <v>-0.5802307511</v>
      </c>
      <c r="H45" s="22">
        <f t="shared" si="3"/>
        <v>-0.6890779398</v>
      </c>
      <c r="I45" s="22">
        <f t="shared" si="4"/>
        <v>-0.6213463136</v>
      </c>
      <c r="J45" s="22">
        <f t="shared" si="5"/>
        <v>-0.5335641695</v>
      </c>
    </row>
    <row r="46" ht="15.75" customHeight="1">
      <c r="A46" s="2">
        <v>1836.0</v>
      </c>
      <c r="B46" s="2">
        <v>1.0427553444180522</v>
      </c>
      <c r="C46" s="2">
        <f t="shared" si="1"/>
        <v>0.04275534442</v>
      </c>
      <c r="D46" s="2">
        <v>0.018424444174743204</v>
      </c>
      <c r="E46" s="2">
        <v>0.06313019696404498</v>
      </c>
      <c r="F46" s="2">
        <v>-0.030194440068339157</v>
      </c>
      <c r="G46" s="22">
        <f t="shared" si="2"/>
        <v>-0.3995592151</v>
      </c>
      <c r="H46" s="22">
        <f t="shared" si="3"/>
        <v>-0.7892957839</v>
      </c>
      <c r="I46" s="22">
        <f t="shared" si="4"/>
        <v>-0.5075465648</v>
      </c>
      <c r="J46" s="22">
        <f t="shared" si="5"/>
        <v>-0.4098581361</v>
      </c>
    </row>
    <row r="47" ht="15.75" customHeight="1">
      <c r="A47" s="2">
        <v>1837.0</v>
      </c>
      <c r="B47" s="2">
        <v>1.0415717539863325</v>
      </c>
      <c r="C47" s="2">
        <f t="shared" si="1"/>
        <v>0.04157175399</v>
      </c>
      <c r="D47" s="2">
        <v>-0.0011835904317196722</v>
      </c>
      <c r="E47" s="2">
        <v>-0.0196281219211214</v>
      </c>
      <c r="F47" s="2">
        <v>-0.023774024706374353</v>
      </c>
      <c r="G47" s="22">
        <f t="shared" si="2"/>
        <v>-0.5694587344</v>
      </c>
      <c r="H47" s="22">
        <f t="shared" si="3"/>
        <v>-0.8443614204</v>
      </c>
      <c r="I47" s="22">
        <f t="shared" si="4"/>
        <v>-0.4060431486</v>
      </c>
      <c r="J47" s="22">
        <f t="shared" si="5"/>
        <v>-0.3322999342</v>
      </c>
    </row>
    <row r="48" ht="15.75" customHeight="1">
      <c r="A48" s="2">
        <v>1838.0</v>
      </c>
      <c r="B48" s="2">
        <v>1.0</v>
      </c>
      <c r="C48" s="2">
        <f t="shared" si="1"/>
        <v>0</v>
      </c>
      <c r="D48" s="2">
        <v>-0.041571753986332505</v>
      </c>
      <c r="E48" s="2">
        <v>-0.024916061943072276</v>
      </c>
      <c r="F48" s="2">
        <v>0.0802710831620379</v>
      </c>
      <c r="G48" s="22">
        <f t="shared" si="2"/>
        <v>-0.521930031</v>
      </c>
      <c r="H48" s="22">
        <f t="shared" si="3"/>
        <v>-0.8199446945</v>
      </c>
      <c r="I48" s="22">
        <f t="shared" si="4"/>
        <v>0.03019503003</v>
      </c>
      <c r="J48" s="22">
        <f t="shared" si="5"/>
        <v>-0.3169716999</v>
      </c>
    </row>
    <row r="49" ht="15.75" customHeight="1">
      <c r="A49" s="2">
        <v>1839.0</v>
      </c>
      <c r="B49" s="2">
        <v>0.9863313285948606</v>
      </c>
      <c r="C49" s="2">
        <f t="shared" si="1"/>
        <v>-0.01366867141</v>
      </c>
      <c r="D49" s="2">
        <v>-0.013668671405139388</v>
      </c>
      <c r="E49" s="2">
        <v>0.10294788209852324</v>
      </c>
      <c r="F49" s="2">
        <v>0.05285068258584036</v>
      </c>
      <c r="G49" s="22">
        <f t="shared" si="2"/>
        <v>-0.5246372127</v>
      </c>
      <c r="H49" s="22">
        <f t="shared" si="3"/>
        <v>-0.8400569604</v>
      </c>
      <c r="I49" s="22">
        <f t="shared" si="4"/>
        <v>-0.003469797281</v>
      </c>
      <c r="J49" s="22">
        <f t="shared" si="5"/>
        <v>-0.297754996</v>
      </c>
    </row>
    <row r="50" ht="15.75" customHeight="1">
      <c r="A50" s="2">
        <v>1840.0</v>
      </c>
      <c r="B50" s="2">
        <v>0.9645232815964523</v>
      </c>
      <c r="C50" s="2">
        <f t="shared" si="1"/>
        <v>-0.0354767184</v>
      </c>
      <c r="D50" s="2">
        <v>-0.021808046998408326</v>
      </c>
      <c r="E50" s="2">
        <v>-0.12305821436460596</v>
      </c>
      <c r="F50" s="2">
        <v>-0.02948498596009974</v>
      </c>
      <c r="G50" s="22">
        <f t="shared" si="2"/>
        <v>-0.08685540567</v>
      </c>
      <c r="H50" s="22">
        <f t="shared" si="3"/>
        <v>-0.5436904259</v>
      </c>
      <c r="I50" s="22">
        <f t="shared" si="4"/>
        <v>0.19961859</v>
      </c>
      <c r="J50" s="22">
        <f t="shared" si="5"/>
        <v>-0.1984758655</v>
      </c>
    </row>
    <row r="51" ht="15.75" customHeight="1">
      <c r="A51" s="2">
        <v>1841.0</v>
      </c>
      <c r="B51" s="2">
        <v>0.9678160919540233</v>
      </c>
      <c r="C51" s="2">
        <f t="shared" si="1"/>
        <v>-0.03218390805</v>
      </c>
      <c r="D51" s="2">
        <v>0.0032928103575710077</v>
      </c>
      <c r="E51" s="2">
        <v>-0.014349600697051157</v>
      </c>
      <c r="F51" s="2">
        <v>0.07943208322835038</v>
      </c>
      <c r="G51" s="22">
        <f t="shared" si="2"/>
        <v>0.209007349</v>
      </c>
      <c r="H51" s="22">
        <f t="shared" si="3"/>
        <v>-0.5176445031</v>
      </c>
      <c r="I51" s="22">
        <f t="shared" si="4"/>
        <v>0.4561074836</v>
      </c>
      <c r="J51" s="22">
        <f t="shared" si="5"/>
        <v>-0.08416909957</v>
      </c>
    </row>
    <row r="52" ht="15.75" customHeight="1">
      <c r="A52" s="2">
        <v>1842.0</v>
      </c>
      <c r="B52" s="2">
        <v>0.9714964370546316</v>
      </c>
      <c r="C52" s="2">
        <f t="shared" si="1"/>
        <v>-0.02850356295</v>
      </c>
      <c r="D52" s="2">
        <v>0.0036803451006083288</v>
      </c>
      <c r="E52" s="2">
        <v>-0.2777792876205821</v>
      </c>
      <c r="F52" s="2">
        <v>-0.20613731762281706</v>
      </c>
      <c r="G52" s="22">
        <f t="shared" si="2"/>
        <v>0.4918822673</v>
      </c>
      <c r="H52" s="22">
        <f t="shared" si="3"/>
        <v>0.07844579088</v>
      </c>
      <c r="I52" s="22">
        <f t="shared" si="4"/>
        <v>0.2472760915</v>
      </c>
      <c r="J52" s="22">
        <f t="shared" si="5"/>
        <v>-0.08397847543</v>
      </c>
    </row>
    <row r="53" ht="15.75" customHeight="1">
      <c r="A53" s="2">
        <v>1843.0</v>
      </c>
      <c r="B53" s="2">
        <v>0.9211491442542787</v>
      </c>
      <c r="C53" s="2">
        <f t="shared" si="1"/>
        <v>-0.07885085575</v>
      </c>
      <c r="D53" s="2">
        <v>-0.05034729280035288</v>
      </c>
      <c r="E53" s="2">
        <v>0.026265784809392345</v>
      </c>
      <c r="F53" s="2">
        <v>0.010077060915880898</v>
      </c>
      <c r="G53" s="22">
        <f t="shared" si="2"/>
        <v>0.3033529992</v>
      </c>
      <c r="H53" s="22">
        <f t="shared" si="3"/>
        <v>0.06624328317</v>
      </c>
      <c r="I53" s="22">
        <f t="shared" si="4"/>
        <v>0.07774283165</v>
      </c>
      <c r="J53" s="22">
        <f t="shared" si="5"/>
        <v>-0.1938412689</v>
      </c>
    </row>
    <row r="54" ht="15.75" customHeight="1">
      <c r="A54" s="2">
        <v>1844.0</v>
      </c>
      <c r="B54" s="2">
        <v>0.9568679495686795</v>
      </c>
      <c r="C54" s="2">
        <f t="shared" si="1"/>
        <v>-0.04313205043</v>
      </c>
      <c r="D54" s="2">
        <v>0.03571880531440075</v>
      </c>
      <c r="E54" s="2">
        <v>0.4448412326147977</v>
      </c>
      <c r="F54" s="2">
        <v>0.5667341828355978</v>
      </c>
      <c r="G54" s="22">
        <f t="shared" si="2"/>
        <v>-0.046923527</v>
      </c>
      <c r="H54" s="22">
        <f t="shared" si="3"/>
        <v>-0.2203592291</v>
      </c>
      <c r="I54" s="22">
        <f t="shared" si="4"/>
        <v>0.431548395</v>
      </c>
      <c r="J54" s="22">
        <f t="shared" si="5"/>
        <v>0.3859825583</v>
      </c>
    </row>
    <row r="55" ht="15.75" customHeight="1">
      <c r="A55" s="2">
        <v>1845.0</v>
      </c>
      <c r="B55" s="2">
        <v>1.0110957004160888</v>
      </c>
      <c r="C55" s="2">
        <f t="shared" si="1"/>
        <v>0.01109570042</v>
      </c>
      <c r="D55" s="2">
        <v>0.05422775084740927</v>
      </c>
      <c r="E55" s="2">
        <v>0.0865281069153041</v>
      </c>
      <c r="F55" s="2">
        <v>0.05298391743795383</v>
      </c>
      <c r="G55" s="22">
        <f t="shared" si="2"/>
        <v>-0.05460839691</v>
      </c>
      <c r="H55" s="22">
        <f t="shared" si="3"/>
        <v>-0.2304865847</v>
      </c>
      <c r="I55" s="22">
        <f t="shared" si="4"/>
        <v>0.408160343</v>
      </c>
      <c r="J55" s="22">
        <f t="shared" si="5"/>
        <v>0.3261005734</v>
      </c>
    </row>
    <row r="56" ht="15.75" customHeight="1">
      <c r="A56" s="2">
        <v>1846.0</v>
      </c>
      <c r="B56" s="2">
        <v>1.010973936899863</v>
      </c>
      <c r="C56" s="2">
        <f t="shared" si="1"/>
        <v>0.0109739369</v>
      </c>
      <c r="D56" s="2">
        <v>-1.2176351622583681E-4</v>
      </c>
      <c r="E56" s="2">
        <v>0.05091451708702088</v>
      </c>
      <c r="F56" s="2">
        <v>0.007966804287411033</v>
      </c>
      <c r="G56" s="22">
        <f t="shared" si="2"/>
        <v>-0.08778542997</v>
      </c>
      <c r="H56" s="22">
        <f t="shared" si="3"/>
        <v>-0.1976993015</v>
      </c>
      <c r="I56" s="22">
        <f t="shared" si="4"/>
        <v>0.404458453</v>
      </c>
      <c r="J56" s="22">
        <f t="shared" si="5"/>
        <v>0.3663690748</v>
      </c>
    </row>
    <row r="57" ht="15.75" customHeight="1">
      <c r="A57" s="2">
        <v>1847.0</v>
      </c>
      <c r="B57" s="2">
        <v>1.0440976933514248</v>
      </c>
      <c r="C57" s="2">
        <f t="shared" si="1"/>
        <v>0.04409769335</v>
      </c>
      <c r="D57" s="2">
        <v>0.03312375645156185</v>
      </c>
      <c r="E57" s="2">
        <v>0.001414326158061474</v>
      </c>
      <c r="F57" s="2">
        <v>0.03706733568636822</v>
      </c>
      <c r="G57" s="22">
        <f t="shared" si="2"/>
        <v>-0.06651092835</v>
      </c>
      <c r="H57" s="22">
        <f t="shared" si="3"/>
        <v>-0.1396003909</v>
      </c>
      <c r="I57" s="22">
        <f t="shared" si="4"/>
        <v>0.365971717</v>
      </c>
      <c r="J57" s="22">
        <f t="shared" si="5"/>
        <v>0.3335108199</v>
      </c>
    </row>
    <row r="58" ht="15.75" customHeight="1">
      <c r="A58" s="2">
        <v>1848.0</v>
      </c>
      <c r="B58" s="2">
        <v>1.0155945419103314</v>
      </c>
      <c r="C58" s="2">
        <f t="shared" si="1"/>
        <v>0.01559454191</v>
      </c>
      <c r="D58" s="2">
        <v>-0.02850315144109339</v>
      </c>
      <c r="E58" s="2">
        <v>0.03691457789330754</v>
      </c>
      <c r="F58" s="2">
        <v>0.017098109686193075</v>
      </c>
      <c r="G58" s="22">
        <f t="shared" si="2"/>
        <v>-0.04642481512</v>
      </c>
      <c r="H58" s="22">
        <f t="shared" si="3"/>
        <v>-0.1616969186</v>
      </c>
      <c r="I58" s="22">
        <f t="shared" si="4"/>
        <v>0.3379883925</v>
      </c>
      <c r="J58" s="22">
        <f t="shared" si="5"/>
        <v>0.3860884702</v>
      </c>
    </row>
    <row r="59" ht="15.75" customHeight="1">
      <c r="A59" s="2">
        <v>1849.0</v>
      </c>
      <c r="B59" s="2">
        <v>0.963531669865643</v>
      </c>
      <c r="C59" s="2">
        <f t="shared" si="1"/>
        <v>-0.03646833013</v>
      </c>
      <c r="D59" s="2">
        <v>-0.0520628720446884</v>
      </c>
      <c r="E59" s="2">
        <v>0.03357953508740663</v>
      </c>
      <c r="F59" s="2">
        <v>0.25850576801356207</v>
      </c>
      <c r="G59" s="22">
        <f t="shared" si="2"/>
        <v>-0.05029145539</v>
      </c>
      <c r="H59" s="22">
        <f t="shared" si="3"/>
        <v>-0.2078288315</v>
      </c>
      <c r="I59" s="22">
        <f t="shared" si="4"/>
        <v>0.3161282679</v>
      </c>
      <c r="J59" s="22">
        <f t="shared" si="5"/>
        <v>0.1769444389</v>
      </c>
    </row>
    <row r="60" ht="15.75" customHeight="1">
      <c r="A60" s="2">
        <v>1850.0</v>
      </c>
      <c r="B60" s="2">
        <v>0.9946879150066401</v>
      </c>
      <c r="C60" s="2">
        <f t="shared" si="1"/>
        <v>-0.005312084993</v>
      </c>
      <c r="D60" s="2">
        <v>0.03115624514099713</v>
      </c>
      <c r="E60" s="2">
        <v>0.03537639193875175</v>
      </c>
      <c r="F60" s="2">
        <v>0.14927417311938496</v>
      </c>
      <c r="G60" s="22">
        <f t="shared" si="2"/>
        <v>-0.1080562247</v>
      </c>
      <c r="H60" s="22">
        <f t="shared" si="3"/>
        <v>-0.2388234463</v>
      </c>
      <c r="I60" s="22">
        <f t="shared" si="4"/>
        <v>0.2640714902</v>
      </c>
      <c r="J60" s="22">
        <f t="shared" si="5"/>
        <v>0.1650385513</v>
      </c>
    </row>
    <row r="61" ht="15.75" customHeight="1">
      <c r="A61" s="2">
        <v>1851.0</v>
      </c>
      <c r="B61" s="2">
        <v>1.0</v>
      </c>
      <c r="C61" s="2">
        <f t="shared" si="1"/>
        <v>0</v>
      </c>
      <c r="D61" s="2">
        <v>0.005312084993359889</v>
      </c>
      <c r="E61" s="2">
        <v>0.2199199019481779</v>
      </c>
      <c r="F61" s="2">
        <v>0.10994662766371777</v>
      </c>
      <c r="G61" s="22">
        <f t="shared" si="2"/>
        <v>-0.09164616527</v>
      </c>
      <c r="H61" s="22">
        <f t="shared" si="3"/>
        <v>-0.2448562665</v>
      </c>
      <c r="I61" s="22">
        <f t="shared" si="4"/>
        <v>0.2598403223</v>
      </c>
      <c r="J61" s="22">
        <f t="shared" si="5"/>
        <v>0.1654760473</v>
      </c>
    </row>
    <row r="62" ht="15.75" customHeight="1">
      <c r="A62" s="2">
        <v>1852.0</v>
      </c>
      <c r="B62" s="2">
        <v>0.9946595460614153</v>
      </c>
      <c r="C62" s="2">
        <f t="shared" si="1"/>
        <v>-0.005340453939</v>
      </c>
      <c r="D62" s="2">
        <v>-0.005340453938584733</v>
      </c>
      <c r="E62" s="2">
        <v>-0.030123852215153013</v>
      </c>
      <c r="F62" s="2">
        <v>0.04493023950475661</v>
      </c>
      <c r="G62" s="22">
        <f t="shared" si="2"/>
        <v>-0.2782253674</v>
      </c>
      <c r="H62" s="22">
        <f t="shared" si="3"/>
        <v>-0.4030506555</v>
      </c>
      <c r="I62" s="22">
        <f t="shared" si="4"/>
        <v>0.3574287193</v>
      </c>
      <c r="J62" s="22">
        <f t="shared" si="5"/>
        <v>0.2068530067</v>
      </c>
    </row>
    <row r="63" ht="15.75" customHeight="1">
      <c r="A63" s="2">
        <v>1853.0</v>
      </c>
      <c r="B63" s="2">
        <v>1.0053691275167784</v>
      </c>
      <c r="C63" s="2">
        <f t="shared" si="1"/>
        <v>0.005369127517</v>
      </c>
      <c r="D63" s="2">
        <v>0.01070958145536316</v>
      </c>
      <c r="E63" s="2">
        <v>0.1902368703566799</v>
      </c>
      <c r="F63" s="2">
        <v>0.10807996182020041</v>
      </c>
      <c r="G63" s="22">
        <f t="shared" si="2"/>
        <v>-0.5241346124</v>
      </c>
      <c r="H63" s="22">
        <f t="shared" si="3"/>
        <v>-0.8169381666</v>
      </c>
      <c r="I63" s="22">
        <f t="shared" si="4"/>
        <v>0.3226959321</v>
      </c>
      <c r="J63" s="22">
        <f t="shared" si="5"/>
        <v>0.105543287</v>
      </c>
    </row>
    <row r="64" ht="15.75" customHeight="1">
      <c r="A64" s="2">
        <v>1854.0</v>
      </c>
      <c r="B64" s="2">
        <v>1.0433911882510014</v>
      </c>
      <c r="C64" s="2">
        <f t="shared" si="1"/>
        <v>0.04339118825</v>
      </c>
      <c r="D64" s="2">
        <v>0.038022060734222984</v>
      </c>
      <c r="E64" s="2">
        <v>-0.13306230577670464</v>
      </c>
      <c r="F64" s="2">
        <v>-0.003266127650851658</v>
      </c>
      <c r="G64" s="22">
        <f t="shared" si="2"/>
        <v>-0.3676947598</v>
      </c>
      <c r="H64" s="22">
        <f t="shared" si="3"/>
        <v>-0.8162752413</v>
      </c>
      <c r="I64" s="22">
        <f t="shared" si="4"/>
        <v>-0.09860489876</v>
      </c>
      <c r="J64" s="22">
        <f t="shared" si="5"/>
        <v>-0.4527129754</v>
      </c>
    </row>
    <row r="65" ht="15.75" customHeight="1">
      <c r="A65" s="2">
        <v>1855.0</v>
      </c>
      <c r="B65" s="2">
        <v>1.0569417786308384</v>
      </c>
      <c r="C65" s="2">
        <f t="shared" si="1"/>
        <v>0.05694177863</v>
      </c>
      <c r="D65" s="2">
        <v>0.013550590379836969</v>
      </c>
      <c r="E65" s="2">
        <v>-0.1605058153721507</v>
      </c>
      <c r="F65" s="2">
        <v>-0.0687469731521203</v>
      </c>
      <c r="G65" s="22">
        <f t="shared" si="2"/>
        <v>-0.561620133</v>
      </c>
      <c r="H65" s="22">
        <f t="shared" si="3"/>
        <v>-0.8676071719</v>
      </c>
      <c r="I65" s="22">
        <f t="shared" si="4"/>
        <v>-0.2181517439</v>
      </c>
      <c r="J65" s="22">
        <f t="shared" si="5"/>
        <v>-0.4509728606</v>
      </c>
    </row>
    <row r="66" ht="15.75" customHeight="1">
      <c r="A66" s="2">
        <v>1856.0</v>
      </c>
      <c r="B66" s="2">
        <v>1.0048426150121064</v>
      </c>
      <c r="C66" s="2">
        <f t="shared" si="1"/>
        <v>0.004842615012</v>
      </c>
      <c r="D66" s="2">
        <v>-0.052099163618732014</v>
      </c>
      <c r="E66" s="2">
        <v>-0.02210764349240435</v>
      </c>
      <c r="F66" s="2">
        <v>0.08578898856342554</v>
      </c>
      <c r="G66" s="22">
        <f t="shared" si="2"/>
        <v>-0.5448745402</v>
      </c>
      <c r="H66" s="22">
        <f t="shared" si="3"/>
        <v>-0.8945673148</v>
      </c>
      <c r="I66" s="22">
        <f t="shared" si="4"/>
        <v>-0.117513577</v>
      </c>
      <c r="J66" s="22">
        <f t="shared" si="5"/>
        <v>-0.4253827875</v>
      </c>
    </row>
    <row r="67" ht="15.75" customHeight="1">
      <c r="A67" s="2">
        <v>1857.0</v>
      </c>
      <c r="B67" s="2">
        <v>1.0048192771084337</v>
      </c>
      <c r="C67" s="2">
        <f t="shared" si="1"/>
        <v>0.004819277108</v>
      </c>
      <c r="D67" s="2">
        <v>-2.3337903672704385E-5</v>
      </c>
      <c r="E67" s="2">
        <v>0.13306179538694507</v>
      </c>
      <c r="F67" s="2">
        <v>0.07466810727821316</v>
      </c>
      <c r="G67" s="22">
        <f t="shared" si="2"/>
        <v>-0.5626067979</v>
      </c>
      <c r="H67" s="22">
        <f t="shared" si="3"/>
        <v>-0.9199005621</v>
      </c>
      <c r="I67" s="22">
        <f t="shared" si="4"/>
        <v>-0.09108705912</v>
      </c>
      <c r="J67" s="22">
        <f t="shared" si="5"/>
        <v>-0.4051185214</v>
      </c>
    </row>
    <row r="68" ht="15.75" customHeight="1">
      <c r="A68" s="2">
        <v>1858.0</v>
      </c>
      <c r="B68" s="2">
        <v>0.985611510791367</v>
      </c>
      <c r="C68" s="2">
        <f t="shared" si="1"/>
        <v>-0.01438848921</v>
      </c>
      <c r="D68" s="2">
        <v>-0.019207766317066666</v>
      </c>
      <c r="E68" s="2">
        <v>-0.12521845813459298</v>
      </c>
      <c r="F68" s="2">
        <v>0.055552239274133</v>
      </c>
      <c r="G68" s="22">
        <f t="shared" si="2"/>
        <v>-0.4164457655</v>
      </c>
      <c r="H68" s="22">
        <f t="shared" si="3"/>
        <v>-0.8643630241</v>
      </c>
      <c r="I68" s="22">
        <f t="shared" si="4"/>
        <v>-0.01443282687</v>
      </c>
      <c r="J68" s="22">
        <f t="shared" si="5"/>
        <v>-0.4728437877</v>
      </c>
    </row>
    <row r="69" ht="15.75" customHeight="1">
      <c r="A69" s="2">
        <v>1859.0</v>
      </c>
      <c r="B69" s="2">
        <v>0.9756690997566909</v>
      </c>
      <c r="C69" s="2">
        <f t="shared" si="1"/>
        <v>-0.02433090024</v>
      </c>
      <c r="D69" s="2">
        <v>-0.00994241103467608</v>
      </c>
      <c r="E69" s="2">
        <v>0.1363362642477377</v>
      </c>
      <c r="F69" s="2">
        <v>0.13591831763676177</v>
      </c>
      <c r="G69" s="22">
        <f t="shared" si="2"/>
        <v>-0.5238736982</v>
      </c>
      <c r="H69" s="22">
        <f t="shared" si="3"/>
        <v>-0.8337863992</v>
      </c>
      <c r="I69" s="22">
        <f t="shared" si="4"/>
        <v>-0.02665019799</v>
      </c>
      <c r="J69" s="22">
        <f t="shared" si="5"/>
        <v>-0.1721424943</v>
      </c>
    </row>
    <row r="70" ht="15.75" customHeight="1">
      <c r="A70" s="2">
        <v>1860.0</v>
      </c>
      <c r="B70" s="2">
        <v>1.00498753117207</v>
      </c>
      <c r="C70" s="2">
        <f t="shared" si="1"/>
        <v>0.004987531172</v>
      </c>
      <c r="D70" s="2">
        <v>0.029318431415379043</v>
      </c>
      <c r="E70" s="2">
        <v>0.0036420041937528236</v>
      </c>
      <c r="F70" s="2">
        <v>0.041898048094394014</v>
      </c>
      <c r="G70" s="22">
        <f t="shared" si="2"/>
        <v>-0.5243560053</v>
      </c>
      <c r="H70" s="22">
        <f t="shared" si="3"/>
        <v>-0.8463353918</v>
      </c>
      <c r="I70" s="22">
        <f t="shared" si="4"/>
        <v>-0.05545554896</v>
      </c>
      <c r="J70" s="22">
        <f t="shared" si="5"/>
        <v>-0.4220628411</v>
      </c>
    </row>
    <row r="71" ht="15.75" customHeight="1">
      <c r="A71" s="2">
        <v>1861.0</v>
      </c>
      <c r="B71" s="2">
        <v>1.0297766749379653</v>
      </c>
      <c r="C71" s="2">
        <f t="shared" si="1"/>
        <v>0.02977667494</v>
      </c>
      <c r="D71" s="2">
        <v>0.02478914376589536</v>
      </c>
      <c r="E71" s="2">
        <v>0.14544155202707598</v>
      </c>
      <c r="F71" s="2">
        <v>-0.00724871056901355</v>
      </c>
      <c r="G71" s="22">
        <f t="shared" si="2"/>
        <v>-0.397328901</v>
      </c>
      <c r="H71" s="22">
        <f t="shared" si="3"/>
        <v>-0.8688676267</v>
      </c>
      <c r="I71" s="22">
        <f t="shared" si="4"/>
        <v>0.01494658755</v>
      </c>
      <c r="J71" s="22">
        <f t="shared" si="5"/>
        <v>-0.5105758988</v>
      </c>
    </row>
    <row r="72" ht="15.75" customHeight="1">
      <c r="A72" s="2">
        <v>1862.0</v>
      </c>
      <c r="B72" s="2">
        <v>1.1018072289156624</v>
      </c>
      <c r="C72" s="2">
        <f t="shared" si="1"/>
        <v>0.1018072289</v>
      </c>
      <c r="D72" s="2">
        <v>0.07203055397769709</v>
      </c>
      <c r="E72" s="2">
        <v>-0.05364120733128719</v>
      </c>
      <c r="F72" s="2">
        <v>-0.039845470636904246</v>
      </c>
      <c r="G72" s="22">
        <f t="shared" si="2"/>
        <v>-0.4148631706</v>
      </c>
      <c r="H72" s="22">
        <f t="shared" si="3"/>
        <v>-0.8470931679</v>
      </c>
      <c r="I72" s="22">
        <f t="shared" si="4"/>
        <v>-0.1087714733</v>
      </c>
      <c r="J72" s="22">
        <f t="shared" si="5"/>
        <v>-0.6246917709</v>
      </c>
    </row>
    <row r="73" ht="15.75" customHeight="1">
      <c r="A73" s="2">
        <v>1863.0</v>
      </c>
      <c r="B73" s="2">
        <v>1.1984691088026245</v>
      </c>
      <c r="C73" s="2">
        <f t="shared" si="1"/>
        <v>0.1984691088</v>
      </c>
      <c r="D73" s="2">
        <v>0.09666187988696207</v>
      </c>
      <c r="E73" s="2">
        <v>0.4243748807598611</v>
      </c>
      <c r="F73" s="2">
        <v>0.001198010388800519</v>
      </c>
      <c r="G73" s="22">
        <f t="shared" si="2"/>
        <v>0.4936800218</v>
      </c>
      <c r="H73" s="22">
        <f t="shared" si="3"/>
        <v>-0.5982141177</v>
      </c>
      <c r="I73" s="22">
        <f t="shared" si="4"/>
        <v>0.4149544005</v>
      </c>
      <c r="J73" s="22">
        <f t="shared" si="5"/>
        <v>-0.6123440597</v>
      </c>
    </row>
    <row r="74" ht="15.75" customHeight="1">
      <c r="A74" s="2">
        <v>1864.0</v>
      </c>
      <c r="B74" s="2">
        <v>1.2499999999999998</v>
      </c>
      <c r="C74" s="2">
        <f t="shared" si="1"/>
        <v>0.25</v>
      </c>
      <c r="D74" s="2">
        <v>0.051530891197375306</v>
      </c>
      <c r="E74" s="2">
        <v>0.01522719471451972</v>
      </c>
      <c r="F74" s="2">
        <v>-0.13626302047525007</v>
      </c>
      <c r="G74" s="22">
        <f t="shared" si="2"/>
        <v>0.3233743439</v>
      </c>
      <c r="H74" s="22">
        <f t="shared" si="3"/>
        <v>-0.7850893029</v>
      </c>
      <c r="I74" s="22">
        <f t="shared" si="4"/>
        <v>0.4642037455</v>
      </c>
      <c r="J74" s="22">
        <f t="shared" si="5"/>
        <v>-0.6017438241</v>
      </c>
    </row>
    <row r="75" ht="15.75" customHeight="1">
      <c r="A75" s="2">
        <v>1865.0</v>
      </c>
      <c r="B75" s="2">
        <v>1.132116788321168</v>
      </c>
      <c r="C75" s="2">
        <f t="shared" si="1"/>
        <v>0.1321167883</v>
      </c>
      <c r="D75" s="2">
        <v>-0.11788321167883176</v>
      </c>
      <c r="E75" s="2">
        <v>-0.06578569862969141</v>
      </c>
      <c r="F75" s="2">
        <v>-0.05692679504990783</v>
      </c>
      <c r="G75" s="22">
        <f t="shared" si="2"/>
        <v>0.2650306305</v>
      </c>
      <c r="H75" s="22">
        <f t="shared" si="3"/>
        <v>-0.8554127026</v>
      </c>
      <c r="I75" s="22">
        <f t="shared" si="4"/>
        <v>0.5287336467</v>
      </c>
      <c r="J75" s="22">
        <f t="shared" si="5"/>
        <v>-0.2242821964</v>
      </c>
    </row>
    <row r="76" ht="15.75" customHeight="1">
      <c r="A76" s="2">
        <v>1866.0</v>
      </c>
      <c r="B76" s="2">
        <v>1.005157962604771</v>
      </c>
      <c r="C76" s="2">
        <f t="shared" si="1"/>
        <v>0.005157962605</v>
      </c>
      <c r="D76" s="2">
        <v>-0.12695882571639694</v>
      </c>
      <c r="E76" s="2">
        <v>0.037563657610632184</v>
      </c>
      <c r="F76" s="2">
        <v>0.01090934930523968</v>
      </c>
      <c r="G76" s="22">
        <f t="shared" si="2"/>
        <v>0.2408332146</v>
      </c>
      <c r="H76" s="22">
        <f t="shared" si="3"/>
        <v>-0.82717379</v>
      </c>
      <c r="I76" s="22">
        <f t="shared" si="4"/>
        <v>0.4394808674</v>
      </c>
      <c r="J76" s="22">
        <f t="shared" si="5"/>
        <v>-0.1154126157</v>
      </c>
    </row>
    <row r="77" ht="15.75" customHeight="1">
      <c r="A77" s="2">
        <v>1867.0</v>
      </c>
      <c r="B77" s="2">
        <v>0.95349583066068</v>
      </c>
      <c r="C77" s="2">
        <f t="shared" si="1"/>
        <v>-0.04650416934</v>
      </c>
      <c r="D77" s="2">
        <v>-0.05166213194409108</v>
      </c>
      <c r="E77" s="2">
        <v>0.10706093945435824</v>
      </c>
      <c r="F77" s="2">
        <v>0.15378789517490543</v>
      </c>
      <c r="G77" s="22">
        <f t="shared" si="2"/>
        <v>0.2261217617</v>
      </c>
      <c r="H77" s="22">
        <f t="shared" si="3"/>
        <v>-0.839142387</v>
      </c>
      <c r="I77" s="22">
        <f t="shared" si="4"/>
        <v>0.4102359914</v>
      </c>
      <c r="J77" s="22">
        <f t="shared" si="5"/>
        <v>-0.2187001339</v>
      </c>
    </row>
    <row r="78" ht="15.75" customHeight="1">
      <c r="A78" s="2">
        <v>1868.0</v>
      </c>
      <c r="B78" s="2">
        <v>0.9458459468550285</v>
      </c>
      <c r="C78" s="2">
        <f t="shared" si="1"/>
        <v>-0.05415405314</v>
      </c>
      <c r="D78" s="2">
        <v>-0.007649883805651458</v>
      </c>
      <c r="E78" s="2">
        <v>0.1737009682961057</v>
      </c>
      <c r="F78" s="2">
        <v>0.14737904171605365</v>
      </c>
      <c r="G78" s="22">
        <f t="shared" si="2"/>
        <v>0.04053985108</v>
      </c>
      <c r="H78" s="22">
        <f t="shared" si="3"/>
        <v>-0.8625048112</v>
      </c>
      <c r="I78" s="22">
        <f t="shared" si="4"/>
        <v>0.4114662282</v>
      </c>
      <c r="J78" s="22">
        <f t="shared" si="5"/>
        <v>-0.1966496761</v>
      </c>
    </row>
    <row r="79" ht="15.75" customHeight="1">
      <c r="A79" s="2">
        <v>1869.0</v>
      </c>
      <c r="B79" s="2">
        <v>0.959815078236131</v>
      </c>
      <c r="C79" s="2">
        <f t="shared" si="1"/>
        <v>-0.04018492176</v>
      </c>
      <c r="D79" s="2">
        <v>0.013969131381102451</v>
      </c>
      <c r="E79" s="2">
        <v>0.2703005238600549</v>
      </c>
      <c r="F79" s="2">
        <v>0.10885995726079845</v>
      </c>
      <c r="G79" s="22">
        <f t="shared" si="2"/>
        <v>-0.0561589979</v>
      </c>
      <c r="H79" s="22">
        <f t="shared" si="3"/>
        <v>-0.869083353</v>
      </c>
      <c r="I79" s="22">
        <f t="shared" si="4"/>
        <v>0.4125920955</v>
      </c>
      <c r="J79" s="22">
        <f t="shared" si="5"/>
        <v>-0.1676005241</v>
      </c>
    </row>
    <row r="80" ht="15.75" customHeight="1">
      <c r="A80" s="2">
        <v>1870.0</v>
      </c>
      <c r="B80" s="2">
        <v>0.9581326417191551</v>
      </c>
      <c r="C80" s="2">
        <f t="shared" si="1"/>
        <v>-0.04186735828</v>
      </c>
      <c r="D80" s="2">
        <v>-0.0016824365169758604</v>
      </c>
      <c r="E80" s="2">
        <v>0.06843313236929327</v>
      </c>
      <c r="F80" s="2">
        <v>0.12313920165406866</v>
      </c>
      <c r="G80" s="22">
        <f t="shared" si="2"/>
        <v>-0.06488521529</v>
      </c>
      <c r="H80" s="22">
        <f t="shared" si="3"/>
        <v>-0.8843098957</v>
      </c>
      <c r="I80" s="22">
        <f t="shared" si="4"/>
        <v>0.4595967084</v>
      </c>
      <c r="J80" s="22">
        <f t="shared" si="5"/>
        <v>-0.1656441991</v>
      </c>
    </row>
    <row r="81" ht="15.75" customHeight="1">
      <c r="A81" s="2">
        <v>1871.0</v>
      </c>
      <c r="B81" s="2">
        <v>0.9470224284609436</v>
      </c>
      <c r="C81" s="2">
        <f t="shared" si="1"/>
        <v>-0.05297757154</v>
      </c>
      <c r="D81" s="2">
        <v>-0.011110213258211488</v>
      </c>
      <c r="E81" s="2">
        <v>0.0689210880981177</v>
      </c>
      <c r="F81" s="2">
        <v>0.1227260413977922</v>
      </c>
      <c r="G81" s="22">
        <f t="shared" si="2"/>
        <v>-0.03166734131</v>
      </c>
      <c r="H81" s="22">
        <f t="shared" si="3"/>
        <v>-0.9128169549</v>
      </c>
      <c r="I81" s="22">
        <f t="shared" si="4"/>
        <v>0.4540945192</v>
      </c>
      <c r="J81" s="22">
        <f t="shared" si="5"/>
        <v>-0.147655033</v>
      </c>
    </row>
    <row r="82" ht="15.75" customHeight="1">
      <c r="A82" s="2">
        <v>1872.0</v>
      </c>
      <c r="B82" s="2">
        <v>0.966925275622703</v>
      </c>
      <c r="C82" s="2">
        <f t="shared" si="1"/>
        <v>-0.03307472438</v>
      </c>
      <c r="D82" s="2">
        <v>0.019902847161759385</v>
      </c>
      <c r="E82" s="2">
        <v>0.20518322768819885</v>
      </c>
      <c r="F82" s="2">
        <v>0.11974998615152788</v>
      </c>
      <c r="G82" s="22">
        <f t="shared" si="2"/>
        <v>-0.00256080841</v>
      </c>
      <c r="H82" s="22">
        <f t="shared" si="3"/>
        <v>-0.9186868944</v>
      </c>
      <c r="I82" s="22">
        <f t="shared" si="4"/>
        <v>0.7014430692</v>
      </c>
      <c r="J82" s="22">
        <f t="shared" si="5"/>
        <v>-0.004828217246</v>
      </c>
    </row>
    <row r="83" ht="15.75" customHeight="1">
      <c r="A83" s="2">
        <v>1873.0</v>
      </c>
      <c r="B83" s="2">
        <v>0.9898648648648648</v>
      </c>
      <c r="C83" s="2">
        <f t="shared" si="1"/>
        <v>-0.01013513514</v>
      </c>
      <c r="D83" s="2">
        <v>0.022939589242161773</v>
      </c>
      <c r="E83" s="2">
        <v>0.16952214103730556</v>
      </c>
      <c r="F83" s="2">
        <v>0.07685886673369713</v>
      </c>
      <c r="G83" s="22">
        <f t="shared" si="2"/>
        <v>-0.6193474979</v>
      </c>
      <c r="H83" s="22">
        <f t="shared" si="3"/>
        <v>-0.9632916336</v>
      </c>
      <c r="I83" s="22">
        <f t="shared" si="4"/>
        <v>0.5486345229</v>
      </c>
      <c r="J83" s="22">
        <f t="shared" si="5"/>
        <v>0.1397586667</v>
      </c>
    </row>
    <row r="84" ht="15.75" customHeight="1">
      <c r="A84" s="2">
        <v>1874.0</v>
      </c>
      <c r="B84" s="2">
        <v>0.9658703071672357</v>
      </c>
      <c r="C84" s="2">
        <f t="shared" si="1"/>
        <v>-0.03412969283</v>
      </c>
      <c r="D84" s="2">
        <v>-0.02399455769762915</v>
      </c>
      <c r="E84" s="2">
        <v>-0.01815579122847555</v>
      </c>
      <c r="F84" s="2">
        <v>0.10760620333222226</v>
      </c>
      <c r="G84" s="22">
        <f t="shared" si="2"/>
        <v>-0.5787484899</v>
      </c>
      <c r="H84" s="22">
        <f t="shared" si="3"/>
        <v>-0.9360674852</v>
      </c>
      <c r="I84" s="22">
        <f t="shared" si="4"/>
        <v>0.7140578682</v>
      </c>
      <c r="J84" s="22">
        <f t="shared" si="5"/>
        <v>0.7378759882</v>
      </c>
    </row>
    <row r="85" ht="15.75" customHeight="1">
      <c r="A85" s="2">
        <v>1875.0</v>
      </c>
      <c r="B85" s="2">
        <v>0.9575971731448762</v>
      </c>
      <c r="C85" s="2">
        <f t="shared" si="1"/>
        <v>-0.04240282686</v>
      </c>
      <c r="D85" s="2">
        <v>-0.008273134022359407</v>
      </c>
      <c r="E85" s="2">
        <v>0.08596065983510104</v>
      </c>
      <c r="F85" s="2">
        <v>0.15020537108791676</v>
      </c>
      <c r="G85" s="22">
        <f t="shared" si="2"/>
        <v>-0.1479509063</v>
      </c>
      <c r="H85" s="22">
        <f t="shared" si="3"/>
        <v>-0.9197484046</v>
      </c>
      <c r="I85" s="22">
        <f t="shared" si="4"/>
        <v>0.55990943</v>
      </c>
      <c r="J85" s="22">
        <f t="shared" si="5"/>
        <v>0.5535467921</v>
      </c>
    </row>
    <row r="86" ht="15.75" customHeight="1">
      <c r="A86" s="2">
        <v>1876.0</v>
      </c>
      <c r="B86" s="2">
        <v>0.970018450184502</v>
      </c>
      <c r="C86" s="2">
        <f t="shared" si="1"/>
        <v>-0.02998154982</v>
      </c>
      <c r="D86" s="2">
        <v>0.0124212770396257</v>
      </c>
      <c r="E86" s="2">
        <v>0.09221250735934095</v>
      </c>
      <c r="F86" s="2">
        <v>0.13290439750130445</v>
      </c>
      <c r="G86" s="22">
        <f t="shared" si="2"/>
        <v>0.1136770733</v>
      </c>
      <c r="H86" s="22">
        <f t="shared" si="3"/>
        <v>-0.7470781085</v>
      </c>
      <c r="I86" s="22">
        <f t="shared" si="4"/>
        <v>0.5424457971</v>
      </c>
      <c r="J86" s="22">
        <f t="shared" si="5"/>
        <v>-0.5805382047</v>
      </c>
    </row>
    <row r="87" ht="15.75" customHeight="1">
      <c r="A87" s="2">
        <v>1877.0</v>
      </c>
      <c r="B87" s="2">
        <v>0.9766999524488824</v>
      </c>
      <c r="C87" s="2">
        <f t="shared" si="1"/>
        <v>-0.02330004755</v>
      </c>
      <c r="D87" s="2">
        <v>0.006681502264380468</v>
      </c>
      <c r="E87" s="2">
        <v>-0.09442385662581998</v>
      </c>
      <c r="F87" s="2">
        <v>0.07934432981279271</v>
      </c>
      <c r="G87" s="22">
        <f t="shared" si="2"/>
        <v>-0.1456232791</v>
      </c>
      <c r="H87" s="22">
        <f t="shared" si="3"/>
        <v>-0.7731539812</v>
      </c>
      <c r="I87" s="22">
        <f t="shared" si="4"/>
        <v>0.5015797402</v>
      </c>
      <c r="J87" s="22">
        <f t="shared" si="5"/>
        <v>-0.4073569876</v>
      </c>
    </row>
    <row r="88" ht="15.75" customHeight="1">
      <c r="A88" s="2">
        <v>1878.0</v>
      </c>
      <c r="B88" s="2">
        <v>0.9649464459591043</v>
      </c>
      <c r="C88" s="2">
        <f t="shared" si="1"/>
        <v>-0.03505355404</v>
      </c>
      <c r="D88" s="2">
        <v>-0.011753506489778132</v>
      </c>
      <c r="E88" s="2">
        <v>0.028281682329963198</v>
      </c>
      <c r="F88" s="2">
        <v>0.08213568015467154</v>
      </c>
      <c r="G88" s="22">
        <f t="shared" si="2"/>
        <v>-0.03558732519</v>
      </c>
      <c r="H88" s="22">
        <f t="shared" si="3"/>
        <v>-0.6451685052</v>
      </c>
      <c r="I88" s="22">
        <f t="shared" si="4"/>
        <v>0.6076302995</v>
      </c>
      <c r="J88" s="22">
        <f t="shared" si="5"/>
        <v>-0.1806059759</v>
      </c>
    </row>
    <row r="89" ht="15.75" customHeight="1">
      <c r="A89" s="2">
        <v>1879.0</v>
      </c>
      <c r="B89" s="2">
        <v>0.9757820383451059</v>
      </c>
      <c r="C89" s="2">
        <f t="shared" si="1"/>
        <v>-0.02421796165</v>
      </c>
      <c r="D89" s="2">
        <v>0.010835592386001625</v>
      </c>
      <c r="E89" s="2">
        <v>0.17610302824183455</v>
      </c>
      <c r="F89" s="2">
        <v>0.1026050179742497</v>
      </c>
      <c r="G89" s="22">
        <f t="shared" si="2"/>
        <v>0.1743813719</v>
      </c>
      <c r="H89" s="22">
        <f t="shared" si="3"/>
        <v>-0.660560928</v>
      </c>
      <c r="I89" s="22">
        <f t="shared" si="4"/>
        <v>0.6027837891</v>
      </c>
      <c r="J89" s="22">
        <f t="shared" si="5"/>
        <v>-0.1981397692</v>
      </c>
    </row>
    <row r="90" ht="15.75" customHeight="1">
      <c r="A90" s="2">
        <v>1880.0</v>
      </c>
      <c r="B90" s="2">
        <v>1.0124095139607032</v>
      </c>
      <c r="C90" s="2">
        <f t="shared" si="1"/>
        <v>0.01240951396</v>
      </c>
      <c r="D90" s="2">
        <v>0.036627475615597316</v>
      </c>
      <c r="E90" s="2">
        <v>0.4391442084903767</v>
      </c>
      <c r="F90" s="2">
        <v>0.07218577928235015</v>
      </c>
      <c r="G90" s="22">
        <f t="shared" si="2"/>
        <v>0.6693784808</v>
      </c>
      <c r="H90" s="22">
        <f t="shared" si="3"/>
        <v>-0.6997234124</v>
      </c>
      <c r="I90" s="22">
        <f t="shared" si="4"/>
        <v>0.7604821966</v>
      </c>
      <c r="J90" s="22">
        <f t="shared" si="5"/>
        <v>-0.3866393939</v>
      </c>
    </row>
    <row r="91" ht="15.75" customHeight="1">
      <c r="A91" s="2">
        <v>1881.0</v>
      </c>
      <c r="B91" s="2">
        <v>1.0122574055158327</v>
      </c>
      <c r="C91" s="2">
        <f t="shared" si="1"/>
        <v>0.01225740552</v>
      </c>
      <c r="D91" s="2">
        <v>-1.5210844487056896E-4</v>
      </c>
      <c r="E91" s="2">
        <v>0.2434885006219052</v>
      </c>
      <c r="F91" s="2">
        <v>0.10802222892560609</v>
      </c>
      <c r="G91" s="22">
        <f t="shared" si="2"/>
        <v>0.7072788051</v>
      </c>
      <c r="H91" s="22">
        <f t="shared" si="3"/>
        <v>-0.5139525208</v>
      </c>
      <c r="I91" s="22">
        <f t="shared" si="4"/>
        <v>0.7021464936</v>
      </c>
      <c r="J91" s="22">
        <f t="shared" si="5"/>
        <v>-0.3439117475</v>
      </c>
    </row>
    <row r="92" ht="15.75" customHeight="1">
      <c r="A92" s="2">
        <v>1882.0</v>
      </c>
      <c r="B92" s="2">
        <v>1.0</v>
      </c>
      <c r="C92" s="2">
        <f t="shared" si="1"/>
        <v>0</v>
      </c>
      <c r="D92" s="2">
        <v>-0.012257405515832653</v>
      </c>
      <c r="E92" s="2">
        <v>0.005394325229882702</v>
      </c>
      <c r="F92" s="2">
        <v>0.05934396445840506</v>
      </c>
      <c r="G92" s="22">
        <f t="shared" si="2"/>
        <v>0.6390253419</v>
      </c>
      <c r="H92" s="22">
        <f t="shared" si="3"/>
        <v>-0.5544262601</v>
      </c>
      <c r="I92" s="22">
        <f t="shared" si="4"/>
        <v>0.7132837569</v>
      </c>
      <c r="J92" s="22">
        <f t="shared" si="5"/>
        <v>-0.2224252002</v>
      </c>
    </row>
    <row r="93" ht="15.75" customHeight="1">
      <c r="A93" s="2">
        <v>1883.0</v>
      </c>
      <c r="B93" s="2">
        <v>0.9899091826437942</v>
      </c>
      <c r="C93" s="2">
        <f t="shared" si="1"/>
        <v>-0.01009081736</v>
      </c>
      <c r="D93" s="2">
        <v>-0.010090817356205761</v>
      </c>
      <c r="E93" s="2">
        <v>0.03179326381406944</v>
      </c>
      <c r="F93" s="2">
        <v>0.05953905864693643</v>
      </c>
      <c r="G93" s="22">
        <f t="shared" si="2"/>
        <v>0.6001146365</v>
      </c>
      <c r="H93" s="22">
        <f t="shared" si="3"/>
        <v>-0.5445373585</v>
      </c>
      <c r="I93" s="22">
        <f t="shared" si="4"/>
        <v>0.7310228923</v>
      </c>
      <c r="J93" s="22">
        <f t="shared" si="5"/>
        <v>-0.04268280454</v>
      </c>
    </row>
    <row r="94" ht="15.75" customHeight="1">
      <c r="A94" s="2">
        <v>1884.0</v>
      </c>
      <c r="B94" s="2">
        <v>0.9796126401630988</v>
      </c>
      <c r="C94" s="2">
        <f t="shared" si="1"/>
        <v>-0.02038735984</v>
      </c>
      <c r="D94" s="2">
        <v>-0.010296542480695448</v>
      </c>
      <c r="E94" s="2">
        <v>-0.06640170583567973</v>
      </c>
      <c r="F94" s="2">
        <v>0.08484055361102372</v>
      </c>
      <c r="G94" s="22">
        <f t="shared" si="2"/>
        <v>0.5555396612</v>
      </c>
      <c r="H94" s="22">
        <f t="shared" si="3"/>
        <v>-0.5198997442</v>
      </c>
      <c r="I94" s="22">
        <f t="shared" si="4"/>
        <v>0.7369312715</v>
      </c>
      <c r="J94" s="22">
        <f t="shared" si="5"/>
        <v>0.05419185874</v>
      </c>
    </row>
    <row r="95" ht="15.75" customHeight="1">
      <c r="A95" s="2">
        <v>1885.0</v>
      </c>
      <c r="B95" s="2">
        <v>0.9797086368366285</v>
      </c>
      <c r="C95" s="2">
        <f t="shared" si="1"/>
        <v>-0.02029136316</v>
      </c>
      <c r="D95" s="2">
        <v>9.599667352966357E-5</v>
      </c>
      <c r="E95" s="2">
        <v>-0.11870876649111217</v>
      </c>
      <c r="F95" s="2">
        <v>0.0688841220415719</v>
      </c>
      <c r="G95" s="22">
        <f t="shared" si="2"/>
        <v>0.6218984678</v>
      </c>
      <c r="H95" s="22">
        <f t="shared" si="3"/>
        <v>-0.2599917928</v>
      </c>
      <c r="I95" s="22">
        <f t="shared" si="4"/>
        <v>0.708864343</v>
      </c>
      <c r="J95" s="22">
        <f t="shared" si="5"/>
        <v>0.2740657106</v>
      </c>
    </row>
    <row r="96" ht="15.75" customHeight="1">
      <c r="A96" s="2">
        <v>1886.0</v>
      </c>
      <c r="B96" s="2">
        <v>0.9792883696229421</v>
      </c>
      <c r="C96" s="2">
        <f t="shared" si="1"/>
        <v>-0.02071163038</v>
      </c>
      <c r="D96" s="2">
        <v>-4.202672136863761E-4</v>
      </c>
      <c r="E96" s="2">
        <v>0.31162170257661925</v>
      </c>
      <c r="F96" s="2">
        <v>0.09670784272150112</v>
      </c>
      <c r="G96" s="22">
        <f t="shared" si="2"/>
        <v>0.5394952363</v>
      </c>
      <c r="H96" s="22">
        <f t="shared" si="3"/>
        <v>-0.07958795176</v>
      </c>
      <c r="I96" s="22">
        <f t="shared" si="4"/>
        <v>0.6460877352</v>
      </c>
      <c r="J96" s="22">
        <f t="shared" si="5"/>
        <v>0.1376298797</v>
      </c>
    </row>
    <row r="97" ht="15.75" customHeight="1">
      <c r="A97" s="2">
        <v>1887.0</v>
      </c>
      <c r="B97" s="2">
        <v>0.9945770065075923</v>
      </c>
      <c r="C97" s="2">
        <f t="shared" si="1"/>
        <v>-0.005422993492</v>
      </c>
      <c r="D97" s="2">
        <v>0.015288636884650209</v>
      </c>
      <c r="E97" s="2">
        <v>0.10908368381178568</v>
      </c>
      <c r="F97" s="2">
        <v>0.05633387925950095</v>
      </c>
      <c r="G97" s="22">
        <f t="shared" si="2"/>
        <v>0.4985689656</v>
      </c>
      <c r="H97" s="22">
        <f t="shared" si="3"/>
        <v>-0.1359473647</v>
      </c>
      <c r="I97" s="22">
        <f t="shared" si="4"/>
        <v>0.7094185023</v>
      </c>
      <c r="J97" s="22">
        <f t="shared" si="5"/>
        <v>-0.005314065337</v>
      </c>
    </row>
    <row r="98" ht="15.75" customHeight="1">
      <c r="A98" s="2">
        <v>1888.0</v>
      </c>
      <c r="B98" s="2">
        <v>1.0054525627044713</v>
      </c>
      <c r="C98" s="2">
        <f t="shared" si="1"/>
        <v>0.005452562704</v>
      </c>
      <c r="D98" s="2">
        <v>0.010875556196878966</v>
      </c>
      <c r="E98" s="2">
        <v>-0.026920794903293355</v>
      </c>
      <c r="F98" s="2">
        <v>0.03434496984605895</v>
      </c>
      <c r="G98" s="22">
        <f t="shared" si="2"/>
        <v>0.3609421691</v>
      </c>
      <c r="H98" s="22">
        <f t="shared" si="3"/>
        <v>-0.2813226275</v>
      </c>
      <c r="I98" s="22">
        <f t="shared" si="4"/>
        <v>0.6220486276</v>
      </c>
      <c r="J98" s="22">
        <f t="shared" si="5"/>
        <v>-0.08588992719</v>
      </c>
    </row>
    <row r="99" ht="15.75" customHeight="1">
      <c r="A99" s="2">
        <v>1889.0</v>
      </c>
      <c r="B99" s="2">
        <v>0.9837310195227765</v>
      </c>
      <c r="C99" s="2">
        <f t="shared" si="1"/>
        <v>-0.01626898048</v>
      </c>
      <c r="D99" s="2">
        <v>-0.021721543181694725</v>
      </c>
      <c r="E99" s="2">
        <v>0.0356991641513249</v>
      </c>
      <c r="F99" s="2">
        <v>0.08393361139175126</v>
      </c>
      <c r="G99" s="22">
        <f t="shared" si="2"/>
        <v>0.4746076636</v>
      </c>
      <c r="H99" s="22">
        <f t="shared" si="3"/>
        <v>-0.1660914472</v>
      </c>
      <c r="I99" s="22">
        <f t="shared" si="4"/>
        <v>0.5937633663</v>
      </c>
      <c r="J99" s="22">
        <f t="shared" si="5"/>
        <v>-0.2374310356</v>
      </c>
    </row>
    <row r="100" ht="15.75" customHeight="1">
      <c r="A100" s="2">
        <v>1890.0</v>
      </c>
      <c r="B100" s="2">
        <v>0.977949283351709</v>
      </c>
      <c r="C100" s="2">
        <f t="shared" si="1"/>
        <v>-0.02205071665</v>
      </c>
      <c r="D100" s="2">
        <v>-0.005781736171067475</v>
      </c>
      <c r="E100" s="2">
        <v>0.10425261998703483</v>
      </c>
      <c r="F100" s="2">
        <v>0.06786170361550137</v>
      </c>
      <c r="G100" s="22">
        <f t="shared" si="2"/>
        <v>0.1677969388</v>
      </c>
      <c r="H100" s="22">
        <f t="shared" si="3"/>
        <v>-0.1532115324</v>
      </c>
      <c r="I100" s="22">
        <f t="shared" si="4"/>
        <v>0.1717262115</v>
      </c>
      <c r="J100" s="22">
        <f t="shared" si="5"/>
        <v>-0.3497180844</v>
      </c>
    </row>
    <row r="101" ht="15.75" customHeight="1">
      <c r="A101" s="2">
        <v>1891.0</v>
      </c>
      <c r="B101" s="2">
        <v>0.9943630214205186</v>
      </c>
      <c r="C101" s="2">
        <f t="shared" si="1"/>
        <v>-0.005636978579</v>
      </c>
      <c r="D101" s="2">
        <v>0.016413738068809525</v>
      </c>
      <c r="E101" s="2">
        <v>-0.04717375718939387</v>
      </c>
      <c r="F101" s="2">
        <v>0.02578547788311414</v>
      </c>
      <c r="G101" s="22">
        <f t="shared" si="2"/>
        <v>-0.2293174958</v>
      </c>
      <c r="H101" s="22">
        <f t="shared" si="3"/>
        <v>-0.7685298132</v>
      </c>
      <c r="I101" s="22">
        <f t="shared" si="4"/>
        <v>-0.001237934264</v>
      </c>
      <c r="J101" s="22">
        <f t="shared" si="5"/>
        <v>-0.6550348954</v>
      </c>
    </row>
    <row r="102" ht="15.75" customHeight="1">
      <c r="A102" s="2">
        <v>1892.0</v>
      </c>
      <c r="B102" s="2">
        <v>1.0</v>
      </c>
      <c r="C102" s="2">
        <f t="shared" si="1"/>
        <v>0</v>
      </c>
      <c r="D102" s="2">
        <v>0.005636978579481422</v>
      </c>
      <c r="E102" s="2">
        <v>0.1625504549829102</v>
      </c>
      <c r="F102" s="2">
        <v>0.05343209621953804</v>
      </c>
      <c r="G102" s="22">
        <f t="shared" si="2"/>
        <v>-0.05719222432</v>
      </c>
      <c r="H102" s="22">
        <f t="shared" si="3"/>
        <v>-0.7959561519</v>
      </c>
      <c r="I102" s="22">
        <f t="shared" si="4"/>
        <v>0.02548427852</v>
      </c>
      <c r="J102" s="22">
        <f t="shared" si="5"/>
        <v>-0.7145513715</v>
      </c>
    </row>
    <row r="103" ht="15.75" customHeight="1">
      <c r="A103" s="2">
        <v>1893.0</v>
      </c>
      <c r="B103" s="2">
        <v>0.9943310657596371</v>
      </c>
      <c r="C103" s="2">
        <f t="shared" si="1"/>
        <v>-0.00566893424</v>
      </c>
      <c r="D103" s="2">
        <v>-0.005668934240362855</v>
      </c>
      <c r="E103" s="2">
        <v>0.05911619613877517</v>
      </c>
      <c r="F103" s="2">
        <v>0.04889165512648397</v>
      </c>
      <c r="G103" s="22">
        <f t="shared" si="2"/>
        <v>-0.05017006471</v>
      </c>
      <c r="H103" s="22">
        <f t="shared" si="3"/>
        <v>-0.8032704915</v>
      </c>
      <c r="I103" s="22">
        <f t="shared" si="4"/>
        <v>0.008290649156</v>
      </c>
      <c r="J103" s="22">
        <f t="shared" si="5"/>
        <v>-0.6997448316</v>
      </c>
    </row>
    <row r="104" ht="15.75" customHeight="1">
      <c r="A104" s="2">
        <v>1894.0</v>
      </c>
      <c r="B104" s="2">
        <v>0.9726339794754848</v>
      </c>
      <c r="C104" s="2">
        <f t="shared" si="1"/>
        <v>-0.02736602052</v>
      </c>
      <c r="D104" s="2">
        <v>-0.021697086284152345</v>
      </c>
      <c r="E104" s="2">
        <v>-0.16177553797660926</v>
      </c>
      <c r="F104" s="2">
        <v>0.07705200289728853</v>
      </c>
      <c r="G104" s="22">
        <f t="shared" si="2"/>
        <v>0.1267131146</v>
      </c>
      <c r="H104" s="22">
        <f t="shared" si="3"/>
        <v>-0.7776965025</v>
      </c>
      <c r="I104" s="22">
        <f t="shared" si="4"/>
        <v>0.203213768</v>
      </c>
      <c r="J104" s="22">
        <f t="shared" si="5"/>
        <v>-0.6752822952</v>
      </c>
    </row>
    <row r="105" ht="15.75" customHeight="1">
      <c r="A105" s="2">
        <v>1895.0</v>
      </c>
      <c r="B105" s="2">
        <v>0.966002344665885</v>
      </c>
      <c r="C105" s="2">
        <f t="shared" si="1"/>
        <v>-0.03399765533</v>
      </c>
      <c r="D105" s="2">
        <v>-0.006631634809599829</v>
      </c>
      <c r="E105" s="2">
        <v>0.06253637800452161</v>
      </c>
      <c r="F105" s="2">
        <v>0.10212762277198717</v>
      </c>
      <c r="G105" s="22">
        <f t="shared" si="2"/>
        <v>0.01211478824</v>
      </c>
      <c r="H105" s="22">
        <f t="shared" si="3"/>
        <v>-0.8432717621</v>
      </c>
      <c r="I105" s="22">
        <f t="shared" si="4"/>
        <v>0.2287852088</v>
      </c>
      <c r="J105" s="22">
        <f t="shared" si="5"/>
        <v>-0.6490391408</v>
      </c>
    </row>
    <row r="106" ht="15.75" customHeight="1">
      <c r="A106" s="2">
        <v>1896.0</v>
      </c>
      <c r="B106" s="2">
        <v>0.9878640776699029</v>
      </c>
      <c r="C106" s="2">
        <f t="shared" si="1"/>
        <v>-0.01213592233</v>
      </c>
      <c r="D106" s="2">
        <v>0.021861733004017947</v>
      </c>
      <c r="E106" s="2">
        <v>0.06646174298757734</v>
      </c>
      <c r="F106" s="2">
        <v>0.04655568144352307</v>
      </c>
      <c r="G106" s="22">
        <f t="shared" si="2"/>
        <v>0.2176745812</v>
      </c>
      <c r="H106" s="22">
        <f t="shared" si="3"/>
        <v>-0.8407855596</v>
      </c>
      <c r="I106" s="22">
        <f t="shared" si="4"/>
        <v>0.3097612376</v>
      </c>
      <c r="J106" s="22">
        <f t="shared" si="5"/>
        <v>-0.7285706854</v>
      </c>
    </row>
    <row r="107" ht="15.75" customHeight="1">
      <c r="A107" s="2">
        <v>1897.0</v>
      </c>
      <c r="B107" s="2">
        <v>0.9938574938574938</v>
      </c>
      <c r="C107" s="2">
        <f t="shared" si="1"/>
        <v>-0.006142506143</v>
      </c>
      <c r="D107" s="2">
        <v>0.005993416187590861</v>
      </c>
      <c r="E107" s="2">
        <v>0.01146579318785923</v>
      </c>
      <c r="F107" s="2">
        <v>0.06575935481449857</v>
      </c>
      <c r="G107" s="22">
        <f t="shared" si="2"/>
        <v>0.161114679</v>
      </c>
      <c r="H107" s="22">
        <f t="shared" si="3"/>
        <v>-0.8187507127</v>
      </c>
      <c r="I107" s="22">
        <f t="shared" si="4"/>
        <v>0.2309661951</v>
      </c>
      <c r="J107" s="22">
        <f t="shared" si="5"/>
        <v>-0.7332031043</v>
      </c>
    </row>
    <row r="108" ht="15.75" customHeight="1">
      <c r="A108" s="2">
        <v>1898.0</v>
      </c>
      <c r="B108" s="2">
        <v>0.9938195302843015</v>
      </c>
      <c r="C108" s="2">
        <f t="shared" si="1"/>
        <v>-0.006180469716</v>
      </c>
      <c r="D108" s="2">
        <v>-3.796357319230115E-5</v>
      </c>
      <c r="E108" s="2">
        <v>0.21035361159608024</v>
      </c>
      <c r="F108" s="2">
        <v>0.11657947104429178</v>
      </c>
      <c r="G108" s="22">
        <f t="shared" si="2"/>
        <v>0.3836967854</v>
      </c>
      <c r="H108" s="22">
        <f t="shared" si="3"/>
        <v>-0.4543508299</v>
      </c>
      <c r="I108" s="22">
        <f t="shared" si="4"/>
        <v>0.2690926161</v>
      </c>
      <c r="J108" s="22">
        <f t="shared" si="5"/>
        <v>-0.5427180585</v>
      </c>
    </row>
    <row r="109" ht="15.75" customHeight="1">
      <c r="A109" s="2">
        <v>1899.0</v>
      </c>
      <c r="B109" s="2">
        <v>1.0</v>
      </c>
      <c r="C109" s="2">
        <f t="shared" si="1"/>
        <v>0</v>
      </c>
      <c r="D109" s="2">
        <v>0.006180469715698522</v>
      </c>
      <c r="E109" s="2">
        <v>0.2980745795759201</v>
      </c>
      <c r="F109" s="2">
        <v>0.11282024276833624</v>
      </c>
      <c r="G109" s="22">
        <f t="shared" si="2"/>
        <v>0.4976996448</v>
      </c>
      <c r="H109" s="22">
        <f t="shared" si="3"/>
        <v>-0.1997442806</v>
      </c>
      <c r="I109" s="22">
        <f t="shared" si="4"/>
        <v>0.3014242572</v>
      </c>
      <c r="J109" s="22">
        <f t="shared" si="5"/>
        <v>-0.3966004174</v>
      </c>
    </row>
    <row r="110" ht="15.75" customHeight="1">
      <c r="A110" s="2">
        <v>1900.0</v>
      </c>
      <c r="B110" s="2">
        <v>1.006218905472637</v>
      </c>
      <c r="C110" s="2">
        <f t="shared" si="1"/>
        <v>0.006218905473</v>
      </c>
      <c r="D110" s="2">
        <v>0.006218905472636926</v>
      </c>
      <c r="E110" s="2">
        <v>0.03412464078775801</v>
      </c>
      <c r="F110" s="2">
        <v>0.022759395585319142</v>
      </c>
      <c r="G110" s="22">
        <f t="shared" si="2"/>
        <v>0.4502899213</v>
      </c>
      <c r="H110" s="22">
        <f t="shared" si="3"/>
        <v>-0.3764812678</v>
      </c>
      <c r="I110" s="22">
        <f t="shared" si="4"/>
        <v>0.3127120286</v>
      </c>
      <c r="J110" s="22">
        <f t="shared" si="5"/>
        <v>-0.4119464932</v>
      </c>
    </row>
    <row r="111" ht="15.75" customHeight="1">
      <c r="A111" s="2">
        <v>1901.0</v>
      </c>
      <c r="B111" s="2">
        <v>1.012360939431397</v>
      </c>
      <c r="C111" s="2">
        <f t="shared" si="1"/>
        <v>0.01236093943</v>
      </c>
      <c r="D111" s="2">
        <v>0.006142033958760118</v>
      </c>
      <c r="E111" s="2">
        <v>0.19204970016951206</v>
      </c>
      <c r="F111" s="2">
        <v>0.06231686332163555</v>
      </c>
      <c r="G111" s="22">
        <f t="shared" si="2"/>
        <v>0.5595493529</v>
      </c>
      <c r="H111" s="22">
        <f t="shared" si="3"/>
        <v>-0.3706495253</v>
      </c>
      <c r="I111" s="22">
        <f t="shared" si="4"/>
        <v>0.5108014244</v>
      </c>
      <c r="J111" s="22">
        <f t="shared" si="5"/>
        <v>-0.3044210682</v>
      </c>
    </row>
    <row r="112" ht="15.75" customHeight="1">
      <c r="A112" s="2">
        <v>1902.0</v>
      </c>
      <c r="B112" s="2">
        <v>1.012210012210012</v>
      </c>
      <c r="C112" s="2">
        <f t="shared" si="1"/>
        <v>0.01221001221</v>
      </c>
      <c r="D112" s="2">
        <v>-1.5092722138509984E-4</v>
      </c>
      <c r="E112" s="2">
        <v>0.177902485267891</v>
      </c>
      <c r="F112" s="2">
        <v>0.04020165417487975</v>
      </c>
      <c r="G112" s="22">
        <f t="shared" si="2"/>
        <v>0.5756526942</v>
      </c>
      <c r="H112" s="22">
        <f t="shared" si="3"/>
        <v>-0.4329900153</v>
      </c>
      <c r="I112" s="22">
        <f t="shared" si="4"/>
        <v>0.4781116161</v>
      </c>
      <c r="J112" s="22">
        <f t="shared" si="5"/>
        <v>-0.2596820531</v>
      </c>
    </row>
    <row r="113" ht="15.75" customHeight="1">
      <c r="A113" s="2">
        <v>1903.0</v>
      </c>
      <c r="B113" s="2">
        <v>1.017490952955368</v>
      </c>
      <c r="C113" s="2">
        <f t="shared" si="1"/>
        <v>0.01749095296</v>
      </c>
      <c r="D113" s="2">
        <v>0.005280940745356011</v>
      </c>
      <c r="E113" s="2">
        <v>0.06440240205683279</v>
      </c>
      <c r="F113" s="2">
        <v>0.002490947844928426</v>
      </c>
      <c r="G113" s="22">
        <f t="shared" si="2"/>
        <v>0.4824124458</v>
      </c>
      <c r="H113" s="22">
        <f t="shared" si="3"/>
        <v>-0.5763810779</v>
      </c>
      <c r="I113" s="22">
        <f t="shared" si="4"/>
        <v>0.4586537966</v>
      </c>
      <c r="J113" s="22">
        <f t="shared" si="5"/>
        <v>-0.3173107956</v>
      </c>
    </row>
    <row r="114" ht="15.75" customHeight="1">
      <c r="A114" s="2">
        <v>1904.0</v>
      </c>
      <c r="B114" s="2">
        <v>1.0171902786010671</v>
      </c>
      <c r="C114" s="2">
        <f t="shared" si="1"/>
        <v>0.0171902786</v>
      </c>
      <c r="D114" s="2">
        <v>-3.006743543008117E-4</v>
      </c>
      <c r="E114" s="2">
        <v>-0.18594838271193082</v>
      </c>
      <c r="F114" s="2">
        <v>-0.008528230647610657</v>
      </c>
      <c r="G114" s="22">
        <f t="shared" si="2"/>
        <v>-0.1166593041</v>
      </c>
      <c r="H114" s="22">
        <f t="shared" si="3"/>
        <v>-0.6661425075</v>
      </c>
      <c r="I114" s="22">
        <f t="shared" si="4"/>
        <v>0.06099867271</v>
      </c>
      <c r="J114" s="22">
        <f t="shared" si="5"/>
        <v>-0.1840320495</v>
      </c>
    </row>
    <row r="115" ht="15.75" customHeight="1">
      <c r="A115" s="2">
        <v>1905.0</v>
      </c>
      <c r="B115" s="2">
        <v>1.0</v>
      </c>
      <c r="C115" s="2">
        <f t="shared" si="1"/>
        <v>0</v>
      </c>
      <c r="D115" s="2">
        <v>-0.017190278601067144</v>
      </c>
      <c r="E115" s="2">
        <v>0.3153405118165291</v>
      </c>
      <c r="F115" s="2">
        <v>0.12080425719531829</v>
      </c>
      <c r="G115" s="22">
        <f t="shared" si="2"/>
        <v>-0.3037669253</v>
      </c>
      <c r="H115" s="22">
        <f t="shared" si="3"/>
        <v>-0.6270040417</v>
      </c>
      <c r="I115" s="22">
        <f t="shared" si="4"/>
        <v>-0.3304645787</v>
      </c>
      <c r="J115" s="22">
        <f t="shared" si="5"/>
        <v>-0.3491761466</v>
      </c>
    </row>
    <row r="116" ht="15.75" customHeight="1">
      <c r="A116" s="2">
        <v>1906.0</v>
      </c>
      <c r="B116" s="2">
        <v>1.0052447552447552</v>
      </c>
      <c r="C116" s="2">
        <f t="shared" si="1"/>
        <v>0.005244755245</v>
      </c>
      <c r="D116" s="2">
        <v>0.005244755244755206</v>
      </c>
      <c r="E116" s="2">
        <v>0.2109569285100168</v>
      </c>
      <c r="F116" s="2">
        <v>0.034969932482884936</v>
      </c>
      <c r="G116" s="22">
        <f t="shared" si="2"/>
        <v>-0.4396014227</v>
      </c>
      <c r="H116" s="22">
        <f t="shared" si="3"/>
        <v>-0.7905378471</v>
      </c>
      <c r="I116" s="22">
        <f t="shared" si="4"/>
        <v>-0.2981894061</v>
      </c>
      <c r="J116" s="22">
        <f t="shared" si="5"/>
        <v>-0.4109930507</v>
      </c>
    </row>
    <row r="117" ht="15.75" customHeight="1">
      <c r="A117" s="2">
        <v>1907.0</v>
      </c>
      <c r="B117" s="2">
        <v>1.033623188405797</v>
      </c>
      <c r="C117" s="2">
        <f t="shared" si="1"/>
        <v>0.03362318841</v>
      </c>
      <c r="D117" s="2">
        <v>0.028378433161041716</v>
      </c>
      <c r="E117" s="2">
        <v>-0.026614777606065787</v>
      </c>
      <c r="F117" s="2">
        <v>-0.026569024709979794</v>
      </c>
      <c r="G117" s="22">
        <f t="shared" si="2"/>
        <v>-0.6891831053</v>
      </c>
      <c r="H117" s="22">
        <f t="shared" si="3"/>
        <v>-0.8706362154</v>
      </c>
      <c r="I117" s="22">
        <f t="shared" si="4"/>
        <v>-0.4226368411</v>
      </c>
      <c r="J117" s="22">
        <f t="shared" si="5"/>
        <v>-0.6160981597</v>
      </c>
    </row>
    <row r="118" ht="15.75" customHeight="1">
      <c r="A118" s="2">
        <v>1908.0</v>
      </c>
      <c r="B118" s="2">
        <v>1.0112170499158724</v>
      </c>
      <c r="C118" s="2">
        <f t="shared" si="1"/>
        <v>0.01121704992</v>
      </c>
      <c r="D118" s="2">
        <v>-0.022406138489924565</v>
      </c>
      <c r="E118" s="2">
        <v>-0.252568009721452</v>
      </c>
      <c r="F118" s="2">
        <v>-0.049868829546287574</v>
      </c>
      <c r="G118" s="22">
        <f t="shared" si="2"/>
        <v>-0.5481126954</v>
      </c>
      <c r="H118" s="22">
        <f t="shared" si="3"/>
        <v>-0.7127947309</v>
      </c>
      <c r="I118" s="22">
        <f t="shared" si="4"/>
        <v>0.1135492972</v>
      </c>
      <c r="J118" s="22">
        <f t="shared" si="5"/>
        <v>-0.1200134795</v>
      </c>
    </row>
    <row r="119" ht="15.75" customHeight="1">
      <c r="A119" s="2">
        <v>1909.0</v>
      </c>
      <c r="B119" s="2">
        <v>0.9839156960621187</v>
      </c>
      <c r="C119" s="2">
        <f t="shared" si="1"/>
        <v>-0.01608430394</v>
      </c>
      <c r="D119" s="2">
        <v>-0.02730135385375365</v>
      </c>
      <c r="E119" s="2">
        <v>0.4147385463548421</v>
      </c>
      <c r="F119" s="2">
        <v>0.14168538531995112</v>
      </c>
      <c r="G119" s="22">
        <f t="shared" si="2"/>
        <v>-0.654446415</v>
      </c>
      <c r="H119" s="22">
        <f t="shared" si="3"/>
        <v>-0.7947595346</v>
      </c>
      <c r="I119" s="22">
        <f t="shared" si="4"/>
        <v>-0.2379819342</v>
      </c>
      <c r="J119" s="22">
        <f t="shared" si="5"/>
        <v>-0.4753535448</v>
      </c>
    </row>
    <row r="120" ht="15.75" customHeight="1">
      <c r="A120" s="2">
        <v>1910.0</v>
      </c>
      <c r="B120" s="2">
        <v>1.016347237880496</v>
      </c>
      <c r="C120" s="2">
        <f t="shared" si="1"/>
        <v>0.01634723788</v>
      </c>
      <c r="D120" s="2">
        <v>0.032431541818377374</v>
      </c>
      <c r="E120" s="2">
        <v>0.15114889192746217</v>
      </c>
      <c r="F120" s="2">
        <v>0.017649374028242848</v>
      </c>
      <c r="G120" s="22">
        <f t="shared" si="2"/>
        <v>-0.6514653673</v>
      </c>
      <c r="H120" s="22">
        <f t="shared" si="3"/>
        <v>-0.8085368774</v>
      </c>
      <c r="I120" s="22">
        <f t="shared" si="4"/>
        <v>-0.1439214749</v>
      </c>
      <c r="J120" s="22">
        <f t="shared" si="5"/>
        <v>-0.4402575543</v>
      </c>
    </row>
    <row r="121" ht="15.75" customHeight="1">
      <c r="A121" s="2">
        <v>1911.0</v>
      </c>
      <c r="B121" s="2">
        <v>1.021630615640599</v>
      </c>
      <c r="C121" s="2">
        <f t="shared" si="1"/>
        <v>0.02163061564</v>
      </c>
      <c r="D121" s="2">
        <v>0.005283377760102903</v>
      </c>
      <c r="E121" s="2">
        <v>-0.05844815150025506</v>
      </c>
      <c r="F121" s="2">
        <v>0.009146275239506618</v>
      </c>
      <c r="G121" s="22">
        <f t="shared" si="2"/>
        <v>-0.6837069017</v>
      </c>
      <c r="H121" s="22">
        <f t="shared" si="3"/>
        <v>-0.8226093191</v>
      </c>
      <c r="I121" s="22">
        <f t="shared" si="4"/>
        <v>-0.1725334682</v>
      </c>
      <c r="J121" s="22">
        <f t="shared" si="5"/>
        <v>-0.4680585555</v>
      </c>
    </row>
    <row r="122" ht="15.75" customHeight="1">
      <c r="A122" s="2">
        <v>1912.0</v>
      </c>
      <c r="B122" s="2">
        <v>1.0103148751357218</v>
      </c>
      <c r="C122" s="2">
        <f t="shared" si="1"/>
        <v>0.01031487514</v>
      </c>
      <c r="D122" s="2">
        <v>-0.011315740504877159</v>
      </c>
      <c r="E122" s="2">
        <v>0.02462177021467049</v>
      </c>
      <c r="F122" s="2">
        <v>0.03252819443804378</v>
      </c>
      <c r="G122" s="22">
        <f t="shared" si="2"/>
        <v>-0.6893671796</v>
      </c>
      <c r="H122" s="22">
        <f t="shared" si="3"/>
        <v>-0.8253861897</v>
      </c>
      <c r="I122" s="22">
        <f t="shared" si="4"/>
        <v>-0.1546545085</v>
      </c>
      <c r="J122" s="22">
        <f t="shared" si="5"/>
        <v>-0.4645021038</v>
      </c>
    </row>
    <row r="123" ht="15.75" customHeight="1">
      <c r="A123" s="2">
        <v>1913.0</v>
      </c>
      <c r="B123" s="2">
        <v>1.0209564750134337</v>
      </c>
      <c r="C123" s="2">
        <f t="shared" si="1"/>
        <v>0.02095647501</v>
      </c>
      <c r="D123" s="2">
        <v>0.01064159987771185</v>
      </c>
      <c r="E123" s="2">
        <v>0.04884150887132854</v>
      </c>
      <c r="F123" s="2">
        <v>0.005679144549653792</v>
      </c>
      <c r="G123" s="22">
        <f t="shared" si="2"/>
        <v>-0.6840662562</v>
      </c>
      <c r="H123" s="22">
        <f t="shared" si="3"/>
        <v>-0.8223530509</v>
      </c>
      <c r="I123" s="22">
        <f t="shared" si="4"/>
        <v>-0.1571663785</v>
      </c>
      <c r="J123" s="22">
        <f t="shared" si="5"/>
        <v>-0.4693456974</v>
      </c>
    </row>
    <row r="124" ht="15.75" customHeight="1">
      <c r="A124" s="2">
        <v>1914.0</v>
      </c>
      <c r="B124" s="2">
        <v>1.0204081632653061</v>
      </c>
      <c r="C124" s="2">
        <f t="shared" si="1"/>
        <v>0.02040816327</v>
      </c>
      <c r="D124" s="2">
        <v>-5.483117481275279E-4</v>
      </c>
      <c r="E124" s="2">
        <v>-0.067962962962963</v>
      </c>
      <c r="F124" s="2">
        <v>-0.010200638763551706</v>
      </c>
      <c r="G124" s="22">
        <f t="shared" si="2"/>
        <v>-0.7124007738</v>
      </c>
      <c r="H124" s="22">
        <f t="shared" si="3"/>
        <v>-0.8278758337</v>
      </c>
      <c r="I124" s="22">
        <f t="shared" si="4"/>
        <v>-0.168213973</v>
      </c>
      <c r="J124" s="22">
        <f t="shared" si="5"/>
        <v>-0.4674977293</v>
      </c>
    </row>
    <row r="125" ht="15.75" customHeight="1">
      <c r="A125" s="2">
        <v>1915.0</v>
      </c>
      <c r="B125" s="2">
        <v>1.01</v>
      </c>
      <c r="C125" s="2">
        <f t="shared" si="1"/>
        <v>0.01</v>
      </c>
      <c r="D125" s="2">
        <v>-0.010408163265306136</v>
      </c>
      <c r="E125" s="2">
        <v>-0.06704856855643837</v>
      </c>
      <c r="F125" s="2">
        <v>0.004190731616755983</v>
      </c>
      <c r="G125" s="22">
        <f t="shared" si="2"/>
        <v>-0.6391137992</v>
      </c>
      <c r="H125" s="22">
        <f t="shared" si="3"/>
        <v>-0.8102075633</v>
      </c>
      <c r="I125" s="22">
        <f t="shared" si="4"/>
        <v>-0.003700931886</v>
      </c>
      <c r="J125" s="22">
        <f t="shared" si="5"/>
        <v>-0.3529930199</v>
      </c>
    </row>
    <row r="126" ht="15.75" customHeight="1">
      <c r="A126" s="2">
        <v>1916.0</v>
      </c>
      <c r="B126" s="2">
        <v>1.0297029702970297</v>
      </c>
      <c r="C126" s="2">
        <f t="shared" si="1"/>
        <v>0.0297029703</v>
      </c>
      <c r="D126" s="2">
        <v>0.01970297029702972</v>
      </c>
      <c r="E126" s="2">
        <v>0.2764760147601475</v>
      </c>
      <c r="F126" s="2">
        <v>0.046211020857164886</v>
      </c>
      <c r="G126" s="22">
        <f t="shared" si="2"/>
        <v>-0.3698329437</v>
      </c>
      <c r="H126" s="22">
        <f t="shared" si="3"/>
        <v>-0.6696269316</v>
      </c>
      <c r="I126" s="22">
        <f t="shared" si="4"/>
        <v>0.09883499766</v>
      </c>
      <c r="J126" s="22">
        <f t="shared" si="5"/>
        <v>-0.2854870171</v>
      </c>
    </row>
    <row r="127" ht="15.75" customHeight="1">
      <c r="A127" s="2">
        <v>1917.0</v>
      </c>
      <c r="B127" s="2">
        <v>1.125</v>
      </c>
      <c r="C127" s="2">
        <f t="shared" si="1"/>
        <v>0.125</v>
      </c>
      <c r="D127" s="2">
        <v>0.09529702970297027</v>
      </c>
      <c r="E127" s="2">
        <v>-0.02925946721567163</v>
      </c>
      <c r="F127" s="2">
        <v>-0.05816219094828057</v>
      </c>
      <c r="G127" s="22">
        <f t="shared" si="2"/>
        <v>-0.2411434432</v>
      </c>
      <c r="H127" s="22">
        <f t="shared" si="3"/>
        <v>-0.614256969</v>
      </c>
      <c r="I127" s="22">
        <f t="shared" si="4"/>
        <v>-0.02383622691</v>
      </c>
      <c r="J127" s="22">
        <f t="shared" si="5"/>
        <v>-0.4727291028</v>
      </c>
    </row>
    <row r="128" ht="15.75" customHeight="1">
      <c r="A128" s="2">
        <v>1918.0</v>
      </c>
      <c r="B128" s="2">
        <v>1.1965811965811965</v>
      </c>
      <c r="C128" s="2">
        <f t="shared" si="1"/>
        <v>0.1965811966</v>
      </c>
      <c r="D128" s="2">
        <v>0.07158119658119655</v>
      </c>
      <c r="E128" s="2">
        <v>-0.3095152405435182</v>
      </c>
      <c r="F128" s="2">
        <v>-0.24360607949317692</v>
      </c>
      <c r="G128" s="22">
        <f t="shared" si="2"/>
        <v>-0.6665828467</v>
      </c>
      <c r="H128" s="22">
        <f t="shared" si="3"/>
        <v>-0.9205388803</v>
      </c>
      <c r="I128" s="22">
        <f t="shared" si="4"/>
        <v>-0.4615141822</v>
      </c>
      <c r="J128" s="22">
        <f t="shared" si="5"/>
        <v>-0.7268115593</v>
      </c>
    </row>
    <row r="129" ht="15.75" customHeight="1">
      <c r="A129" s="2">
        <v>1919.0</v>
      </c>
      <c r="B129" s="2">
        <v>1.1785714285714286</v>
      </c>
      <c r="C129" s="2">
        <f t="shared" si="1"/>
        <v>0.1785714286</v>
      </c>
      <c r="D129" s="2">
        <v>-0.018009768009767946</v>
      </c>
      <c r="E129" s="2">
        <v>-0.00790103901491579</v>
      </c>
      <c r="F129" s="2">
        <v>-0.08428894466430126</v>
      </c>
      <c r="G129" s="22">
        <f t="shared" si="2"/>
        <v>-0.5374878295</v>
      </c>
      <c r="H129" s="22">
        <f t="shared" si="3"/>
        <v>-0.886196874</v>
      </c>
      <c r="I129" s="22">
        <f t="shared" si="4"/>
        <v>-0.2527961441</v>
      </c>
      <c r="J129" s="22">
        <f t="shared" si="5"/>
        <v>-0.5156350289</v>
      </c>
    </row>
    <row r="130" ht="15.75" customHeight="1">
      <c r="A130" s="2">
        <v>1920.0</v>
      </c>
      <c r="B130" s="2">
        <v>1.1696969696969697</v>
      </c>
      <c r="C130" s="2">
        <f t="shared" si="1"/>
        <v>0.1696969697</v>
      </c>
      <c r="D130" s="2">
        <v>-0.008874458874458924</v>
      </c>
      <c r="E130" s="2">
        <v>0.01780795098263588</v>
      </c>
      <c r="F130" s="2">
        <v>-0.16657878991817965</v>
      </c>
      <c r="G130" s="22">
        <f t="shared" si="2"/>
        <v>-0.4232307721</v>
      </c>
      <c r="H130" s="22">
        <f t="shared" si="3"/>
        <v>-0.9024249348</v>
      </c>
      <c r="I130" s="22">
        <f t="shared" si="4"/>
        <v>-0.3291588103</v>
      </c>
      <c r="J130" s="22">
        <f t="shared" si="5"/>
        <v>-0.3806513082</v>
      </c>
    </row>
    <row r="131" ht="15.75" customHeight="1">
      <c r="A131" s="2">
        <v>1921.0</v>
      </c>
      <c r="B131" s="2">
        <v>0.9844559585492227</v>
      </c>
      <c r="C131" s="2">
        <f t="shared" si="1"/>
        <v>-0.01554404145</v>
      </c>
      <c r="D131" s="2">
        <v>-0.18524101114774694</v>
      </c>
      <c r="E131" s="2">
        <v>-0.12906383078841488</v>
      </c>
      <c r="F131" s="2">
        <v>0.06308222017111431</v>
      </c>
      <c r="G131" s="22">
        <f t="shared" si="2"/>
        <v>-0.321451707</v>
      </c>
      <c r="H131" s="22">
        <f t="shared" si="3"/>
        <v>-0.9123635198</v>
      </c>
      <c r="I131" s="22">
        <f t="shared" si="4"/>
        <v>0.04531882263</v>
      </c>
      <c r="J131" s="22">
        <f t="shared" si="5"/>
        <v>-0.4943187093</v>
      </c>
    </row>
    <row r="132" ht="15.75" customHeight="1">
      <c r="A132" s="2">
        <v>1922.0</v>
      </c>
      <c r="B132" s="2">
        <v>0.8894736842105262</v>
      </c>
      <c r="C132" s="2">
        <f t="shared" si="1"/>
        <v>-0.1105263158</v>
      </c>
      <c r="D132" s="2">
        <v>-0.09498227433869655</v>
      </c>
      <c r="E132" s="2">
        <v>0.22859734313973523</v>
      </c>
      <c r="F132" s="2">
        <v>0.30831964651593147</v>
      </c>
      <c r="G132" s="22">
        <f t="shared" si="2"/>
        <v>-0.5058783634</v>
      </c>
      <c r="H132" s="22">
        <f t="shared" si="3"/>
        <v>-0.9281534753</v>
      </c>
      <c r="I132" s="22">
        <f t="shared" si="4"/>
        <v>-0.1373670469</v>
      </c>
      <c r="J132" s="22">
        <f t="shared" si="5"/>
        <v>-0.581256816</v>
      </c>
    </row>
    <row r="133" ht="15.75" customHeight="1">
      <c r="A133" s="2">
        <v>1923.0</v>
      </c>
      <c r="B133" s="2">
        <v>0.9940828402366865</v>
      </c>
      <c r="C133" s="2">
        <f t="shared" si="1"/>
        <v>-0.005917159763</v>
      </c>
      <c r="D133" s="2">
        <v>0.10460915602616028</v>
      </c>
      <c r="E133" s="2">
        <v>0.30063499636495816</v>
      </c>
      <c r="F133" s="2">
        <v>0.0879521139889381</v>
      </c>
      <c r="G133" s="22">
        <f t="shared" si="2"/>
        <v>-0.5332496292</v>
      </c>
      <c r="H133" s="22">
        <f t="shared" si="3"/>
        <v>-0.9356863157</v>
      </c>
      <c r="I133" s="22">
        <f t="shared" si="4"/>
        <v>0.1009655785</v>
      </c>
      <c r="J133" s="22">
        <f t="shared" si="5"/>
        <v>-0.4266646366</v>
      </c>
    </row>
    <row r="134" ht="15.75" customHeight="1">
      <c r="A134" s="2">
        <v>1924.0</v>
      </c>
      <c r="B134" s="2">
        <v>1.0297619047619047</v>
      </c>
      <c r="C134" s="2">
        <f t="shared" si="1"/>
        <v>0.02976190476</v>
      </c>
      <c r="D134" s="2">
        <v>0.035679064525218185</v>
      </c>
      <c r="E134" s="2">
        <v>0.024132414734552077</v>
      </c>
      <c r="F134" s="2">
        <v>0.00930305067126902</v>
      </c>
      <c r="G134" s="22">
        <f t="shared" si="2"/>
        <v>-0.5634243622</v>
      </c>
      <c r="H134" s="22">
        <f t="shared" si="3"/>
        <v>-0.9433706838</v>
      </c>
      <c r="I134" s="22">
        <f t="shared" si="4"/>
        <v>0.101119457</v>
      </c>
      <c r="J134" s="22">
        <f t="shared" si="5"/>
        <v>-0.4183125823</v>
      </c>
    </row>
    <row r="135" ht="15.75" customHeight="1">
      <c r="A135" s="2">
        <v>1925.0</v>
      </c>
      <c r="B135" s="2">
        <v>1.0</v>
      </c>
      <c r="C135" s="2">
        <f t="shared" si="1"/>
        <v>0</v>
      </c>
      <c r="D135" s="2">
        <v>-0.029761904761904656</v>
      </c>
      <c r="E135" s="2">
        <v>0.2687193841847446</v>
      </c>
      <c r="F135" s="2">
        <v>0.08446216634373482</v>
      </c>
      <c r="G135" s="22">
        <f t="shared" si="2"/>
        <v>-0.6350736178</v>
      </c>
      <c r="H135" s="22">
        <f t="shared" si="3"/>
        <v>-0.9567218045</v>
      </c>
      <c r="I135" s="22">
        <f t="shared" si="4"/>
        <v>0.04732571445</v>
      </c>
      <c r="J135" s="22">
        <f t="shared" si="5"/>
        <v>-0.4290249129</v>
      </c>
    </row>
    <row r="136" ht="15.75" customHeight="1">
      <c r="A136" s="2">
        <v>1926.0</v>
      </c>
      <c r="B136" s="2">
        <v>1.0346820809248554</v>
      </c>
      <c r="C136" s="2">
        <f t="shared" si="1"/>
        <v>0.03468208092</v>
      </c>
      <c r="D136" s="2">
        <v>0.03468208092485536</v>
      </c>
      <c r="E136" s="2">
        <v>0.2156969990170312</v>
      </c>
      <c r="F136" s="2">
        <v>0.044534908816125984</v>
      </c>
      <c r="G136" s="22">
        <f t="shared" si="2"/>
        <v>-0.6419817658</v>
      </c>
      <c r="H136" s="22">
        <f t="shared" si="3"/>
        <v>-0.9566772498</v>
      </c>
      <c r="I136" s="22">
        <f t="shared" si="4"/>
        <v>0.0556021419</v>
      </c>
      <c r="J136" s="22">
        <f t="shared" si="5"/>
        <v>-0.4221629932</v>
      </c>
    </row>
    <row r="137" ht="15.75" customHeight="1">
      <c r="A137" s="2">
        <v>1927.0</v>
      </c>
      <c r="B137" s="2">
        <v>0.9776536312849162</v>
      </c>
      <c r="C137" s="2">
        <f t="shared" si="1"/>
        <v>-0.02234636872</v>
      </c>
      <c r="D137" s="2">
        <v>-0.05702844963993914</v>
      </c>
      <c r="E137" s="2">
        <v>0.12566851357911069</v>
      </c>
      <c r="F137" s="2">
        <v>0.1127008331703756</v>
      </c>
      <c r="G137" s="22">
        <f t="shared" si="2"/>
        <v>-0.6323740889</v>
      </c>
      <c r="H137" s="22">
        <f t="shared" si="3"/>
        <v>-0.960166482</v>
      </c>
      <c r="I137" s="22">
        <f t="shared" si="4"/>
        <v>0.1052476714</v>
      </c>
      <c r="J137" s="22">
        <f t="shared" si="5"/>
        <v>-0.4230706879</v>
      </c>
    </row>
    <row r="138" ht="15.75" customHeight="1">
      <c r="A138" s="2">
        <v>1928.0</v>
      </c>
      <c r="B138" s="2">
        <v>0.9885714285714287</v>
      </c>
      <c r="C138" s="2">
        <f t="shared" si="1"/>
        <v>-0.01142857143</v>
      </c>
      <c r="D138" s="2">
        <v>0.010917797286512432</v>
      </c>
      <c r="E138" s="2">
        <v>0.33635778126298677</v>
      </c>
      <c r="F138" s="2">
        <v>0.09738464105800482</v>
      </c>
      <c r="G138" s="22">
        <f t="shared" si="2"/>
        <v>-0.4545169941</v>
      </c>
      <c r="H138" s="22">
        <f t="shared" si="3"/>
        <v>-0.9487924731</v>
      </c>
      <c r="I138" s="22">
        <f t="shared" si="4"/>
        <v>0.531491936</v>
      </c>
      <c r="J138" s="22">
        <f t="shared" si="5"/>
        <v>-0.2575683693</v>
      </c>
    </row>
    <row r="139" ht="15.75" customHeight="1">
      <c r="A139" s="2">
        <v>1929.0</v>
      </c>
      <c r="B139" s="2">
        <v>0.9884393063583815</v>
      </c>
      <c r="C139" s="2">
        <f t="shared" si="1"/>
        <v>-0.01156069364</v>
      </c>
      <c r="D139" s="2">
        <v>-1.3212221304714777E-4</v>
      </c>
      <c r="E139" s="2">
        <v>0.4885633474425486</v>
      </c>
      <c r="F139" s="2">
        <v>0.018014801631916155</v>
      </c>
      <c r="G139" s="22">
        <f t="shared" si="2"/>
        <v>-0.3239679759</v>
      </c>
      <c r="H139" s="22">
        <f t="shared" si="3"/>
        <v>-0.9489929692</v>
      </c>
      <c r="I139" s="22">
        <f t="shared" si="4"/>
        <v>0.5072587077</v>
      </c>
      <c r="J139" s="22">
        <f t="shared" si="5"/>
        <v>-0.2828551505</v>
      </c>
    </row>
    <row r="140" ht="15.75" customHeight="1">
      <c r="A140" s="2">
        <v>1930.0</v>
      </c>
      <c r="B140" s="2">
        <v>1.0</v>
      </c>
      <c r="C140" s="2">
        <f t="shared" si="1"/>
        <v>0</v>
      </c>
      <c r="D140" s="2">
        <v>0.011560693641618491</v>
      </c>
      <c r="E140" s="2">
        <v>-0.1473521728017838</v>
      </c>
      <c r="F140" s="2">
        <v>0.043470040034953694</v>
      </c>
      <c r="G140" s="22">
        <f t="shared" si="2"/>
        <v>-0.1351526272</v>
      </c>
      <c r="H140" s="22">
        <f t="shared" si="3"/>
        <v>-0.9199885141</v>
      </c>
      <c r="I140" s="22">
        <f t="shared" si="4"/>
        <v>0.3909409412</v>
      </c>
      <c r="J140" s="22">
        <f t="shared" si="5"/>
        <v>-0.3664361233</v>
      </c>
    </row>
    <row r="141" ht="15.75" customHeight="1">
      <c r="A141" s="2">
        <v>1931.0</v>
      </c>
      <c r="B141" s="2">
        <v>0.9298245614035087</v>
      </c>
      <c r="C141" s="2">
        <f t="shared" si="1"/>
        <v>-0.0701754386</v>
      </c>
      <c r="D141" s="2">
        <v>-0.07017543859649134</v>
      </c>
      <c r="E141" s="2">
        <v>-0.23145394753885695</v>
      </c>
      <c r="F141" s="2">
        <v>0.14947545760067604</v>
      </c>
      <c r="G141" s="22">
        <f t="shared" si="2"/>
        <v>0.1376151282</v>
      </c>
      <c r="H141" s="22">
        <f t="shared" si="3"/>
        <v>-0.9126206116</v>
      </c>
      <c r="I141" s="22">
        <f t="shared" si="4"/>
        <v>0.2520998412</v>
      </c>
      <c r="J141" s="22">
        <f t="shared" si="5"/>
        <v>-0.6699616894</v>
      </c>
    </row>
    <row r="142" ht="15.75" customHeight="1">
      <c r="A142" s="2">
        <v>1932.0</v>
      </c>
      <c r="B142" s="2">
        <v>0.89937106918239</v>
      </c>
      <c r="C142" s="2">
        <f t="shared" si="1"/>
        <v>-0.1006289308</v>
      </c>
      <c r="D142" s="2">
        <v>-0.030453492221118705</v>
      </c>
      <c r="E142" s="2">
        <v>-0.4248529902163696</v>
      </c>
      <c r="F142" s="2">
        <v>-0.09193489389895626</v>
      </c>
      <c r="G142" s="22">
        <f t="shared" si="2"/>
        <v>0.6368749924</v>
      </c>
      <c r="H142" s="22">
        <f t="shared" si="3"/>
        <v>0.1970012229</v>
      </c>
      <c r="I142" s="22">
        <f t="shared" si="4"/>
        <v>0.4134854024</v>
      </c>
      <c r="J142" s="22">
        <f t="shared" si="5"/>
        <v>-0.1452720406</v>
      </c>
    </row>
    <row r="143" ht="15.75" customHeight="1">
      <c r="A143" s="2">
        <v>1933.0</v>
      </c>
      <c r="B143" s="2">
        <v>0.9020979020979021</v>
      </c>
      <c r="C143" s="2">
        <f t="shared" si="1"/>
        <v>-0.0979020979</v>
      </c>
      <c r="D143" s="2">
        <v>0.002726832915512123</v>
      </c>
      <c r="E143" s="2">
        <v>0.04143903911745883</v>
      </c>
      <c r="F143" s="2">
        <v>0.1843514046642336</v>
      </c>
      <c r="G143" s="22">
        <f t="shared" si="2"/>
        <v>0.5609957634</v>
      </c>
      <c r="H143" s="22">
        <f t="shared" si="3"/>
        <v>-0.146112212</v>
      </c>
      <c r="I143" s="22">
        <f t="shared" si="4"/>
        <v>0.3385946259</v>
      </c>
      <c r="J143" s="22">
        <f t="shared" si="5"/>
        <v>-0.2597056943</v>
      </c>
    </row>
    <row r="144" ht="15.75" customHeight="1">
      <c r="A144" s="2">
        <v>1934.0</v>
      </c>
      <c r="B144" s="2">
        <v>1.0232558139534882</v>
      </c>
      <c r="C144" s="2">
        <f t="shared" si="1"/>
        <v>0.02325581395</v>
      </c>
      <c r="D144" s="2">
        <v>0.12115791185558611</v>
      </c>
      <c r="E144" s="2">
        <v>0.7165419093991157</v>
      </c>
      <c r="F144" s="2">
        <v>0.12793319709094986</v>
      </c>
      <c r="G144" s="22">
        <f t="shared" si="2"/>
        <v>0.6915988709</v>
      </c>
      <c r="H144" s="22">
        <f t="shared" si="3"/>
        <v>0.03329789991</v>
      </c>
      <c r="I144" s="22">
        <f t="shared" si="4"/>
        <v>0.6670427656</v>
      </c>
      <c r="J144" s="22">
        <f t="shared" si="5"/>
        <v>0.07842202159</v>
      </c>
    </row>
    <row r="145" ht="15.75" customHeight="1">
      <c r="A145" s="2">
        <v>1935.0</v>
      </c>
      <c r="B145" s="2">
        <v>1.0303030303030303</v>
      </c>
      <c r="C145" s="2">
        <f t="shared" si="1"/>
        <v>0.0303030303</v>
      </c>
      <c r="D145" s="2">
        <v>0.007047216349542085</v>
      </c>
      <c r="E145" s="2">
        <v>-0.14088868889147432</v>
      </c>
      <c r="F145" s="2">
        <v>0.14604829285385734</v>
      </c>
      <c r="G145" s="22">
        <f t="shared" si="2"/>
        <v>0.5303762502</v>
      </c>
      <c r="H145" s="22">
        <f t="shared" si="3"/>
        <v>0.1244458638</v>
      </c>
      <c r="I145" s="22">
        <f t="shared" si="4"/>
        <v>0.6840678105</v>
      </c>
      <c r="J145" s="22">
        <f t="shared" si="5"/>
        <v>0.09032237783</v>
      </c>
    </row>
    <row r="146" ht="15.75" customHeight="1">
      <c r="A146" s="2">
        <v>1936.0</v>
      </c>
      <c r="B146" s="2">
        <v>1.0147058823529413</v>
      </c>
      <c r="C146" s="2">
        <f t="shared" si="1"/>
        <v>0.01470588235</v>
      </c>
      <c r="D146" s="2">
        <v>-0.01559714795008893</v>
      </c>
      <c r="E146" s="2">
        <v>0.5861141138699586</v>
      </c>
      <c r="F146" s="2">
        <v>0.07355178666738715</v>
      </c>
      <c r="G146" s="22">
        <f t="shared" si="2"/>
        <v>0.5812201972</v>
      </c>
      <c r="H146" s="22">
        <f t="shared" si="3"/>
        <v>0.186351196</v>
      </c>
      <c r="I146" s="22">
        <f t="shared" si="4"/>
        <v>0.5774998725</v>
      </c>
      <c r="J146" s="22">
        <f t="shared" si="5"/>
        <v>0.1343786425</v>
      </c>
    </row>
    <row r="147" ht="15.75" customHeight="1">
      <c r="A147" s="2">
        <v>1937.0</v>
      </c>
      <c r="B147" s="2">
        <v>1.0217391304347825</v>
      </c>
      <c r="C147" s="2">
        <f t="shared" si="1"/>
        <v>0.02173913043</v>
      </c>
      <c r="D147" s="2">
        <v>0.007033248081841137</v>
      </c>
      <c r="E147" s="2">
        <v>0.25104647833894367</v>
      </c>
      <c r="F147" s="2">
        <v>0.0681118236492626</v>
      </c>
      <c r="G147" s="22">
        <f t="shared" si="2"/>
        <v>0.5812804447</v>
      </c>
      <c r="H147" s="22">
        <f t="shared" si="3"/>
        <v>0.1600541072</v>
      </c>
      <c r="I147" s="22">
        <f t="shared" si="4"/>
        <v>0.6176963379</v>
      </c>
      <c r="J147" s="22">
        <f t="shared" si="5"/>
        <v>0.1911915521</v>
      </c>
    </row>
    <row r="148" ht="15.75" customHeight="1">
      <c r="A148" s="2">
        <v>1938.0</v>
      </c>
      <c r="B148" s="2">
        <v>1.0070921985815602</v>
      </c>
      <c r="C148" s="2">
        <f t="shared" si="1"/>
        <v>0.007092198582</v>
      </c>
      <c r="D148" s="2">
        <v>-0.0146469318532223</v>
      </c>
      <c r="E148" s="2">
        <v>-0.3672910225038559</v>
      </c>
      <c r="F148" s="2">
        <v>-0.0746827687997833</v>
      </c>
      <c r="G148" s="22">
        <f t="shared" si="2"/>
        <v>0.4620979538</v>
      </c>
      <c r="H148" s="22">
        <f t="shared" si="3"/>
        <v>0.0403646468</v>
      </c>
      <c r="I148" s="22">
        <f t="shared" si="4"/>
        <v>0.6141619228</v>
      </c>
      <c r="J148" s="22">
        <f t="shared" si="5"/>
        <v>0.222052222</v>
      </c>
    </row>
    <row r="149" ht="15.75" customHeight="1">
      <c r="A149" s="2">
        <v>1939.0</v>
      </c>
      <c r="B149" s="2">
        <v>0.9859154929577465</v>
      </c>
      <c r="C149" s="2">
        <f t="shared" si="1"/>
        <v>-0.01408450704</v>
      </c>
      <c r="D149" s="2">
        <v>-0.021176705623813685</v>
      </c>
      <c r="E149" s="2">
        <v>0.21581073753976776</v>
      </c>
      <c r="F149" s="2">
        <v>0.054233873809793165</v>
      </c>
      <c r="G149" s="22">
        <f t="shared" si="2"/>
        <v>0.4758666703</v>
      </c>
      <c r="H149" s="22">
        <f t="shared" si="3"/>
        <v>0.04753733953</v>
      </c>
      <c r="I149" s="22">
        <f t="shared" si="4"/>
        <v>0.6244156643</v>
      </c>
      <c r="J149" s="22">
        <f t="shared" si="5"/>
        <v>0.2280474927</v>
      </c>
    </row>
    <row r="150" ht="15.75" customHeight="1">
      <c r="A150" s="2">
        <v>1940.0</v>
      </c>
      <c r="B150" s="2">
        <v>0.9928571428571429</v>
      </c>
      <c r="C150" s="2">
        <f t="shared" si="1"/>
        <v>-0.007142857143</v>
      </c>
      <c r="D150" s="2">
        <v>0.006941649899396385</v>
      </c>
      <c r="E150" s="2">
        <v>0.06524236472775491</v>
      </c>
      <c r="F150" s="2">
        <v>0.032211836932079185</v>
      </c>
      <c r="G150" s="22">
        <f t="shared" si="2"/>
        <v>0.508710852</v>
      </c>
      <c r="H150" s="22">
        <f t="shared" si="3"/>
        <v>0.04846930131</v>
      </c>
      <c r="I150" s="22">
        <f t="shared" si="4"/>
        <v>0.6510352868</v>
      </c>
      <c r="J150" s="22">
        <f t="shared" si="5"/>
        <v>0.2282028894</v>
      </c>
    </row>
    <row r="151" ht="15.75" customHeight="1">
      <c r="A151" s="2">
        <v>1941.0</v>
      </c>
      <c r="B151" s="2">
        <v>1.014388489208633</v>
      </c>
      <c r="C151" s="2">
        <f t="shared" si="1"/>
        <v>0.01438848921</v>
      </c>
      <c r="D151" s="2">
        <v>0.02153134635149012</v>
      </c>
      <c r="E151" s="2">
        <v>-0.10411944787695682</v>
      </c>
      <c r="F151" s="2">
        <v>0.0377173306463876</v>
      </c>
      <c r="G151" s="22">
        <f t="shared" si="2"/>
        <v>0.4097381021</v>
      </c>
      <c r="H151" s="22">
        <f t="shared" si="3"/>
        <v>0.1614502737</v>
      </c>
      <c r="I151" s="22">
        <f t="shared" si="4"/>
        <v>0.5827734887</v>
      </c>
      <c r="J151" s="22">
        <f t="shared" si="5"/>
        <v>0.4549247465</v>
      </c>
    </row>
    <row r="152" ht="15.75" customHeight="1">
      <c r="A152" s="2">
        <v>1942.0</v>
      </c>
      <c r="B152" s="2">
        <v>1.1134751773049645</v>
      </c>
      <c r="C152" s="2">
        <f t="shared" si="1"/>
        <v>0.1134751773</v>
      </c>
      <c r="D152" s="2">
        <v>0.09908668809633148</v>
      </c>
      <c r="E152" s="2">
        <v>-0.14976030658158102</v>
      </c>
      <c r="F152" s="2">
        <v>-0.07025393176086747</v>
      </c>
      <c r="G152" s="22">
        <f t="shared" si="2"/>
        <v>-0.08864344754</v>
      </c>
      <c r="H152" s="22">
        <f t="shared" si="3"/>
        <v>-0.5907492258</v>
      </c>
      <c r="I152" s="22">
        <f t="shared" si="4"/>
        <v>0.2608752696</v>
      </c>
      <c r="J152" s="22">
        <f t="shared" si="5"/>
        <v>-0.05442976093</v>
      </c>
    </row>
    <row r="153" ht="15.75" customHeight="1">
      <c r="A153" s="2">
        <v>1943.0</v>
      </c>
      <c r="B153" s="2">
        <v>1.0764331210191083</v>
      </c>
      <c r="C153" s="2">
        <f t="shared" si="1"/>
        <v>0.07643312102</v>
      </c>
      <c r="D153" s="2">
        <v>-0.03704205628585622</v>
      </c>
      <c r="E153" s="2">
        <v>0.15355348057681883</v>
      </c>
      <c r="F153" s="2">
        <v>-0.02309978247318878</v>
      </c>
      <c r="G153" s="22">
        <f t="shared" si="2"/>
        <v>-0.175637698</v>
      </c>
      <c r="H153" s="22">
        <f t="shared" si="3"/>
        <v>-0.4280003746</v>
      </c>
      <c r="I153" s="22">
        <f t="shared" si="4"/>
        <v>0.2243374667</v>
      </c>
      <c r="J153" s="22">
        <f t="shared" si="5"/>
        <v>0.1215118949</v>
      </c>
    </row>
    <row r="154" ht="15.75" customHeight="1">
      <c r="A154" s="2">
        <v>1944.0</v>
      </c>
      <c r="B154" s="2">
        <v>1.029585798816568</v>
      </c>
      <c r="C154" s="2">
        <f t="shared" si="1"/>
        <v>0.02958579882</v>
      </c>
      <c r="D154" s="2">
        <v>-0.04684732220254029</v>
      </c>
      <c r="E154" s="2">
        <v>0.17881759269552577</v>
      </c>
      <c r="F154" s="2">
        <v>0.04730523262347952</v>
      </c>
      <c r="G154" s="22">
        <f t="shared" si="2"/>
        <v>-0.1862458963</v>
      </c>
      <c r="H154" s="22">
        <f t="shared" si="3"/>
        <v>-0.4503995259</v>
      </c>
      <c r="I154" s="22">
        <f t="shared" si="4"/>
        <v>-0.3920804016</v>
      </c>
      <c r="J154" s="22">
        <f t="shared" si="5"/>
        <v>-0.2877998235</v>
      </c>
    </row>
    <row r="155" ht="15.75" customHeight="1">
      <c r="A155" s="2">
        <v>1945.0</v>
      </c>
      <c r="B155" s="2">
        <v>1.0229885057471266</v>
      </c>
      <c r="C155" s="2">
        <f t="shared" si="1"/>
        <v>0.02298850575</v>
      </c>
      <c r="D155" s="2">
        <v>-0.006597293069441346</v>
      </c>
      <c r="E155" s="2">
        <v>0.1889160476492746</v>
      </c>
      <c r="F155" s="2">
        <v>0.04405423990030344</v>
      </c>
      <c r="G155" s="22">
        <f t="shared" si="2"/>
        <v>-0.1931281431</v>
      </c>
      <c r="H155" s="22">
        <f t="shared" si="3"/>
        <v>-0.5758973955</v>
      </c>
      <c r="I155" s="22">
        <f t="shared" si="4"/>
        <v>-0.3952061395</v>
      </c>
      <c r="J155" s="22">
        <f t="shared" si="5"/>
        <v>-0.4062740216</v>
      </c>
    </row>
    <row r="156" ht="15.75" customHeight="1">
      <c r="A156" s="2">
        <v>1946.0</v>
      </c>
      <c r="B156" s="2">
        <v>1.0224719101123594</v>
      </c>
      <c r="C156" s="2">
        <f t="shared" si="1"/>
        <v>0.02247191011</v>
      </c>
      <c r="D156" s="2">
        <v>-5.165956347672473E-4</v>
      </c>
      <c r="E156" s="2">
        <v>0.4176000040030674</v>
      </c>
      <c r="F156" s="2">
        <v>0.040520865926576555</v>
      </c>
      <c r="G156" s="22">
        <f t="shared" si="2"/>
        <v>-0.1602286527</v>
      </c>
      <c r="H156" s="22">
        <f t="shared" si="3"/>
        <v>-0.5746191714</v>
      </c>
      <c r="I156" s="22">
        <f t="shared" si="4"/>
        <v>-0.3623771968</v>
      </c>
      <c r="J156" s="22">
        <f t="shared" si="5"/>
        <v>-0.3852930936</v>
      </c>
    </row>
    <row r="157" ht="15.75" customHeight="1">
      <c r="A157" s="2">
        <v>1947.0</v>
      </c>
      <c r="B157" s="2">
        <v>1.1813186813186813</v>
      </c>
      <c r="C157" s="2">
        <f t="shared" si="1"/>
        <v>0.1813186813</v>
      </c>
      <c r="D157" s="2">
        <v>0.15884677120632196</v>
      </c>
      <c r="E157" s="2">
        <v>-0.2453277365751395</v>
      </c>
      <c r="F157" s="2">
        <v>-0.15683144247736558</v>
      </c>
      <c r="G157" s="22">
        <f t="shared" si="2"/>
        <v>-0.401803184</v>
      </c>
      <c r="H157" s="22">
        <f t="shared" si="3"/>
        <v>-0.8239742734</v>
      </c>
      <c r="I157" s="22">
        <f t="shared" si="4"/>
        <v>-0.5391097821</v>
      </c>
      <c r="J157" s="22">
        <f t="shared" si="5"/>
        <v>-0.7565413345</v>
      </c>
    </row>
    <row r="158" ht="15.75" customHeight="1">
      <c r="A158" s="2">
        <v>1948.0</v>
      </c>
      <c r="B158" s="2">
        <v>1.1023255813953488</v>
      </c>
      <c r="C158" s="2">
        <f t="shared" si="1"/>
        <v>0.1023255814</v>
      </c>
      <c r="D158" s="2">
        <v>-0.07899309992333259</v>
      </c>
      <c r="E158" s="2">
        <v>-0.11011702833640491</v>
      </c>
      <c r="F158" s="2">
        <v>-0.14477425080958406</v>
      </c>
      <c r="G158" s="22">
        <f t="shared" si="2"/>
        <v>-0.6892352961</v>
      </c>
      <c r="H158" s="22">
        <f t="shared" si="3"/>
        <v>-0.9258950176</v>
      </c>
      <c r="I158" s="22">
        <f t="shared" si="4"/>
        <v>-0.5536311852</v>
      </c>
      <c r="J158" s="22">
        <f t="shared" si="5"/>
        <v>-0.401348726</v>
      </c>
    </row>
    <row r="159" ht="15.75" customHeight="1">
      <c r="A159" s="2">
        <v>1949.0</v>
      </c>
      <c r="B159" s="2">
        <v>1.0126582278481013</v>
      </c>
      <c r="C159" s="2">
        <f t="shared" si="1"/>
        <v>0.01265822785</v>
      </c>
      <c r="D159" s="2">
        <v>-0.08966735354724742</v>
      </c>
      <c r="E159" s="2">
        <v>0.05150790907408931</v>
      </c>
      <c r="F159" s="2">
        <v>0.04715924904508517</v>
      </c>
      <c r="G159" s="22">
        <f t="shared" si="2"/>
        <v>-0.640714485</v>
      </c>
      <c r="H159" s="22">
        <f t="shared" si="3"/>
        <v>-0.9268878971</v>
      </c>
      <c r="I159" s="22">
        <f t="shared" si="4"/>
        <v>-0.4934793754</v>
      </c>
      <c r="J159" s="22">
        <f t="shared" si="5"/>
        <v>-0.4424076833</v>
      </c>
    </row>
    <row r="160" ht="15.75" customHeight="1">
      <c r="A160" s="2">
        <v>1950.0</v>
      </c>
      <c r="B160" s="2">
        <v>0.9791666666666666</v>
      </c>
      <c r="C160" s="2">
        <f t="shared" si="1"/>
        <v>-0.02083333333</v>
      </c>
      <c r="D160" s="2">
        <v>-0.033491561181434704</v>
      </c>
      <c r="E160" s="2">
        <v>0.2446128271986594</v>
      </c>
      <c r="F160" s="2">
        <v>0.08960144391694702</v>
      </c>
      <c r="G160" s="22">
        <f t="shared" si="2"/>
        <v>-0.7136205114</v>
      </c>
      <c r="H160" s="22">
        <f t="shared" si="3"/>
        <v>-0.9477196079</v>
      </c>
      <c r="I160" s="22">
        <f t="shared" si="4"/>
        <v>-0.5102872196</v>
      </c>
      <c r="J160" s="22">
        <f t="shared" si="5"/>
        <v>-0.4714735419</v>
      </c>
    </row>
    <row r="161" ht="15.75" customHeight="1">
      <c r="A161" s="2">
        <v>1951.0</v>
      </c>
      <c r="B161" s="2">
        <v>1.0808510638297872</v>
      </c>
      <c r="C161" s="2">
        <f t="shared" si="1"/>
        <v>0.08085106383</v>
      </c>
      <c r="D161" s="2">
        <v>0.10168439716312061</v>
      </c>
      <c r="E161" s="2">
        <v>0.25573051378238953</v>
      </c>
      <c r="F161" s="2">
        <v>-0.04310073085899557</v>
      </c>
      <c r="G161" s="22">
        <f t="shared" si="2"/>
        <v>-0.7714386804</v>
      </c>
      <c r="H161" s="22">
        <f t="shared" si="3"/>
        <v>-0.9470327717</v>
      </c>
      <c r="I161" s="22">
        <f t="shared" si="4"/>
        <v>-0.3413758265</v>
      </c>
      <c r="J161" s="22">
        <f t="shared" si="5"/>
        <v>-0.5013580023</v>
      </c>
    </row>
    <row r="162" ht="15.75" customHeight="1">
      <c r="A162" s="2">
        <v>1952.0</v>
      </c>
      <c r="B162" s="2">
        <v>1.0433070866141734</v>
      </c>
      <c r="C162" s="2">
        <f t="shared" si="1"/>
        <v>0.04330708661</v>
      </c>
      <c r="D162" s="2">
        <v>-0.037543977215613866</v>
      </c>
      <c r="E162" s="2">
        <v>0.11354290337747419</v>
      </c>
      <c r="F162" s="2">
        <v>-0.07020675657668107</v>
      </c>
      <c r="G162" s="22">
        <f t="shared" si="2"/>
        <v>-0.741827088</v>
      </c>
      <c r="H162" s="22">
        <f t="shared" si="3"/>
        <v>-0.9058932384</v>
      </c>
      <c r="I162" s="22">
        <f t="shared" si="4"/>
        <v>-0.2099879427</v>
      </c>
      <c r="J162" s="22">
        <f t="shared" si="5"/>
        <v>-0.4179772814</v>
      </c>
    </row>
    <row r="163" ht="15.75" customHeight="1">
      <c r="A163" s="2">
        <v>1953.0</v>
      </c>
      <c r="B163" s="2">
        <v>1.0037735849056604</v>
      </c>
      <c r="C163" s="2">
        <f t="shared" si="1"/>
        <v>0.003773584906</v>
      </c>
      <c r="D163" s="2">
        <v>-0.039533501708513</v>
      </c>
      <c r="E163" s="2">
        <v>0.10836146612557584</v>
      </c>
      <c r="F163" s="2">
        <v>0.016105567944178834</v>
      </c>
      <c r="G163" s="22">
        <f t="shared" si="2"/>
        <v>-0.7237826982</v>
      </c>
      <c r="H163" s="22">
        <f t="shared" si="3"/>
        <v>-0.9036899958</v>
      </c>
      <c r="I163" s="22">
        <f t="shared" si="4"/>
        <v>-0.1995809841</v>
      </c>
      <c r="J163" s="22">
        <f t="shared" si="5"/>
        <v>-0.4350479653</v>
      </c>
    </row>
    <row r="164" ht="15.75" customHeight="1">
      <c r="A164" s="2">
        <v>1954.0</v>
      </c>
      <c r="B164" s="2">
        <v>1.0112781954887218</v>
      </c>
      <c r="C164" s="2">
        <f t="shared" si="1"/>
        <v>0.01127819549</v>
      </c>
      <c r="D164" s="2">
        <v>0.0075046105830614</v>
      </c>
      <c r="E164" s="2">
        <v>0.04670226036425551</v>
      </c>
      <c r="F164" s="2">
        <v>0.03945922385740119</v>
      </c>
      <c r="G164" s="22">
        <f t="shared" si="2"/>
        <v>-0.6780955458</v>
      </c>
      <c r="H164" s="22">
        <f t="shared" si="3"/>
        <v>-0.9140068022</v>
      </c>
      <c r="I164" s="22">
        <f t="shared" si="4"/>
        <v>-0.1877803047</v>
      </c>
      <c r="J164" s="22">
        <f t="shared" si="5"/>
        <v>-0.3909370947</v>
      </c>
    </row>
    <row r="165" ht="15.75" customHeight="1">
      <c r="A165" s="2">
        <v>1955.0</v>
      </c>
      <c r="B165" s="2">
        <v>0.9925650557620818</v>
      </c>
      <c r="C165" s="2">
        <f t="shared" si="1"/>
        <v>-0.007434944238</v>
      </c>
      <c r="D165" s="2">
        <v>-0.018713139726640016</v>
      </c>
      <c r="E165" s="2">
        <v>0.44933936508872807</v>
      </c>
      <c r="F165" s="2">
        <v>0.03429123354773611</v>
      </c>
      <c r="G165" s="22">
        <f t="shared" si="2"/>
        <v>-0.6991435278</v>
      </c>
      <c r="H165" s="22">
        <f t="shared" si="3"/>
        <v>-0.9177962736</v>
      </c>
      <c r="I165" s="22">
        <f t="shared" si="4"/>
        <v>-0.1963356453</v>
      </c>
      <c r="J165" s="22">
        <f t="shared" si="5"/>
        <v>-0.4023853002</v>
      </c>
    </row>
    <row r="166" ht="15.75" customHeight="1">
      <c r="A166" s="2">
        <v>1956.0</v>
      </c>
      <c r="B166" s="2">
        <v>1.00374531835206</v>
      </c>
      <c r="C166" s="2">
        <f t="shared" si="1"/>
        <v>0.003745318352</v>
      </c>
      <c r="D166" s="2">
        <v>0.011180262589978174</v>
      </c>
      <c r="E166" s="2">
        <v>0.20607430522605896</v>
      </c>
      <c r="F166" s="2">
        <v>0.01525081583023069</v>
      </c>
      <c r="G166" s="22">
        <f t="shared" si="2"/>
        <v>-0.7407888116</v>
      </c>
      <c r="H166" s="22">
        <f t="shared" si="3"/>
        <v>-0.9215168793</v>
      </c>
      <c r="I166" s="22">
        <f t="shared" si="4"/>
        <v>-0.2133886764</v>
      </c>
      <c r="J166" s="22">
        <f t="shared" si="5"/>
        <v>-0.4033276347</v>
      </c>
    </row>
    <row r="167" ht="15.75" customHeight="1">
      <c r="A167" s="2">
        <v>1957.0</v>
      </c>
      <c r="B167" s="2">
        <v>1.0298507462686568</v>
      </c>
      <c r="C167" s="2">
        <f t="shared" si="1"/>
        <v>0.02985074627</v>
      </c>
      <c r="D167" s="2">
        <v>0.02610542791659687</v>
      </c>
      <c r="E167" s="2">
        <v>0.05000454154690814</v>
      </c>
      <c r="F167" s="2">
        <v>-0.09698063288092196</v>
      </c>
      <c r="G167" s="22">
        <f t="shared" si="2"/>
        <v>-0.4969332501</v>
      </c>
      <c r="H167" s="22">
        <f t="shared" si="3"/>
        <v>-0.851593511</v>
      </c>
      <c r="I167" s="22">
        <f t="shared" si="4"/>
        <v>0.3952259195</v>
      </c>
      <c r="J167" s="22">
        <f t="shared" si="5"/>
        <v>-0.07036126709</v>
      </c>
    </row>
    <row r="168" ht="15.75" customHeight="1">
      <c r="A168" s="2">
        <v>1958.0</v>
      </c>
      <c r="B168" s="2">
        <v>1.036231884057971</v>
      </c>
      <c r="C168" s="2">
        <f t="shared" si="1"/>
        <v>0.03623188406</v>
      </c>
      <c r="D168" s="2">
        <v>0.006381137789314151</v>
      </c>
      <c r="E168" s="2">
        <v>-0.061784355550687176</v>
      </c>
      <c r="F168" s="2">
        <v>0.016040945926547145</v>
      </c>
      <c r="G168" s="22">
        <f t="shared" si="2"/>
        <v>-0.2493198553</v>
      </c>
      <c r="H168" s="22">
        <f t="shared" si="3"/>
        <v>-0.709933642</v>
      </c>
      <c r="I168" s="22">
        <f t="shared" si="4"/>
        <v>0.1421170596</v>
      </c>
      <c r="J168" s="22">
        <f t="shared" si="5"/>
        <v>-0.4525614988</v>
      </c>
    </row>
    <row r="169" ht="15.75" customHeight="1">
      <c r="A169" s="2">
        <v>1959.0</v>
      </c>
      <c r="B169" s="2">
        <v>1.013986013986014</v>
      </c>
      <c r="C169" s="2">
        <f t="shared" si="1"/>
        <v>0.01398601399</v>
      </c>
      <c r="D169" s="2">
        <v>-0.022245870071956997</v>
      </c>
      <c r="E169" s="2">
        <v>0.37272978074839913</v>
      </c>
      <c r="F169" s="2">
        <v>-0.059046597355318364</v>
      </c>
      <c r="G169" s="22">
        <f t="shared" si="2"/>
        <v>-0.2767493254</v>
      </c>
      <c r="H169" s="22">
        <f t="shared" si="3"/>
        <v>-0.6557730409</v>
      </c>
      <c r="I169" s="22">
        <f t="shared" si="4"/>
        <v>-0.06838070886</v>
      </c>
      <c r="J169" s="22">
        <f t="shared" si="5"/>
        <v>-0.2984335162</v>
      </c>
    </row>
    <row r="170" ht="15.75" customHeight="1">
      <c r="A170" s="2">
        <v>1960.0</v>
      </c>
      <c r="B170" s="2">
        <v>1.010344827586207</v>
      </c>
      <c r="C170" s="2">
        <f t="shared" si="1"/>
        <v>0.01034482759</v>
      </c>
      <c r="D170" s="2">
        <v>-0.0036411863998069283</v>
      </c>
      <c r="E170" s="2">
        <v>0.03166260612206884</v>
      </c>
      <c r="F170" s="2">
        <v>-0.03086496089056623</v>
      </c>
      <c r="G170" s="22">
        <f t="shared" si="2"/>
        <v>-0.1797004757</v>
      </c>
      <c r="H170" s="22">
        <f t="shared" si="3"/>
        <v>-0.5016906059</v>
      </c>
      <c r="I170" s="22">
        <f t="shared" si="4"/>
        <v>-0.01170427361</v>
      </c>
      <c r="J170" s="22">
        <f t="shared" si="5"/>
        <v>-0.1697502141</v>
      </c>
    </row>
    <row r="171" ht="15.75" customHeight="1">
      <c r="A171" s="2">
        <v>1961.0</v>
      </c>
      <c r="B171" s="2">
        <v>1.0170648464163823</v>
      </c>
      <c r="C171" s="2">
        <f t="shared" si="1"/>
        <v>0.01706484642</v>
      </c>
      <c r="D171" s="2">
        <v>0.006720018830175256</v>
      </c>
      <c r="E171" s="2">
        <v>0.13385684776437334</v>
      </c>
      <c r="F171" s="2">
        <v>0.07523942249555393</v>
      </c>
      <c r="G171" s="22">
        <f t="shared" si="2"/>
        <v>-0.5841762757</v>
      </c>
      <c r="H171" s="22">
        <f t="shared" si="3"/>
        <v>-0.4977657569</v>
      </c>
      <c r="I171" s="22">
        <f t="shared" si="4"/>
        <v>-0.3712950053</v>
      </c>
      <c r="J171" s="22">
        <f t="shared" si="5"/>
        <v>0.08555519094</v>
      </c>
    </row>
    <row r="172" ht="15.75" customHeight="1">
      <c r="A172" s="2">
        <v>1962.0</v>
      </c>
      <c r="B172" s="2">
        <v>1.006711409395973</v>
      </c>
      <c r="C172" s="2">
        <f t="shared" si="1"/>
        <v>0.006711409396</v>
      </c>
      <c r="D172" s="2">
        <v>-0.01035343702040925</v>
      </c>
      <c r="E172" s="2">
        <v>0.14249032160074293</v>
      </c>
      <c r="F172" s="2">
        <v>0.01981779481310486</v>
      </c>
      <c r="G172" s="22">
        <f t="shared" si="2"/>
        <v>-0.6693673871</v>
      </c>
      <c r="H172" s="22">
        <f t="shared" si="3"/>
        <v>-0.3583399681</v>
      </c>
      <c r="I172" s="22">
        <f t="shared" si="4"/>
        <v>-0.4640363181</v>
      </c>
      <c r="J172" s="22">
        <f t="shared" si="5"/>
        <v>-0.1594941702</v>
      </c>
    </row>
    <row r="173" ht="15.75" customHeight="1">
      <c r="A173" s="2">
        <v>1963.0</v>
      </c>
      <c r="B173" s="2">
        <v>1.0133333333333332</v>
      </c>
      <c r="C173" s="2">
        <f t="shared" si="1"/>
        <v>0.01333333333</v>
      </c>
      <c r="D173" s="2">
        <v>0.0066219239373601635</v>
      </c>
      <c r="E173" s="2">
        <v>-0.034119692418436376</v>
      </c>
      <c r="F173" s="2">
        <v>0.06676417657138534</v>
      </c>
      <c r="G173" s="22">
        <f t="shared" si="2"/>
        <v>-0.6670100487</v>
      </c>
      <c r="H173" s="22">
        <f t="shared" si="3"/>
        <v>-0.324223439</v>
      </c>
      <c r="I173" s="22">
        <f t="shared" si="4"/>
        <v>-0.6897626144</v>
      </c>
      <c r="J173" s="22">
        <f t="shared" si="5"/>
        <v>-0.0707185085</v>
      </c>
    </row>
    <row r="174" ht="15.75" customHeight="1">
      <c r="A174" s="2">
        <v>1964.0</v>
      </c>
      <c r="B174" s="2">
        <v>1.0164473684210527</v>
      </c>
      <c r="C174" s="2">
        <f t="shared" si="1"/>
        <v>0.01644736842</v>
      </c>
      <c r="D174" s="2">
        <v>0.003114035087719458</v>
      </c>
      <c r="E174" s="2">
        <v>0.1598509782388089</v>
      </c>
      <c r="F174" s="2">
        <v>0.0018124923718556563</v>
      </c>
      <c r="G174" s="22">
        <f t="shared" si="2"/>
        <v>-0.6873058081</v>
      </c>
      <c r="H174" s="22">
        <f t="shared" si="3"/>
        <v>-0.3189679189</v>
      </c>
      <c r="I174" s="22">
        <f t="shared" si="4"/>
        <v>-0.6772511384</v>
      </c>
      <c r="J174" s="22">
        <f t="shared" si="5"/>
        <v>-0.1065418218</v>
      </c>
    </row>
    <row r="175" ht="15.75" customHeight="1">
      <c r="A175" s="2">
        <v>1965.0</v>
      </c>
      <c r="B175" s="2">
        <v>1.0097087378640777</v>
      </c>
      <c r="C175" s="2">
        <f t="shared" si="1"/>
        <v>0.009708737864</v>
      </c>
      <c r="D175" s="2">
        <v>-0.006738630556974989</v>
      </c>
      <c r="E175" s="2">
        <v>0.1662897184565646</v>
      </c>
      <c r="F175" s="2">
        <v>0.024919799735205306</v>
      </c>
      <c r="G175" s="22">
        <f t="shared" si="2"/>
        <v>-0.4996889644</v>
      </c>
      <c r="H175" s="22">
        <f t="shared" si="3"/>
        <v>-0.277593643</v>
      </c>
      <c r="I175" s="22">
        <f t="shared" si="4"/>
        <v>-0.5696026058</v>
      </c>
      <c r="J175" s="22">
        <f t="shared" si="5"/>
        <v>-0.04888252551</v>
      </c>
    </row>
    <row r="176" ht="15.75" customHeight="1">
      <c r="A176" s="2">
        <v>1966.0</v>
      </c>
      <c r="B176" s="2">
        <v>1.0192307692307694</v>
      </c>
      <c r="C176" s="2">
        <f t="shared" si="1"/>
        <v>0.01923076923</v>
      </c>
      <c r="D176" s="2">
        <v>0.009522031366691719</v>
      </c>
      <c r="E176" s="2">
        <v>0.09361717452960572</v>
      </c>
      <c r="F176" s="2">
        <v>-0.02655924675566057</v>
      </c>
      <c r="G176" s="22">
        <f t="shared" si="2"/>
        <v>-0.4513222313</v>
      </c>
      <c r="H176" s="22">
        <f t="shared" si="3"/>
        <v>-0.2777947565</v>
      </c>
      <c r="I176" s="22">
        <f t="shared" si="4"/>
        <v>-0.6648906118</v>
      </c>
      <c r="J176" s="22">
        <f t="shared" si="5"/>
        <v>-0.1045251166</v>
      </c>
    </row>
    <row r="177" ht="15.75" customHeight="1">
      <c r="A177" s="2">
        <v>1967.0</v>
      </c>
      <c r="B177" s="2">
        <v>1.0345911949685533</v>
      </c>
      <c r="C177" s="2">
        <f t="shared" si="1"/>
        <v>0.03459119497</v>
      </c>
      <c r="D177" s="2">
        <v>0.015360425737783956</v>
      </c>
      <c r="E177" s="2">
        <v>-0.05340659921586666</v>
      </c>
      <c r="F177" s="2">
        <v>-0.018087305547283217</v>
      </c>
      <c r="G177" s="22">
        <f t="shared" si="2"/>
        <v>-0.5541301227</v>
      </c>
      <c r="H177" s="22">
        <f t="shared" si="3"/>
        <v>-0.09500863054</v>
      </c>
      <c r="I177" s="22">
        <f t="shared" si="4"/>
        <v>-0.7969613677</v>
      </c>
      <c r="J177" s="22">
        <f t="shared" si="5"/>
        <v>0.3599632281</v>
      </c>
    </row>
    <row r="178" ht="15.75" customHeight="1">
      <c r="A178" s="2">
        <v>1968.0</v>
      </c>
      <c r="B178" s="2">
        <v>1.0364741641337387</v>
      </c>
      <c r="C178" s="2">
        <f t="shared" si="1"/>
        <v>0.03647416413</v>
      </c>
      <c r="D178" s="2">
        <v>0.0018829691651853775</v>
      </c>
      <c r="E178" s="2">
        <v>0.10117444709702128</v>
      </c>
      <c r="F178" s="2">
        <v>-0.11352406918309677</v>
      </c>
      <c r="G178" s="22">
        <f t="shared" si="2"/>
        <v>-0.3306613754</v>
      </c>
      <c r="H178" s="22">
        <f t="shared" si="3"/>
        <v>-0.5396389512</v>
      </c>
      <c r="I178" s="22">
        <f t="shared" si="4"/>
        <v>-0.8056067114</v>
      </c>
      <c r="J178" s="22">
        <f t="shared" si="5"/>
        <v>0.2241653707</v>
      </c>
    </row>
    <row r="179" ht="15.75" customHeight="1">
      <c r="A179" s="2">
        <v>1969.0</v>
      </c>
      <c r="B179" s="2">
        <v>1.0439882697947214</v>
      </c>
      <c r="C179" s="2">
        <f t="shared" si="1"/>
        <v>0.04398826979</v>
      </c>
      <c r="D179" s="2">
        <v>0.007514105660982651</v>
      </c>
      <c r="E179" s="2">
        <v>0.12719714419931138</v>
      </c>
      <c r="F179" s="2">
        <v>-0.04550847873753394</v>
      </c>
      <c r="G179" s="22">
        <f t="shared" si="2"/>
        <v>-0.1596048132</v>
      </c>
      <c r="H179" s="22">
        <f t="shared" si="3"/>
        <v>-0.629400586</v>
      </c>
      <c r="I179" s="22">
        <f t="shared" si="4"/>
        <v>-0.5215713776</v>
      </c>
      <c r="J179" s="22">
        <f t="shared" si="5"/>
        <v>-0.06469055799</v>
      </c>
    </row>
    <row r="180" ht="15.75" customHeight="1">
      <c r="A180" s="2">
        <v>1970.0</v>
      </c>
      <c r="B180" s="2">
        <v>1.0617977528089886</v>
      </c>
      <c r="C180" s="2">
        <f t="shared" si="1"/>
        <v>0.06179775281</v>
      </c>
      <c r="D180" s="2">
        <v>0.017809483014267213</v>
      </c>
      <c r="E180" s="2">
        <v>-0.2165116407391542</v>
      </c>
      <c r="F180" s="2">
        <v>-0.14343386243386236</v>
      </c>
      <c r="G180" s="22">
        <f t="shared" si="2"/>
        <v>-0.6688511187</v>
      </c>
      <c r="H180" s="22">
        <f t="shared" si="3"/>
        <v>-0.8397934723</v>
      </c>
      <c r="I180" s="22">
        <f t="shared" si="4"/>
        <v>-0.7406409735</v>
      </c>
      <c r="J180" s="22">
        <f t="shared" si="5"/>
        <v>-0.4019244499</v>
      </c>
    </row>
    <row r="181" ht="15.75" customHeight="1">
      <c r="A181" s="2">
        <v>1971.0</v>
      </c>
      <c r="B181" s="2">
        <v>1.052910052910053</v>
      </c>
      <c r="C181" s="2">
        <f t="shared" si="1"/>
        <v>0.05291005291</v>
      </c>
      <c r="D181" s="2">
        <v>-0.008887699898935564</v>
      </c>
      <c r="E181" s="2">
        <v>0.07893106554077489</v>
      </c>
      <c r="F181" s="2">
        <v>0.15261507537688423</v>
      </c>
      <c r="G181" s="22">
        <f t="shared" si="2"/>
        <v>-0.564878499</v>
      </c>
      <c r="H181" s="22">
        <f t="shared" si="3"/>
        <v>-0.2985071783</v>
      </c>
      <c r="I181" s="22">
        <f t="shared" si="4"/>
        <v>-0.7167252568</v>
      </c>
      <c r="J181" s="22">
        <f t="shared" si="5"/>
        <v>-0.620896931</v>
      </c>
    </row>
    <row r="182" ht="15.75" customHeight="1">
      <c r="A182" s="2">
        <v>1972.0</v>
      </c>
      <c r="B182" s="2">
        <v>1.0326633165829147</v>
      </c>
      <c r="C182" s="2">
        <f t="shared" si="1"/>
        <v>0.03266331658</v>
      </c>
      <c r="D182" s="2">
        <v>-0.02024673632713836</v>
      </c>
      <c r="E182" s="2">
        <v>0.09994297052122603</v>
      </c>
      <c r="F182" s="2">
        <v>0.028699270072992666</v>
      </c>
      <c r="G182" s="22">
        <f t="shared" si="2"/>
        <v>-0.517445081</v>
      </c>
      <c r="H182" s="22">
        <f t="shared" si="3"/>
        <v>-0.2724456752</v>
      </c>
      <c r="I182" s="22">
        <f t="shared" si="4"/>
        <v>-0.6043204321</v>
      </c>
      <c r="J182" s="22">
        <f t="shared" si="5"/>
        <v>-0.571872625</v>
      </c>
    </row>
    <row r="183" ht="15.75" customHeight="1">
      <c r="A183" s="2">
        <v>1973.0</v>
      </c>
      <c r="B183" s="2">
        <v>1.0364963503649636</v>
      </c>
      <c r="C183" s="2">
        <f t="shared" si="1"/>
        <v>0.03649635036</v>
      </c>
      <c r="D183" s="2">
        <v>0.0038330337820489113</v>
      </c>
      <c r="E183" s="2">
        <v>0.07062182711610898</v>
      </c>
      <c r="F183" s="2">
        <v>0.02605281690140826</v>
      </c>
      <c r="G183" s="22">
        <f t="shared" si="2"/>
        <v>-0.6832818167</v>
      </c>
      <c r="H183" s="22">
        <f t="shared" si="3"/>
        <v>-0.1685356261</v>
      </c>
      <c r="I183" s="22">
        <f t="shared" si="4"/>
        <v>-0.5954818365</v>
      </c>
      <c r="J183" s="22">
        <f t="shared" si="5"/>
        <v>-0.6279168995</v>
      </c>
    </row>
    <row r="184" ht="15.75" customHeight="1">
      <c r="A184" s="2">
        <v>1974.0</v>
      </c>
      <c r="B184" s="2">
        <v>1.0938967136150235</v>
      </c>
      <c r="C184" s="2">
        <f t="shared" si="1"/>
        <v>0.09389671362</v>
      </c>
      <c r="D184" s="2">
        <v>0.05740036325005993</v>
      </c>
      <c r="E184" s="2">
        <v>-0.23289571523545938</v>
      </c>
      <c r="F184" s="2">
        <v>-0.07587253218884127</v>
      </c>
      <c r="G184" s="22">
        <f t="shared" si="2"/>
        <v>-0.806286241</v>
      </c>
      <c r="H184" s="22">
        <f t="shared" si="3"/>
        <v>-0.281149364</v>
      </c>
      <c r="I184" s="22">
        <f t="shared" si="4"/>
        <v>-0.7973564145</v>
      </c>
      <c r="J184" s="22">
        <f t="shared" si="5"/>
        <v>-0.5358849597</v>
      </c>
    </row>
    <row r="185" ht="15.75" customHeight="1">
      <c r="A185" s="2">
        <v>1975.0</v>
      </c>
      <c r="B185" s="2">
        <v>1.1180257510729614</v>
      </c>
      <c r="C185" s="2">
        <f t="shared" si="1"/>
        <v>0.1180257511</v>
      </c>
      <c r="D185" s="2">
        <v>0.02412903745793793</v>
      </c>
      <c r="E185" s="2">
        <v>-0.26744826480655537</v>
      </c>
      <c r="F185" s="2">
        <v>-0.07638028455977641</v>
      </c>
      <c r="G185" s="22">
        <f t="shared" si="2"/>
        <v>-0.8411760779</v>
      </c>
      <c r="H185" s="22">
        <f t="shared" si="3"/>
        <v>-0.2923645638</v>
      </c>
      <c r="I185" s="22">
        <f t="shared" si="4"/>
        <v>-0.7623290311</v>
      </c>
      <c r="J185" s="22">
        <f t="shared" si="5"/>
        <v>-0.5363525697</v>
      </c>
    </row>
    <row r="186" ht="15.75" customHeight="1">
      <c r="A186" s="2">
        <v>1976.0</v>
      </c>
      <c r="B186" s="2">
        <v>1.0671785028790788</v>
      </c>
      <c r="C186" s="2">
        <f t="shared" si="1"/>
        <v>0.06717850288</v>
      </c>
      <c r="D186" s="2">
        <v>-0.050847248193882644</v>
      </c>
      <c r="E186" s="2">
        <v>0.2695390790926344</v>
      </c>
      <c r="F186" s="2">
        <v>0.0329093764958861</v>
      </c>
      <c r="G186" s="22">
        <f t="shared" si="2"/>
        <v>-0.642937012</v>
      </c>
      <c r="H186" s="22">
        <f t="shared" si="3"/>
        <v>-0.2759584529</v>
      </c>
      <c r="I186" s="22">
        <f t="shared" si="4"/>
        <v>-0.8451853151</v>
      </c>
      <c r="J186" s="22">
        <f t="shared" si="5"/>
        <v>-0.5363082444</v>
      </c>
    </row>
    <row r="187" ht="15.75" customHeight="1">
      <c r="A187" s="2">
        <v>1977.0</v>
      </c>
      <c r="B187" s="2">
        <v>1.0521582733812949</v>
      </c>
      <c r="C187" s="2">
        <f t="shared" si="1"/>
        <v>0.05215827338</v>
      </c>
      <c r="D187" s="2">
        <v>-0.015020229497783921</v>
      </c>
      <c r="E187" s="2">
        <v>0.03123267034374111</v>
      </c>
      <c r="F187" s="2">
        <v>0.07330627444822668</v>
      </c>
      <c r="G187" s="22">
        <f t="shared" si="2"/>
        <v>-0.7045641991</v>
      </c>
      <c r="H187" s="22">
        <f t="shared" si="3"/>
        <v>-0.296047428</v>
      </c>
      <c r="I187" s="22">
        <f t="shared" si="4"/>
        <v>-0.8348401875</v>
      </c>
      <c r="J187" s="22">
        <f t="shared" si="5"/>
        <v>-0.5698006928</v>
      </c>
    </row>
    <row r="188" ht="15.75" customHeight="1">
      <c r="A188" s="2">
        <v>1978.0</v>
      </c>
      <c r="B188" s="2">
        <v>1.0683760683760684</v>
      </c>
      <c r="C188" s="2">
        <f t="shared" si="1"/>
        <v>0.06837606838</v>
      </c>
      <c r="D188" s="2">
        <v>0.016217794994773493</v>
      </c>
      <c r="E188" s="2">
        <v>-0.109581181353272</v>
      </c>
      <c r="F188" s="2">
        <v>-0.026987012795608445</v>
      </c>
      <c r="G188" s="22">
        <f t="shared" si="2"/>
        <v>-0.6923185187</v>
      </c>
      <c r="H188" s="22">
        <f t="shared" si="3"/>
        <v>-0.4650524412</v>
      </c>
      <c r="I188" s="22">
        <f t="shared" si="4"/>
        <v>-0.853746176</v>
      </c>
      <c r="J188" s="22">
        <f t="shared" si="5"/>
        <v>-0.6190283945</v>
      </c>
    </row>
    <row r="189" ht="15.75" customHeight="1">
      <c r="A189" s="2">
        <v>1979.0</v>
      </c>
      <c r="B189" s="2">
        <v>1.0928</v>
      </c>
      <c r="C189" s="2">
        <f t="shared" si="1"/>
        <v>0.0928</v>
      </c>
      <c r="D189" s="2">
        <v>0.02442393162393164</v>
      </c>
      <c r="E189" s="2">
        <v>0.10338742394616274</v>
      </c>
      <c r="F189" s="2">
        <v>-0.06037499176939709</v>
      </c>
      <c r="G189" s="22">
        <f t="shared" si="2"/>
        <v>-0.5367477253</v>
      </c>
      <c r="H189" s="22">
        <f t="shared" si="3"/>
        <v>-0.560053464</v>
      </c>
      <c r="I189" s="22">
        <f t="shared" si="4"/>
        <v>-0.8012067283</v>
      </c>
      <c r="J189" s="22">
        <f t="shared" si="5"/>
        <v>-0.6385762271</v>
      </c>
    </row>
    <row r="190" ht="15.75" customHeight="1">
      <c r="A190" s="2">
        <v>1980.0</v>
      </c>
      <c r="B190" s="2">
        <v>1.1390922401171304</v>
      </c>
      <c r="C190" s="2">
        <f t="shared" si="1"/>
        <v>0.1390922401</v>
      </c>
      <c r="D190" s="2">
        <v>0.0462922401171304</v>
      </c>
      <c r="E190" s="2">
        <v>0.10895608609382013</v>
      </c>
      <c r="F190" s="2">
        <v>-0.2274436691168884</v>
      </c>
      <c r="G190" s="22">
        <f t="shared" si="2"/>
        <v>-0.3396439112</v>
      </c>
      <c r="H190" s="22">
        <f t="shared" si="3"/>
        <v>-0.8477344261</v>
      </c>
      <c r="I190" s="22">
        <f t="shared" si="4"/>
        <v>-0.6463559872</v>
      </c>
      <c r="J190" s="22">
        <f t="shared" si="5"/>
        <v>-0.7247295648</v>
      </c>
    </row>
    <row r="191" ht="15.75" customHeight="1">
      <c r="A191" s="2">
        <v>1981.0</v>
      </c>
      <c r="B191" s="2">
        <v>1.1182519280205656</v>
      </c>
      <c r="C191" s="2">
        <f t="shared" si="1"/>
        <v>0.118251928</v>
      </c>
      <c r="D191" s="2">
        <v>-0.020840312096564784</v>
      </c>
      <c r="E191" s="2">
        <v>0.0733164296545672</v>
      </c>
      <c r="F191" s="2">
        <v>-0.08252514456308058</v>
      </c>
      <c r="G191" s="22">
        <f t="shared" si="2"/>
        <v>-0.2547733963</v>
      </c>
      <c r="H191" s="22">
        <f t="shared" si="3"/>
        <v>-0.8901215784</v>
      </c>
      <c r="I191" s="22">
        <f t="shared" si="4"/>
        <v>-0.6422201589</v>
      </c>
      <c r="J191" s="22">
        <f t="shared" si="5"/>
        <v>-0.675368056</v>
      </c>
    </row>
    <row r="192" ht="15.75" customHeight="1">
      <c r="A192" s="2">
        <v>1982.0</v>
      </c>
      <c r="B192" s="2">
        <v>1.0839080459770114</v>
      </c>
      <c r="C192" s="2">
        <f t="shared" si="1"/>
        <v>0.08390804598</v>
      </c>
      <c r="D192" s="2">
        <v>-0.03434388204355421</v>
      </c>
      <c r="E192" s="2">
        <v>-0.10138868863039341</v>
      </c>
      <c r="F192" s="2">
        <v>-0.08872515897447553</v>
      </c>
      <c r="G192" s="22">
        <f t="shared" si="2"/>
        <v>-0.1851597082</v>
      </c>
      <c r="H192" s="22">
        <f t="shared" si="3"/>
        <v>-0.8805428496</v>
      </c>
      <c r="I192" s="22">
        <f t="shared" si="4"/>
        <v>-0.484689257</v>
      </c>
      <c r="J192" s="22">
        <f t="shared" si="5"/>
        <v>-0.5249400681</v>
      </c>
    </row>
    <row r="193" ht="15.75" customHeight="1">
      <c r="A193" s="2">
        <v>1983.0</v>
      </c>
      <c r="B193" s="2">
        <v>1.0371155885471899</v>
      </c>
      <c r="C193" s="2">
        <f t="shared" si="1"/>
        <v>0.03711558855</v>
      </c>
      <c r="D193" s="2">
        <v>-0.04679245742982152</v>
      </c>
      <c r="E193" s="2">
        <v>0.24227527299333285</v>
      </c>
      <c r="F193" s="2">
        <v>0.3794738823049493</v>
      </c>
      <c r="G193" s="22">
        <f t="shared" si="2"/>
        <v>-0.3297463518</v>
      </c>
      <c r="H193" s="22">
        <f t="shared" si="3"/>
        <v>-0.8479321543</v>
      </c>
      <c r="I193" s="22">
        <f t="shared" si="4"/>
        <v>-0.5841499797</v>
      </c>
      <c r="J193" s="22">
        <f t="shared" si="5"/>
        <v>-0.6166944102</v>
      </c>
    </row>
    <row r="194" ht="15.75" customHeight="1">
      <c r="A194" s="2">
        <v>1984.0</v>
      </c>
      <c r="B194" s="2">
        <v>1.0419222903885481</v>
      </c>
      <c r="C194" s="2">
        <f t="shared" si="1"/>
        <v>0.04192229039</v>
      </c>
      <c r="D194" s="2">
        <v>0.00480670184135823</v>
      </c>
      <c r="E194" s="2">
        <v>0.11509729142345382</v>
      </c>
      <c r="F194" s="2">
        <v>0.05730621195056407</v>
      </c>
      <c r="G194" s="22">
        <f t="shared" si="2"/>
        <v>-0.3612404193</v>
      </c>
      <c r="H194" s="22">
        <f t="shared" si="3"/>
        <v>-0.8217363698</v>
      </c>
      <c r="I194" s="22">
        <f t="shared" si="4"/>
        <v>-0.4296906782</v>
      </c>
      <c r="J194" s="22">
        <f t="shared" si="5"/>
        <v>-0.6239662197</v>
      </c>
    </row>
    <row r="195" ht="15.75" customHeight="1">
      <c r="A195" s="2">
        <v>1985.0</v>
      </c>
      <c r="B195" s="2">
        <v>1.0353287536800784</v>
      </c>
      <c r="C195" s="2">
        <f t="shared" si="1"/>
        <v>0.03532875368</v>
      </c>
      <c r="D195" s="2">
        <v>-0.006593536708469738</v>
      </c>
      <c r="E195" s="2">
        <v>0.0961334801623408</v>
      </c>
      <c r="F195" s="2">
        <v>0.134769904226</v>
      </c>
      <c r="G195" s="22">
        <f t="shared" si="2"/>
        <v>-0.1711712099</v>
      </c>
      <c r="H195" s="22">
        <f t="shared" si="3"/>
        <v>-0.8376456007</v>
      </c>
      <c r="I195" s="22">
        <f t="shared" si="4"/>
        <v>-0.3137821133</v>
      </c>
      <c r="J195" s="22">
        <f t="shared" si="5"/>
        <v>-0.5871753329</v>
      </c>
    </row>
    <row r="196" ht="15.75" customHeight="1">
      <c r="A196" s="2">
        <v>1986.0</v>
      </c>
      <c r="B196" s="2">
        <v>1.038862559241706</v>
      </c>
      <c r="C196" s="2">
        <f t="shared" si="1"/>
        <v>0.03886255924</v>
      </c>
      <c r="D196" s="2">
        <v>0.0035338055616276343</v>
      </c>
      <c r="E196" s="2">
        <v>0.17653566702206724</v>
      </c>
      <c r="F196" s="2">
        <v>0.21828436422581188</v>
      </c>
      <c r="G196" s="22">
        <f t="shared" si="2"/>
        <v>-0.2458438547</v>
      </c>
      <c r="H196" s="22">
        <f t="shared" si="3"/>
        <v>-0.8542081171</v>
      </c>
      <c r="I196" s="22">
        <f t="shared" si="4"/>
        <v>-0.05166288282</v>
      </c>
      <c r="J196" s="22">
        <f t="shared" si="5"/>
        <v>-0.5754863071</v>
      </c>
    </row>
    <row r="197" ht="15.75" customHeight="1">
      <c r="A197" s="2">
        <v>1987.0</v>
      </c>
      <c r="B197" s="2">
        <v>1.0145985401459854</v>
      </c>
      <c r="C197" s="2">
        <f t="shared" si="1"/>
        <v>0.01459854015</v>
      </c>
      <c r="D197" s="2">
        <v>-0.024264019095720624</v>
      </c>
      <c r="E197" s="2">
        <v>0.2728340124941062</v>
      </c>
      <c r="F197" s="2">
        <v>0.20133908471779427</v>
      </c>
      <c r="G197" s="22">
        <f t="shared" si="2"/>
        <v>-0.4375232272</v>
      </c>
      <c r="H197" s="22">
        <f t="shared" si="3"/>
        <v>-0.8629300375</v>
      </c>
      <c r="I197" s="22">
        <f t="shared" si="4"/>
        <v>-0.1861746301</v>
      </c>
      <c r="J197" s="22">
        <f t="shared" si="5"/>
        <v>-0.6036484791</v>
      </c>
    </row>
    <row r="198" ht="15.75" customHeight="1">
      <c r="A198" s="2">
        <v>1988.0</v>
      </c>
      <c r="B198" s="2">
        <v>1.0404676258992807</v>
      </c>
      <c r="C198" s="2">
        <f t="shared" si="1"/>
        <v>0.0404676259</v>
      </c>
      <c r="D198" s="2">
        <v>0.025869085753295273</v>
      </c>
      <c r="E198" s="2">
        <v>-0.0938147335783921</v>
      </c>
      <c r="F198" s="2">
        <v>-0.013223661957587174</v>
      </c>
      <c r="G198" s="22">
        <f t="shared" si="2"/>
        <v>-0.3201039259</v>
      </c>
      <c r="H198" s="22">
        <f t="shared" si="3"/>
        <v>-0.8209965174</v>
      </c>
      <c r="I198" s="22">
        <f t="shared" si="4"/>
        <v>-0.2323676282</v>
      </c>
      <c r="J198" s="22">
        <f t="shared" si="5"/>
        <v>-0.5944840627</v>
      </c>
    </row>
    <row r="199" ht="15.75" customHeight="1">
      <c r="A199" s="2">
        <v>1989.0</v>
      </c>
      <c r="B199" s="2">
        <v>1.0466724286949005</v>
      </c>
      <c r="C199" s="2">
        <f t="shared" si="1"/>
        <v>0.04667242869</v>
      </c>
      <c r="D199" s="2">
        <v>0.006204802795619857</v>
      </c>
      <c r="E199" s="2">
        <v>0.14595674645775314</v>
      </c>
      <c r="F199" s="2">
        <v>0.025997845514324158</v>
      </c>
      <c r="G199" s="22">
        <f t="shared" si="2"/>
        <v>-0.3418772618</v>
      </c>
      <c r="H199" s="22">
        <f t="shared" si="3"/>
        <v>-0.7966476573</v>
      </c>
      <c r="I199" s="22">
        <f t="shared" si="4"/>
        <v>-0.2292843297</v>
      </c>
      <c r="J199" s="22">
        <f t="shared" si="5"/>
        <v>-0.5702366262</v>
      </c>
    </row>
    <row r="200" ht="15.75" customHeight="1">
      <c r="A200" s="2">
        <v>1990.0</v>
      </c>
      <c r="B200" s="2">
        <v>1.0520231213872833</v>
      </c>
      <c r="C200" s="2">
        <f t="shared" si="1"/>
        <v>0.05202312139</v>
      </c>
      <c r="D200" s="2">
        <v>0.0053506926923827525</v>
      </c>
      <c r="E200" s="2">
        <v>0.0648204314763865</v>
      </c>
      <c r="F200" s="2">
        <v>0.06227622764777596</v>
      </c>
      <c r="G200" s="22">
        <f t="shared" si="2"/>
        <v>-0.4857877551</v>
      </c>
      <c r="H200" s="22">
        <f t="shared" si="3"/>
        <v>-0.6779830886</v>
      </c>
      <c r="I200" s="22">
        <f t="shared" si="4"/>
        <v>-0.3223347633</v>
      </c>
      <c r="J200" s="22">
        <f t="shared" si="5"/>
        <v>-0.33350278</v>
      </c>
    </row>
    <row r="201" ht="15.75" customHeight="1">
      <c r="A201" s="2">
        <v>1991.0</v>
      </c>
      <c r="B201" s="2">
        <v>1.0565149136577707</v>
      </c>
      <c r="C201" s="2">
        <f t="shared" si="1"/>
        <v>0.05651491366</v>
      </c>
      <c r="D201" s="2">
        <v>0.00449179227048746</v>
      </c>
      <c r="E201" s="2">
        <v>0.002860711105851621</v>
      </c>
      <c r="F201" s="2">
        <v>0.0458435336412466</v>
      </c>
      <c r="G201" s="22">
        <f t="shared" si="2"/>
        <v>-0.7406038871</v>
      </c>
      <c r="H201" s="22">
        <f t="shared" si="3"/>
        <v>-0.6512156392</v>
      </c>
      <c r="I201" s="22">
        <f t="shared" si="4"/>
        <v>-0.3699238328</v>
      </c>
      <c r="J201" s="22">
        <f t="shared" si="5"/>
        <v>-0.4749218957</v>
      </c>
    </row>
    <row r="202" ht="15.75" customHeight="1">
      <c r="A202" s="2">
        <v>1992.0</v>
      </c>
      <c r="B202" s="2">
        <v>1.026002971768202</v>
      </c>
      <c r="C202" s="2">
        <f t="shared" si="1"/>
        <v>0.02600297177</v>
      </c>
      <c r="D202" s="2">
        <v>-0.03051194188956874</v>
      </c>
      <c r="E202" s="2">
        <v>0.2401837960792017</v>
      </c>
      <c r="F202" s="2">
        <v>0.13132012402723414</v>
      </c>
      <c r="G202" s="22">
        <f t="shared" si="2"/>
        <v>-0.6626041243</v>
      </c>
      <c r="H202" s="22">
        <f t="shared" si="3"/>
        <v>-0.4566284693</v>
      </c>
      <c r="I202" s="22">
        <f t="shared" si="4"/>
        <v>-0.8295675798</v>
      </c>
      <c r="J202" s="22">
        <f t="shared" si="5"/>
        <v>-0.8316532493</v>
      </c>
    </row>
    <row r="203" ht="15.75" customHeight="1">
      <c r="A203" s="2">
        <v>1993.0</v>
      </c>
      <c r="B203" s="2">
        <v>1.0325850832729906</v>
      </c>
      <c r="C203" s="2">
        <f t="shared" si="1"/>
        <v>0.03258508327</v>
      </c>
      <c r="D203" s="2">
        <v>0.006582111504788601</v>
      </c>
      <c r="E203" s="2">
        <v>0.07086619864430066</v>
      </c>
      <c r="F203" s="2">
        <v>0.10501536533140543</v>
      </c>
      <c r="G203" s="22">
        <f t="shared" si="2"/>
        <v>-0.6532799337</v>
      </c>
      <c r="H203" s="22">
        <f t="shared" si="3"/>
        <v>-0.6451579137</v>
      </c>
      <c r="I203" s="22">
        <f t="shared" si="4"/>
        <v>-0.8537090817</v>
      </c>
      <c r="J203" s="22">
        <f t="shared" si="5"/>
        <v>-0.6562978865</v>
      </c>
    </row>
    <row r="204" ht="15.75" customHeight="1">
      <c r="A204" s="2">
        <v>1994.0</v>
      </c>
      <c r="B204" s="2">
        <v>1.0252454417952315</v>
      </c>
      <c r="C204" s="2">
        <f t="shared" si="1"/>
        <v>0.0252454418</v>
      </c>
      <c r="D204" s="2">
        <v>-0.007339641477759118</v>
      </c>
      <c r="E204" s="2">
        <v>0.10865092237600749</v>
      </c>
      <c r="F204" s="2">
        <v>0.09880973194394005</v>
      </c>
      <c r="G204" s="22">
        <f t="shared" si="2"/>
        <v>-0.6249737589</v>
      </c>
      <c r="H204" s="22">
        <f t="shared" si="3"/>
        <v>-0.6050322584</v>
      </c>
      <c r="I204" s="22">
        <f t="shared" si="4"/>
        <v>-0.8552154073</v>
      </c>
      <c r="J204" s="22">
        <f t="shared" si="5"/>
        <v>-0.6444994091</v>
      </c>
    </row>
    <row r="205" ht="15.75" customHeight="1">
      <c r="A205" s="2">
        <v>1995.0</v>
      </c>
      <c r="B205" s="2">
        <v>1.0280437756497949</v>
      </c>
      <c r="C205" s="2">
        <f t="shared" si="1"/>
        <v>0.02804377565</v>
      </c>
      <c r="D205" s="2">
        <v>0.0027983338545634062</v>
      </c>
      <c r="E205" s="2">
        <v>-0.04501081807417595</v>
      </c>
      <c r="F205" s="2">
        <v>-0.07846585147255414</v>
      </c>
      <c r="G205" s="22">
        <f t="shared" si="2"/>
        <v>-0.4703491511</v>
      </c>
      <c r="H205" s="22">
        <f t="shared" si="3"/>
        <v>-0.3413620992</v>
      </c>
      <c r="I205" s="22">
        <f t="shared" si="4"/>
        <v>-0.8173334899</v>
      </c>
      <c r="J205" s="22">
        <f t="shared" si="5"/>
        <v>-0.5531081229</v>
      </c>
    </row>
    <row r="206" ht="15.75" customHeight="1">
      <c r="A206" s="2">
        <v>1996.0</v>
      </c>
      <c r="B206" s="2">
        <v>1.0272787757817698</v>
      </c>
      <c r="C206" s="2">
        <f t="shared" si="1"/>
        <v>0.02727877578</v>
      </c>
      <c r="D206" s="2">
        <v>-7.649998680250292E-4</v>
      </c>
      <c r="E206" s="2">
        <v>0.3308129679603027</v>
      </c>
      <c r="F206" s="2">
        <v>0.20904601941932688</v>
      </c>
      <c r="G206" s="22">
        <f t="shared" si="2"/>
        <v>-0.5220296312</v>
      </c>
      <c r="H206" s="22">
        <f t="shared" si="3"/>
        <v>-0.4816914155</v>
      </c>
      <c r="I206" s="22">
        <f t="shared" si="4"/>
        <v>-0.7163594227</v>
      </c>
      <c r="J206" s="22">
        <f t="shared" si="5"/>
        <v>-0.6103101561</v>
      </c>
    </row>
    <row r="207" ht="15.75" customHeight="1">
      <c r="A207" s="2">
        <v>1997.0</v>
      </c>
      <c r="B207" s="2">
        <v>1.030440414507772</v>
      </c>
      <c r="C207" s="2">
        <f t="shared" si="1"/>
        <v>0.03044041451</v>
      </c>
      <c r="D207" s="2">
        <v>0.0031616387260020584</v>
      </c>
      <c r="E207" s="2">
        <v>0.2049443817863228</v>
      </c>
      <c r="F207" s="2">
        <v>-0.020066813839218267</v>
      </c>
      <c r="G207" s="22">
        <f t="shared" si="2"/>
        <v>-0.4215613177</v>
      </c>
      <c r="H207" s="22">
        <f t="shared" si="3"/>
        <v>-0.2251876793</v>
      </c>
      <c r="I207" s="22">
        <f t="shared" si="4"/>
        <v>-0.61121461</v>
      </c>
      <c r="J207" s="22">
        <f t="shared" si="5"/>
        <v>-0.4744834903</v>
      </c>
    </row>
    <row r="208" ht="15.75" customHeight="1">
      <c r="A208" s="2">
        <v>1998.0</v>
      </c>
      <c r="B208" s="2">
        <v>1.015713387806411</v>
      </c>
      <c r="C208" s="2">
        <f t="shared" si="1"/>
        <v>0.01571338781</v>
      </c>
      <c r="D208" s="2">
        <v>-0.014727026701360835</v>
      </c>
      <c r="E208" s="2">
        <v>0.2237013078459147</v>
      </c>
      <c r="F208" s="2">
        <v>0.13042046466008572</v>
      </c>
      <c r="G208" s="22">
        <f t="shared" si="2"/>
        <v>-0.4880674172</v>
      </c>
      <c r="H208" s="22">
        <f t="shared" si="3"/>
        <v>-0.2924936549</v>
      </c>
      <c r="I208" s="22">
        <f t="shared" si="4"/>
        <v>-0.485243697</v>
      </c>
      <c r="J208" s="22">
        <f t="shared" si="5"/>
        <v>-0.4430207693</v>
      </c>
    </row>
    <row r="209" ht="15.75" customHeight="1">
      <c r="A209" s="2">
        <v>1999.0</v>
      </c>
      <c r="B209" s="2">
        <v>1.0167079207920793</v>
      </c>
      <c r="C209" s="2">
        <f t="shared" si="1"/>
        <v>0.01670792079</v>
      </c>
      <c r="D209" s="2">
        <v>9.945329856682061E-4</v>
      </c>
      <c r="E209" s="2">
        <v>0.24315364664170547</v>
      </c>
      <c r="F209" s="2">
        <v>0.08785030125339577</v>
      </c>
      <c r="G209" s="22">
        <f t="shared" si="2"/>
        <v>-0.5786641394</v>
      </c>
      <c r="H209" s="22">
        <f t="shared" si="3"/>
        <v>-0.2457316697</v>
      </c>
      <c r="I209" s="22">
        <f t="shared" si="4"/>
        <v>-0.4517966023</v>
      </c>
      <c r="J209" s="22">
        <f t="shared" si="5"/>
        <v>-0.4064116568</v>
      </c>
    </row>
    <row r="210" ht="15.75" customHeight="1">
      <c r="A210" s="2">
        <v>2000.0</v>
      </c>
      <c r="B210" s="2">
        <v>1.0273889227023738</v>
      </c>
      <c r="C210" s="2">
        <f t="shared" si="1"/>
        <v>0.0273889227</v>
      </c>
      <c r="D210" s="2">
        <v>0.01068100191029453</v>
      </c>
      <c r="E210" s="2">
        <v>0.12761309564180046</v>
      </c>
      <c r="F210" s="2">
        <v>-0.1120278563423932</v>
      </c>
      <c r="G210" s="22">
        <f t="shared" si="2"/>
        <v>-0.5516554868</v>
      </c>
      <c r="H210" s="22">
        <f t="shared" si="3"/>
        <v>-0.1796153319</v>
      </c>
      <c r="I210" s="22">
        <f t="shared" si="4"/>
        <v>-0.4121022655</v>
      </c>
      <c r="J210" s="22">
        <f t="shared" si="5"/>
        <v>-0.5260917712</v>
      </c>
    </row>
    <row r="211" ht="15.75" customHeight="1">
      <c r="A211" s="2">
        <v>2001.0</v>
      </c>
      <c r="B211" s="2">
        <v>1.0373222748815165</v>
      </c>
      <c r="C211" s="2">
        <f t="shared" si="1"/>
        <v>0.03732227488</v>
      </c>
      <c r="D211" s="2">
        <v>0.009933352179142707</v>
      </c>
      <c r="E211" s="2">
        <v>-0.07292724056001154</v>
      </c>
      <c r="F211" s="2">
        <v>0.12936969056937597</v>
      </c>
      <c r="G211" s="22">
        <f t="shared" si="2"/>
        <v>-0.5893029278</v>
      </c>
      <c r="H211" s="22">
        <f t="shared" si="3"/>
        <v>-0.1102688426</v>
      </c>
      <c r="I211" s="22">
        <f t="shared" si="4"/>
        <v>-0.4742504866</v>
      </c>
      <c r="J211" s="22">
        <f t="shared" si="5"/>
        <v>-0.4187142654</v>
      </c>
    </row>
    <row r="212" ht="15.75" customHeight="1">
      <c r="A212" s="2">
        <v>2002.0</v>
      </c>
      <c r="B212" s="2">
        <v>1.0114220445459736</v>
      </c>
      <c r="C212" s="2">
        <f t="shared" si="1"/>
        <v>0.01142204455</v>
      </c>
      <c r="D212" s="2">
        <v>-0.025900230335542895</v>
      </c>
      <c r="E212" s="2">
        <v>-0.16960102926444043</v>
      </c>
      <c r="F212" s="2">
        <v>0.07454838390285512</v>
      </c>
      <c r="G212" s="22">
        <f t="shared" si="2"/>
        <v>-0.02654501264</v>
      </c>
      <c r="H212" s="22">
        <f t="shared" si="3"/>
        <v>-0.1094630764</v>
      </c>
      <c r="I212" s="22">
        <f t="shared" si="4"/>
        <v>0.2075577654</v>
      </c>
      <c r="J212" s="22">
        <f t="shared" si="5"/>
        <v>-0.3097308293</v>
      </c>
    </row>
    <row r="213" ht="15.75" customHeight="1">
      <c r="A213" s="2">
        <v>2003.0</v>
      </c>
      <c r="B213" s="2">
        <v>1.025974025974026</v>
      </c>
      <c r="C213" s="2">
        <f t="shared" si="1"/>
        <v>0.02597402597</v>
      </c>
      <c r="D213" s="2">
        <v>0.014551981428052363</v>
      </c>
      <c r="E213" s="2">
        <v>-0.2342486170042396</v>
      </c>
      <c r="F213" s="2">
        <v>0.11669442250277817</v>
      </c>
      <c r="G213" s="22">
        <f t="shared" si="2"/>
        <v>-0.04012781301</v>
      </c>
      <c r="H213" s="22">
        <f t="shared" si="3"/>
        <v>-0.1519285798</v>
      </c>
      <c r="I213" s="22">
        <f t="shared" si="4"/>
        <v>-0.06972188086</v>
      </c>
      <c r="J213" s="22">
        <f t="shared" si="5"/>
        <v>-0.2407870454</v>
      </c>
    </row>
    <row r="214" ht="15.75" customHeight="1">
      <c r="A214" s="2">
        <v>2004.0</v>
      </c>
      <c r="B214" s="2">
        <v>1.019262520638415</v>
      </c>
      <c r="C214" s="2">
        <f t="shared" si="1"/>
        <v>0.01926252064</v>
      </c>
      <c r="D214" s="2">
        <v>-0.0067115053356110455</v>
      </c>
      <c r="E214" s="2">
        <v>0.3682579066680023</v>
      </c>
      <c r="F214" s="2">
        <v>0.04993968869283627</v>
      </c>
      <c r="G214" s="22">
        <f t="shared" si="2"/>
        <v>-0.1300966133</v>
      </c>
      <c r="H214" s="22">
        <f t="shared" si="3"/>
        <v>-0.1470972383</v>
      </c>
      <c r="I214" s="22">
        <f t="shared" si="4"/>
        <v>-0.1287770976</v>
      </c>
      <c r="J214" s="22">
        <f t="shared" si="5"/>
        <v>-0.2145546748</v>
      </c>
    </row>
    <row r="215" ht="15.75" customHeight="1">
      <c r="A215" s="2">
        <v>2005.0</v>
      </c>
      <c r="B215" s="2">
        <v>1.0296976241900648</v>
      </c>
      <c r="C215" s="2">
        <f t="shared" si="1"/>
        <v>0.02969762419</v>
      </c>
      <c r="D215" s="2">
        <v>0.010435103551649894</v>
      </c>
      <c r="E215" s="2">
        <v>0.04419398869264479</v>
      </c>
      <c r="F215" s="2">
        <v>0.06518341183658727</v>
      </c>
      <c r="G215" s="22">
        <f t="shared" si="2"/>
        <v>-0.1138734127</v>
      </c>
      <c r="H215" s="22">
        <f t="shared" si="3"/>
        <v>-0.07534815084</v>
      </c>
      <c r="I215" s="22">
        <f t="shared" si="4"/>
        <v>-0.1342552954</v>
      </c>
      <c r="J215" s="22">
        <f t="shared" si="5"/>
        <v>-0.1935424101</v>
      </c>
    </row>
    <row r="216" ht="15.75" customHeight="1">
      <c r="A216" s="2">
        <v>2006.0</v>
      </c>
      <c r="B216" s="2">
        <v>1.0398531725222864</v>
      </c>
      <c r="C216" s="2">
        <f t="shared" si="1"/>
        <v>0.03985317252</v>
      </c>
      <c r="D216" s="2">
        <v>0.010155548332221542</v>
      </c>
      <c r="E216" s="2">
        <v>0.10253620729110313</v>
      </c>
      <c r="F216" s="2">
        <v>-0.01850967544762916</v>
      </c>
      <c r="G216" s="22">
        <f t="shared" si="2"/>
        <v>-0.1341948236</v>
      </c>
      <c r="H216" s="22">
        <f t="shared" si="3"/>
        <v>-0.3102744292</v>
      </c>
      <c r="I216" s="22">
        <f t="shared" si="4"/>
        <v>-0.1226255749</v>
      </c>
      <c r="J216" s="22">
        <f t="shared" si="5"/>
        <v>-0.2705087194</v>
      </c>
    </row>
    <row r="217" ht="15.75" customHeight="1">
      <c r="A217" s="2">
        <v>2007.0</v>
      </c>
      <c r="B217" s="2">
        <v>1.0207564296520424</v>
      </c>
      <c r="C217" s="2">
        <f t="shared" si="1"/>
        <v>0.02075642965</v>
      </c>
      <c r="D217" s="2">
        <v>-0.019096742870243988</v>
      </c>
      <c r="E217" s="2">
        <v>0.11586757014041904</v>
      </c>
      <c r="F217" s="2">
        <v>0.015650672185925085</v>
      </c>
      <c r="G217" s="22">
        <f t="shared" si="2"/>
        <v>-0.1917928012</v>
      </c>
      <c r="H217" s="22">
        <f t="shared" si="3"/>
        <v>-0.2379527165</v>
      </c>
      <c r="I217" s="22">
        <f t="shared" si="4"/>
        <v>-0.1566157839</v>
      </c>
      <c r="J217" s="22">
        <f t="shared" si="5"/>
        <v>-0.1604658807</v>
      </c>
    </row>
    <row r="218" ht="15.75" customHeight="1">
      <c r="A218" s="2">
        <v>2008.0</v>
      </c>
      <c r="B218" s="2">
        <v>1.0428029404790136</v>
      </c>
      <c r="C218" s="2">
        <f t="shared" si="1"/>
        <v>0.04280294048</v>
      </c>
      <c r="D218" s="2">
        <v>0.022046510826971177</v>
      </c>
      <c r="E218" s="2">
        <v>-0.053661564984708754</v>
      </c>
      <c r="F218" s="2">
        <v>-0.00949470949746678</v>
      </c>
      <c r="G218" s="22">
        <f t="shared" si="2"/>
        <v>-0.1942977151</v>
      </c>
      <c r="H218" s="22">
        <f t="shared" si="3"/>
        <v>-0.2398589194</v>
      </c>
      <c r="I218" s="22">
        <f t="shared" si="4"/>
        <v>-0.1477804338</v>
      </c>
      <c r="J218" s="22">
        <f t="shared" si="5"/>
        <v>-0.1477913018</v>
      </c>
    </row>
    <row r="219" ht="15.75" customHeight="1">
      <c r="A219" s="2">
        <v>2009.0</v>
      </c>
      <c r="B219" s="2">
        <v>1.0002984650369529</v>
      </c>
      <c r="C219" s="2">
        <f t="shared" si="1"/>
        <v>0.000298465037</v>
      </c>
      <c r="D219" s="2">
        <v>-0.04250447544206071</v>
      </c>
      <c r="E219" s="2">
        <v>-0.39235176017042395</v>
      </c>
      <c r="F219" s="2">
        <v>-0.017325084894856846</v>
      </c>
      <c r="G219" s="22">
        <f t="shared" si="2"/>
        <v>0.3675531864</v>
      </c>
      <c r="H219" s="22">
        <f t="shared" si="3"/>
        <v>0.02608356846</v>
      </c>
      <c r="I219" s="22">
        <f t="shared" si="4"/>
        <v>0.3337599584</v>
      </c>
      <c r="J219" s="22">
        <f t="shared" si="5"/>
        <v>0.05258387025</v>
      </c>
    </row>
    <row r="220" ht="15.75" customHeight="1">
      <c r="A220" s="2">
        <v>2010.0</v>
      </c>
      <c r="B220" s="2">
        <v>1.0262570864295761</v>
      </c>
      <c r="C220" s="2">
        <f t="shared" si="1"/>
        <v>0.02625708643</v>
      </c>
      <c r="D220" s="2">
        <v>0.025958621392623282</v>
      </c>
      <c r="E220" s="2">
        <v>0.33516267904492025</v>
      </c>
      <c r="F220" s="2">
        <v>0.11960793192169339</v>
      </c>
      <c r="G220" s="22">
        <f t="shared" si="2"/>
        <v>0.3319652371</v>
      </c>
      <c r="H220" s="22">
        <f t="shared" si="3"/>
        <v>0.08607854242</v>
      </c>
      <c r="I220" s="22">
        <f t="shared" si="4"/>
        <v>0.4367273358</v>
      </c>
      <c r="J220" s="22">
        <f t="shared" si="5"/>
        <v>0.391066606</v>
      </c>
    </row>
    <row r="221" ht="15.75" customHeight="1">
      <c r="A221" s="2">
        <v>2011.0</v>
      </c>
      <c r="B221" s="2">
        <v>1.0163184685744877</v>
      </c>
      <c r="C221" s="2">
        <f t="shared" si="1"/>
        <v>0.01631846857</v>
      </c>
      <c r="D221" s="2">
        <v>-0.009938617855088427</v>
      </c>
      <c r="E221" s="2">
        <v>0.22588203259693285</v>
      </c>
      <c r="F221" s="2">
        <v>0.07415329879019716</v>
      </c>
      <c r="G221" s="22">
        <f t="shared" si="2"/>
        <v>0.3170256922</v>
      </c>
      <c r="H221" s="22">
        <f t="shared" si="3"/>
        <v>-0.1068097034</v>
      </c>
      <c r="I221" s="22">
        <f t="shared" si="4"/>
        <v>0.4089490098</v>
      </c>
      <c r="J221" s="22">
        <f t="shared" si="5"/>
        <v>0.3327401174</v>
      </c>
    </row>
    <row r="222" ht="15.75" customHeight="1">
      <c r="A222" s="2">
        <v>2012.0</v>
      </c>
      <c r="B222" s="2">
        <v>1.0292521671215085</v>
      </c>
      <c r="C222" s="2">
        <f t="shared" si="1"/>
        <v>0.02925216712</v>
      </c>
      <c r="D222" s="2">
        <v>0.012933698547020755</v>
      </c>
      <c r="E222" s="2">
        <v>-0.0058617585368050396</v>
      </c>
      <c r="F222" s="2">
        <v>0.19183463708971327</v>
      </c>
      <c r="G222" s="22">
        <f t="shared" si="2"/>
        <v>0.2330737919</v>
      </c>
      <c r="H222" s="22">
        <f t="shared" si="3"/>
        <v>0.04569618304</v>
      </c>
      <c r="I222" s="22">
        <f t="shared" si="4"/>
        <v>0.3167284042</v>
      </c>
      <c r="J222" s="22">
        <f t="shared" si="5"/>
        <v>0.4447069884</v>
      </c>
    </row>
    <row r="223" ht="15.75" customHeight="1">
      <c r="A223" s="2">
        <v>2013.0</v>
      </c>
      <c r="B223" s="2">
        <v>1.0159486466812255</v>
      </c>
      <c r="C223" s="2">
        <f t="shared" si="1"/>
        <v>0.01594864668</v>
      </c>
      <c r="D223" s="2">
        <v>-0.013303520440282934</v>
      </c>
      <c r="E223" s="2">
        <v>0.13958265388324165</v>
      </c>
      <c r="F223" s="2">
        <v>0.03515515022024207</v>
      </c>
      <c r="G223" s="22">
        <f t="shared" si="2"/>
        <v>0.2421604666</v>
      </c>
      <c r="H223" s="22">
        <f t="shared" si="3"/>
        <v>0.05705788356</v>
      </c>
      <c r="I223" s="22">
        <f t="shared" si="4"/>
        <v>0.4291386111</v>
      </c>
      <c r="J223" s="22">
        <f t="shared" si="5"/>
        <v>0.416165042</v>
      </c>
    </row>
    <row r="224" ht="15.75" customHeight="1">
      <c r="A224" s="2">
        <v>2014.0</v>
      </c>
      <c r="B224" s="2">
        <v>1.0157894736842106</v>
      </c>
      <c r="C224" s="2">
        <f t="shared" si="1"/>
        <v>0.01578947368</v>
      </c>
      <c r="D224" s="2">
        <v>-1.591729970149558E-4</v>
      </c>
      <c r="E224" s="2">
        <v>0.181918143992131</v>
      </c>
      <c r="F224" s="2">
        <v>-0.024328250677339458</v>
      </c>
      <c r="G224" s="22">
        <f t="shared" si="2"/>
        <v>0.2844306245</v>
      </c>
      <c r="H224" s="22">
        <f t="shared" si="3"/>
        <v>0.1263554954</v>
      </c>
      <c r="I224" s="22">
        <f t="shared" si="4"/>
        <v>0.5221515453</v>
      </c>
      <c r="J224" s="22">
        <f t="shared" si="5"/>
        <v>0.3924460013</v>
      </c>
    </row>
    <row r="225" ht="15.75" customHeight="1">
      <c r="A225" s="2">
        <v>2015.0</v>
      </c>
      <c r="B225" s="2">
        <v>0.9991065168693035</v>
      </c>
      <c r="C225" s="2">
        <f t="shared" si="1"/>
        <v>-0.0008934831307</v>
      </c>
      <c r="D225" s="2">
        <v>-0.016682956814907057</v>
      </c>
      <c r="E225" s="2">
        <v>0.10929547698755715</v>
      </c>
      <c r="F225" s="2">
        <v>0.20422020571277577</v>
      </c>
      <c r="G225" s="22">
        <f t="shared" si="2"/>
        <v>0.2218366896</v>
      </c>
      <c r="H225" s="22">
        <f t="shared" si="3"/>
        <v>-0.2319477662</v>
      </c>
      <c r="I225" s="22">
        <f t="shared" si="4"/>
        <v>0.5113384268</v>
      </c>
      <c r="J225" s="22">
        <f t="shared" si="5"/>
        <v>0.1657398033</v>
      </c>
    </row>
    <row r="226" ht="15.75" customHeight="1">
      <c r="A226" s="2">
        <v>2016.0</v>
      </c>
      <c r="B226" s="2">
        <v>1.01373086813831</v>
      </c>
      <c r="C226" s="2">
        <f t="shared" si="1"/>
        <v>0.01373086814</v>
      </c>
      <c r="D226" s="2">
        <v>0.014624351269006408</v>
      </c>
      <c r="E226" s="2">
        <v>-0.05995358176335941</v>
      </c>
      <c r="F226" s="2">
        <v>-0.07251776613287997</v>
      </c>
      <c r="G226" s="22">
        <f t="shared" si="2"/>
        <v>0.2435334827</v>
      </c>
      <c r="H226" s="22">
        <f t="shared" si="3"/>
        <v>-0.04054512111</v>
      </c>
      <c r="I226" s="22">
        <f t="shared" si="4"/>
        <v>0.4241315278</v>
      </c>
      <c r="J226" s="22">
        <f t="shared" si="5"/>
        <v>0.08200045956</v>
      </c>
    </row>
    <row r="227" ht="15.75" customHeight="1">
      <c r="A227" s="2">
        <v>2017.0</v>
      </c>
      <c r="B227" s="2">
        <v>1.02500042209053</v>
      </c>
      <c r="C227" s="2">
        <f t="shared" si="1"/>
        <v>0.02500042209</v>
      </c>
      <c r="D227" s="2">
        <v>0.011269553952220068</v>
      </c>
      <c r="E227" s="2">
        <v>0.1918058794943316</v>
      </c>
      <c r="F227" s="2">
        <v>0.031883354183223744</v>
      </c>
      <c r="G227" s="22">
        <f t="shared" si="2"/>
        <v>0.2663128402</v>
      </c>
      <c r="H227" s="22">
        <f t="shared" si="3"/>
        <v>-0.04448929637</v>
      </c>
      <c r="I227" s="22">
        <f t="shared" si="4"/>
        <v>0.4898977772</v>
      </c>
      <c r="J227" s="22">
        <f t="shared" si="5"/>
        <v>0.0325214876</v>
      </c>
    </row>
    <row r="228" ht="15.75" customHeight="1">
      <c r="A228" s="2">
        <v>2018.0</v>
      </c>
      <c r="B228" s="2">
        <v>1.0207050762027516</v>
      </c>
      <c r="C228" s="2">
        <f t="shared" si="1"/>
        <v>0.0207050762</v>
      </c>
      <c r="D228" s="2">
        <v>-0.004295345887778357</v>
      </c>
      <c r="E228" s="2">
        <v>0.21500631727253983</v>
      </c>
      <c r="F228" s="2">
        <v>0.07520268097035743</v>
      </c>
      <c r="G228" s="22">
        <f t="shared" si="2"/>
        <v>0.5532613797</v>
      </c>
      <c r="H228" s="22">
        <f t="shared" si="3"/>
        <v>0.1542303383</v>
      </c>
      <c r="I228" s="22">
        <f t="shared" si="4"/>
        <v>0.5963334962</v>
      </c>
      <c r="J228" s="22">
        <f t="shared" si="5"/>
        <v>0.1273483785</v>
      </c>
    </row>
    <row r="229" ht="15.75" customHeight="1">
      <c r="A229" s="2">
        <v>2019.0</v>
      </c>
      <c r="B229" s="2">
        <v>1.0155123513819913</v>
      </c>
      <c r="C229" s="2">
        <f t="shared" si="1"/>
        <v>0.01551235138</v>
      </c>
      <c r="D229" s="2">
        <v>-0.005192724820760386</v>
      </c>
      <c r="E229" s="2">
        <v>-0.04407242603201189</v>
      </c>
      <c r="F229" s="2">
        <v>-0.011918574834669071</v>
      </c>
      <c r="G229" s="22">
        <f t="shared" si="2"/>
        <v>0.2200013541</v>
      </c>
      <c r="H229" s="22">
        <f t="shared" si="3"/>
        <v>0.00856262307</v>
      </c>
      <c r="I229" s="22">
        <f t="shared" si="4"/>
        <v>0.07992907021</v>
      </c>
      <c r="J229" s="22">
        <f t="shared" si="5"/>
        <v>-0.08209539268</v>
      </c>
    </row>
    <row r="230" ht="15.75" customHeight="1">
      <c r="A230" s="2">
        <v>2020.0</v>
      </c>
      <c r="B230" s="2">
        <v>1.0248657195525046</v>
      </c>
      <c r="C230" s="2">
        <f t="shared" si="1"/>
        <v>0.02486571955</v>
      </c>
      <c r="D230" s="2">
        <v>0.009353368170513354</v>
      </c>
      <c r="E230" s="2">
        <v>0.17395584785466078</v>
      </c>
      <c r="F230" s="2">
        <v>0.20662276599274976</v>
      </c>
      <c r="G230" s="22">
        <f t="shared" si="2"/>
        <v>0.08694784737</v>
      </c>
      <c r="H230" s="22">
        <f t="shared" si="3"/>
        <v>0.08138396149</v>
      </c>
      <c r="I230" s="22">
        <f t="shared" si="4"/>
        <v>-0.3229338343</v>
      </c>
      <c r="J230" s="22">
        <f t="shared" si="5"/>
        <v>-0.1018956255</v>
      </c>
    </row>
    <row r="231" ht="15.75" customHeight="1">
      <c r="A231" s="2">
        <v>2021.0</v>
      </c>
      <c r="B231" s="2">
        <v>1.0139976974156009</v>
      </c>
      <c r="C231" s="2">
        <f t="shared" si="1"/>
        <v>0.01399769742</v>
      </c>
      <c r="D231" s="2">
        <v>-0.010868022136903743</v>
      </c>
      <c r="E231" s="2">
        <v>0.1903012976880183</v>
      </c>
      <c r="F231" s="2">
        <v>0.045682138701264696</v>
      </c>
      <c r="G231" s="22">
        <f t="shared" si="2"/>
        <v>0.07131934454</v>
      </c>
      <c r="H231" s="22">
        <f t="shared" si="3"/>
        <v>0.09222927179</v>
      </c>
      <c r="I231" s="22">
        <f t="shared" si="4"/>
        <v>-0.3064852568</v>
      </c>
      <c r="J231" s="22">
        <f t="shared" si="5"/>
        <v>-0.07220487873</v>
      </c>
    </row>
    <row r="232" ht="15.75" customHeight="1">
      <c r="A232" s="2">
        <v>2022.0</v>
      </c>
      <c r="B232" s="2">
        <v>1.0747987246828912</v>
      </c>
      <c r="C232" s="2">
        <f t="shared" si="1"/>
        <v>0.07479872468</v>
      </c>
      <c r="D232" s="2">
        <v>0.06080102726729031</v>
      </c>
      <c r="E232" s="2">
        <v>0.10207191192065368</v>
      </c>
      <c r="F232" s="2">
        <v>-0.10650032448565272</v>
      </c>
      <c r="G232" s="22">
        <f t="shared" si="2"/>
        <v>0.05883804348</v>
      </c>
      <c r="H232" s="22">
        <f t="shared" si="3"/>
        <v>-0.5063507367</v>
      </c>
      <c r="I232" s="22">
        <f t="shared" si="4"/>
        <v>-0.1427457416</v>
      </c>
      <c r="J232" s="22">
        <f t="shared" si="5"/>
        <v>-0.5538284455</v>
      </c>
    </row>
    <row r="233" ht="15.75" customHeight="1">
      <c r="A233" s="2">
        <v>2023.0</v>
      </c>
      <c r="B233" s="2">
        <v>1.0641014696885627</v>
      </c>
      <c r="C233" s="2">
        <f t="shared" si="1"/>
        <v>0.06410146969</v>
      </c>
      <c r="D233" s="2">
        <v>-0.010697254994328498</v>
      </c>
      <c r="E233" s="2">
        <v>-0.13904960183262394</v>
      </c>
      <c r="F233" s="2">
        <v>-0.2064298101860108</v>
      </c>
      <c r="G233" s="22">
        <f t="shared" si="2"/>
        <v>-0.3103143907</v>
      </c>
      <c r="H233" s="22">
        <f t="shared" si="3"/>
        <v>-0.6711668365</v>
      </c>
      <c r="I233" s="22">
        <f t="shared" si="4"/>
        <v>0.06118974395</v>
      </c>
      <c r="J233" s="22">
        <f t="shared" si="5"/>
        <v>-0.3039032261</v>
      </c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4:E233">
    <cfRule type="cellIs" dxfId="0" priority="1" operator="greaterThan">
      <formula>0.43</formula>
    </cfRule>
  </conditionalFormatting>
  <conditionalFormatting sqref="E4:E233">
    <cfRule type="cellIs" dxfId="1" priority="2" operator="lessThan">
      <formula>-0.26</formula>
    </cfRule>
  </conditionalFormatting>
  <conditionalFormatting sqref="F2:F1000">
    <cfRule type="cellIs" dxfId="0" priority="3" operator="greaterThan">
      <formula>0.24</formula>
    </cfRule>
  </conditionalFormatting>
  <conditionalFormatting sqref="F2:F1000">
    <cfRule type="cellIs" dxfId="1" priority="4" operator="lessThan">
      <formula>-0.15</formula>
    </cfRule>
  </conditionalFormatting>
  <printOptions/>
  <pageMargins bottom="0.75" footer="0.0" header="0.0" left="0.7" right="0.7" top="0.75"/>
  <pageSetup orientation="landscape"/>
  <drawing r:id="rId1"/>
</worksheet>
</file>