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240" windowHeight="9465" tabRatio="793" activeTab="4"/>
  </bookViews>
  <sheets>
    <sheet name="Airfoil &amp; Chord Properties" sheetId="1" r:id="rId1"/>
    <sheet name="Laminate Schedule" sheetId="3" r:id="rId2"/>
    <sheet name="My Schedule" sheetId="4" r:id="rId3"/>
    <sheet name="Material Properties" sheetId="2" r:id="rId4"/>
    <sheet name="My Schedule (VABS outputs)" sheetId="5" r:id="rId5"/>
    <sheet name="twist vs. torsional stiffness" sheetId="6" r:id="rId6"/>
  </sheets>
  <calcPr calcId="145621"/>
</workbook>
</file>

<file path=xl/calcChain.xml><?xml version="1.0" encoding="utf-8"?>
<calcChain xmlns="http://schemas.openxmlformats.org/spreadsheetml/2006/main">
  <c r="V25" i="5" l="1"/>
  <c r="V26" i="5"/>
  <c r="V27" i="5"/>
  <c r="V28" i="5"/>
  <c r="V29" i="5"/>
  <c r="V30" i="5"/>
  <c r="V31" i="5"/>
  <c r="V32" i="5"/>
  <c r="V24" i="5"/>
  <c r="V23" i="5"/>
  <c r="V22" i="5"/>
  <c r="V10" i="5"/>
  <c r="V11" i="5"/>
  <c r="V12" i="5"/>
  <c r="V13" i="5"/>
  <c r="V14" i="5"/>
  <c r="V15" i="5"/>
  <c r="V16" i="5"/>
  <c r="V17" i="5"/>
  <c r="V18" i="5"/>
  <c r="V19" i="5"/>
  <c r="V20" i="5"/>
  <c r="V21" i="5"/>
  <c r="V9" i="5"/>
  <c r="U31" i="5" l="1"/>
  <c r="U17" i="5"/>
  <c r="U10" i="5"/>
  <c r="U11" i="5"/>
  <c r="U12" i="5"/>
  <c r="U13" i="5"/>
  <c r="U14" i="5"/>
  <c r="U15" i="5"/>
  <c r="U16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2" i="5"/>
  <c r="U9" i="5"/>
  <c r="X16" i="5" l="1"/>
  <c r="X17" i="5"/>
  <c r="X18" i="5"/>
  <c r="X19" i="5"/>
  <c r="X20" i="5"/>
  <c r="X21" i="5"/>
  <c r="X22" i="5"/>
  <c r="X23" i="5"/>
  <c r="X24" i="5"/>
  <c r="X15" i="5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9" i="6"/>
  <c r="M3" i="6" l="1"/>
  <c r="L3" i="6"/>
  <c r="I3" i="6"/>
  <c r="G3" i="6"/>
  <c r="E3" i="6"/>
  <c r="F3" i="6" s="1"/>
  <c r="D3" i="6"/>
  <c r="H3" i="6" s="1"/>
  <c r="C3" i="6"/>
  <c r="I36" i="5"/>
  <c r="G36" i="5"/>
  <c r="E36" i="5"/>
  <c r="F36" i="5" s="1"/>
  <c r="D36" i="5"/>
  <c r="C36" i="5"/>
  <c r="L35" i="5"/>
  <c r="I35" i="5"/>
  <c r="G35" i="5"/>
  <c r="E35" i="5"/>
  <c r="F35" i="5" s="1"/>
  <c r="D35" i="5"/>
  <c r="C35" i="5"/>
  <c r="L34" i="5"/>
  <c r="I34" i="5"/>
  <c r="G34" i="5"/>
  <c r="E34" i="5"/>
  <c r="F34" i="5" s="1"/>
  <c r="D34" i="5"/>
  <c r="C34" i="5"/>
  <c r="L33" i="5"/>
  <c r="I33" i="5"/>
  <c r="G33" i="5"/>
  <c r="E33" i="5"/>
  <c r="F33" i="5" s="1"/>
  <c r="D33" i="5"/>
  <c r="C33" i="5"/>
  <c r="L32" i="5"/>
  <c r="W32" i="5" s="1"/>
  <c r="X32" i="5" s="1"/>
  <c r="I32" i="5"/>
  <c r="G32" i="5"/>
  <c r="E32" i="5"/>
  <c r="F32" i="5" s="1"/>
  <c r="D32" i="5"/>
  <c r="H32" i="5" s="1"/>
  <c r="C32" i="5"/>
  <c r="L31" i="5"/>
  <c r="W31" i="5" s="1"/>
  <c r="X31" i="5" s="1"/>
  <c r="I31" i="5"/>
  <c r="G31" i="5"/>
  <c r="E31" i="5"/>
  <c r="F31" i="5" s="1"/>
  <c r="D31" i="5"/>
  <c r="C31" i="5"/>
  <c r="L30" i="5"/>
  <c r="W30" i="5" s="1"/>
  <c r="X30" i="5" s="1"/>
  <c r="I30" i="5"/>
  <c r="G30" i="5"/>
  <c r="E30" i="5"/>
  <c r="F30" i="5" s="1"/>
  <c r="D30" i="5"/>
  <c r="C30" i="5"/>
  <c r="L29" i="5"/>
  <c r="W29" i="5" s="1"/>
  <c r="X29" i="5" s="1"/>
  <c r="I29" i="5"/>
  <c r="G29" i="5"/>
  <c r="E29" i="5"/>
  <c r="F29" i="5" s="1"/>
  <c r="D29" i="5"/>
  <c r="H29" i="5" s="1"/>
  <c r="C29" i="5"/>
  <c r="L28" i="5"/>
  <c r="W28" i="5" s="1"/>
  <c r="X28" i="5" s="1"/>
  <c r="I28" i="5"/>
  <c r="G28" i="5"/>
  <c r="E28" i="5"/>
  <c r="F28" i="5" s="1"/>
  <c r="D28" i="5"/>
  <c r="C28" i="5"/>
  <c r="L27" i="5"/>
  <c r="W27" i="5" s="1"/>
  <c r="X27" i="5" s="1"/>
  <c r="I27" i="5"/>
  <c r="G27" i="5"/>
  <c r="E27" i="5"/>
  <c r="F27" i="5" s="1"/>
  <c r="D27" i="5"/>
  <c r="P27" i="5" s="1"/>
  <c r="C27" i="5"/>
  <c r="L26" i="5"/>
  <c r="W26" i="5" s="1"/>
  <c r="X26" i="5" s="1"/>
  <c r="I26" i="5"/>
  <c r="G26" i="5"/>
  <c r="E26" i="5"/>
  <c r="F26" i="5" s="1"/>
  <c r="D26" i="5"/>
  <c r="C26" i="5"/>
  <c r="L25" i="5"/>
  <c r="W25" i="5" s="1"/>
  <c r="X25" i="5" s="1"/>
  <c r="I25" i="5"/>
  <c r="G25" i="5"/>
  <c r="E25" i="5"/>
  <c r="F25" i="5" s="1"/>
  <c r="D25" i="5"/>
  <c r="C25" i="5"/>
  <c r="L24" i="5"/>
  <c r="W24" i="5" s="1"/>
  <c r="I24" i="5"/>
  <c r="G24" i="5"/>
  <c r="E24" i="5"/>
  <c r="F24" i="5" s="1"/>
  <c r="D24" i="5"/>
  <c r="H24" i="5" s="1"/>
  <c r="C24" i="5"/>
  <c r="L23" i="5"/>
  <c r="W23" i="5" s="1"/>
  <c r="I23" i="5"/>
  <c r="G23" i="5"/>
  <c r="E23" i="5"/>
  <c r="F23" i="5" s="1"/>
  <c r="D23" i="5"/>
  <c r="C23" i="5"/>
  <c r="L22" i="5"/>
  <c r="W22" i="5" s="1"/>
  <c r="I22" i="5"/>
  <c r="G22" i="5"/>
  <c r="E22" i="5"/>
  <c r="F22" i="5" s="1"/>
  <c r="D22" i="5"/>
  <c r="C22" i="5"/>
  <c r="L21" i="5"/>
  <c r="W21" i="5" s="1"/>
  <c r="I21" i="5"/>
  <c r="G21" i="5"/>
  <c r="E21" i="5"/>
  <c r="F21" i="5" s="1"/>
  <c r="D21" i="5"/>
  <c r="C21" i="5"/>
  <c r="L20" i="5"/>
  <c r="W20" i="5" s="1"/>
  <c r="I20" i="5"/>
  <c r="G20" i="5"/>
  <c r="E20" i="5"/>
  <c r="F20" i="5" s="1"/>
  <c r="D20" i="5"/>
  <c r="P20" i="5" s="1"/>
  <c r="C20" i="5"/>
  <c r="L19" i="5"/>
  <c r="W19" i="5" s="1"/>
  <c r="I19" i="5"/>
  <c r="G19" i="5"/>
  <c r="E19" i="5"/>
  <c r="F19" i="5" s="1"/>
  <c r="D19" i="5"/>
  <c r="C19" i="5"/>
  <c r="L18" i="5"/>
  <c r="W18" i="5" s="1"/>
  <c r="I18" i="5"/>
  <c r="G18" i="5"/>
  <c r="E18" i="5"/>
  <c r="F18" i="5" s="1"/>
  <c r="D18" i="5"/>
  <c r="C18" i="5"/>
  <c r="L17" i="5"/>
  <c r="W17" i="5" s="1"/>
  <c r="I17" i="5"/>
  <c r="G17" i="5"/>
  <c r="E17" i="5"/>
  <c r="F17" i="5" s="1"/>
  <c r="D17" i="5"/>
  <c r="C17" i="5"/>
  <c r="L16" i="5"/>
  <c r="W16" i="5" s="1"/>
  <c r="I16" i="5"/>
  <c r="G16" i="5"/>
  <c r="E16" i="5"/>
  <c r="F16" i="5" s="1"/>
  <c r="D16" i="5"/>
  <c r="C16" i="5"/>
  <c r="L15" i="5"/>
  <c r="W15" i="5" s="1"/>
  <c r="I15" i="5"/>
  <c r="G15" i="5"/>
  <c r="E15" i="5"/>
  <c r="F15" i="5" s="1"/>
  <c r="D15" i="5"/>
  <c r="C15" i="5"/>
  <c r="M14" i="5"/>
  <c r="L14" i="5"/>
  <c r="I14" i="5"/>
  <c r="G14" i="5"/>
  <c r="E14" i="5"/>
  <c r="F14" i="5" s="1"/>
  <c r="D14" i="5"/>
  <c r="C14" i="5"/>
  <c r="M13" i="5"/>
  <c r="L13" i="5"/>
  <c r="I13" i="5"/>
  <c r="G13" i="5"/>
  <c r="E13" i="5"/>
  <c r="F13" i="5" s="1"/>
  <c r="D13" i="5"/>
  <c r="C13" i="5"/>
  <c r="M12" i="5"/>
  <c r="L12" i="5"/>
  <c r="W12" i="5" s="1"/>
  <c r="X12" i="5" s="1"/>
  <c r="I12" i="5"/>
  <c r="G12" i="5"/>
  <c r="E12" i="5"/>
  <c r="F12" i="5" s="1"/>
  <c r="D12" i="5"/>
  <c r="C12" i="5"/>
  <c r="M11" i="5"/>
  <c r="L11" i="5"/>
  <c r="I11" i="5"/>
  <c r="G11" i="5"/>
  <c r="E11" i="5"/>
  <c r="F11" i="5" s="1"/>
  <c r="D11" i="5"/>
  <c r="C11" i="5"/>
  <c r="M10" i="5"/>
  <c r="L10" i="5"/>
  <c r="W10" i="5" s="1"/>
  <c r="X10" i="5" s="1"/>
  <c r="I10" i="5"/>
  <c r="G10" i="5"/>
  <c r="E10" i="5"/>
  <c r="F10" i="5" s="1"/>
  <c r="D10" i="5"/>
  <c r="C10" i="5"/>
  <c r="M9" i="5"/>
  <c r="L9" i="5"/>
  <c r="W9" i="5" s="1"/>
  <c r="X9" i="5" s="1"/>
  <c r="I9" i="5"/>
  <c r="G9" i="5"/>
  <c r="E9" i="5"/>
  <c r="F9" i="5" s="1"/>
  <c r="D9" i="5"/>
  <c r="C9" i="5"/>
  <c r="T9" i="5" s="1"/>
  <c r="M8" i="5"/>
  <c r="L8" i="5"/>
  <c r="I8" i="5"/>
  <c r="G8" i="5"/>
  <c r="E8" i="5"/>
  <c r="F8" i="5" s="1"/>
  <c r="D8" i="5"/>
  <c r="H8" i="5" s="1"/>
  <c r="C8" i="5"/>
  <c r="M7" i="5"/>
  <c r="L7" i="5"/>
  <c r="I7" i="5"/>
  <c r="G7" i="5"/>
  <c r="E7" i="5"/>
  <c r="F7" i="5" s="1"/>
  <c r="D7" i="5"/>
  <c r="C7" i="5"/>
  <c r="M6" i="5"/>
  <c r="L6" i="5"/>
  <c r="I6" i="5"/>
  <c r="G6" i="5"/>
  <c r="E6" i="5"/>
  <c r="F6" i="5" s="1"/>
  <c r="D6" i="5"/>
  <c r="H6" i="5" s="1"/>
  <c r="C6" i="5"/>
  <c r="M5" i="5"/>
  <c r="L5" i="5"/>
  <c r="I5" i="5"/>
  <c r="G5" i="5"/>
  <c r="E5" i="5"/>
  <c r="F5" i="5" s="1"/>
  <c r="D5" i="5"/>
  <c r="C5" i="5"/>
  <c r="M4" i="5"/>
  <c r="L4" i="5"/>
  <c r="I4" i="5"/>
  <c r="G4" i="5"/>
  <c r="E4" i="5"/>
  <c r="F4" i="5" s="1"/>
  <c r="D4" i="5"/>
  <c r="C4" i="5"/>
  <c r="M3" i="5"/>
  <c r="L3" i="5"/>
  <c r="I3" i="5"/>
  <c r="G3" i="5"/>
  <c r="E3" i="5"/>
  <c r="F3" i="5" s="1"/>
  <c r="D3" i="5"/>
  <c r="C3" i="5"/>
  <c r="W14" i="5" l="1"/>
  <c r="X14" i="5" s="1"/>
  <c r="P17" i="5"/>
  <c r="T29" i="5"/>
  <c r="T12" i="5"/>
  <c r="Y12" i="5" s="1"/>
  <c r="Z12" i="5" s="1"/>
  <c r="H4" i="5"/>
  <c r="T11" i="5"/>
  <c r="Y11" i="5" s="1"/>
  <c r="T17" i="5"/>
  <c r="H22" i="5"/>
  <c r="P26" i="5"/>
  <c r="T30" i="5"/>
  <c r="Y31" i="5"/>
  <c r="Z31" i="5" s="1"/>
  <c r="T10" i="5"/>
  <c r="P19" i="5"/>
  <c r="T21" i="5"/>
  <c r="Y21" i="5" s="1"/>
  <c r="Z21" i="5" s="1"/>
  <c r="T25" i="5"/>
  <c r="H34" i="5"/>
  <c r="T24" i="5"/>
  <c r="W11" i="5"/>
  <c r="X11" i="5" s="1"/>
  <c r="T14" i="5"/>
  <c r="T19" i="5"/>
  <c r="Y19" i="5" s="1"/>
  <c r="Z19" i="5" s="1"/>
  <c r="Y20" i="5"/>
  <c r="Z20" i="5" s="1"/>
  <c r="P21" i="5"/>
  <c r="T23" i="5"/>
  <c r="Y24" i="5"/>
  <c r="Z24" i="5" s="1"/>
  <c r="T27" i="5"/>
  <c r="Y27" i="5" s="1"/>
  <c r="Z27" i="5" s="1"/>
  <c r="T16" i="5"/>
  <c r="Y17" i="5" s="1"/>
  <c r="Z17" i="5" s="1"/>
  <c r="T20" i="5"/>
  <c r="T13" i="5"/>
  <c r="Y13" i="5" s="1"/>
  <c r="Z13" i="5" s="1"/>
  <c r="T18" i="5"/>
  <c r="T31" i="5"/>
  <c r="T15" i="5"/>
  <c r="Y15" i="5" s="1"/>
  <c r="Z15" i="5" s="1"/>
  <c r="T28" i="5"/>
  <c r="Y29" i="5" s="1"/>
  <c r="Z29" i="5" s="1"/>
  <c r="T32" i="5"/>
  <c r="T22" i="5"/>
  <c r="Y22" i="5" s="1"/>
  <c r="Z22" i="5" s="1"/>
  <c r="T26" i="5"/>
  <c r="Y18" i="5"/>
  <c r="Z18" i="5" s="1"/>
  <c r="P9" i="5"/>
  <c r="Y10" i="5"/>
  <c r="Z10" i="5" s="1"/>
  <c r="H11" i="5"/>
  <c r="W13" i="5"/>
  <c r="X13" i="5" s="1"/>
  <c r="H16" i="5"/>
  <c r="H17" i="5"/>
  <c r="Y26" i="5"/>
  <c r="Z26" i="5" s="1"/>
  <c r="H30" i="5"/>
  <c r="Y30" i="5"/>
  <c r="Z30" i="5" s="1"/>
  <c r="Y25" i="5"/>
  <c r="Z25" i="5" s="1"/>
  <c r="H25" i="5"/>
  <c r="P13" i="5"/>
  <c r="H15" i="5"/>
  <c r="H19" i="5"/>
  <c r="P25" i="5"/>
  <c r="P28" i="5"/>
  <c r="H5" i="5"/>
  <c r="P12" i="5"/>
  <c r="P15" i="5"/>
  <c r="P18" i="5"/>
  <c r="Y28" i="5"/>
  <c r="Z28" i="5" s="1"/>
  <c r="Y32" i="5"/>
  <c r="Z32" i="5" s="1"/>
  <c r="H36" i="5"/>
  <c r="P3" i="6"/>
  <c r="P11" i="5"/>
  <c r="H20" i="5"/>
  <c r="P29" i="5"/>
  <c r="H10" i="5"/>
  <c r="H12" i="5"/>
  <c r="P22" i="5"/>
  <c r="P24" i="5"/>
  <c r="P30" i="5"/>
  <c r="P32" i="5"/>
  <c r="H33" i="5"/>
  <c r="H3" i="5"/>
  <c r="H21" i="5"/>
  <c r="H7" i="5"/>
  <c r="H14" i="5"/>
  <c r="H31" i="5"/>
  <c r="H35" i="5"/>
  <c r="H23" i="5"/>
  <c r="P23" i="5"/>
  <c r="H27" i="5"/>
  <c r="P31" i="5"/>
  <c r="P10" i="5"/>
  <c r="P14" i="5"/>
  <c r="H18" i="5"/>
  <c r="H26" i="5"/>
  <c r="H9" i="5"/>
  <c r="H13" i="5"/>
  <c r="P16" i="5"/>
  <c r="H28" i="5"/>
  <c r="F36" i="4"/>
  <c r="F34" i="4"/>
  <c r="F35" i="4"/>
  <c r="F33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9" i="4"/>
  <c r="F4" i="4"/>
  <c r="F5" i="4"/>
  <c r="F6" i="4"/>
  <c r="F7" i="4"/>
  <c r="F8" i="4"/>
  <c r="F3" i="4"/>
  <c r="Z11" i="5" l="1"/>
  <c r="Y14" i="5"/>
  <c r="Z14" i="5" s="1"/>
  <c r="Y23" i="5"/>
  <c r="Z23" i="5" s="1"/>
  <c r="Y16" i="5"/>
  <c r="Z16" i="5" s="1"/>
  <c r="M7" i="2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" i="4"/>
  <c r="G3" i="4"/>
  <c r="M3" i="4"/>
  <c r="M4" i="4"/>
  <c r="M5" i="4"/>
  <c r="M6" i="4"/>
  <c r="M7" i="4"/>
  <c r="M8" i="4"/>
  <c r="L33" i="4"/>
  <c r="L34" i="4"/>
  <c r="L35" i="4"/>
  <c r="L3" i="4"/>
  <c r="L4" i="4"/>
  <c r="L5" i="4"/>
  <c r="L6" i="4"/>
  <c r="L7" i="4"/>
  <c r="L8" i="4"/>
  <c r="D4" i="4"/>
  <c r="H4" i="4" s="1"/>
  <c r="D5" i="4"/>
  <c r="H5" i="4" s="1"/>
  <c r="D6" i="4"/>
  <c r="H6" i="4" s="1"/>
  <c r="D7" i="4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D16" i="4"/>
  <c r="P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P23" i="4" s="1"/>
  <c r="D24" i="4"/>
  <c r="P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P31" i="4" s="1"/>
  <c r="D32" i="4"/>
  <c r="P32" i="4" s="1"/>
  <c r="D33" i="4"/>
  <c r="H33" i="4" s="1"/>
  <c r="D34" i="4"/>
  <c r="H34" i="4" s="1"/>
  <c r="D35" i="4"/>
  <c r="H35" i="4" s="1"/>
  <c r="D36" i="4"/>
  <c r="H36" i="4" s="1"/>
  <c r="D3" i="4"/>
  <c r="H3" i="4" s="1"/>
  <c r="M10" i="4"/>
  <c r="M11" i="4"/>
  <c r="M12" i="4"/>
  <c r="M13" i="4"/>
  <c r="M14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9" i="4"/>
  <c r="H31" i="4" l="1"/>
  <c r="H23" i="4"/>
  <c r="H15" i="4"/>
  <c r="H7" i="4"/>
  <c r="P28" i="4"/>
  <c r="P20" i="4"/>
  <c r="P12" i="4"/>
  <c r="P11" i="4"/>
  <c r="P19" i="4"/>
  <c r="P27" i="4"/>
  <c r="H32" i="4"/>
  <c r="H24" i="4"/>
  <c r="H16" i="4"/>
  <c r="P15" i="4"/>
  <c r="P29" i="4"/>
  <c r="P21" i="4"/>
  <c r="P13" i="4"/>
  <c r="P25" i="4"/>
  <c r="P17" i="4"/>
  <c r="P9" i="4"/>
  <c r="P30" i="4"/>
  <c r="P22" i="4"/>
  <c r="P14" i="4"/>
  <c r="P26" i="4"/>
  <c r="P18" i="4"/>
  <c r="P10" i="4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" i="4"/>
</calcChain>
</file>

<file path=xl/comments1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2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3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</commentList>
</comments>
</file>

<file path=xl/sharedStrings.xml><?xml version="1.0" encoding="utf-8"?>
<sst xmlns="http://schemas.openxmlformats.org/spreadsheetml/2006/main" count="233" uniqueCount="101">
  <si>
    <t>Station Number</t>
  </si>
  <si>
    <t>Blade Fraction</t>
  </si>
  <si>
    <t>Chord (m)</t>
  </si>
  <si>
    <t>Twist (deg)</t>
  </si>
  <si>
    <t>Pitch Axis (Fraction)</t>
  </si>
  <si>
    <t>Airfoil</t>
  </si>
  <si>
    <t>Thickness-to-Chord (%)</t>
  </si>
  <si>
    <t>Cylinder</t>
  </si>
  <si>
    <t>Transition</t>
  </si>
  <si>
    <t>Ellipse</t>
  </si>
  <si>
    <t>DU 99-W-405</t>
  </si>
  <si>
    <t>DU 99-W-350</t>
  </si>
  <si>
    <t>DU 97-W-300</t>
  </si>
  <si>
    <t>DU 91-W2-250</t>
  </si>
  <si>
    <t>DU 93-W-210</t>
  </si>
  <si>
    <t>NACA 64-618</t>
  </si>
  <si>
    <t>Laminate Definition</t>
  </si>
  <si>
    <t>VARTM Fabric/resin</t>
  </si>
  <si>
    <t>E-LT-5500/EP-3</t>
  </si>
  <si>
    <t>Saertex/EP-3</t>
  </si>
  <si>
    <t>SNL Triax</t>
  </si>
  <si>
    <t>lay-up</t>
  </si>
  <si>
    <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</si>
  <si>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4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</si>
  <si>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</si>
  <si>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(%)</t>
    </r>
  </si>
  <si>
    <t>-</t>
  </si>
  <si>
    <t>Longitudinal Direction</t>
  </si>
  <si>
    <t>Elastic Constants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</si>
  <si>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(GPa)</t>
    </r>
  </si>
  <si>
    <r>
      <t>E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(GPa)</t>
    </r>
  </si>
  <si>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</rPr>
      <t>LT</t>
    </r>
  </si>
  <si>
    <r>
      <t>G</t>
    </r>
    <r>
      <rPr>
        <vertAlign val="subscript"/>
        <sz val="11"/>
        <color theme="1"/>
        <rFont val="Calibri"/>
        <family val="2"/>
        <scheme val="minor"/>
      </rPr>
      <t>LT</t>
    </r>
    <r>
      <rPr>
        <sz val="11"/>
        <color theme="1"/>
        <rFont val="Calibri"/>
        <family val="2"/>
        <scheme val="minor"/>
      </rPr>
      <t xml:space="preserve"> (GPa)</t>
    </r>
  </si>
  <si>
    <t>Tension</t>
  </si>
  <si>
    <t>Compression</t>
  </si>
  <si>
    <t>Shear</t>
  </si>
  <si>
    <r>
      <t>UTS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</si>
  <si>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ε</t>
    </r>
    <r>
      <rPr>
        <vertAlign val="subscript"/>
        <sz val="11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(%)</t>
    </r>
  </si>
  <si>
    <r>
      <t>ε</t>
    </r>
    <r>
      <rPr>
        <vertAlign val="subscript"/>
        <sz val="11"/>
        <color theme="1"/>
        <rFont val="Calibri"/>
        <family val="2"/>
      </rPr>
      <t>min</t>
    </r>
    <r>
      <rPr>
        <sz val="11"/>
        <color theme="1"/>
        <rFont val="Calibri"/>
        <family val="2"/>
      </rPr>
      <t xml:space="preserve"> (%)</t>
    </r>
  </si>
  <si>
    <r>
      <t>UCS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</si>
  <si>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τ</t>
    </r>
    <r>
      <rPr>
        <vertAlign val="subscript"/>
        <sz val="11"/>
        <color theme="1"/>
        <rFont val="Calibri"/>
        <family val="2"/>
      </rPr>
      <t>TU</t>
    </r>
    <r>
      <rPr>
        <sz val="11"/>
        <color theme="1"/>
        <rFont val="Calibri"/>
        <family val="2"/>
      </rPr>
      <t xml:space="preserve"> (MPa)</t>
    </r>
  </si>
  <si>
    <t>Material Property Data Selected from DOE/MSU Database</t>
  </si>
  <si>
    <t>Material Properties for Additional Materials</t>
  </si>
  <si>
    <t>Material</t>
  </si>
  <si>
    <r>
      <t>Density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</si>
  <si>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t>Resin</t>
  </si>
  <si>
    <t>Foam</t>
  </si>
  <si>
    <t>Gelcoat</t>
  </si>
  <si>
    <t>Root Buildup</t>
  </si>
  <si>
    <t>Triax/EP-3</t>
  </si>
  <si>
    <t>Spar Cap</t>
  </si>
  <si>
    <t>TE Reinforcement</t>
  </si>
  <si>
    <t>E-LT-5500/EP-3, Foam</t>
  </si>
  <si>
    <t>LE Panel</t>
  </si>
  <si>
    <t>Aft Panel</t>
  </si>
  <si>
    <t>(-)</t>
  </si>
  <si>
    <t>Blade Span</t>
  </si>
  <si>
    <t>(mm)</t>
  </si>
  <si>
    <t>*</t>
  </si>
  <si>
    <t>13, 0</t>
  </si>
  <si>
    <t>18, 0</t>
  </si>
  <si>
    <t>25, 60</t>
  </si>
  <si>
    <t>33, 60</t>
  </si>
  <si>
    <t>40, 60</t>
  </si>
  <si>
    <t>50, 60</t>
  </si>
  <si>
    <t>60, 60</t>
  </si>
  <si>
    <t>30, 40</t>
  </si>
  <si>
    <t>15, 20</t>
  </si>
  <si>
    <t>8, 10</t>
  </si>
  <si>
    <t>4, 10</t>
  </si>
  <si>
    <t>Comment</t>
  </si>
  <si>
    <t>main shear webs begin</t>
  </si>
  <si>
    <t>main shear webs end</t>
  </si>
  <si>
    <t>third shear web ends</t>
  </si>
  <si>
    <t>third shear web begins</t>
  </si>
  <si>
    <t>transition</t>
  </si>
  <si>
    <t>maximum chord</t>
  </si>
  <si>
    <t>spar cap</t>
  </si>
  <si>
    <t>shear web</t>
  </si>
  <si>
    <r>
      <t>b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</si>
  <si>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</si>
  <si>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</si>
  <si>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</si>
  <si>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rb</t>
    </r>
    <r>
      <rPr>
        <sz val="11"/>
        <color theme="1"/>
        <rFont val="Calibri"/>
        <family val="2"/>
        <scheme val="minor"/>
      </rPr>
      <t xml:space="preserve"> (m)</t>
    </r>
  </si>
  <si>
    <t>x-position (m)</t>
  </si>
  <si>
    <t>Pitch Axis Fraction (%)</t>
  </si>
  <si>
    <t>Blade Fraction (%)</t>
  </si>
  <si>
    <t>LE to Pitch Axis (m)</t>
  </si>
  <si>
    <r>
      <t>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</si>
  <si>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Twist (rad)</t>
  </si>
  <si>
    <t>negative diagonal entries from VABS?</t>
  </si>
  <si>
    <t>Y</t>
  </si>
  <si>
    <t>N</t>
  </si>
  <si>
    <r>
      <t>S44, torsional stiffness (N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</si>
  <si>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spar length</t>
  </si>
  <si>
    <t>spar cap thickness &lt; shear web thickness?</t>
  </si>
  <si>
    <t>smallest wall thickness</t>
  </si>
  <si>
    <t>twist rate</t>
  </si>
  <si>
    <t>wall thickness * twist rate</t>
  </si>
  <si>
    <t>Spar Fraction (%)</t>
  </si>
  <si>
    <t>Spar Fraction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</si>
</sst>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00E+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NumberFormat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0" fontId="0" fillId="0" borderId="1" xfId="1" applyNumberFormat="1" applyFont="1" applyBorder="1"/>
    <xf numFmtId="0" fontId="0" fillId="0" borderId="2" xfId="0" applyBorder="1"/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0" fontId="0" fillId="0" borderId="0" xfId="1" applyNumberFormat="1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0" fontId="0" fillId="2" borderId="0" xfId="1" applyNumberFormat="1" applyFont="1" applyFill="1"/>
    <xf numFmtId="0" fontId="0" fillId="2" borderId="0" xfId="0" applyFill="1"/>
    <xf numFmtId="0" fontId="9" fillId="0" borderId="0" xfId="0" applyFont="1" applyAlignment="1">
      <alignment horizontal="center"/>
    </xf>
    <xf numFmtId="164" fontId="9" fillId="0" borderId="0" xfId="0" applyNumberFormat="1" applyFont="1"/>
    <xf numFmtId="165" fontId="9" fillId="0" borderId="0" xfId="0" applyNumberFormat="1" applyFont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/>
    <xf numFmtId="165" fontId="9" fillId="0" borderId="1" xfId="0" applyNumberFormat="1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0" fillId="0" borderId="1" xfId="0" applyFont="1" applyBorder="1"/>
    <xf numFmtId="0" fontId="9" fillId="0" borderId="1" xfId="0" applyFont="1" applyBorder="1"/>
    <xf numFmtId="166" fontId="9" fillId="0" borderId="0" xfId="1" applyNumberFormat="1" applyFont="1"/>
    <xf numFmtId="166" fontId="9" fillId="0" borderId="1" xfId="1" applyNumberFormat="1" applyFont="1" applyBorder="1"/>
    <xf numFmtId="10" fontId="9" fillId="0" borderId="0" xfId="1" applyNumberFormat="1" applyFont="1"/>
    <xf numFmtId="10" fontId="9" fillId="0" borderId="1" xfId="1" applyNumberFormat="1" applyFont="1" applyBorder="1"/>
    <xf numFmtId="10" fontId="8" fillId="0" borderId="0" xfId="1" applyNumberFormat="1" applyFont="1"/>
    <xf numFmtId="164" fontId="9" fillId="0" borderId="0" xfId="1" applyNumberFormat="1" applyFont="1"/>
    <xf numFmtId="164" fontId="9" fillId="0" borderId="1" xfId="1" applyNumberFormat="1" applyFont="1" applyBorder="1"/>
    <xf numFmtId="166" fontId="0" fillId="2" borderId="0" xfId="1" applyNumberFormat="1" applyFont="1" applyFill="1"/>
    <xf numFmtId="165" fontId="0" fillId="2" borderId="0" xfId="0" applyNumberFormat="1" applyFill="1"/>
    <xf numFmtId="164" fontId="8" fillId="2" borderId="0" xfId="0" applyNumberFormat="1" applyFont="1" applyFill="1"/>
    <xf numFmtId="166" fontId="8" fillId="2" borderId="0" xfId="1" applyNumberFormat="1" applyFont="1" applyFill="1"/>
    <xf numFmtId="10" fontId="8" fillId="2" borderId="0" xfId="1" applyNumberFormat="1" applyFont="1" applyFill="1"/>
    <xf numFmtId="164" fontId="8" fillId="2" borderId="0" xfId="1" applyNumberFormat="1" applyFont="1" applyFill="1"/>
    <xf numFmtId="10" fontId="8" fillId="0" borderId="0" xfId="1" applyNumberFormat="1" applyFont="1" applyFill="1"/>
    <xf numFmtId="0" fontId="0" fillId="0" borderId="0" xfId="1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Border="1"/>
    <xf numFmtId="0" fontId="5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2" borderId="4" xfId="1" applyNumberFormat="1" applyFont="1" applyFill="1" applyBorder="1"/>
    <xf numFmtId="165" fontId="0" fillId="2" borderId="4" xfId="0" applyNumberFormat="1" applyFill="1" applyBorder="1"/>
    <xf numFmtId="164" fontId="8" fillId="2" borderId="4" xfId="0" applyNumberFormat="1" applyFont="1" applyFill="1" applyBorder="1"/>
    <xf numFmtId="166" fontId="8" fillId="2" borderId="4" xfId="1" applyNumberFormat="1" applyFont="1" applyFill="1" applyBorder="1"/>
    <xf numFmtId="164" fontId="8" fillId="2" borderId="4" xfId="1" applyNumberFormat="1" applyFont="1" applyFill="1" applyBorder="1"/>
    <xf numFmtId="10" fontId="8" fillId="2" borderId="4" xfId="1" applyNumberFormat="1" applyFont="1" applyFill="1" applyBorder="1"/>
    <xf numFmtId="10" fontId="8" fillId="0" borderId="4" xfId="1" applyNumberFormat="1" applyFont="1" applyBorder="1"/>
    <xf numFmtId="0" fontId="0" fillId="2" borderId="4" xfId="0" applyFill="1" applyBorder="1"/>
    <xf numFmtId="164" fontId="0" fillId="2" borderId="4" xfId="0" applyNumberFormat="1" applyFill="1" applyBorder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1" fontId="0" fillId="0" borderId="0" xfId="0" applyNumberFormat="1"/>
    <xf numFmtId="2" fontId="0" fillId="0" borderId="5" xfId="0" applyNumberFormat="1" applyBorder="1"/>
    <xf numFmtId="164" fontId="0" fillId="0" borderId="5" xfId="0" applyNumberFormat="1" applyBorder="1"/>
    <xf numFmtId="11" fontId="0" fillId="0" borderId="5" xfId="0" applyNumberFormat="1" applyBorder="1"/>
    <xf numFmtId="0" fontId="0" fillId="0" borderId="0" xfId="0" applyFill="1" applyBorder="1" applyAlignment="1">
      <alignment horizontal="center" vertical="center" wrapText="1"/>
    </xf>
    <xf numFmtId="165" fontId="0" fillId="0" borderId="4" xfId="0" applyNumberFormat="1" applyBorder="1"/>
    <xf numFmtId="11" fontId="0" fillId="0" borderId="4" xfId="0" applyNumberFormat="1" applyBorder="1"/>
    <xf numFmtId="167" fontId="0" fillId="0" borderId="0" xfId="0" applyNumberFormat="1" applyFill="1"/>
    <xf numFmtId="167" fontId="0" fillId="0" borderId="4" xfId="0" applyNumberFormat="1" applyFill="1" applyBorder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6" fontId="0" fillId="3" borderId="0" xfId="1" applyNumberFormat="1" applyFont="1" applyFill="1"/>
    <xf numFmtId="166" fontId="0" fillId="3" borderId="4" xfId="1" applyNumberFormat="1" applyFont="1" applyFill="1" applyBorder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6624"/>
        <c:axId val="115468544"/>
      </c:scatterChart>
      <c:valAx>
        <c:axId val="11546662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468544"/>
        <c:crosses val="autoZero"/>
        <c:crossBetween val="midCat"/>
      </c:valAx>
      <c:valAx>
        <c:axId val="115468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466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4640"/>
        <c:axId val="115507200"/>
      </c:scatterChart>
      <c:valAx>
        <c:axId val="1155046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15507200"/>
        <c:crosses val="autoZero"/>
        <c:crossBetween val="midCat"/>
      </c:valAx>
      <c:valAx>
        <c:axId val="115507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15504640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 (VABS outputs)'!$C$9:$C$32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 (VABS outputs)'!$E$9:$E$32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2608"/>
        <c:axId val="43654528"/>
      </c:scatterChart>
      <c:valAx>
        <c:axId val="436526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654528"/>
        <c:crosses val="autoZero"/>
        <c:crossBetween val="midCat"/>
      </c:valAx>
      <c:valAx>
        <c:axId val="43654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652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8336"/>
        <c:axId val="43693184"/>
      </c:scatterChart>
      <c:valAx>
        <c:axId val="43678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693184"/>
        <c:crosses val="autoZero"/>
        <c:crossBetween val="midCat"/>
      </c:valAx>
      <c:valAx>
        <c:axId val="43693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678336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twist angle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outputs)'!$F$3:$F$36</c:f>
              <c:numCache>
                <c:formatCode>0.000</c:formatCode>
                <c:ptCount val="34"/>
                <c:pt idx="0">
                  <c:v>0.23226841685540536</c:v>
                </c:pt>
                <c:pt idx="1">
                  <c:v>0.23226841685540536</c:v>
                </c:pt>
                <c:pt idx="2">
                  <c:v>0.23226841685540536</c:v>
                </c:pt>
                <c:pt idx="3">
                  <c:v>0.23226841685540536</c:v>
                </c:pt>
                <c:pt idx="4">
                  <c:v>0.23226841685540536</c:v>
                </c:pt>
                <c:pt idx="5">
                  <c:v>0.23226841685540536</c:v>
                </c:pt>
                <c:pt idx="6">
                  <c:v>0.23226841685540536</c:v>
                </c:pt>
                <c:pt idx="7">
                  <c:v>0.23226841685540536</c:v>
                </c:pt>
                <c:pt idx="8">
                  <c:v>0.23226841685540536</c:v>
                </c:pt>
                <c:pt idx="9">
                  <c:v>0.23226841685540536</c:v>
                </c:pt>
                <c:pt idx="10">
                  <c:v>0.23226841685540536</c:v>
                </c:pt>
                <c:pt idx="11">
                  <c:v>0.23226841685540536</c:v>
                </c:pt>
                <c:pt idx="12">
                  <c:v>0.23226841685540536</c:v>
                </c:pt>
                <c:pt idx="13">
                  <c:v>0.22998203553529278</c:v>
                </c:pt>
                <c:pt idx="14">
                  <c:v>0.22769565421518023</c:v>
                </c:pt>
                <c:pt idx="15">
                  <c:v>0.22540927289506765</c:v>
                </c:pt>
                <c:pt idx="16">
                  <c:v>0.21176079814447199</c:v>
                </c:pt>
                <c:pt idx="17">
                  <c:v>0.1980948701013564</c:v>
                </c:pt>
                <c:pt idx="18">
                  <c:v>0.18444639535076074</c:v>
                </c:pt>
                <c:pt idx="19">
                  <c:v>0.15997687923780024</c:v>
                </c:pt>
                <c:pt idx="20">
                  <c:v>0.13418091289332404</c:v>
                </c:pt>
                <c:pt idx="21">
                  <c:v>0.10786134777324956</c:v>
                </c:pt>
                <c:pt idx="22">
                  <c:v>8.2780966422091054E-2</c:v>
                </c:pt>
                <c:pt idx="23">
                  <c:v>6.3407811724953994E-2</c:v>
                </c:pt>
                <c:pt idx="24">
                  <c:v>5.9044488594968171E-2</c:v>
                </c:pt>
                <c:pt idx="25">
                  <c:v>4.7734755042044913E-2</c:v>
                </c:pt>
                <c:pt idx="26">
                  <c:v>4.0980330836826853E-2</c:v>
                </c:pt>
                <c:pt idx="27">
                  <c:v>2.4085543677521744E-2</c:v>
                </c:pt>
                <c:pt idx="28">
                  <c:v>1.3945180723434694E-2</c:v>
                </c:pt>
                <c:pt idx="29">
                  <c:v>4.8869219055841231E-3</c:v>
                </c:pt>
                <c:pt idx="30">
                  <c:v>3.6651914291880921E-3</c:v>
                </c:pt>
                <c:pt idx="31">
                  <c:v>2.4434609527920616E-3</c:v>
                </c:pt>
                <c:pt idx="32">
                  <c:v>1.2217304763960308E-3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7088"/>
        <c:axId val="43739008"/>
      </c:scatterChart>
      <c:scatterChart>
        <c:scatterStyle val="lineMarker"/>
        <c:varyColors val="0"/>
        <c:ser>
          <c:idx val="1"/>
          <c:order val="1"/>
          <c:tx>
            <c:v>wall thickness</c:v>
          </c:tx>
          <c:spPr>
            <a:ln w="31750">
              <a:prstDash val="dash"/>
            </a:ln>
          </c:spPr>
          <c:marker>
            <c:symbol val="square"/>
            <c:size val="10"/>
          </c:marker>
          <c:xVal>
            <c:numRef>
              <c:f>'My Schedule (VABS outputs)'!$T$9:$T$32</c:f>
              <c:numCache>
                <c:formatCode>0.0</c:formatCode>
                <c:ptCount val="24"/>
                <c:pt idx="0">
                  <c:v>0</c:v>
                </c:pt>
                <c:pt idx="1">
                  <c:v>0.20000000000000018</c:v>
                </c:pt>
                <c:pt idx="2">
                  <c:v>2.3000000000000003</c:v>
                </c:pt>
                <c:pt idx="3">
                  <c:v>4.4000000000000004</c:v>
                </c:pt>
                <c:pt idx="4">
                  <c:v>6.5</c:v>
                </c:pt>
                <c:pt idx="5">
                  <c:v>9</c:v>
                </c:pt>
                <c:pt idx="6">
                  <c:v>12.2</c:v>
                </c:pt>
                <c:pt idx="7">
                  <c:v>13.9</c:v>
                </c:pt>
                <c:pt idx="8">
                  <c:v>15.499999999999998</c:v>
                </c:pt>
                <c:pt idx="9">
                  <c:v>17.100000000000001</c:v>
                </c:pt>
                <c:pt idx="10">
                  <c:v>19.8</c:v>
                </c:pt>
                <c:pt idx="11">
                  <c:v>22.5</c:v>
                </c:pt>
                <c:pt idx="12">
                  <c:v>25.200000000000003</c:v>
                </c:pt>
                <c:pt idx="13">
                  <c:v>33.4</c:v>
                </c:pt>
                <c:pt idx="14">
                  <c:v>41.5</c:v>
                </c:pt>
                <c:pt idx="15">
                  <c:v>49.6</c:v>
                </c:pt>
                <c:pt idx="16">
                  <c:v>57.8</c:v>
                </c:pt>
                <c:pt idx="17">
                  <c:v>64.3</c:v>
                </c:pt>
                <c:pt idx="18">
                  <c:v>65.900000000000006</c:v>
                </c:pt>
                <c:pt idx="19">
                  <c:v>70.8</c:v>
                </c:pt>
                <c:pt idx="20">
                  <c:v>74</c:v>
                </c:pt>
                <c:pt idx="21">
                  <c:v>82.199999999999989</c:v>
                </c:pt>
                <c:pt idx="22">
                  <c:v>87</c:v>
                </c:pt>
                <c:pt idx="23">
                  <c:v>91.899999999999991</c:v>
                </c:pt>
              </c:numCache>
            </c:numRef>
          </c:xVal>
          <c:yVal>
            <c:numRef>
              <c:f>'My Schedule (VABS outputs)'!$X$9:$X$32</c:f>
              <c:numCache>
                <c:formatCode>0.000</c:formatCode>
                <c:ptCount val="24"/>
                <c:pt idx="0">
                  <c:v>7.5999999999999998E-2</c:v>
                </c:pt>
                <c:pt idx="1">
                  <c:v>6.8000000000000005E-2</c:v>
                </c:pt>
                <c:pt idx="2">
                  <c:v>0.06</c:v>
                </c:pt>
                <c:pt idx="3">
                  <c:v>5.5E-2</c:v>
                </c:pt>
                <c:pt idx="4">
                  <c:v>6.6000000000000003E-2</c:v>
                </c:pt>
                <c:pt idx="5">
                  <c:v>7.3000000000000009E-2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8.5999999999999993E-2</c:v>
                </c:pt>
                <c:pt idx="16">
                  <c:v>8.5000000000000006E-2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4.7E-2</c:v>
                </c:pt>
                <c:pt idx="20">
                  <c:v>3.4000000000000002E-2</c:v>
                </c:pt>
                <c:pt idx="21">
                  <c:v>1.7000000000000001E-2</c:v>
                </c:pt>
                <c:pt idx="22">
                  <c:v>8.9999999999999993E-3</c:v>
                </c:pt>
                <c:pt idx="23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200"/>
        <c:axId val="43745280"/>
      </c:scatterChart>
      <c:valAx>
        <c:axId val="43737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739008"/>
        <c:crosses val="autoZero"/>
        <c:crossBetween val="midCat"/>
      </c:valAx>
      <c:valAx>
        <c:axId val="43739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[radians]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737088"/>
        <c:crosses val="autoZero"/>
        <c:crossBetween val="midCat"/>
      </c:valAx>
      <c:valAx>
        <c:axId val="43745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wall thickness [meters]</a:t>
                </a:r>
              </a:p>
            </c:rich>
          </c:tx>
          <c:layout>
            <c:manualLayout>
              <c:xMode val="edge"/>
              <c:yMode val="edge"/>
              <c:x val="0.96103763160974798"/>
              <c:y val="0.1700390162001425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747200"/>
        <c:crosses val="max"/>
        <c:crossBetween val="midCat"/>
        <c:majorUnit val="2.0000000000000004E-2"/>
      </c:valAx>
      <c:valAx>
        <c:axId val="437472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374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46949954225107"/>
          <c:y val="7.8428584948834007E-2"/>
          <c:w val="0.1986023457611884"/>
          <c:h val="0.12680039708601468"/>
        </c:manualLayout>
      </c:layout>
      <c:overlay val="1"/>
      <c:txPr>
        <a:bodyPr/>
        <a:lstStyle/>
        <a:p>
          <a:pPr>
            <a:defRPr sz="1600">
              <a:latin typeface="Gill Sans M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wall thickness * twist rate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outputs)'!$Z$3:$Z$36</c:f>
              <c:numCache>
                <c:formatCode>General</c:formatCode>
                <c:ptCount val="34"/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-1.156639961939304E-4</c:v>
                </c:pt>
                <c:pt idx="14" formatCode="0.00E+00">
                  <c:v>-1.228929959560498E-4</c:v>
                </c:pt>
                <c:pt idx="15" formatCode="0.00E+00">
                  <c:v>-1.2289299595605088E-4</c:v>
                </c:pt>
                <c:pt idx="16" formatCode="0.00E+00">
                  <c:v>-4.347291957597138E-4</c:v>
                </c:pt>
                <c:pt idx="17" formatCode="0.00E+00">
                  <c:v>-4.3528511544738547E-4</c:v>
                </c:pt>
                <c:pt idx="18" formatCode="0.00E+00">
                  <c:v>-4.347291957597132E-4</c:v>
                </c:pt>
                <c:pt idx="19" formatCode="0.00E+00">
                  <c:v>-2.5663151045300046E-4</c:v>
                </c:pt>
                <c:pt idx="20" formatCode="0.00E+00">
                  <c:v>-2.7388309945987067E-4</c:v>
                </c:pt>
                <c:pt idx="21" formatCode="0.00E+00">
                  <c:v>-2.794422963365932E-4</c:v>
                </c:pt>
                <c:pt idx="22" formatCode="0.00E+00">
                  <c:v>-2.5997956278639927E-4</c:v>
                </c:pt>
                <c:pt idx="23" formatCode="0.00E+00">
                  <c:v>-2.0267300298543387E-4</c:v>
                </c:pt>
                <c:pt idx="24" formatCode="0.00E+00">
                  <c:v>-1.7453292519943199E-4</c:v>
                </c:pt>
                <c:pt idx="25" formatCode="0.00E+00">
                  <c:v>-1.0848111775252939E-4</c:v>
                </c:pt>
                <c:pt idx="26" formatCode="0.00E+00">
                  <c:v>-7.1765757180441828E-5</c:v>
                </c:pt>
                <c:pt idx="27" formatCode="0.00E+00">
                  <c:v>-3.5025778257096006E-5</c:v>
                </c:pt>
                <c:pt idx="28" formatCode="0.00E+00">
                  <c:v>-1.9013180538913171E-5</c:v>
                </c:pt>
                <c:pt idx="29" formatCode="0.00E+00">
                  <c:v>-9.2431212427046808E-6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0832"/>
        <c:axId val="43883136"/>
      </c:scatterChart>
      <c:valAx>
        <c:axId val="438808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883136"/>
        <c:crossesAt val="-5.0000000000000012E-4"/>
        <c:crossBetween val="midCat"/>
      </c:valAx>
      <c:valAx>
        <c:axId val="43883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wall</a:t>
                </a:r>
                <a:r>
                  <a:rPr lang="en-US" sz="1800" baseline="0">
                    <a:latin typeface="Gill Sans MT" pitchFamily="34" charset="0"/>
                  </a:rPr>
                  <a:t> thickness * twist rate</a:t>
                </a:r>
                <a:r>
                  <a:rPr lang="en-US" sz="1800">
                    <a:latin typeface="Gill Sans MT" pitchFamily="34" charset="0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880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672"/>
        <c:axId val="44070016"/>
      </c:scatterChart>
      <c:valAx>
        <c:axId val="44492672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070016"/>
        <c:crosses val="autoZero"/>
        <c:crossBetween val="midCat"/>
      </c:valAx>
      <c:valAx>
        <c:axId val="44070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49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3824"/>
        <c:axId val="44096896"/>
      </c:scatterChart>
      <c:valAx>
        <c:axId val="44093824"/>
        <c:scaling>
          <c:orientation val="minMax"/>
          <c:max val="6.000000000000001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096896"/>
        <c:crosses val="autoZero"/>
        <c:crossBetween val="midCat"/>
      </c:valAx>
      <c:valAx>
        <c:axId val="4409689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0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273844</xdr:colOff>
      <xdr:row>1</xdr:row>
      <xdr:rowOff>178594</xdr:rowOff>
    </xdr:from>
    <xdr:to>
      <xdr:col>31</xdr:col>
      <xdr:colOff>488156</xdr:colOff>
      <xdr:row>25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119063</xdr:colOff>
      <xdr:row>2</xdr:row>
      <xdr:rowOff>71437</xdr:rowOff>
    </xdr:from>
    <xdr:to>
      <xdr:col>40</xdr:col>
      <xdr:colOff>333376</xdr:colOff>
      <xdr:row>27</xdr:row>
      <xdr:rowOff>178593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261937</xdr:colOff>
      <xdr:row>55</xdr:row>
      <xdr:rowOff>35720</xdr:rowOff>
    </xdr:from>
    <xdr:to>
      <xdr:col>40</xdr:col>
      <xdr:colOff>476250</xdr:colOff>
      <xdr:row>80</xdr:row>
      <xdr:rowOff>154782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142873</xdr:colOff>
      <xdr:row>29</xdr:row>
      <xdr:rowOff>59532</xdr:rowOff>
    </xdr:from>
    <xdr:to>
      <xdr:col>40</xdr:col>
      <xdr:colOff>357186</xdr:colOff>
      <xdr:row>54</xdr:row>
      <xdr:rowOff>178594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420691</xdr:colOff>
      <xdr:row>8</xdr:row>
      <xdr:rowOff>15875</xdr:rowOff>
    </xdr:from>
    <xdr:to>
      <xdr:col>15</xdr:col>
      <xdr:colOff>484186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547688</xdr:colOff>
      <xdr:row>24</xdr:row>
      <xdr:rowOff>47625</xdr:rowOff>
    </xdr:from>
    <xdr:to>
      <xdr:col>8</xdr:col>
      <xdr:colOff>142875</xdr:colOff>
      <xdr:row>43</xdr:row>
      <xdr:rowOff>182563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" sqref="G1"/>
    </sheetView>
  </sheetViews>
  <sheetFormatPr defaultRowHeight="15" x14ac:dyDescent="0.25"/>
  <cols>
    <col min="1" max="1" width="8.5703125" customWidth="1"/>
    <col min="2" max="2" width="7.85546875" customWidth="1"/>
    <col min="3" max="3" width="7.28515625" customWidth="1"/>
    <col min="4" max="4" width="6.28515625" customWidth="1"/>
    <col min="5" max="5" width="10" customWidth="1"/>
    <col min="6" max="6" width="13.85546875" customWidth="1"/>
    <col min="7" max="7" width="12.7109375" customWidth="1"/>
  </cols>
  <sheetData>
    <row r="1" spans="1:7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5">
      <c r="A2" s="28">
        <v>1</v>
      </c>
      <c r="B2" s="29">
        <v>0</v>
      </c>
      <c r="C2" s="29">
        <v>5.694</v>
      </c>
      <c r="D2" s="29">
        <v>13.308</v>
      </c>
      <c r="E2" s="29">
        <v>0.5</v>
      </c>
      <c r="F2" s="26" t="s">
        <v>7</v>
      </c>
      <c r="G2" s="30">
        <v>1</v>
      </c>
    </row>
    <row r="3" spans="1:7" x14ac:dyDescent="0.25">
      <c r="A3" s="28">
        <v>2</v>
      </c>
      <c r="B3" s="29">
        <v>5.0000000000000001E-3</v>
      </c>
      <c r="C3" s="29">
        <v>5.694</v>
      </c>
      <c r="D3" s="29">
        <v>13.308</v>
      </c>
      <c r="E3" s="29">
        <v>0.5</v>
      </c>
      <c r="F3" s="26" t="s">
        <v>7</v>
      </c>
      <c r="G3" s="30">
        <v>1</v>
      </c>
    </row>
    <row r="4" spans="1:7" x14ac:dyDescent="0.25">
      <c r="A4" s="1">
        <v>3</v>
      </c>
      <c r="B4" s="3">
        <v>7.0000000000000001E-3</v>
      </c>
      <c r="C4" s="3">
        <v>5.694</v>
      </c>
      <c r="D4" s="3">
        <v>13.308</v>
      </c>
      <c r="E4" s="3">
        <v>0.5</v>
      </c>
      <c r="F4" t="s">
        <v>8</v>
      </c>
      <c r="G4" s="5">
        <v>0.99250000000000005</v>
      </c>
    </row>
    <row r="5" spans="1:7" x14ac:dyDescent="0.25">
      <c r="A5" s="1">
        <v>4</v>
      </c>
      <c r="B5" s="3">
        <v>8.9999999999999993E-3</v>
      </c>
      <c r="C5" s="3">
        <v>5.694</v>
      </c>
      <c r="D5" s="3">
        <v>13.308</v>
      </c>
      <c r="E5" s="3">
        <v>0.5</v>
      </c>
      <c r="F5" t="s">
        <v>8</v>
      </c>
      <c r="G5" s="5">
        <v>0.98499999999999999</v>
      </c>
    </row>
    <row r="6" spans="1:7" x14ac:dyDescent="0.25">
      <c r="A6" s="1">
        <v>5</v>
      </c>
      <c r="B6" s="3">
        <v>1.0999999999999999E-2</v>
      </c>
      <c r="C6" s="3">
        <v>5.694</v>
      </c>
      <c r="D6" s="3">
        <v>13.308</v>
      </c>
      <c r="E6" s="3">
        <v>0.5</v>
      </c>
      <c r="F6" t="s">
        <v>8</v>
      </c>
      <c r="G6" s="5">
        <v>0.97750000000000004</v>
      </c>
    </row>
    <row r="7" spans="1:7" x14ac:dyDescent="0.25">
      <c r="A7" s="1">
        <v>6</v>
      </c>
      <c r="B7" s="3">
        <v>1.2999999999999999E-2</v>
      </c>
      <c r="C7" s="3">
        <v>5.694</v>
      </c>
      <c r="D7" s="3">
        <v>13.308</v>
      </c>
      <c r="E7" s="3">
        <v>0.5</v>
      </c>
      <c r="F7" t="s">
        <v>9</v>
      </c>
      <c r="G7" s="5">
        <v>0.97</v>
      </c>
    </row>
    <row r="8" spans="1:7" x14ac:dyDescent="0.25">
      <c r="A8" s="31">
        <v>7</v>
      </c>
      <c r="B8" s="32">
        <v>2.4E-2</v>
      </c>
      <c r="C8" s="32">
        <v>5.7919999999999998</v>
      </c>
      <c r="D8" s="32">
        <v>13.308</v>
      </c>
      <c r="E8" s="32">
        <v>0.499</v>
      </c>
      <c r="F8" t="s">
        <v>9</v>
      </c>
      <c r="G8" s="33">
        <v>0.93100000000000005</v>
      </c>
    </row>
    <row r="9" spans="1:7" x14ac:dyDescent="0.25">
      <c r="A9" s="1">
        <v>8</v>
      </c>
      <c r="B9" s="3">
        <v>2.5999999999999999E-2</v>
      </c>
      <c r="C9" s="3">
        <v>5.8109999999999999</v>
      </c>
      <c r="D9" s="3">
        <v>13.308</v>
      </c>
      <c r="E9" s="3">
        <v>0.498</v>
      </c>
      <c r="F9" t="s">
        <v>9</v>
      </c>
      <c r="G9" s="5">
        <v>0.92500000000000004</v>
      </c>
    </row>
    <row r="10" spans="1:7" x14ac:dyDescent="0.25">
      <c r="A10" s="1">
        <v>9</v>
      </c>
      <c r="B10" s="3">
        <v>4.7E-2</v>
      </c>
      <c r="C10" s="3">
        <v>6.0579999999999998</v>
      </c>
      <c r="D10" s="3">
        <v>13.308</v>
      </c>
      <c r="E10" s="3">
        <v>0.48299999999999998</v>
      </c>
      <c r="F10" t="s">
        <v>8</v>
      </c>
      <c r="G10" s="5">
        <v>0.84</v>
      </c>
    </row>
    <row r="11" spans="1:7" x14ac:dyDescent="0.25">
      <c r="A11" s="1">
        <v>10</v>
      </c>
      <c r="B11" s="3">
        <v>6.8000000000000005E-2</v>
      </c>
      <c r="C11" s="3">
        <v>6.3040000000000003</v>
      </c>
      <c r="D11" s="3">
        <v>13.308</v>
      </c>
      <c r="E11" s="3">
        <v>0.46800000000000003</v>
      </c>
      <c r="F11" t="s">
        <v>8</v>
      </c>
      <c r="G11" s="5">
        <v>0.76</v>
      </c>
    </row>
    <row r="12" spans="1:7" x14ac:dyDescent="0.25">
      <c r="A12" s="1">
        <v>11</v>
      </c>
      <c r="B12" s="3">
        <v>8.8999999999999996E-2</v>
      </c>
      <c r="C12" s="3">
        <v>6.5510000000000002</v>
      </c>
      <c r="D12" s="3">
        <v>13.308</v>
      </c>
      <c r="E12" s="3">
        <v>0.45300000000000001</v>
      </c>
      <c r="F12" t="s">
        <v>8</v>
      </c>
      <c r="G12" s="5">
        <v>0.68</v>
      </c>
    </row>
    <row r="13" spans="1:7" x14ac:dyDescent="0.25">
      <c r="A13" s="1">
        <v>12</v>
      </c>
      <c r="B13" s="3">
        <v>0.114</v>
      </c>
      <c r="C13" s="3">
        <v>6.835</v>
      </c>
      <c r="D13" s="3">
        <v>13.308</v>
      </c>
      <c r="E13" s="3">
        <v>0.41</v>
      </c>
      <c r="F13" t="s">
        <v>8</v>
      </c>
      <c r="G13" s="5">
        <v>0.6</v>
      </c>
    </row>
    <row r="14" spans="1:7" x14ac:dyDescent="0.25">
      <c r="A14" s="1">
        <v>13</v>
      </c>
      <c r="B14" s="3">
        <v>0.14599999999999999</v>
      </c>
      <c r="C14" s="3">
        <v>7.2149999999999999</v>
      </c>
      <c r="D14" s="3">
        <v>13.308</v>
      </c>
      <c r="E14" s="3">
        <v>0.4</v>
      </c>
      <c r="F14" t="s">
        <v>8</v>
      </c>
      <c r="G14" s="5">
        <v>0.51</v>
      </c>
    </row>
    <row r="15" spans="1:7" x14ac:dyDescent="0.25">
      <c r="A15" s="28">
        <v>14</v>
      </c>
      <c r="B15" s="29">
        <v>0.16300000000000001</v>
      </c>
      <c r="C15" s="29">
        <v>7.4039999999999999</v>
      </c>
      <c r="D15" s="29">
        <v>13.177</v>
      </c>
      <c r="E15" s="29">
        <v>0.39</v>
      </c>
      <c r="F15" s="26" t="s">
        <v>8</v>
      </c>
      <c r="G15" s="30">
        <v>0.47</v>
      </c>
    </row>
    <row r="16" spans="1:7" x14ac:dyDescent="0.25">
      <c r="A16" s="1">
        <v>15</v>
      </c>
      <c r="B16" s="3">
        <v>0.17899999999999999</v>
      </c>
      <c r="C16" s="3">
        <v>7.5519999999999996</v>
      </c>
      <c r="D16" s="3">
        <v>13.045999999999999</v>
      </c>
      <c r="E16" s="3">
        <v>0.38</v>
      </c>
      <c r="F16" t="s">
        <v>8</v>
      </c>
      <c r="G16" s="5">
        <v>0.435</v>
      </c>
    </row>
    <row r="17" spans="1:7" x14ac:dyDescent="0.25">
      <c r="A17" s="1">
        <v>16</v>
      </c>
      <c r="B17" s="3">
        <v>0.19500000000000001</v>
      </c>
      <c r="C17" s="3">
        <v>7.6280000000000001</v>
      </c>
      <c r="D17" s="3">
        <v>12.914999999999999</v>
      </c>
      <c r="E17" s="3">
        <v>0.378</v>
      </c>
      <c r="F17" t="s">
        <v>10</v>
      </c>
      <c r="G17" s="5">
        <v>0.40500000000000003</v>
      </c>
    </row>
    <row r="18" spans="1:7" x14ac:dyDescent="0.25">
      <c r="A18" s="1">
        <v>17</v>
      </c>
      <c r="B18" s="3">
        <v>0.222</v>
      </c>
      <c r="C18" s="3">
        <v>7.585</v>
      </c>
      <c r="D18" s="3">
        <v>12.132999999999999</v>
      </c>
      <c r="E18" s="3">
        <v>0.377</v>
      </c>
      <c r="F18" t="s">
        <v>10</v>
      </c>
      <c r="G18" s="5">
        <v>0.38</v>
      </c>
    </row>
    <row r="19" spans="1:7" x14ac:dyDescent="0.25">
      <c r="A19" s="1">
        <v>18</v>
      </c>
      <c r="B19" s="3">
        <v>0.249</v>
      </c>
      <c r="C19" s="3">
        <v>7.4880000000000004</v>
      </c>
      <c r="D19" s="3">
        <v>11.35</v>
      </c>
      <c r="E19" s="3">
        <v>0.375</v>
      </c>
      <c r="F19" t="s">
        <v>11</v>
      </c>
      <c r="G19" s="5">
        <v>0.36</v>
      </c>
    </row>
    <row r="20" spans="1:7" x14ac:dyDescent="0.25">
      <c r="A20" s="1">
        <v>19</v>
      </c>
      <c r="B20" s="3">
        <v>0.27600000000000002</v>
      </c>
      <c r="C20" s="3">
        <v>7.3470000000000004</v>
      </c>
      <c r="D20" s="3">
        <v>10.568</v>
      </c>
      <c r="E20" s="3">
        <v>0.375</v>
      </c>
      <c r="F20" t="s">
        <v>11</v>
      </c>
      <c r="G20" s="5">
        <v>0.34</v>
      </c>
    </row>
    <row r="21" spans="1:7" x14ac:dyDescent="0.25">
      <c r="A21" s="1">
        <v>20</v>
      </c>
      <c r="B21" s="3">
        <v>0.35799999999999998</v>
      </c>
      <c r="C21" s="3">
        <v>6.923</v>
      </c>
      <c r="D21" s="3">
        <v>9.1660000000000004</v>
      </c>
      <c r="E21" s="3">
        <v>0.375</v>
      </c>
      <c r="F21" t="s">
        <v>12</v>
      </c>
      <c r="G21" s="5">
        <v>0.3</v>
      </c>
    </row>
    <row r="22" spans="1:7" x14ac:dyDescent="0.25">
      <c r="A22" s="1">
        <v>21</v>
      </c>
      <c r="B22" s="3">
        <v>0.439</v>
      </c>
      <c r="C22" s="3">
        <v>6.4290000000000003</v>
      </c>
      <c r="D22" s="3">
        <v>7.6879999999999997</v>
      </c>
      <c r="E22" s="3">
        <v>0.375</v>
      </c>
      <c r="F22" t="s">
        <v>13</v>
      </c>
      <c r="G22" s="5">
        <v>0.26</v>
      </c>
    </row>
    <row r="23" spans="1:7" x14ac:dyDescent="0.25">
      <c r="A23" s="1">
        <v>22</v>
      </c>
      <c r="B23" s="3">
        <v>0.52</v>
      </c>
      <c r="C23" s="3">
        <v>5.915</v>
      </c>
      <c r="D23" s="3">
        <v>6.18</v>
      </c>
      <c r="E23" s="3">
        <v>0.375</v>
      </c>
      <c r="F23" t="s">
        <v>14</v>
      </c>
      <c r="G23" s="5">
        <v>0.23</v>
      </c>
    </row>
    <row r="24" spans="1:7" x14ac:dyDescent="0.25">
      <c r="A24" s="1">
        <v>23</v>
      </c>
      <c r="B24" s="3">
        <v>0.60199999999999998</v>
      </c>
      <c r="C24" s="3">
        <v>5.4169999999999998</v>
      </c>
      <c r="D24" s="3">
        <v>4.7430000000000003</v>
      </c>
      <c r="E24" s="3">
        <v>0.375</v>
      </c>
      <c r="F24" t="s">
        <v>14</v>
      </c>
      <c r="G24" s="5">
        <v>0.21</v>
      </c>
    </row>
    <row r="25" spans="1:7" x14ac:dyDescent="0.25">
      <c r="A25" s="1">
        <v>24</v>
      </c>
      <c r="B25" s="3">
        <v>0.66700000000000004</v>
      </c>
      <c r="C25" s="3">
        <v>5.0190000000000001</v>
      </c>
      <c r="D25" s="3">
        <v>3.633</v>
      </c>
      <c r="E25" s="3">
        <v>0.375</v>
      </c>
      <c r="F25" t="s">
        <v>15</v>
      </c>
      <c r="G25" s="5">
        <v>0.19</v>
      </c>
    </row>
    <row r="26" spans="1:7" x14ac:dyDescent="0.25">
      <c r="A26" s="1">
        <v>25</v>
      </c>
      <c r="B26" s="3">
        <v>0.68300000000000005</v>
      </c>
      <c r="C26" s="3">
        <v>4.92</v>
      </c>
      <c r="D26" s="3">
        <v>3.383</v>
      </c>
      <c r="E26" s="3">
        <v>0.375</v>
      </c>
      <c r="F26" t="s">
        <v>15</v>
      </c>
      <c r="G26" s="5">
        <v>0.185</v>
      </c>
    </row>
    <row r="27" spans="1:7" x14ac:dyDescent="0.25">
      <c r="A27" s="1">
        <v>26</v>
      </c>
      <c r="B27" s="3">
        <v>0.73199999999999998</v>
      </c>
      <c r="C27" s="3">
        <v>4.6210000000000004</v>
      </c>
      <c r="D27" s="3">
        <v>2.7349999999999999</v>
      </c>
      <c r="E27" s="3">
        <v>0.375</v>
      </c>
      <c r="F27" t="s">
        <v>15</v>
      </c>
      <c r="G27" s="5">
        <v>0.18</v>
      </c>
    </row>
    <row r="28" spans="1:7" x14ac:dyDescent="0.25">
      <c r="A28" s="1">
        <v>27</v>
      </c>
      <c r="B28" s="3">
        <v>0.76400000000000001</v>
      </c>
      <c r="C28" s="3">
        <v>4.4219999999999997</v>
      </c>
      <c r="D28" s="3">
        <v>2.3479999999999999</v>
      </c>
      <c r="E28" s="3">
        <v>0.375</v>
      </c>
      <c r="F28" t="s">
        <v>15</v>
      </c>
      <c r="G28" s="5">
        <v>0.18</v>
      </c>
    </row>
    <row r="29" spans="1:7" x14ac:dyDescent="0.25">
      <c r="A29" s="1">
        <v>28</v>
      </c>
      <c r="B29" s="3">
        <v>0.84599999999999997</v>
      </c>
      <c r="C29" s="3">
        <v>3.9249999999999998</v>
      </c>
      <c r="D29" s="3">
        <v>1.38</v>
      </c>
      <c r="E29" s="3">
        <v>0.375</v>
      </c>
      <c r="F29" t="s">
        <v>15</v>
      </c>
      <c r="G29" s="5">
        <v>0.18</v>
      </c>
    </row>
    <row r="30" spans="1:7" x14ac:dyDescent="0.25">
      <c r="A30" s="1">
        <v>29</v>
      </c>
      <c r="B30" s="3">
        <v>0.89400000000000002</v>
      </c>
      <c r="C30" s="3">
        <v>3.6190000000000002</v>
      </c>
      <c r="D30" s="3">
        <v>0.79900000000000004</v>
      </c>
      <c r="E30" s="3">
        <v>0.375</v>
      </c>
      <c r="F30" t="s">
        <v>15</v>
      </c>
      <c r="G30" s="5">
        <v>0.18</v>
      </c>
    </row>
    <row r="31" spans="1:7" x14ac:dyDescent="0.25">
      <c r="A31" s="1">
        <v>30</v>
      </c>
      <c r="B31" s="3">
        <v>0.94299999999999995</v>
      </c>
      <c r="C31" s="3">
        <v>2.8239999999999998</v>
      </c>
      <c r="D31" s="3">
        <v>0.28000000000000003</v>
      </c>
      <c r="E31" s="3">
        <v>0.375</v>
      </c>
      <c r="F31" t="s">
        <v>15</v>
      </c>
      <c r="G31" s="5">
        <v>0.18</v>
      </c>
    </row>
    <row r="32" spans="1:7" x14ac:dyDescent="0.25">
      <c r="A32" s="1">
        <v>31</v>
      </c>
      <c r="B32" s="3">
        <v>0.95699999999999996</v>
      </c>
      <c r="C32" s="3">
        <v>2.375</v>
      </c>
      <c r="D32" s="3">
        <v>0.21</v>
      </c>
      <c r="E32" s="3">
        <v>0.375</v>
      </c>
      <c r="F32" t="s">
        <v>15</v>
      </c>
      <c r="G32" s="5">
        <v>0.18</v>
      </c>
    </row>
    <row r="33" spans="1:7" x14ac:dyDescent="0.25">
      <c r="A33" s="1">
        <v>32</v>
      </c>
      <c r="B33" s="3">
        <v>0.97199999999999998</v>
      </c>
      <c r="C33" s="3">
        <v>1.8360000000000001</v>
      </c>
      <c r="D33" s="3">
        <v>0.14000000000000001</v>
      </c>
      <c r="E33" s="3">
        <v>0.375</v>
      </c>
      <c r="F33" t="s">
        <v>15</v>
      </c>
      <c r="G33" s="5">
        <v>0.18</v>
      </c>
    </row>
    <row r="34" spans="1:7" x14ac:dyDescent="0.25">
      <c r="A34" s="1">
        <v>33</v>
      </c>
      <c r="B34" s="3">
        <v>0.98599999999999999</v>
      </c>
      <c r="C34" s="3">
        <v>1.208</v>
      </c>
      <c r="D34" s="3">
        <v>7.0000000000000007E-2</v>
      </c>
      <c r="E34" s="3">
        <v>0.375</v>
      </c>
      <c r="F34" t="s">
        <v>15</v>
      </c>
      <c r="G34" s="5">
        <v>0.18</v>
      </c>
    </row>
    <row r="35" spans="1:7" x14ac:dyDescent="0.25">
      <c r="A35" s="11">
        <v>34</v>
      </c>
      <c r="B35" s="15">
        <v>1</v>
      </c>
      <c r="C35" s="15">
        <v>0.1</v>
      </c>
      <c r="D35" s="15">
        <v>0</v>
      </c>
      <c r="E35" s="15">
        <v>0.375</v>
      </c>
      <c r="F35" s="10" t="s">
        <v>15</v>
      </c>
      <c r="G35" s="16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1" sqref="D21"/>
    </sheetView>
  </sheetViews>
  <sheetFormatPr defaultRowHeight="15" x14ac:dyDescent="0.25"/>
  <cols>
    <col min="1" max="1" width="8.42578125" customWidth="1"/>
    <col min="2" max="2" width="7.5703125" customWidth="1"/>
    <col min="3" max="3" width="8.5703125" customWidth="1"/>
    <col min="4" max="4" width="13.42578125" customWidth="1"/>
    <col min="5" max="5" width="18.85546875" customWidth="1"/>
    <col min="6" max="6" width="7.28515625" customWidth="1"/>
    <col min="7" max="7" width="7.140625" customWidth="1"/>
  </cols>
  <sheetData>
    <row r="1" spans="1:7" ht="30.75" customHeight="1" x14ac:dyDescent="0.25">
      <c r="A1" s="94" t="s">
        <v>0</v>
      </c>
      <c r="B1" s="94" t="s">
        <v>56</v>
      </c>
      <c r="C1" s="25" t="s">
        <v>48</v>
      </c>
      <c r="D1" s="25" t="s">
        <v>50</v>
      </c>
      <c r="E1" s="25" t="s">
        <v>51</v>
      </c>
      <c r="F1" s="25" t="s">
        <v>53</v>
      </c>
      <c r="G1" s="25" t="s">
        <v>54</v>
      </c>
    </row>
    <row r="2" spans="1:7" x14ac:dyDescent="0.25">
      <c r="A2" s="94"/>
      <c r="B2" s="94"/>
      <c r="C2" s="22" t="s">
        <v>49</v>
      </c>
      <c r="D2" s="22" t="s">
        <v>18</v>
      </c>
      <c r="E2" s="22" t="s">
        <v>52</v>
      </c>
      <c r="F2" s="22" t="s">
        <v>46</v>
      </c>
      <c r="G2" s="22" t="s">
        <v>46</v>
      </c>
    </row>
    <row r="3" spans="1:7" x14ac:dyDescent="0.25">
      <c r="A3" s="95"/>
      <c r="B3" s="19" t="s">
        <v>55</v>
      </c>
      <c r="C3" s="11" t="s">
        <v>57</v>
      </c>
      <c r="D3" s="11" t="s">
        <v>57</v>
      </c>
      <c r="E3" s="11" t="s">
        <v>57</v>
      </c>
      <c r="F3" s="11" t="s">
        <v>57</v>
      </c>
      <c r="G3" s="11" t="s">
        <v>57</v>
      </c>
    </row>
    <row r="4" spans="1:7" x14ac:dyDescent="0.25">
      <c r="A4" s="28">
        <v>1</v>
      </c>
      <c r="B4" s="29">
        <v>0</v>
      </c>
      <c r="C4" s="26">
        <v>160</v>
      </c>
      <c r="D4" s="26"/>
      <c r="E4" s="26"/>
      <c r="F4" s="26"/>
      <c r="G4" s="26"/>
    </row>
    <row r="5" spans="1:7" x14ac:dyDescent="0.25">
      <c r="A5" s="28">
        <v>2</v>
      </c>
      <c r="B5" s="29">
        <v>5.0000000000000001E-3</v>
      </c>
      <c r="C5" s="26">
        <v>140</v>
      </c>
      <c r="D5" s="26">
        <v>1</v>
      </c>
      <c r="E5" s="27">
        <v>1</v>
      </c>
      <c r="F5" s="26"/>
      <c r="G5" s="26"/>
    </row>
    <row r="6" spans="1:7" x14ac:dyDescent="0.25">
      <c r="A6" s="1">
        <v>3</v>
      </c>
      <c r="B6" s="3">
        <v>7.0000000000000001E-3</v>
      </c>
      <c r="C6">
        <v>120</v>
      </c>
      <c r="D6">
        <v>2</v>
      </c>
      <c r="E6" s="20">
        <v>2</v>
      </c>
    </row>
    <row r="7" spans="1:7" x14ac:dyDescent="0.25">
      <c r="A7" s="1">
        <v>4</v>
      </c>
      <c r="B7" s="3">
        <v>8.9999999999999993E-3</v>
      </c>
      <c r="C7">
        <v>100</v>
      </c>
      <c r="D7">
        <v>3</v>
      </c>
      <c r="E7" s="20">
        <v>3</v>
      </c>
    </row>
    <row r="8" spans="1:7" x14ac:dyDescent="0.25">
      <c r="A8" s="1">
        <v>5</v>
      </c>
      <c r="B8" s="3">
        <v>1.0999999999999999E-2</v>
      </c>
      <c r="C8">
        <v>80</v>
      </c>
      <c r="D8">
        <v>4</v>
      </c>
      <c r="E8" s="20">
        <v>5</v>
      </c>
    </row>
    <row r="9" spans="1:7" x14ac:dyDescent="0.25">
      <c r="A9" s="1">
        <v>6</v>
      </c>
      <c r="B9" s="3">
        <v>1.2999999999999999E-2</v>
      </c>
      <c r="C9">
        <v>70</v>
      </c>
      <c r="D9">
        <v>10</v>
      </c>
      <c r="E9" s="20">
        <v>7</v>
      </c>
      <c r="F9">
        <v>1</v>
      </c>
      <c r="G9">
        <v>1</v>
      </c>
    </row>
    <row r="10" spans="1:7" x14ac:dyDescent="0.25">
      <c r="A10" s="31">
        <v>7</v>
      </c>
      <c r="B10" s="32">
        <v>2.4E-2</v>
      </c>
      <c r="C10" s="34">
        <v>63</v>
      </c>
      <c r="D10" s="34">
        <v>13</v>
      </c>
      <c r="E10" s="20">
        <v>8</v>
      </c>
      <c r="F10">
        <v>3.5</v>
      </c>
      <c r="G10">
        <v>3.5</v>
      </c>
    </row>
    <row r="11" spans="1:7" x14ac:dyDescent="0.25">
      <c r="A11" s="1">
        <v>8</v>
      </c>
      <c r="B11" s="3">
        <v>2.5999999999999999E-2</v>
      </c>
      <c r="C11">
        <v>55</v>
      </c>
      <c r="D11">
        <v>13</v>
      </c>
      <c r="E11" s="20">
        <v>9</v>
      </c>
      <c r="F11">
        <v>13</v>
      </c>
      <c r="G11">
        <v>13</v>
      </c>
    </row>
    <row r="12" spans="1:7" x14ac:dyDescent="0.25">
      <c r="A12" s="1">
        <v>9</v>
      </c>
      <c r="B12" s="3">
        <v>4.7E-2</v>
      </c>
      <c r="C12">
        <v>40</v>
      </c>
      <c r="D12">
        <v>20</v>
      </c>
      <c r="E12" s="20" t="s">
        <v>59</v>
      </c>
      <c r="F12">
        <v>30</v>
      </c>
      <c r="G12">
        <v>100</v>
      </c>
    </row>
    <row r="13" spans="1:7" x14ac:dyDescent="0.25">
      <c r="A13" s="1">
        <v>10</v>
      </c>
      <c r="B13" s="3">
        <v>6.8000000000000005E-2</v>
      </c>
      <c r="C13">
        <v>25</v>
      </c>
      <c r="D13">
        <v>30</v>
      </c>
      <c r="E13" s="20" t="s">
        <v>60</v>
      </c>
      <c r="F13">
        <v>50</v>
      </c>
      <c r="G13">
        <v>100</v>
      </c>
    </row>
    <row r="14" spans="1:7" x14ac:dyDescent="0.25">
      <c r="A14" s="1">
        <v>11</v>
      </c>
      <c r="B14" s="3">
        <v>8.8999999999999996E-2</v>
      </c>
      <c r="C14">
        <v>15</v>
      </c>
      <c r="D14">
        <v>51</v>
      </c>
      <c r="E14" s="20" t="s">
        <v>61</v>
      </c>
      <c r="F14">
        <v>60</v>
      </c>
      <c r="G14">
        <v>100</v>
      </c>
    </row>
    <row r="15" spans="1:7" x14ac:dyDescent="0.25">
      <c r="A15" s="1">
        <v>12</v>
      </c>
      <c r="B15" s="3">
        <v>0.114</v>
      </c>
      <c r="C15">
        <v>5</v>
      </c>
      <c r="D15">
        <v>68</v>
      </c>
      <c r="E15" s="20" t="s">
        <v>62</v>
      </c>
      <c r="F15">
        <v>60</v>
      </c>
      <c r="G15">
        <v>100</v>
      </c>
    </row>
    <row r="16" spans="1:7" x14ac:dyDescent="0.25">
      <c r="A16" s="1">
        <v>13</v>
      </c>
      <c r="B16" s="3">
        <v>0.14599999999999999</v>
      </c>
      <c r="C16" s="20" t="s">
        <v>58</v>
      </c>
      <c r="D16">
        <v>94</v>
      </c>
      <c r="E16" s="20" t="s">
        <v>63</v>
      </c>
      <c r="F16">
        <v>60</v>
      </c>
      <c r="G16">
        <v>100</v>
      </c>
    </row>
    <row r="17" spans="1:7" x14ac:dyDescent="0.25">
      <c r="A17" s="28">
        <v>14</v>
      </c>
      <c r="B17" s="29">
        <v>0.16300000000000001</v>
      </c>
      <c r="C17" s="26"/>
      <c r="D17" s="26">
        <v>111</v>
      </c>
      <c r="E17" s="20" t="s">
        <v>64</v>
      </c>
      <c r="F17">
        <v>60</v>
      </c>
      <c r="G17">
        <v>60</v>
      </c>
    </row>
    <row r="18" spans="1:7" x14ac:dyDescent="0.25">
      <c r="A18" s="1">
        <v>15</v>
      </c>
      <c r="B18" s="3">
        <v>0.17899999999999999</v>
      </c>
      <c r="D18">
        <v>119</v>
      </c>
      <c r="E18" s="20" t="s">
        <v>65</v>
      </c>
      <c r="F18">
        <v>60</v>
      </c>
      <c r="G18">
        <v>60</v>
      </c>
    </row>
    <row r="19" spans="1:7" x14ac:dyDescent="0.25">
      <c r="A19" s="1">
        <v>16</v>
      </c>
      <c r="B19" s="3">
        <v>0.19500000000000001</v>
      </c>
      <c r="D19">
        <v>136</v>
      </c>
      <c r="E19" s="20" t="s">
        <v>65</v>
      </c>
      <c r="F19">
        <v>60</v>
      </c>
      <c r="G19">
        <v>60</v>
      </c>
    </row>
    <row r="20" spans="1:7" x14ac:dyDescent="0.25">
      <c r="A20" s="1">
        <v>17</v>
      </c>
      <c r="B20" s="3">
        <v>0.222</v>
      </c>
      <c r="D20">
        <v>136</v>
      </c>
      <c r="E20" s="20" t="s">
        <v>65</v>
      </c>
      <c r="F20">
        <v>60</v>
      </c>
      <c r="G20">
        <v>60</v>
      </c>
    </row>
    <row r="21" spans="1:7" x14ac:dyDescent="0.25">
      <c r="A21" s="1">
        <v>18</v>
      </c>
      <c r="B21" s="3">
        <v>0.249</v>
      </c>
      <c r="D21">
        <v>136</v>
      </c>
      <c r="E21" s="20" t="s">
        <v>66</v>
      </c>
      <c r="F21">
        <v>60</v>
      </c>
      <c r="G21">
        <v>60</v>
      </c>
    </row>
    <row r="22" spans="1:7" x14ac:dyDescent="0.25">
      <c r="A22" s="1">
        <v>19</v>
      </c>
      <c r="B22" s="3">
        <v>0.27600000000000002</v>
      </c>
      <c r="D22">
        <v>128</v>
      </c>
      <c r="E22" s="20" t="s">
        <v>66</v>
      </c>
      <c r="F22">
        <v>60</v>
      </c>
      <c r="G22">
        <v>60</v>
      </c>
    </row>
    <row r="23" spans="1:7" x14ac:dyDescent="0.25">
      <c r="A23" s="1">
        <v>20</v>
      </c>
      <c r="B23" s="3">
        <v>0.35799999999999998</v>
      </c>
      <c r="D23">
        <v>119</v>
      </c>
      <c r="E23" s="20" t="s">
        <v>67</v>
      </c>
      <c r="F23">
        <v>60</v>
      </c>
      <c r="G23">
        <v>60</v>
      </c>
    </row>
    <row r="24" spans="1:7" x14ac:dyDescent="0.25">
      <c r="A24" s="1">
        <v>21</v>
      </c>
      <c r="B24" s="3">
        <v>0.439</v>
      </c>
      <c r="D24">
        <v>111</v>
      </c>
      <c r="E24" s="20" t="s">
        <v>68</v>
      </c>
      <c r="F24">
        <v>60</v>
      </c>
      <c r="G24">
        <v>60</v>
      </c>
    </row>
    <row r="25" spans="1:7" x14ac:dyDescent="0.25">
      <c r="A25" s="1">
        <v>22</v>
      </c>
      <c r="B25" s="3">
        <v>0.52</v>
      </c>
      <c r="D25">
        <v>102</v>
      </c>
      <c r="E25" s="20" t="s">
        <v>69</v>
      </c>
      <c r="F25">
        <v>60</v>
      </c>
      <c r="G25">
        <v>60</v>
      </c>
    </row>
    <row r="26" spans="1:7" x14ac:dyDescent="0.25">
      <c r="A26" s="1">
        <v>23</v>
      </c>
      <c r="B26" s="3">
        <v>0.60199999999999998</v>
      </c>
      <c r="D26">
        <v>85</v>
      </c>
      <c r="E26" s="20" t="s">
        <v>69</v>
      </c>
      <c r="F26">
        <v>60</v>
      </c>
      <c r="G26">
        <v>60</v>
      </c>
    </row>
    <row r="27" spans="1:7" x14ac:dyDescent="0.25">
      <c r="A27" s="1">
        <v>24</v>
      </c>
      <c r="B27" s="3">
        <v>0.66700000000000004</v>
      </c>
      <c r="D27">
        <v>68</v>
      </c>
      <c r="E27" s="20" t="s">
        <v>69</v>
      </c>
      <c r="F27">
        <v>60</v>
      </c>
      <c r="G27">
        <v>60</v>
      </c>
    </row>
    <row r="28" spans="1:7" x14ac:dyDescent="0.25">
      <c r="A28" s="1">
        <v>25</v>
      </c>
      <c r="B28" s="3">
        <v>0.68300000000000005</v>
      </c>
      <c r="D28">
        <v>64</v>
      </c>
      <c r="E28" s="20" t="s">
        <v>69</v>
      </c>
      <c r="F28">
        <v>55</v>
      </c>
      <c r="G28">
        <v>55</v>
      </c>
    </row>
    <row r="29" spans="1:7" x14ac:dyDescent="0.25">
      <c r="A29" s="1">
        <v>26</v>
      </c>
      <c r="B29" s="3">
        <v>0.73199999999999998</v>
      </c>
      <c r="D29">
        <v>47</v>
      </c>
      <c r="E29" s="20" t="s">
        <v>69</v>
      </c>
      <c r="F29">
        <v>45</v>
      </c>
      <c r="G29">
        <v>45</v>
      </c>
    </row>
    <row r="30" spans="1:7" x14ac:dyDescent="0.25">
      <c r="A30" s="1">
        <v>27</v>
      </c>
      <c r="B30" s="3">
        <v>0.76400000000000001</v>
      </c>
      <c r="D30">
        <v>34</v>
      </c>
      <c r="E30" s="20" t="s">
        <v>69</v>
      </c>
      <c r="F30">
        <v>30</v>
      </c>
      <c r="G30">
        <v>30</v>
      </c>
    </row>
    <row r="31" spans="1:7" x14ac:dyDescent="0.25">
      <c r="A31" s="1">
        <v>28</v>
      </c>
      <c r="B31" s="3">
        <v>0.84599999999999997</v>
      </c>
      <c r="D31">
        <v>17</v>
      </c>
      <c r="E31" s="20" t="s">
        <v>69</v>
      </c>
      <c r="F31">
        <v>15</v>
      </c>
      <c r="G31">
        <v>15</v>
      </c>
    </row>
    <row r="32" spans="1:7" x14ac:dyDescent="0.25">
      <c r="A32" s="1">
        <v>29</v>
      </c>
      <c r="B32" s="3">
        <v>0.89400000000000002</v>
      </c>
      <c r="D32">
        <v>9</v>
      </c>
      <c r="E32" s="20" t="s">
        <v>69</v>
      </c>
      <c r="F32">
        <v>10</v>
      </c>
      <c r="G32">
        <v>10</v>
      </c>
    </row>
    <row r="33" spans="1:7" x14ac:dyDescent="0.25">
      <c r="A33" s="1">
        <v>30</v>
      </c>
      <c r="B33" s="3">
        <v>0.94299999999999995</v>
      </c>
      <c r="D33">
        <v>5</v>
      </c>
      <c r="E33" s="20" t="s">
        <v>69</v>
      </c>
      <c r="F33">
        <v>5</v>
      </c>
      <c r="G33" s="20" t="s">
        <v>58</v>
      </c>
    </row>
    <row r="34" spans="1:7" x14ac:dyDescent="0.25">
      <c r="A34" s="1">
        <v>31</v>
      </c>
      <c r="B34" s="3">
        <v>0.95699999999999996</v>
      </c>
      <c r="D34">
        <v>5</v>
      </c>
      <c r="E34" s="20" t="s">
        <v>69</v>
      </c>
      <c r="F34">
        <v>5</v>
      </c>
    </row>
    <row r="35" spans="1:7" x14ac:dyDescent="0.25">
      <c r="A35" s="1">
        <v>32</v>
      </c>
      <c r="B35" s="3">
        <v>0.97199999999999998</v>
      </c>
      <c r="D35">
        <v>5</v>
      </c>
      <c r="E35" s="20" t="s">
        <v>69</v>
      </c>
      <c r="F35">
        <v>5</v>
      </c>
    </row>
    <row r="36" spans="1:7" x14ac:dyDescent="0.25">
      <c r="A36" s="1">
        <v>33</v>
      </c>
      <c r="B36" s="3">
        <v>0.98599999999999999</v>
      </c>
      <c r="D36">
        <v>5</v>
      </c>
      <c r="E36" s="20" t="s">
        <v>69</v>
      </c>
      <c r="F36">
        <v>5</v>
      </c>
    </row>
    <row r="37" spans="1:7" x14ac:dyDescent="0.25">
      <c r="A37" s="11">
        <v>34</v>
      </c>
      <c r="B37" s="15">
        <v>1</v>
      </c>
      <c r="C37" s="10"/>
      <c r="D37" s="21" t="s">
        <v>58</v>
      </c>
      <c r="E37" s="21" t="s">
        <v>58</v>
      </c>
      <c r="F37" s="21" t="s">
        <v>58</v>
      </c>
      <c r="G37" s="21"/>
    </row>
  </sheetData>
  <mergeCells count="2">
    <mergeCell ref="B1:B2"/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zoomScale="80" zoomScaleNormal="80" workbookViewId="0">
      <selection activeCell="U36" sqref="U36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</cols>
  <sheetData>
    <row r="1" spans="1:18" x14ac:dyDescent="0.25">
      <c r="K1" s="96" t="s">
        <v>77</v>
      </c>
      <c r="L1" s="96"/>
      <c r="M1" s="96"/>
      <c r="N1" s="41"/>
      <c r="O1" s="96" t="s">
        <v>78</v>
      </c>
      <c r="P1" s="96"/>
      <c r="Q1" s="42"/>
    </row>
    <row r="2" spans="1:18" ht="45" x14ac:dyDescent="0.25">
      <c r="A2" s="24" t="s">
        <v>0</v>
      </c>
      <c r="B2" s="24" t="s">
        <v>86</v>
      </c>
      <c r="C2" s="24" t="s">
        <v>84</v>
      </c>
      <c r="D2" s="24" t="s">
        <v>2</v>
      </c>
      <c r="E2" s="24" t="s">
        <v>3</v>
      </c>
      <c r="F2" s="64" t="s">
        <v>89</v>
      </c>
      <c r="G2" s="24" t="s">
        <v>85</v>
      </c>
      <c r="H2" s="24" t="s">
        <v>87</v>
      </c>
      <c r="I2" s="24" t="s">
        <v>6</v>
      </c>
      <c r="J2" s="24"/>
      <c r="K2" s="24" t="s">
        <v>79</v>
      </c>
      <c r="L2" s="24" t="s">
        <v>80</v>
      </c>
      <c r="M2" s="24" t="s">
        <v>83</v>
      </c>
      <c r="N2" s="24"/>
      <c r="O2" s="24" t="s">
        <v>81</v>
      </c>
      <c r="P2" s="24" t="s">
        <v>82</v>
      </c>
      <c r="Q2" s="24"/>
      <c r="R2" s="24" t="s">
        <v>70</v>
      </c>
    </row>
    <row r="3" spans="1:18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</row>
    <row r="4" spans="1:18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</row>
    <row r="5" spans="1:18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</row>
    <row r="6" spans="1:18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</row>
    <row r="7" spans="1:18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</row>
    <row r="8" spans="1:18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</row>
    <row r="9" spans="1:18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 t="shared" ref="P9:P32" si="3">D9*I9</f>
        <v>5.3923519999999998</v>
      </c>
      <c r="Q9" s="3"/>
      <c r="R9" s="9" t="s">
        <v>71</v>
      </c>
    </row>
    <row r="10" spans="1:18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4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 t="shared" si="3"/>
        <v>5.3751750000000005</v>
      </c>
      <c r="Q10" s="3"/>
      <c r="R10" s="9"/>
    </row>
    <row r="11" spans="1:18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4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si="3"/>
        <v>5.0887199999999995</v>
      </c>
      <c r="Q11" s="3"/>
      <c r="R11" s="9"/>
    </row>
    <row r="12" spans="1:18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4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3"/>
        <v>4.7910400000000006</v>
      </c>
      <c r="Q12" s="3"/>
      <c r="R12" s="9"/>
    </row>
    <row r="13" spans="1:18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4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3"/>
        <v>4.4546800000000006</v>
      </c>
      <c r="Q13" s="3"/>
      <c r="R13" s="9" t="s">
        <v>75</v>
      </c>
    </row>
    <row r="14" spans="1:18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4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3"/>
        <v>4.101</v>
      </c>
      <c r="Q14" s="3"/>
      <c r="R14" s="9"/>
    </row>
    <row r="15" spans="1:18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4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3"/>
        <v>3.6796500000000001</v>
      </c>
      <c r="Q15" s="3"/>
      <c r="R15" s="9" t="s">
        <v>74</v>
      </c>
    </row>
    <row r="16" spans="1:18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4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3"/>
        <v>3.4798799999999996</v>
      </c>
      <c r="Q16" s="3"/>
      <c r="R16" s="9"/>
    </row>
    <row r="17" spans="1:18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4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3"/>
        <v>3.2851199999999996</v>
      </c>
      <c r="Q17" s="3"/>
      <c r="R17" s="9"/>
    </row>
    <row r="18" spans="1:18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4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3"/>
        <v>3.0893400000000004</v>
      </c>
      <c r="Q18" s="3"/>
      <c r="R18" s="9" t="s">
        <v>76</v>
      </c>
    </row>
    <row r="19" spans="1:18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4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3"/>
        <v>2.8822999999999999</v>
      </c>
      <c r="Q19" s="3"/>
      <c r="R19" s="9"/>
    </row>
    <row r="20" spans="1:18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4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3"/>
        <v>2.6956799999999999</v>
      </c>
      <c r="Q20" s="3"/>
      <c r="R20" s="9"/>
    </row>
    <row r="21" spans="1:18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4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3"/>
        <v>2.4979800000000005</v>
      </c>
      <c r="Q21" s="3"/>
      <c r="R21" s="9"/>
    </row>
    <row r="22" spans="1:18" x14ac:dyDescent="0.25">
      <c r="A22" s="31">
        <v>20</v>
      </c>
      <c r="B22" s="54">
        <v>0.35799999999999998</v>
      </c>
      <c r="C22" s="55">
        <f t="shared" si="0"/>
        <v>35.799999999999997</v>
      </c>
      <c r="D22" s="56">
        <f>'Airfoil &amp; Chord Properties'!C21</f>
        <v>6.923</v>
      </c>
      <c r="E22" s="56">
        <f>'Airfoil &amp; Chord Properties'!D21</f>
        <v>9.1660000000000004</v>
      </c>
      <c r="F22" s="56">
        <f t="shared" si="4"/>
        <v>0.15997687923780024</v>
      </c>
      <c r="G22" s="57">
        <f>'Airfoil &amp; Chord Properties'!E21</f>
        <v>0.375</v>
      </c>
      <c r="H22" s="59">
        <f t="shared" si="2"/>
        <v>2.5961249999999998</v>
      </c>
      <c r="I22" s="58">
        <f>'Airfoil &amp; Chord Properties'!G21</f>
        <v>0.3</v>
      </c>
      <c r="J22" s="51"/>
      <c r="K22" s="34">
        <v>1.5</v>
      </c>
      <c r="L22" s="32">
        <f>'Laminate Schedule'!D23/1000</f>
        <v>0.11899999999999999</v>
      </c>
      <c r="M22" s="65">
        <v>0</v>
      </c>
      <c r="O22" s="34">
        <v>8.5999999999999993E-2</v>
      </c>
      <c r="P22" s="32">
        <f t="shared" si="3"/>
        <v>2.0768999999999997</v>
      </c>
      <c r="Q22" s="3"/>
      <c r="R22" s="9"/>
    </row>
    <row r="23" spans="1:18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4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 t="shared" si="3"/>
        <v>1.67154</v>
      </c>
      <c r="Q23" s="3"/>
      <c r="R23" s="9"/>
    </row>
    <row r="24" spans="1:18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4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si="3"/>
        <v>1.3604500000000002</v>
      </c>
      <c r="Q24" s="3"/>
      <c r="R24" s="9"/>
    </row>
    <row r="25" spans="1:18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4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3"/>
        <v>1.13757</v>
      </c>
      <c r="Q25" s="3"/>
      <c r="R25" s="9" t="s">
        <v>73</v>
      </c>
    </row>
    <row r="26" spans="1:18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4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3"/>
        <v>0.95361000000000007</v>
      </c>
      <c r="Q26" s="3"/>
      <c r="R26" s="9"/>
    </row>
    <row r="27" spans="1:18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4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3"/>
        <v>0.91020000000000001</v>
      </c>
      <c r="Q27" s="3"/>
      <c r="R27" s="9"/>
    </row>
    <row r="28" spans="1:18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4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3"/>
        <v>0.83178000000000007</v>
      </c>
      <c r="Q28" s="3"/>
      <c r="R28" s="9"/>
    </row>
    <row r="29" spans="1:18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4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3"/>
        <v>0.79595999999999989</v>
      </c>
      <c r="Q29" s="3"/>
      <c r="R29" s="9"/>
    </row>
    <row r="30" spans="1:18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4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3"/>
        <v>0.70649999999999991</v>
      </c>
      <c r="Q30" s="3"/>
      <c r="R30" s="9"/>
    </row>
    <row r="31" spans="1:18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4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3"/>
        <v>0.65142</v>
      </c>
      <c r="Q31" s="3"/>
      <c r="R31" s="9"/>
    </row>
    <row r="32" spans="1:18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4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3"/>
        <v>0.50831999999999999</v>
      </c>
      <c r="Q32" s="3"/>
      <c r="R32" s="9" t="s">
        <v>72</v>
      </c>
    </row>
    <row r="33" spans="1:18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</row>
    <row r="34" spans="1:18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</row>
    <row r="35" spans="1:18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</row>
    <row r="36" spans="1:18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</row>
  </sheetData>
  <mergeCells count="2">
    <mergeCell ref="O1:P1"/>
    <mergeCell ref="K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4" sqref="I24"/>
    </sheetView>
  </sheetViews>
  <sheetFormatPr defaultRowHeight="15" x14ac:dyDescent="0.25"/>
  <cols>
    <col min="1" max="1" width="18.28515625" customWidth="1"/>
    <col min="2" max="2" width="11" customWidth="1"/>
    <col min="6" max="6" width="15.42578125" customWidth="1"/>
    <col min="8" max="8" width="10.42578125" customWidth="1"/>
    <col min="10" max="10" width="10.85546875" customWidth="1"/>
    <col min="13" max="13" width="11.140625" bestFit="1" customWidth="1"/>
  </cols>
  <sheetData>
    <row r="1" spans="1:13" x14ac:dyDescent="0.25">
      <c r="A1" s="9" t="s">
        <v>41</v>
      </c>
    </row>
    <row r="2" spans="1:13" ht="15" customHeight="1" x14ac:dyDescent="0.25">
      <c r="A2" s="98" t="s">
        <v>16</v>
      </c>
      <c r="B2" s="98"/>
      <c r="C2" s="98"/>
      <c r="D2" s="100" t="s">
        <v>27</v>
      </c>
      <c r="E2" s="100"/>
      <c r="F2" s="100"/>
      <c r="G2" s="100"/>
      <c r="H2" s="100"/>
      <c r="I2" s="100"/>
      <c r="J2" s="100"/>
      <c r="K2" s="100"/>
      <c r="L2" s="98" t="s">
        <v>35</v>
      </c>
      <c r="M2" s="97" t="s">
        <v>88</v>
      </c>
    </row>
    <row r="3" spans="1:13" x14ac:dyDescent="0.25">
      <c r="A3" s="99"/>
      <c r="B3" s="99"/>
      <c r="C3" s="99"/>
      <c r="D3" s="96" t="s">
        <v>28</v>
      </c>
      <c r="E3" s="96"/>
      <c r="F3" s="96"/>
      <c r="G3" s="96"/>
      <c r="H3" s="96" t="s">
        <v>33</v>
      </c>
      <c r="I3" s="96"/>
      <c r="J3" s="96" t="s">
        <v>34</v>
      </c>
      <c r="K3" s="96"/>
      <c r="L3" s="99"/>
      <c r="M3" s="94"/>
    </row>
    <row r="4" spans="1:13" ht="18" x14ac:dyDescent="0.35">
      <c r="A4" s="17" t="s">
        <v>17</v>
      </c>
      <c r="B4" s="17" t="s">
        <v>21</v>
      </c>
      <c r="C4" s="17" t="s">
        <v>25</v>
      </c>
      <c r="D4" s="17" t="s">
        <v>30</v>
      </c>
      <c r="E4" s="17" t="s">
        <v>29</v>
      </c>
      <c r="F4" s="18" t="s">
        <v>31</v>
      </c>
      <c r="G4" s="17" t="s">
        <v>32</v>
      </c>
      <c r="H4" s="17" t="s">
        <v>36</v>
      </c>
      <c r="I4" s="18" t="s">
        <v>37</v>
      </c>
      <c r="J4" s="17" t="s">
        <v>39</v>
      </c>
      <c r="K4" s="18" t="s">
        <v>38</v>
      </c>
      <c r="L4" s="18" t="s">
        <v>40</v>
      </c>
      <c r="M4" s="95"/>
    </row>
    <row r="5" spans="1:13" ht="18" x14ac:dyDescent="0.35">
      <c r="A5" t="s">
        <v>18</v>
      </c>
      <c r="B5" t="s">
        <v>22</v>
      </c>
      <c r="C5" s="4">
        <v>0.54</v>
      </c>
      <c r="D5" s="7">
        <v>41.8</v>
      </c>
      <c r="E5" s="7">
        <v>14</v>
      </c>
      <c r="F5" s="2">
        <v>0.28000000000000003</v>
      </c>
      <c r="G5" s="2">
        <v>2.63</v>
      </c>
      <c r="H5" s="8">
        <v>972</v>
      </c>
      <c r="I5" s="5">
        <v>2.4400000000000002E-2</v>
      </c>
      <c r="J5" s="8">
        <v>-702</v>
      </c>
      <c r="K5" s="5">
        <v>-1.5299999999999999E-2</v>
      </c>
      <c r="L5" s="8">
        <v>30</v>
      </c>
      <c r="M5" s="61">
        <v>1920</v>
      </c>
    </row>
    <row r="6" spans="1:13" ht="18" x14ac:dyDescent="0.35">
      <c r="A6" t="s">
        <v>19</v>
      </c>
      <c r="B6" t="s">
        <v>23</v>
      </c>
      <c r="C6" s="4">
        <v>0.44</v>
      </c>
      <c r="D6" s="7">
        <v>13.6</v>
      </c>
      <c r="E6" s="7">
        <v>13.3</v>
      </c>
      <c r="F6" s="2">
        <v>0.51</v>
      </c>
      <c r="G6" s="7">
        <v>11.8</v>
      </c>
      <c r="H6" s="8">
        <v>144</v>
      </c>
      <c r="I6" s="5">
        <v>2.1600000000000001E-2</v>
      </c>
      <c r="J6" s="8">
        <v>-213</v>
      </c>
      <c r="K6" s="5">
        <v>-1.7999999999999999E-2</v>
      </c>
      <c r="L6" s="6" t="s">
        <v>26</v>
      </c>
      <c r="M6" s="62">
        <v>1780</v>
      </c>
    </row>
    <row r="7" spans="1:13" ht="18" x14ac:dyDescent="0.35">
      <c r="A7" s="10" t="s">
        <v>20</v>
      </c>
      <c r="B7" s="10" t="s">
        <v>24</v>
      </c>
      <c r="C7" s="11" t="s">
        <v>26</v>
      </c>
      <c r="D7" s="12">
        <v>27.7</v>
      </c>
      <c r="E7" s="13">
        <v>13.65</v>
      </c>
      <c r="F7" s="13">
        <v>0.39</v>
      </c>
      <c r="G7" s="12">
        <v>7.2</v>
      </c>
      <c r="H7" s="14" t="s">
        <v>26</v>
      </c>
      <c r="I7" s="14" t="s">
        <v>26</v>
      </c>
      <c r="J7" s="14" t="s">
        <v>26</v>
      </c>
      <c r="K7" s="14" t="s">
        <v>26</v>
      </c>
      <c r="L7" s="14" t="s">
        <v>26</v>
      </c>
      <c r="M7" s="63">
        <f>AVERAGE(M5,M6)</f>
        <v>1850</v>
      </c>
    </row>
    <row r="8" spans="1:13" x14ac:dyDescent="0.25">
      <c r="G8" s="2"/>
    </row>
    <row r="11" spans="1:13" x14ac:dyDescent="0.25">
      <c r="A11" s="9" t="s">
        <v>42</v>
      </c>
    </row>
    <row r="12" spans="1:13" ht="18.75" x14ac:dyDescent="0.35">
      <c r="A12" s="17" t="s">
        <v>43</v>
      </c>
      <c r="B12" s="17" t="s">
        <v>30</v>
      </c>
      <c r="C12" s="17" t="s">
        <v>29</v>
      </c>
      <c r="D12" s="17" t="s">
        <v>32</v>
      </c>
      <c r="E12" s="18" t="s">
        <v>31</v>
      </c>
      <c r="F12" s="18" t="s">
        <v>44</v>
      </c>
    </row>
    <row r="13" spans="1:13" x14ac:dyDescent="0.25">
      <c r="A13" t="s">
        <v>47</v>
      </c>
      <c r="B13">
        <v>3.44</v>
      </c>
      <c r="C13">
        <v>3.44</v>
      </c>
      <c r="D13">
        <v>1.38</v>
      </c>
      <c r="E13">
        <v>0.3</v>
      </c>
      <c r="F13">
        <v>1235</v>
      </c>
    </row>
    <row r="14" spans="1:13" x14ac:dyDescent="0.25">
      <c r="A14" t="s">
        <v>45</v>
      </c>
      <c r="B14">
        <v>3.5</v>
      </c>
      <c r="C14">
        <v>3.5</v>
      </c>
      <c r="D14">
        <v>1.4</v>
      </c>
      <c r="E14">
        <v>0.3</v>
      </c>
      <c r="F14">
        <v>1100</v>
      </c>
    </row>
    <row r="15" spans="1:13" x14ac:dyDescent="0.25">
      <c r="A15" s="10" t="s">
        <v>46</v>
      </c>
      <c r="B15" s="10">
        <v>0.25600000000000001</v>
      </c>
      <c r="C15" s="10">
        <v>0.25600000000000001</v>
      </c>
      <c r="D15" s="10">
        <v>2.1999999999999999E-2</v>
      </c>
      <c r="E15" s="10">
        <v>0.3</v>
      </c>
      <c r="F15" s="10">
        <v>200</v>
      </c>
    </row>
  </sheetData>
  <mergeCells count="7">
    <mergeCell ref="M2:M4"/>
    <mergeCell ref="L2:L3"/>
    <mergeCell ref="A2:C3"/>
    <mergeCell ref="D3:G3"/>
    <mergeCell ref="D2:K2"/>
    <mergeCell ref="H3:I3"/>
    <mergeCell ref="J3:K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"/>
  <sheetViews>
    <sheetView tabSelected="1" topLeftCell="E1" zoomScale="130" zoomScaleNormal="130" workbookViewId="0">
      <pane ySplit="2" topLeftCell="A10" activePane="bottomLeft" state="frozen"/>
      <selection pane="bottomLeft" activeCell="E32" sqref="A32:XFD32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  <col min="19" max="19" width="20" customWidth="1"/>
    <col min="21" max="21" width="12.7109375" bestFit="1" customWidth="1"/>
    <col min="22" max="22" width="12.7109375" customWidth="1"/>
    <col min="23" max="23" width="12.140625" bestFit="1" customWidth="1"/>
    <col min="24" max="24" width="10.5703125" bestFit="1" customWidth="1"/>
    <col min="26" max="26" width="10.5703125" bestFit="1" customWidth="1"/>
  </cols>
  <sheetData>
    <row r="1" spans="1:26" x14ac:dyDescent="0.25">
      <c r="K1" s="96" t="s">
        <v>77</v>
      </c>
      <c r="L1" s="96"/>
      <c r="M1" s="96"/>
      <c r="N1" s="41"/>
      <c r="O1" s="96" t="s">
        <v>78</v>
      </c>
      <c r="P1" s="96"/>
      <c r="Q1" s="42"/>
    </row>
    <row r="2" spans="1:26" ht="60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  <c r="T2" s="89" t="s">
        <v>94</v>
      </c>
      <c r="U2" s="89" t="s">
        <v>100</v>
      </c>
      <c r="V2" s="89" t="s">
        <v>99</v>
      </c>
      <c r="W2" s="89" t="s">
        <v>95</v>
      </c>
      <c r="X2" s="89" t="s">
        <v>96</v>
      </c>
      <c r="Y2" s="89" t="s">
        <v>97</v>
      </c>
      <c r="Z2" s="89" t="s">
        <v>98</v>
      </c>
    </row>
    <row r="3" spans="1:26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  <c r="S3" s="43"/>
    </row>
    <row r="4" spans="1:26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  <c r="S4" s="43"/>
    </row>
    <row r="5" spans="1:26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  <c r="S5" s="43"/>
    </row>
    <row r="6" spans="1:26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  <c r="S6" s="43"/>
    </row>
    <row r="7" spans="1:26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  <c r="S7" s="43"/>
    </row>
    <row r="8" spans="1:26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  <c r="S8" s="43"/>
    </row>
    <row r="9" spans="1:26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 t="shared" ref="P9:P32" si="3">D9*I9</f>
        <v>5.3923519999999998</v>
      </c>
      <c r="Q9" s="3"/>
      <c r="R9" s="9" t="s">
        <v>71</v>
      </c>
      <c r="S9" s="69" t="s">
        <v>91</v>
      </c>
      <c r="T9" s="7">
        <f t="shared" ref="T9:T32" si="4">C9-$C$9</f>
        <v>0</v>
      </c>
      <c r="U9" s="92">
        <f>T9/$T$32</f>
        <v>0</v>
      </c>
      <c r="V9" s="101">
        <f>U9</f>
        <v>0</v>
      </c>
      <c r="W9" s="3">
        <f t="shared" ref="W9:W32" si="5">L9+M9</f>
        <v>7.5999999999999998E-2</v>
      </c>
      <c r="X9" s="3">
        <f>W9</f>
        <v>7.5999999999999998E-2</v>
      </c>
      <c r="Y9">
        <v>0</v>
      </c>
      <c r="Z9" s="85">
        <v>0</v>
      </c>
    </row>
    <row r="10" spans="1:26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6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 t="shared" si="3"/>
        <v>5.3751750000000005</v>
      </c>
      <c r="Q10" s="3"/>
      <c r="R10" s="9"/>
      <c r="S10" s="69" t="s">
        <v>91</v>
      </c>
      <c r="T10" s="7">
        <f t="shared" si="4"/>
        <v>0.20000000000000018</v>
      </c>
      <c r="U10" s="92">
        <f t="shared" ref="U10:U32" si="7">T10/$T$32</f>
        <v>2.1762785636561502E-3</v>
      </c>
      <c r="V10" s="101">
        <f t="shared" ref="V10:V21" si="8">U10</f>
        <v>2.1762785636561502E-3</v>
      </c>
      <c r="W10" s="3">
        <f t="shared" si="5"/>
        <v>6.8000000000000005E-2</v>
      </c>
      <c r="X10" s="3">
        <f t="shared" ref="X10:X32" si="9">W10</f>
        <v>6.8000000000000005E-2</v>
      </c>
      <c r="Y10">
        <f t="shared" ref="Y10:Y32" si="10">(F10-F9)/(T10-T9)</f>
        <v>0</v>
      </c>
      <c r="Z10" s="85">
        <f>Y10*X10</f>
        <v>0</v>
      </c>
    </row>
    <row r="11" spans="1:26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6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si="3"/>
        <v>5.0887199999999995</v>
      </c>
      <c r="Q11" s="3"/>
      <c r="R11" s="9"/>
      <c r="S11" s="69" t="s">
        <v>91</v>
      </c>
      <c r="T11" s="7">
        <f t="shared" si="4"/>
        <v>2.3000000000000003</v>
      </c>
      <c r="U11" s="92">
        <f t="shared" si="7"/>
        <v>2.5027203482045707E-2</v>
      </c>
      <c r="V11" s="101">
        <f t="shared" si="8"/>
        <v>2.5027203482045707E-2</v>
      </c>
      <c r="W11" s="3">
        <f t="shared" si="5"/>
        <v>0.06</v>
      </c>
      <c r="X11" s="3">
        <f t="shared" si="9"/>
        <v>0.06</v>
      </c>
      <c r="Y11">
        <f t="shared" si="10"/>
        <v>0</v>
      </c>
      <c r="Z11" s="85">
        <f t="shared" ref="Z11:Z32" si="11">Y11*X11</f>
        <v>0</v>
      </c>
    </row>
    <row r="12" spans="1:26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6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3"/>
        <v>4.7910400000000006</v>
      </c>
      <c r="Q12" s="3"/>
      <c r="R12" s="9"/>
      <c r="S12" s="69" t="s">
        <v>91</v>
      </c>
      <c r="T12" s="7">
        <f t="shared" si="4"/>
        <v>4.4000000000000004</v>
      </c>
      <c r="U12" s="92">
        <f t="shared" si="7"/>
        <v>4.7878128400435267E-2</v>
      </c>
      <c r="V12" s="101">
        <f t="shared" si="8"/>
        <v>4.7878128400435267E-2</v>
      </c>
      <c r="W12" s="3">
        <f t="shared" si="5"/>
        <v>5.5E-2</v>
      </c>
      <c r="X12" s="3">
        <f t="shared" si="9"/>
        <v>5.5E-2</v>
      </c>
      <c r="Y12">
        <f t="shared" si="10"/>
        <v>0</v>
      </c>
      <c r="Z12" s="85">
        <f t="shared" si="11"/>
        <v>0</v>
      </c>
    </row>
    <row r="13" spans="1:26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6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3"/>
        <v>4.4546800000000006</v>
      </c>
      <c r="Q13" s="3"/>
      <c r="R13" s="9" t="s">
        <v>75</v>
      </c>
      <c r="S13" s="69" t="s">
        <v>91</v>
      </c>
      <c r="T13" s="7">
        <f t="shared" si="4"/>
        <v>6.5</v>
      </c>
      <c r="U13" s="92">
        <f t="shared" si="7"/>
        <v>7.0729053318824814E-2</v>
      </c>
      <c r="V13" s="101">
        <f t="shared" si="8"/>
        <v>7.0729053318824814E-2</v>
      </c>
      <c r="W13" s="3">
        <f t="shared" si="5"/>
        <v>6.6000000000000003E-2</v>
      </c>
      <c r="X13" s="3">
        <f t="shared" si="9"/>
        <v>6.6000000000000003E-2</v>
      </c>
      <c r="Y13">
        <f t="shared" si="10"/>
        <v>0</v>
      </c>
      <c r="Z13" s="85">
        <f t="shared" si="11"/>
        <v>0</v>
      </c>
    </row>
    <row r="14" spans="1:26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6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3"/>
        <v>4.101</v>
      </c>
      <c r="Q14" s="3"/>
      <c r="R14" s="9"/>
      <c r="S14" s="69" t="s">
        <v>91</v>
      </c>
      <c r="T14" s="7">
        <f t="shared" si="4"/>
        <v>9</v>
      </c>
      <c r="U14" s="92">
        <f t="shared" si="7"/>
        <v>9.7932535364526674E-2</v>
      </c>
      <c r="V14" s="101">
        <f t="shared" si="8"/>
        <v>9.7932535364526674E-2</v>
      </c>
      <c r="W14" s="3">
        <f t="shared" si="5"/>
        <v>7.3000000000000009E-2</v>
      </c>
      <c r="X14" s="3">
        <f t="shared" si="9"/>
        <v>7.3000000000000009E-2</v>
      </c>
      <c r="Y14">
        <f t="shared" si="10"/>
        <v>0</v>
      </c>
      <c r="Z14" s="85">
        <f t="shared" si="11"/>
        <v>0</v>
      </c>
    </row>
    <row r="15" spans="1:26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6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3"/>
        <v>3.6796500000000001</v>
      </c>
      <c r="Q15" s="3"/>
      <c r="R15" s="9" t="s">
        <v>74</v>
      </c>
      <c r="S15" s="69" t="s">
        <v>91</v>
      </c>
      <c r="T15" s="7">
        <f t="shared" si="4"/>
        <v>12.2</v>
      </c>
      <c r="U15" s="92">
        <f t="shared" si="7"/>
        <v>0.13275299238302504</v>
      </c>
      <c r="V15" s="101">
        <f t="shared" si="8"/>
        <v>0.13275299238302504</v>
      </c>
      <c r="W15" s="3">
        <f t="shared" si="5"/>
        <v>9.4E-2</v>
      </c>
      <c r="X15" s="3">
        <f>O15</f>
        <v>8.5999999999999993E-2</v>
      </c>
      <c r="Y15">
        <f t="shared" si="10"/>
        <v>0</v>
      </c>
      <c r="Z15" s="85">
        <f t="shared" si="11"/>
        <v>0</v>
      </c>
    </row>
    <row r="16" spans="1:26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6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3"/>
        <v>3.4798799999999996</v>
      </c>
      <c r="Q16" s="3"/>
      <c r="R16" s="9"/>
      <c r="S16" s="69" t="s">
        <v>91</v>
      </c>
      <c r="T16" s="7">
        <f t="shared" si="4"/>
        <v>13.9</v>
      </c>
      <c r="U16" s="92">
        <f t="shared" si="7"/>
        <v>0.15125136017410229</v>
      </c>
      <c r="V16" s="101">
        <f t="shared" si="8"/>
        <v>0.15125136017410229</v>
      </c>
      <c r="W16" s="3">
        <f t="shared" si="5"/>
        <v>0.111</v>
      </c>
      <c r="X16" s="3">
        <f t="shared" ref="X16:X24" si="12">O16</f>
        <v>8.5999999999999993E-2</v>
      </c>
      <c r="Y16">
        <f t="shared" si="10"/>
        <v>-1.3449301883015163E-3</v>
      </c>
      <c r="Z16" s="85">
        <f t="shared" si="11"/>
        <v>-1.156639961939304E-4</v>
      </c>
    </row>
    <row r="17" spans="1:26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6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3"/>
        <v>3.2851199999999996</v>
      </c>
      <c r="Q17" s="3"/>
      <c r="R17" s="9"/>
      <c r="S17" s="69" t="s">
        <v>91</v>
      </c>
      <c r="T17" s="7">
        <f t="shared" si="4"/>
        <v>15.499999999999998</v>
      </c>
      <c r="U17" s="92">
        <f>T17/$T$32</f>
        <v>0.16866158868335146</v>
      </c>
      <c r="V17" s="101">
        <f t="shared" si="8"/>
        <v>0.16866158868335146</v>
      </c>
      <c r="W17" s="3">
        <f t="shared" si="5"/>
        <v>0.11899999999999999</v>
      </c>
      <c r="X17" s="3">
        <f t="shared" si="12"/>
        <v>8.5999999999999993E-2</v>
      </c>
      <c r="Y17">
        <f t="shared" si="10"/>
        <v>-1.4289883250703467E-3</v>
      </c>
      <c r="Z17" s="85">
        <f t="shared" si="11"/>
        <v>-1.228929959560498E-4</v>
      </c>
    </row>
    <row r="18" spans="1:26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6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3"/>
        <v>3.0893400000000004</v>
      </c>
      <c r="Q18" s="3"/>
      <c r="R18" s="9" t="s">
        <v>76</v>
      </c>
      <c r="S18" s="69" t="s">
        <v>91</v>
      </c>
      <c r="T18" s="7">
        <f t="shared" si="4"/>
        <v>17.100000000000001</v>
      </c>
      <c r="U18" s="92">
        <f t="shared" si="7"/>
        <v>0.18607181719260069</v>
      </c>
      <c r="V18" s="101">
        <f t="shared" si="8"/>
        <v>0.18607181719260069</v>
      </c>
      <c r="W18" s="3">
        <f t="shared" si="5"/>
        <v>0.13600000000000001</v>
      </c>
      <c r="X18" s="3">
        <f t="shared" si="12"/>
        <v>8.5999999999999993E-2</v>
      </c>
      <c r="Y18">
        <f t="shared" si="10"/>
        <v>-1.4289883250703593E-3</v>
      </c>
      <c r="Z18" s="85">
        <f t="shared" si="11"/>
        <v>-1.2289299595605088E-4</v>
      </c>
    </row>
    <row r="19" spans="1:26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6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3"/>
        <v>2.8822999999999999</v>
      </c>
      <c r="Q19" s="3"/>
      <c r="R19" s="9"/>
      <c r="S19" s="69" t="s">
        <v>91</v>
      </c>
      <c r="T19" s="7">
        <f t="shared" si="4"/>
        <v>19.8</v>
      </c>
      <c r="U19" s="92">
        <f t="shared" si="7"/>
        <v>0.21545157780195867</v>
      </c>
      <c r="V19" s="101">
        <f t="shared" si="8"/>
        <v>0.21545157780195867</v>
      </c>
      <c r="W19" s="3">
        <f t="shared" si="5"/>
        <v>0.13600000000000001</v>
      </c>
      <c r="X19" s="3">
        <f t="shared" si="12"/>
        <v>8.5999999999999993E-2</v>
      </c>
      <c r="Y19">
        <f t="shared" si="10"/>
        <v>-5.0549906483687655E-3</v>
      </c>
      <c r="Z19" s="85">
        <f t="shared" si="11"/>
        <v>-4.347291957597138E-4</v>
      </c>
    </row>
    <row r="20" spans="1:26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6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3"/>
        <v>2.6956799999999999</v>
      </c>
      <c r="Q20" s="3"/>
      <c r="R20" s="9"/>
      <c r="S20" s="69" t="s">
        <v>91</v>
      </c>
      <c r="T20" s="7">
        <f t="shared" si="4"/>
        <v>22.5</v>
      </c>
      <c r="U20" s="92">
        <f t="shared" si="7"/>
        <v>0.24483133841131668</v>
      </c>
      <c r="V20" s="101">
        <f t="shared" si="8"/>
        <v>0.24483133841131668</v>
      </c>
      <c r="W20" s="3">
        <f t="shared" si="5"/>
        <v>0.13600000000000001</v>
      </c>
      <c r="X20" s="3">
        <f t="shared" si="12"/>
        <v>8.5999999999999993E-2</v>
      </c>
      <c r="Y20">
        <f t="shared" si="10"/>
        <v>-5.0614548307835521E-3</v>
      </c>
      <c r="Z20" s="85">
        <f t="shared" si="11"/>
        <v>-4.3528511544738547E-4</v>
      </c>
    </row>
    <row r="21" spans="1:26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6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3"/>
        <v>2.4979800000000005</v>
      </c>
      <c r="Q21" s="3"/>
      <c r="R21" s="9"/>
      <c r="S21" s="69" t="s">
        <v>91</v>
      </c>
      <c r="T21" s="7">
        <f t="shared" si="4"/>
        <v>25.200000000000003</v>
      </c>
      <c r="U21" s="92">
        <f t="shared" si="7"/>
        <v>0.2742110990206747</v>
      </c>
      <c r="V21" s="101">
        <f t="shared" si="8"/>
        <v>0.2742110990206747</v>
      </c>
      <c r="W21" s="3">
        <f t="shared" si="5"/>
        <v>0.128</v>
      </c>
      <c r="X21" s="3">
        <f t="shared" si="12"/>
        <v>8.5999999999999993E-2</v>
      </c>
      <c r="Y21">
        <f t="shared" si="10"/>
        <v>-5.0549906483687585E-3</v>
      </c>
      <c r="Z21" s="85">
        <f t="shared" si="11"/>
        <v>-4.347291957597132E-4</v>
      </c>
    </row>
    <row r="22" spans="1:26" ht="15.75" thickBot="1" x14ac:dyDescent="0.3">
      <c r="A22" s="70">
        <v>20</v>
      </c>
      <c r="B22" s="71">
        <v>0.35799999999999998</v>
      </c>
      <c r="C22" s="72">
        <f t="shared" si="0"/>
        <v>35.799999999999997</v>
      </c>
      <c r="D22" s="73">
        <f>'Airfoil &amp; Chord Properties'!C21</f>
        <v>6.923</v>
      </c>
      <c r="E22" s="73">
        <f>'Airfoil &amp; Chord Properties'!D21</f>
        <v>9.1660000000000004</v>
      </c>
      <c r="F22" s="73">
        <f t="shared" si="6"/>
        <v>0.15997687923780024</v>
      </c>
      <c r="G22" s="74">
        <f>'Airfoil &amp; Chord Properties'!E21</f>
        <v>0.375</v>
      </c>
      <c r="H22" s="75">
        <f t="shared" si="2"/>
        <v>2.5961249999999998</v>
      </c>
      <c r="I22" s="76">
        <f>'Airfoil &amp; Chord Properties'!G21</f>
        <v>0.3</v>
      </c>
      <c r="J22" s="77"/>
      <c r="K22" s="78">
        <v>1.5</v>
      </c>
      <c r="L22" s="79">
        <f>'Laminate Schedule'!D23/1000</f>
        <v>0.11899999999999999</v>
      </c>
      <c r="M22" s="80">
        <v>0</v>
      </c>
      <c r="N22" s="81"/>
      <c r="O22" s="78">
        <v>8.5999999999999993E-2</v>
      </c>
      <c r="P22" s="79">
        <f t="shared" si="3"/>
        <v>2.0768999999999997</v>
      </c>
      <c r="Q22" s="82"/>
      <c r="R22" s="83"/>
      <c r="S22" s="84" t="s">
        <v>91</v>
      </c>
      <c r="T22" s="90">
        <f t="shared" si="4"/>
        <v>33.4</v>
      </c>
      <c r="U22" s="93">
        <f t="shared" si="7"/>
        <v>0.36343852013057676</v>
      </c>
      <c r="V22" s="102">
        <f>U22</f>
        <v>0.36343852013057676</v>
      </c>
      <c r="W22" s="82">
        <f t="shared" si="5"/>
        <v>0.11899999999999999</v>
      </c>
      <c r="X22" s="82">
        <f t="shared" si="12"/>
        <v>8.5999999999999993E-2</v>
      </c>
      <c r="Y22" s="81">
        <f t="shared" si="10"/>
        <v>-2.984087330848843E-3</v>
      </c>
      <c r="Z22" s="91">
        <f t="shared" si="11"/>
        <v>-2.5663151045300046E-4</v>
      </c>
    </row>
    <row r="23" spans="1:26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6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 t="shared" si="3"/>
        <v>1.67154</v>
      </c>
      <c r="Q23" s="3"/>
      <c r="R23" s="9"/>
      <c r="S23" s="69" t="s">
        <v>92</v>
      </c>
      <c r="T23" s="7">
        <f t="shared" si="4"/>
        <v>41.5</v>
      </c>
      <c r="U23" s="92">
        <f t="shared" si="7"/>
        <v>0.45157780195865077</v>
      </c>
      <c r="V23" s="101">
        <f>U23</f>
        <v>0.45157780195865077</v>
      </c>
      <c r="W23" s="3">
        <f t="shared" si="5"/>
        <v>0.111</v>
      </c>
      <c r="X23" s="3">
        <f t="shared" si="12"/>
        <v>8.5999999999999993E-2</v>
      </c>
      <c r="Y23">
        <f t="shared" si="10"/>
        <v>-3.1846872030217525E-3</v>
      </c>
      <c r="Z23" s="85">
        <f t="shared" si="11"/>
        <v>-2.7388309945987067E-4</v>
      </c>
    </row>
    <row r="24" spans="1:26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6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si="3"/>
        <v>1.3604500000000002</v>
      </c>
      <c r="Q24" s="3"/>
      <c r="R24" s="9"/>
      <c r="S24" s="69" t="s">
        <v>92</v>
      </c>
      <c r="T24" s="7">
        <f t="shared" si="4"/>
        <v>49.6</v>
      </c>
      <c r="U24" s="92">
        <f t="shared" si="7"/>
        <v>0.53971708378672478</v>
      </c>
      <c r="V24" s="101">
        <f>U24</f>
        <v>0.53971708378672478</v>
      </c>
      <c r="W24" s="3">
        <f t="shared" si="5"/>
        <v>0.10199999999999999</v>
      </c>
      <c r="X24" s="3">
        <f t="shared" si="12"/>
        <v>8.5999999999999993E-2</v>
      </c>
      <c r="Y24">
        <f t="shared" si="10"/>
        <v>-3.2493290271696884E-3</v>
      </c>
      <c r="Z24" s="85">
        <f t="shared" si="11"/>
        <v>-2.794422963365932E-4</v>
      </c>
    </row>
    <row r="25" spans="1:26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6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3"/>
        <v>1.13757</v>
      </c>
      <c r="Q25" s="3"/>
      <c r="R25" s="9" t="s">
        <v>73</v>
      </c>
      <c r="S25" s="69" t="s">
        <v>92</v>
      </c>
      <c r="T25" s="7">
        <f t="shared" si="4"/>
        <v>57.8</v>
      </c>
      <c r="U25" s="92">
        <f t="shared" si="7"/>
        <v>0.62894450489662679</v>
      </c>
      <c r="V25" s="101">
        <f t="shared" ref="V25:V32" si="13">U25</f>
        <v>0.62894450489662679</v>
      </c>
      <c r="W25" s="3">
        <f t="shared" si="5"/>
        <v>8.5000000000000006E-2</v>
      </c>
      <c r="X25" s="3">
        <f t="shared" si="9"/>
        <v>8.5000000000000006E-2</v>
      </c>
      <c r="Y25">
        <f t="shared" si="10"/>
        <v>-3.0585830916046971E-3</v>
      </c>
      <c r="Z25" s="85">
        <f t="shared" si="11"/>
        <v>-2.5997956278639927E-4</v>
      </c>
    </row>
    <row r="26" spans="1:26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6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3"/>
        <v>0.95361000000000007</v>
      </c>
      <c r="Q26" s="3"/>
      <c r="R26" s="9"/>
      <c r="S26" s="69" t="s">
        <v>92</v>
      </c>
      <c r="T26" s="7">
        <f t="shared" si="4"/>
        <v>64.3</v>
      </c>
      <c r="U26" s="92">
        <f t="shared" si="7"/>
        <v>0.69967355821545163</v>
      </c>
      <c r="V26" s="101">
        <f t="shared" si="13"/>
        <v>0.69967355821545163</v>
      </c>
      <c r="W26" s="3">
        <f t="shared" si="5"/>
        <v>6.8000000000000005E-2</v>
      </c>
      <c r="X26" s="3">
        <f t="shared" si="9"/>
        <v>6.8000000000000005E-2</v>
      </c>
      <c r="Y26">
        <f t="shared" si="10"/>
        <v>-2.9804853380210861E-3</v>
      </c>
      <c r="Z26" s="85">
        <f t="shared" si="11"/>
        <v>-2.0267300298543387E-4</v>
      </c>
    </row>
    <row r="27" spans="1:26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6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3"/>
        <v>0.91020000000000001</v>
      </c>
      <c r="Q27" s="3"/>
      <c r="R27" s="9"/>
      <c r="S27" s="69" t="s">
        <v>92</v>
      </c>
      <c r="T27" s="7">
        <f t="shared" si="4"/>
        <v>65.900000000000006</v>
      </c>
      <c r="U27" s="92">
        <f t="shared" si="7"/>
        <v>0.71708378672470086</v>
      </c>
      <c r="V27" s="101">
        <f t="shared" si="13"/>
        <v>0.71708378672470086</v>
      </c>
      <c r="W27" s="3">
        <f t="shared" si="5"/>
        <v>6.4000000000000001E-2</v>
      </c>
      <c r="X27" s="3">
        <f t="shared" si="9"/>
        <v>6.4000000000000001E-2</v>
      </c>
      <c r="Y27">
        <f t="shared" si="10"/>
        <v>-2.7270769562411246E-3</v>
      </c>
      <c r="Z27" s="85">
        <f t="shared" si="11"/>
        <v>-1.7453292519943199E-4</v>
      </c>
    </row>
    <row r="28" spans="1:26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6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3"/>
        <v>0.83178000000000007</v>
      </c>
      <c r="Q28" s="3"/>
      <c r="R28" s="9"/>
      <c r="S28" s="69" t="s">
        <v>92</v>
      </c>
      <c r="T28" s="7">
        <f t="shared" si="4"/>
        <v>70.8</v>
      </c>
      <c r="U28" s="92">
        <f t="shared" si="7"/>
        <v>0.77040261153427647</v>
      </c>
      <c r="V28" s="101">
        <f t="shared" si="13"/>
        <v>0.77040261153427647</v>
      </c>
      <c r="W28" s="3">
        <f t="shared" si="5"/>
        <v>4.7E-2</v>
      </c>
      <c r="X28" s="3">
        <f t="shared" si="9"/>
        <v>4.7E-2</v>
      </c>
      <c r="Y28">
        <f t="shared" si="10"/>
        <v>-2.3081088883516892E-3</v>
      </c>
      <c r="Z28" s="85">
        <f t="shared" si="11"/>
        <v>-1.0848111775252939E-4</v>
      </c>
    </row>
    <row r="29" spans="1:26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6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3"/>
        <v>0.79595999999999989</v>
      </c>
      <c r="Q29" s="3"/>
      <c r="R29" s="9"/>
      <c r="S29" s="69" t="s">
        <v>92</v>
      </c>
      <c r="T29" s="7">
        <f t="shared" si="4"/>
        <v>74</v>
      </c>
      <c r="U29" s="92">
        <f t="shared" si="7"/>
        <v>0.80522306855277481</v>
      </c>
      <c r="V29" s="101">
        <f t="shared" si="13"/>
        <v>0.80522306855277481</v>
      </c>
      <c r="W29" s="3">
        <f t="shared" si="5"/>
        <v>3.4000000000000002E-2</v>
      </c>
      <c r="X29" s="3">
        <f t="shared" si="9"/>
        <v>3.4000000000000002E-2</v>
      </c>
      <c r="Y29">
        <f t="shared" si="10"/>
        <v>-2.1107575641306419E-3</v>
      </c>
      <c r="Z29" s="85">
        <f t="shared" si="11"/>
        <v>-7.1765757180441828E-5</v>
      </c>
    </row>
    <row r="30" spans="1:26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6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3"/>
        <v>0.70649999999999991</v>
      </c>
      <c r="Q30" s="3"/>
      <c r="R30" s="9"/>
      <c r="S30" s="69" t="s">
        <v>92</v>
      </c>
      <c r="T30" s="7">
        <f t="shared" si="4"/>
        <v>82.199999999999989</v>
      </c>
      <c r="U30" s="92">
        <f t="shared" si="7"/>
        <v>0.89445048966267682</v>
      </c>
      <c r="V30" s="101">
        <f t="shared" si="13"/>
        <v>0.89445048966267682</v>
      </c>
      <c r="W30" s="3">
        <f t="shared" si="5"/>
        <v>1.7000000000000001E-2</v>
      </c>
      <c r="X30" s="3">
        <f t="shared" si="9"/>
        <v>1.7000000000000001E-2</v>
      </c>
      <c r="Y30">
        <f t="shared" si="10"/>
        <v>-2.0603398974762357E-3</v>
      </c>
      <c r="Z30" s="85">
        <f t="shared" si="11"/>
        <v>-3.5025778257096006E-5</v>
      </c>
    </row>
    <row r="31" spans="1:26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6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3"/>
        <v>0.65142</v>
      </c>
      <c r="Q31" s="3"/>
      <c r="R31" s="9"/>
      <c r="S31" s="69" t="s">
        <v>92</v>
      </c>
      <c r="T31" s="7">
        <f t="shared" si="4"/>
        <v>87</v>
      </c>
      <c r="U31" s="92">
        <f>T31/$T$32</f>
        <v>0.9466811751904245</v>
      </c>
      <c r="V31" s="101">
        <f t="shared" si="13"/>
        <v>0.9466811751904245</v>
      </c>
      <c r="W31" s="3">
        <f t="shared" si="5"/>
        <v>8.9999999999999993E-3</v>
      </c>
      <c r="X31" s="3">
        <f t="shared" si="9"/>
        <v>8.9999999999999993E-3</v>
      </c>
      <c r="Y31">
        <f t="shared" si="10"/>
        <v>-2.1125756154347971E-3</v>
      </c>
      <c r="Z31" s="85">
        <f t="shared" si="11"/>
        <v>-1.9013180538913171E-5</v>
      </c>
    </row>
    <row r="32" spans="1:26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6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3"/>
        <v>0.50831999999999999</v>
      </c>
      <c r="Q32" s="3"/>
      <c r="R32" s="9" t="s">
        <v>72</v>
      </c>
      <c r="S32" s="69" t="s">
        <v>92</v>
      </c>
      <c r="T32" s="7">
        <f t="shared" si="4"/>
        <v>91.899999999999991</v>
      </c>
      <c r="U32" s="92">
        <f t="shared" si="7"/>
        <v>1</v>
      </c>
      <c r="V32" s="101">
        <f t="shared" si="13"/>
        <v>1</v>
      </c>
      <c r="W32" s="3">
        <f t="shared" si="5"/>
        <v>5.0000000000000001E-3</v>
      </c>
      <c r="X32" s="3">
        <f t="shared" si="9"/>
        <v>5.0000000000000001E-3</v>
      </c>
      <c r="Y32">
        <f t="shared" si="10"/>
        <v>-1.8486242485409362E-3</v>
      </c>
      <c r="Z32" s="85">
        <f t="shared" si="11"/>
        <v>-9.2431212427046808E-6</v>
      </c>
    </row>
    <row r="33" spans="1:19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  <c r="S33" s="43"/>
    </row>
    <row r="34" spans="1:19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14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  <c r="S34" s="43"/>
    </row>
    <row r="35" spans="1:19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14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  <c r="S35" s="43"/>
    </row>
    <row r="36" spans="1:19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  <c r="S36" s="68"/>
    </row>
  </sheetData>
  <mergeCells count="2">
    <mergeCell ref="K1:M1"/>
    <mergeCell ref="O1:P1"/>
  </mergeCells>
  <conditionalFormatting sqref="S9:S32">
    <cfRule type="containsText" dxfId="5" priority="3" operator="containsText" text="N">
      <formula>NOT(ISERROR(SEARCH("N",S9)))</formula>
    </cfRule>
    <cfRule type="containsText" dxfId="4" priority="4" operator="containsText" text="Y">
      <formula>NOT(ISERROR(SEARCH("Y",S9)))</formula>
    </cfRule>
  </conditionalFormatting>
  <conditionalFormatting sqref="W9:W32">
    <cfRule type="cellIs" dxfId="3" priority="1" operator="greaterThan">
      <formula>$O$9</formula>
    </cfRule>
    <cfRule type="cellIs" dxfId="2" priority="2" operator="lessThan">
      <formula>$O$9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zoomScale="120" zoomScaleNormal="120" workbookViewId="0">
      <selection activeCell="B16" sqref="B16"/>
    </sheetView>
  </sheetViews>
  <sheetFormatPr defaultRowHeight="15" x14ac:dyDescent="0.25"/>
  <cols>
    <col min="2" max="2" width="9.140625" bestFit="1" customWidth="1"/>
    <col min="3" max="3" width="10" bestFit="1" customWidth="1"/>
    <col min="4" max="4" width="10.5703125" bestFit="1" customWidth="1"/>
    <col min="5" max="5" width="7.140625" bestFit="1" customWidth="1"/>
    <col min="6" max="6" width="6.42578125" bestFit="1" customWidth="1"/>
    <col min="7" max="7" width="10.28515625" bestFit="1" customWidth="1"/>
    <col min="8" max="9" width="10.85546875" bestFit="1" customWidth="1"/>
    <col min="11" max="12" width="7.7109375" bestFit="1" customWidth="1"/>
    <col min="13" max="13" width="7.42578125" bestFit="1" customWidth="1"/>
    <col min="15" max="16" width="8.140625" bestFit="1" customWidth="1"/>
    <col min="18" max="18" width="22.7109375" bestFit="1" customWidth="1"/>
    <col min="19" max="19" width="10" bestFit="1" customWidth="1"/>
  </cols>
  <sheetData>
    <row r="1" spans="1:19" x14ac:dyDescent="0.25">
      <c r="K1" s="96" t="s">
        <v>77</v>
      </c>
      <c r="L1" s="96"/>
      <c r="M1" s="96"/>
      <c r="N1" s="41"/>
      <c r="O1" s="96" t="s">
        <v>78</v>
      </c>
      <c r="P1" s="96"/>
      <c r="Q1" s="42"/>
    </row>
    <row r="2" spans="1:19" ht="75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</row>
    <row r="3" spans="1:19" x14ac:dyDescent="0.25">
      <c r="A3" s="31">
        <v>7</v>
      </c>
      <c r="B3" s="54">
        <v>2.4E-2</v>
      </c>
      <c r="C3" s="55">
        <f t="shared" ref="C3" si="0">B3*100</f>
        <v>2.4</v>
      </c>
      <c r="D3" s="56">
        <f>'Airfoil &amp; Chord Properties'!C2</f>
        <v>5.694</v>
      </c>
      <c r="E3" s="56">
        <f>'Airfoil &amp; Chord Properties'!D2</f>
        <v>13.308</v>
      </c>
      <c r="F3" s="56">
        <f>RADIANS(E3)</f>
        <v>0.23226841685540536</v>
      </c>
      <c r="G3" s="57">
        <f>'Airfoil &amp; Chord Properties'!E2</f>
        <v>0.5</v>
      </c>
      <c r="H3" s="59">
        <f t="shared" ref="H3" si="1">D3*G3</f>
        <v>2.847</v>
      </c>
      <c r="I3" s="58">
        <f>'Airfoil &amp; Chord Properties'!G2</f>
        <v>1</v>
      </c>
      <c r="J3" s="60"/>
      <c r="K3" s="34">
        <v>1.5</v>
      </c>
      <c r="L3" s="32">
        <f>'Laminate Schedule'!D4/1000</f>
        <v>0</v>
      </c>
      <c r="M3" s="32">
        <f>'Laminate Schedule'!C4/1000</f>
        <v>0.16</v>
      </c>
      <c r="N3" s="26"/>
      <c r="O3" s="34">
        <v>8.5999999999999993E-2</v>
      </c>
      <c r="P3" s="32">
        <f t="shared" ref="P3" si="2">D3*I3</f>
        <v>5.694</v>
      </c>
      <c r="Q3" s="3"/>
      <c r="R3" s="9" t="s">
        <v>71</v>
      </c>
      <c r="S3" s="69" t="s">
        <v>91</v>
      </c>
    </row>
    <row r="8" spans="1:19" ht="62.25" x14ac:dyDescent="0.25">
      <c r="A8" s="67" t="s">
        <v>3</v>
      </c>
      <c r="B8" s="66" t="s">
        <v>89</v>
      </c>
      <c r="C8" s="66" t="s">
        <v>93</v>
      </c>
    </row>
    <row r="9" spans="1:19" x14ac:dyDescent="0.25">
      <c r="A9" s="2">
        <f>DEGREES(B9)</f>
        <v>0</v>
      </c>
      <c r="B9" s="3">
        <v>0</v>
      </c>
      <c r="C9" s="85">
        <v>887739558.10000002</v>
      </c>
    </row>
    <row r="10" spans="1:19" x14ac:dyDescent="0.25">
      <c r="A10" s="2">
        <f t="shared" ref="A10:A55" si="3">DEGREES(B10)</f>
        <v>0.57295779513082323</v>
      </c>
      <c r="B10" s="3">
        <v>0.01</v>
      </c>
      <c r="C10" s="85">
        <v>853468139.85000002</v>
      </c>
    </row>
    <row r="11" spans="1:19" x14ac:dyDescent="0.25">
      <c r="A11" s="2">
        <f t="shared" si="3"/>
        <v>1.1459155902616465</v>
      </c>
      <c r="B11" s="3">
        <v>0.02</v>
      </c>
      <c r="C11" s="85">
        <v>751086124.15999997</v>
      </c>
    </row>
    <row r="12" spans="1:19" x14ac:dyDescent="0.25">
      <c r="A12" s="2">
        <f t="shared" si="3"/>
        <v>1.7188733853924696</v>
      </c>
      <c r="B12" s="3">
        <v>0.03</v>
      </c>
      <c r="C12" s="85">
        <v>603931109.50999999</v>
      </c>
    </row>
    <row r="13" spans="1:19" x14ac:dyDescent="0.25">
      <c r="A13" s="2">
        <f t="shared" si="3"/>
        <v>1.776169164905552</v>
      </c>
      <c r="B13" s="3">
        <v>3.1E-2</v>
      </c>
      <c r="C13" s="85">
        <v>594829027.95000005</v>
      </c>
    </row>
    <row r="14" spans="1:19" x14ac:dyDescent="0.25">
      <c r="A14" s="2">
        <f t="shared" si="3"/>
        <v>1.8334649444186344</v>
      </c>
      <c r="B14" s="3">
        <v>3.2000000000000001E-2</v>
      </c>
      <c r="C14" s="85">
        <v>592264423.34000003</v>
      </c>
    </row>
    <row r="15" spans="1:19" x14ac:dyDescent="0.25">
      <c r="A15" s="2">
        <f t="shared" si="3"/>
        <v>1.8907607239317168</v>
      </c>
      <c r="B15" s="3">
        <v>3.3000000000000002E-2</v>
      </c>
      <c r="C15" s="85">
        <v>602662721.37</v>
      </c>
    </row>
    <row r="16" spans="1:19" x14ac:dyDescent="0.25">
      <c r="A16" s="2">
        <f t="shared" si="3"/>
        <v>1.9480565034447992</v>
      </c>
      <c r="B16" s="3">
        <v>3.4000000000000002E-2</v>
      </c>
      <c r="C16" s="85">
        <v>641103035.38999999</v>
      </c>
    </row>
    <row r="17" spans="1:3" x14ac:dyDescent="0.25">
      <c r="A17" s="2">
        <f t="shared" si="3"/>
        <v>2.0053522829578814</v>
      </c>
      <c r="B17" s="3">
        <v>3.5000000000000003E-2</v>
      </c>
      <c r="C17" s="85">
        <v>749796053.10000002</v>
      </c>
    </row>
    <row r="18" spans="1:3" x14ac:dyDescent="0.25">
      <c r="A18" s="2">
        <f t="shared" si="3"/>
        <v>2.0626480624709633</v>
      </c>
      <c r="B18" s="3">
        <v>3.5999999999999997E-2</v>
      </c>
      <c r="C18" s="85">
        <v>1085379938.5</v>
      </c>
    </row>
    <row r="19" spans="1:3" x14ac:dyDescent="0.25">
      <c r="A19" s="2">
        <f t="shared" si="3"/>
        <v>2.1199438419840457</v>
      </c>
      <c r="B19" s="3">
        <v>3.6999999999999998E-2</v>
      </c>
      <c r="C19" s="85">
        <v>2646120519.1999998</v>
      </c>
    </row>
    <row r="20" spans="1:3" x14ac:dyDescent="0.25">
      <c r="A20" s="2">
        <f t="shared" si="3"/>
        <v>2.1772396214971281</v>
      </c>
      <c r="B20" s="3">
        <v>3.7999999999999999E-2</v>
      </c>
      <c r="C20" s="85">
        <v>51113653257</v>
      </c>
    </row>
    <row r="21" spans="1:3" x14ac:dyDescent="0.25">
      <c r="A21" s="2">
        <f t="shared" si="3"/>
        <v>2.2345354010102105</v>
      </c>
      <c r="B21" s="3">
        <v>3.9E-2</v>
      </c>
      <c r="C21" s="85">
        <v>8639647356.3999996</v>
      </c>
    </row>
    <row r="22" spans="1:3" x14ac:dyDescent="0.25">
      <c r="A22" s="2">
        <f t="shared" si="3"/>
        <v>2.2918311805232929</v>
      </c>
      <c r="B22" s="3">
        <v>0.04</v>
      </c>
      <c r="C22" s="85">
        <v>1901078799</v>
      </c>
    </row>
    <row r="23" spans="1:3" x14ac:dyDescent="0.25">
      <c r="A23" s="2">
        <f t="shared" si="3"/>
        <v>2.3491269600363753</v>
      </c>
      <c r="B23" s="3">
        <v>4.1000000000000002E-2</v>
      </c>
      <c r="C23" s="85">
        <v>981024771.52999997</v>
      </c>
    </row>
    <row r="24" spans="1:3" x14ac:dyDescent="0.25">
      <c r="A24" s="2">
        <f t="shared" si="3"/>
        <v>2.4064227395494577</v>
      </c>
      <c r="B24" s="3">
        <v>4.2000000000000003E-2</v>
      </c>
      <c r="C24" s="85">
        <v>665080548.83000004</v>
      </c>
    </row>
    <row r="25" spans="1:3" x14ac:dyDescent="0.25">
      <c r="A25" s="2">
        <f t="shared" si="3"/>
        <v>2.4637185190625397</v>
      </c>
      <c r="B25" s="3">
        <v>4.2999999999999997E-2</v>
      </c>
      <c r="C25" s="85">
        <v>506120596.13999999</v>
      </c>
    </row>
    <row r="26" spans="1:3" x14ac:dyDescent="0.25">
      <c r="A26" s="2">
        <f t="shared" si="3"/>
        <v>2.5210142985756221</v>
      </c>
      <c r="B26" s="3">
        <v>4.3999999999999997E-2</v>
      </c>
      <c r="C26" s="85">
        <v>405843591.45999998</v>
      </c>
    </row>
    <row r="27" spans="1:3" x14ac:dyDescent="0.25">
      <c r="A27" s="2">
        <f t="shared" si="3"/>
        <v>2.5783100780887045</v>
      </c>
      <c r="B27" s="3">
        <v>4.4999999999999998E-2</v>
      </c>
      <c r="C27" s="85">
        <v>332411375.35000002</v>
      </c>
    </row>
    <row r="28" spans="1:3" x14ac:dyDescent="0.25">
      <c r="A28" s="2">
        <f t="shared" si="3"/>
        <v>2.6356058576017869</v>
      </c>
      <c r="B28" s="3">
        <v>4.5999999999999999E-2</v>
      </c>
      <c r="C28" s="85">
        <v>272845763.51999998</v>
      </c>
    </row>
    <row r="29" spans="1:3" x14ac:dyDescent="0.25">
      <c r="A29" s="2">
        <f t="shared" si="3"/>
        <v>2.6929016371148693</v>
      </c>
      <c r="B29" s="3">
        <v>4.7E-2</v>
      </c>
      <c r="C29" s="85">
        <v>221067613.77000001</v>
      </c>
    </row>
    <row r="30" spans="1:3" x14ac:dyDescent="0.25">
      <c r="A30" s="2">
        <f t="shared" si="3"/>
        <v>2.7501974166279517</v>
      </c>
      <c r="B30" s="3">
        <v>4.8000000000000001E-2</v>
      </c>
      <c r="C30" s="85">
        <v>173904670.30000001</v>
      </c>
    </row>
    <row r="31" spans="1:3" x14ac:dyDescent="0.25">
      <c r="A31" s="2">
        <f t="shared" si="3"/>
        <v>2.8074931961410341</v>
      </c>
      <c r="B31" s="3">
        <v>4.9000000000000002E-2</v>
      </c>
      <c r="C31" s="85">
        <v>129526180.04000001</v>
      </c>
    </row>
    <row r="32" spans="1:3" x14ac:dyDescent="0.25">
      <c r="A32" s="2">
        <f t="shared" si="3"/>
        <v>2.8647889756541165</v>
      </c>
      <c r="B32" s="3">
        <v>0.05</v>
      </c>
      <c r="C32" s="85">
        <v>86854151.306999996</v>
      </c>
    </row>
    <row r="33" spans="1:3" x14ac:dyDescent="0.25">
      <c r="A33" s="86">
        <f t="shared" si="3"/>
        <v>2.9793805346802809</v>
      </c>
      <c r="B33" s="87">
        <v>5.1999999999999998E-2</v>
      </c>
      <c r="C33" s="88">
        <v>4111490.1389000001</v>
      </c>
    </row>
    <row r="34" spans="1:3" x14ac:dyDescent="0.25">
      <c r="A34" s="2">
        <f t="shared" si="3"/>
        <v>3.0366763141933628</v>
      </c>
      <c r="B34" s="3">
        <v>5.2999999999999999E-2</v>
      </c>
      <c r="C34" s="85">
        <v>-36728847.612999998</v>
      </c>
    </row>
    <row r="35" spans="1:3" x14ac:dyDescent="0.25">
      <c r="A35" s="2">
        <f t="shared" si="3"/>
        <v>3.0939720937064452</v>
      </c>
      <c r="B35" s="3">
        <v>5.3999999999999999E-2</v>
      </c>
      <c r="C35" s="85">
        <v>-77543511.795000002</v>
      </c>
    </row>
    <row r="36" spans="1:3" x14ac:dyDescent="0.25">
      <c r="A36" s="2">
        <f t="shared" si="3"/>
        <v>3.4377467707849392</v>
      </c>
      <c r="B36" s="3">
        <v>0.06</v>
      </c>
      <c r="C36" s="85">
        <v>-328279100.68000001</v>
      </c>
    </row>
    <row r="37" spans="1:3" x14ac:dyDescent="0.25">
      <c r="A37" s="2">
        <f t="shared" si="3"/>
        <v>4.0107045659157627</v>
      </c>
      <c r="B37" s="3">
        <v>7.0000000000000007E-2</v>
      </c>
      <c r="C37" s="85">
        <v>-788543531.42999995</v>
      </c>
    </row>
    <row r="38" spans="1:3" x14ac:dyDescent="0.25">
      <c r="A38" s="2">
        <f t="shared" si="3"/>
        <v>4.5836623610465859</v>
      </c>
      <c r="B38" s="3">
        <v>0.08</v>
      </c>
      <c r="C38" s="85">
        <v>-1313221790.7</v>
      </c>
    </row>
    <row r="39" spans="1:3" x14ac:dyDescent="0.25">
      <c r="A39" s="2">
        <f t="shared" si="3"/>
        <v>5.156620156177409</v>
      </c>
      <c r="B39" s="3">
        <v>0.09</v>
      </c>
      <c r="C39" s="85">
        <v>-1905591085.3</v>
      </c>
    </row>
    <row r="40" spans="1:3" x14ac:dyDescent="0.25">
      <c r="A40" s="2">
        <f t="shared" si="3"/>
        <v>5.729577951308233</v>
      </c>
      <c r="B40" s="3">
        <v>0.1</v>
      </c>
      <c r="C40" s="85">
        <v>-2566656959.8000002</v>
      </c>
    </row>
    <row r="41" spans="1:3" x14ac:dyDescent="0.25">
      <c r="A41" s="2">
        <f t="shared" si="3"/>
        <v>6.3025357464390552</v>
      </c>
      <c r="B41" s="3">
        <v>0.11</v>
      </c>
      <c r="C41" s="85">
        <v>-3296803738.3000002</v>
      </c>
    </row>
    <row r="42" spans="1:3" x14ac:dyDescent="0.25">
      <c r="A42" s="2">
        <f t="shared" si="3"/>
        <v>6.8754935415698784</v>
      </c>
      <c r="B42" s="3">
        <v>0.12</v>
      </c>
      <c r="C42" s="85">
        <v>-4096239510.6999998</v>
      </c>
    </row>
    <row r="43" spans="1:3" x14ac:dyDescent="0.25">
      <c r="A43" s="2">
        <f t="shared" si="3"/>
        <v>7.4484513367007024</v>
      </c>
      <c r="B43" s="3">
        <v>0.13</v>
      </c>
      <c r="C43" s="85">
        <v>-4965011836.1000004</v>
      </c>
    </row>
    <row r="44" spans="1:3" x14ac:dyDescent="0.25">
      <c r="A44" s="2">
        <f t="shared" si="3"/>
        <v>8.0214091318315255</v>
      </c>
      <c r="B44" s="3">
        <v>0.14000000000000001</v>
      </c>
      <c r="C44" s="85">
        <v>-5903783342.3000002</v>
      </c>
    </row>
    <row r="45" spans="1:3" x14ac:dyDescent="0.25">
      <c r="A45" s="2">
        <f t="shared" si="3"/>
        <v>8.5943669269623477</v>
      </c>
      <c r="B45" s="3">
        <v>0.15</v>
      </c>
      <c r="C45" s="85">
        <v>-6911683050.8999996</v>
      </c>
    </row>
    <row r="46" spans="1:3" x14ac:dyDescent="0.25">
      <c r="A46" s="2">
        <f t="shared" si="3"/>
        <v>9.1673247220931717</v>
      </c>
      <c r="B46" s="3">
        <v>0.16</v>
      </c>
      <c r="C46" s="85">
        <v>-7989464205.6999998</v>
      </c>
    </row>
    <row r="47" spans="1:3" x14ac:dyDescent="0.25">
      <c r="A47" s="2">
        <f t="shared" si="3"/>
        <v>9.7402825172239957</v>
      </c>
      <c r="B47" s="3">
        <v>0.17</v>
      </c>
      <c r="C47" s="85">
        <v>-9137162314.2999992</v>
      </c>
    </row>
    <row r="48" spans="1:3" x14ac:dyDescent="0.25">
      <c r="A48" s="2">
        <f t="shared" si="3"/>
        <v>10.313240312354818</v>
      </c>
      <c r="B48" s="3">
        <v>0.18</v>
      </c>
      <c r="C48" s="85">
        <v>-10354974862</v>
      </c>
    </row>
    <row r="49" spans="1:3" x14ac:dyDescent="0.25">
      <c r="A49" s="2">
        <f t="shared" si="3"/>
        <v>10.886198107485642</v>
      </c>
      <c r="B49" s="3">
        <v>0.19</v>
      </c>
      <c r="C49" s="85">
        <v>-11643154562</v>
      </c>
    </row>
    <row r="50" spans="1:3" x14ac:dyDescent="0.25">
      <c r="A50" s="2">
        <f t="shared" si="3"/>
        <v>11.459155902616466</v>
      </c>
      <c r="B50" s="3">
        <v>0.2</v>
      </c>
      <c r="C50" s="85">
        <v>-13001847541</v>
      </c>
    </row>
    <row r="51" spans="1:3" x14ac:dyDescent="0.25">
      <c r="A51" s="2">
        <f t="shared" si="3"/>
        <v>12.032113697747288</v>
      </c>
      <c r="B51" s="3">
        <v>0.21</v>
      </c>
      <c r="C51" s="85">
        <v>-14430632439</v>
      </c>
    </row>
    <row r="52" spans="1:3" x14ac:dyDescent="0.25">
      <c r="A52" s="2">
        <f t="shared" si="3"/>
        <v>12.60507149287811</v>
      </c>
      <c r="B52" s="3">
        <v>0.22</v>
      </c>
      <c r="C52" s="85">
        <v>-15925649471</v>
      </c>
    </row>
    <row r="53" spans="1:3" x14ac:dyDescent="0.25">
      <c r="A53" s="2">
        <f t="shared" si="3"/>
        <v>13.178029288008934</v>
      </c>
      <c r="B53" s="3">
        <v>0.23</v>
      </c>
      <c r="C53" s="85">
        <v>-17475303087</v>
      </c>
    </row>
    <row r="54" spans="1:3" x14ac:dyDescent="0.25">
      <c r="A54" s="2">
        <f t="shared" si="3"/>
        <v>13.292620847035099</v>
      </c>
      <c r="B54" s="3">
        <v>0.23200000000000001</v>
      </c>
      <c r="C54" s="85">
        <v>-17787317301</v>
      </c>
    </row>
    <row r="55" spans="1:3" x14ac:dyDescent="0.25">
      <c r="A55" s="2">
        <f t="shared" si="3"/>
        <v>13.750987083139757</v>
      </c>
      <c r="B55" s="3">
        <v>0.24</v>
      </c>
      <c r="C55" s="85">
        <v>-19000604530</v>
      </c>
    </row>
  </sheetData>
  <mergeCells count="2">
    <mergeCell ref="K1:M1"/>
    <mergeCell ref="O1:P1"/>
  </mergeCells>
  <conditionalFormatting sqref="S3">
    <cfRule type="containsText" dxfId="1" priority="1" operator="containsText" text="N">
      <formula>NOT(ISERROR(SEARCH("N",S3)))</formula>
    </cfRule>
    <cfRule type="containsText" dxfId="0" priority="2" operator="containsText" text="Y">
      <formula>NOT(ISERROR(SEARCH("Y",S3)))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Airfoil &amp; Chord Properties</vt:lpstr>
      <vt:lpstr>Laminate Schedule</vt:lpstr>
      <vt:lpstr>My Schedule</vt:lpstr>
      <vt:lpstr>Material Properties</vt:lpstr>
      <vt:lpstr>My Schedule (VABS outputs)</vt:lpstr>
      <vt:lpstr>twist vs. torsional stiffness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2011-09-26T21:33:35Z</dcterms:created>
  <dcterms:modified xsi:type="dcterms:W3CDTF">2011-12-13T22:59:32Z</dcterms:modified>
</cp:coreProperties>
</file>