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fc4323b67124e/Learning Materials/2021.9-2022.1/Electrical Engineering/Lab/03/"/>
    </mc:Choice>
  </mc:AlternateContent>
  <xr:revisionPtr revIDLastSave="290" documentId="13_ncr:1_{9766FA35-08B7-43C5-85F6-5136AB6FE7EC}" xr6:coauthVersionLast="47" xr6:coauthVersionMax="47" xr10:uidLastSave="{BC24A642-EB21-4018-8258-35435CC0AB0C}"/>
  <bookViews>
    <workbookView xWindow="-120" yWindow="-120" windowWidth="29040" windowHeight="15840" firstSheet="1" activeTab="3" xr2:uid="{5181385B-0039-43E6-A7D3-FC8D8B6379D7}"/>
  </bookViews>
  <sheets>
    <sheet name="Title" sheetId="7" r:id="rId1"/>
    <sheet name="Star-Star data" sheetId="1" r:id="rId2"/>
    <sheet name="Star-Star plots" sheetId="2" r:id="rId3"/>
    <sheet name="Star-Delta data" sheetId="3" r:id="rId4"/>
    <sheet name="Star-Delta plo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3" l="1"/>
  <c r="J19" i="3"/>
  <c r="I19" i="3"/>
  <c r="J15" i="3"/>
  <c r="K15" i="3"/>
  <c r="K17" i="3"/>
  <c r="J17" i="3"/>
  <c r="I17" i="3"/>
  <c r="K13" i="3"/>
  <c r="J13" i="3"/>
  <c r="I13" i="3"/>
  <c r="K9" i="3"/>
  <c r="J9" i="3"/>
  <c r="I9" i="3"/>
  <c r="J17" i="1"/>
  <c r="I17" i="1"/>
  <c r="H13" i="1"/>
  <c r="G13" i="1"/>
  <c r="J13" i="1" s="1"/>
  <c r="F13" i="1"/>
  <c r="N8" i="1"/>
  <c r="I15" i="3"/>
  <c r="K13" i="1"/>
  <c r="I13" i="1"/>
  <c r="I15" i="1"/>
  <c r="K15" i="1"/>
  <c r="J15" i="1"/>
  <c r="K21" i="1"/>
  <c r="J21" i="1"/>
  <c r="K19" i="1"/>
  <c r="J19" i="1"/>
  <c r="I19" i="1"/>
  <c r="K17" i="1"/>
  <c r="K11" i="1"/>
  <c r="J11" i="1"/>
  <c r="I11" i="1"/>
  <c r="K9" i="1"/>
  <c r="J9" i="1"/>
  <c r="I9" i="1"/>
  <c r="H11" i="1" l="1"/>
  <c r="G11" i="1"/>
  <c r="F11" i="1"/>
  <c r="G9" i="1"/>
  <c r="H9" i="1"/>
  <c r="F9" i="1"/>
  <c r="P14" i="1"/>
  <c r="P12" i="1"/>
  <c r="P20" i="1"/>
  <c r="P18" i="1"/>
  <c r="P16" i="1"/>
  <c r="P10" i="1"/>
  <c r="O8" i="1"/>
  <c r="G5" i="1" l="1"/>
  <c r="G4" i="1"/>
  <c r="G3" i="1"/>
  <c r="H5" i="1"/>
  <c r="H4" i="1"/>
  <c r="H3" i="1"/>
  <c r="D3" i="1"/>
  <c r="B3" i="3"/>
  <c r="C3" i="3"/>
  <c r="N10" i="1" l="1"/>
  <c r="O10" i="1"/>
  <c r="P8" i="1"/>
  <c r="N12" i="1"/>
  <c r="O14" i="1"/>
  <c r="N14" i="1"/>
  <c r="O12" i="1"/>
  <c r="N16" i="1"/>
  <c r="O20" i="1"/>
  <c r="N18" i="1"/>
  <c r="J25" i="6"/>
  <c r="J2" i="6"/>
  <c r="A2" i="6"/>
  <c r="G3" i="3"/>
  <c r="G4" i="3"/>
  <c r="J11" i="3" l="1"/>
  <c r="I11" i="3"/>
  <c r="A25" i="6"/>
  <c r="K11" i="3"/>
  <c r="C118" i="2"/>
  <c r="C119" i="2"/>
  <c r="C120" i="2"/>
  <c r="C121" i="2"/>
  <c r="B118" i="2"/>
  <c r="B119" i="2"/>
  <c r="B120" i="2"/>
  <c r="B121" i="2"/>
  <c r="C99" i="2"/>
  <c r="C100" i="2"/>
  <c r="C101" i="2"/>
  <c r="C102" i="2"/>
  <c r="B99" i="2"/>
  <c r="B100" i="2"/>
  <c r="B101" i="2"/>
  <c r="B102" i="2"/>
  <c r="C80" i="2"/>
  <c r="C81" i="2"/>
  <c r="C82" i="2"/>
  <c r="C83" i="2"/>
  <c r="B80" i="2"/>
  <c r="B81" i="2"/>
  <c r="B82" i="2"/>
  <c r="B83" i="2"/>
  <c r="C61" i="2"/>
  <c r="B61" i="2"/>
  <c r="H5" i="3"/>
  <c r="G5" i="3"/>
  <c r="H4" i="3"/>
  <c r="D3" i="3"/>
  <c r="H3" i="3"/>
  <c r="K116" i="2"/>
  <c r="L121" i="2" s="1"/>
  <c r="K97" i="2"/>
  <c r="M100" i="2" s="1"/>
  <c r="K59" i="2"/>
  <c r="K78" i="2"/>
  <c r="L85" i="2" s="1"/>
  <c r="C124" i="2" l="1"/>
  <c r="C85" i="2"/>
  <c r="C104" i="2"/>
  <c r="B123" i="2"/>
  <c r="B85" i="2"/>
  <c r="B124" i="2"/>
  <c r="B104" i="2"/>
  <c r="L81" i="2"/>
  <c r="L61" i="2"/>
  <c r="M61" i="2"/>
  <c r="M64" i="2"/>
  <c r="L62" i="2"/>
  <c r="M62" i="2"/>
  <c r="L64" i="2"/>
  <c r="C123" i="2"/>
  <c r="B122" i="2"/>
  <c r="C122" i="2"/>
  <c r="B103" i="2"/>
  <c r="B105" i="2"/>
  <c r="C103" i="2"/>
  <c r="C105" i="2"/>
  <c r="B84" i="2"/>
  <c r="B86" i="2"/>
  <c r="C84" i="2"/>
  <c r="C86" i="2"/>
  <c r="M81" i="2"/>
  <c r="L80" i="2"/>
  <c r="L83" i="2"/>
  <c r="M85" i="2"/>
  <c r="M99" i="2"/>
  <c r="M101" i="2" s="1"/>
  <c r="L100" i="2"/>
  <c r="L99" i="2"/>
  <c r="M102" i="2"/>
  <c r="L102" i="2"/>
  <c r="M80" i="2"/>
  <c r="L118" i="2"/>
  <c r="M121" i="2"/>
  <c r="M119" i="2"/>
  <c r="M118" i="2"/>
  <c r="L119" i="2"/>
  <c r="M83" i="2"/>
  <c r="B64" i="2"/>
  <c r="B67" i="2" s="1"/>
  <c r="C64" i="2"/>
  <c r="C67" i="2" s="1"/>
  <c r="C63" i="2"/>
  <c r="C66" i="2" s="1"/>
  <c r="B63" i="2"/>
  <c r="B66" i="2" s="1"/>
  <c r="C43" i="2"/>
  <c r="B43" i="2"/>
  <c r="C62" i="2"/>
  <c r="C65" i="2" s="1"/>
  <c r="B62" i="2"/>
  <c r="B65" i="2" s="1"/>
  <c r="K40" i="2"/>
  <c r="C44" i="2"/>
  <c r="B44" i="2"/>
  <c r="C42" i="2"/>
  <c r="B42" i="2"/>
  <c r="K21" i="2"/>
  <c r="K2" i="2"/>
  <c r="M7" i="2" s="1"/>
  <c r="C24" i="2"/>
  <c r="B25" i="2"/>
  <c r="C25" i="2"/>
  <c r="B24" i="2"/>
  <c r="C23" i="2"/>
  <c r="B23" i="2"/>
  <c r="C6" i="2"/>
  <c r="B6" i="2"/>
  <c r="C5" i="2"/>
  <c r="B5" i="2"/>
  <c r="C4" i="2"/>
  <c r="B4" i="2"/>
  <c r="C6" i="6"/>
  <c r="C8" i="6" s="1"/>
  <c r="B5" i="6"/>
  <c r="C4" i="6"/>
  <c r="M63" i="2" l="1"/>
  <c r="L63" i="2"/>
  <c r="L65" i="2" s="1"/>
  <c r="L82" i="2"/>
  <c r="L84" i="2" s="1"/>
  <c r="M103" i="2"/>
  <c r="L101" i="2"/>
  <c r="L103" i="2" s="1"/>
  <c r="L28" i="6"/>
  <c r="L5" i="6"/>
  <c r="C12" i="6"/>
  <c r="C28" i="6"/>
  <c r="B10" i="6"/>
  <c r="B7" i="6"/>
  <c r="B26" i="6"/>
  <c r="K3" i="6"/>
  <c r="K26" i="6"/>
  <c r="L27" i="6"/>
  <c r="C11" i="6"/>
  <c r="C27" i="6"/>
  <c r="L4" i="6"/>
  <c r="M120" i="2"/>
  <c r="M122" i="2" s="1"/>
  <c r="M82" i="2"/>
  <c r="M84" i="2" s="1"/>
  <c r="C9" i="6"/>
  <c r="M65" i="2"/>
  <c r="L47" i="2"/>
  <c r="L43" i="2"/>
  <c r="L42" i="2"/>
  <c r="M43" i="2"/>
  <c r="M47" i="2"/>
  <c r="L45" i="2"/>
  <c r="M42" i="2"/>
  <c r="M45" i="2"/>
  <c r="L24" i="2"/>
  <c r="L23" i="2"/>
  <c r="L26" i="2"/>
  <c r="M26" i="2"/>
  <c r="M24" i="2"/>
  <c r="M23" i="2"/>
  <c r="L120" i="2"/>
  <c r="L122" i="2" s="1"/>
  <c r="L7" i="2"/>
  <c r="L5" i="2"/>
  <c r="L4" i="2"/>
  <c r="M5" i="2"/>
  <c r="M4" i="2"/>
  <c r="C5" i="6"/>
  <c r="B6" i="6"/>
  <c r="B4" i="6"/>
  <c r="M25" i="2" l="1"/>
  <c r="L25" i="2"/>
  <c r="M6" i="2"/>
  <c r="M8" i="2" s="1"/>
  <c r="K27" i="6"/>
  <c r="B27" i="6"/>
  <c r="B11" i="6"/>
  <c r="K4" i="6"/>
  <c r="B8" i="6"/>
  <c r="M44" i="2"/>
  <c r="M46" i="2" s="1"/>
  <c r="L44" i="2"/>
  <c r="L46" i="2" s="1"/>
  <c r="C26" i="6"/>
  <c r="C10" i="6"/>
  <c r="L3" i="6"/>
  <c r="L26" i="6"/>
  <c r="C7" i="6"/>
  <c r="K5" i="6"/>
  <c r="B28" i="6"/>
  <c r="B12" i="6"/>
  <c r="K28" i="6"/>
  <c r="B9" i="6"/>
  <c r="M27" i="2"/>
  <c r="L27" i="2"/>
  <c r="L6" i="2"/>
  <c r="L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</author>
  </authors>
  <commentList>
    <comment ref="A8" authorId="0" shapeId="0" xr:uid="{17EDB2BD-8F78-40E9-B0C1-1F122F9F4834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Balanced load with neutral wire</t>
        </r>
      </text>
    </comment>
    <comment ref="A10" authorId="0" shapeId="0" xr:uid="{A4A5066E-8A69-4432-BBF8-37DC1FC1F431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Balanced load without neutral wire</t>
        </r>
      </text>
    </comment>
    <comment ref="A12" authorId="0" shapeId="0" xr:uid="{87DAF170-D42B-441C-8D4F-62394636FD19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Unbalanced load with neutral wire</t>
        </r>
      </text>
    </comment>
    <comment ref="A14" authorId="0" shapeId="0" xr:uid="{B4C79CE4-0867-42AC-B365-253B75B111BA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Unbalanced load without neutral wire</t>
        </r>
      </text>
    </comment>
    <comment ref="A16" authorId="0" shapeId="0" xr:uid="{6D099593-47B2-4CBD-9917-849990F6F8C5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Line wire breakage with neutral wire</t>
        </r>
      </text>
    </comment>
    <comment ref="A18" authorId="0" shapeId="0" xr:uid="{CCED4B9C-DFD8-4397-BE33-B7889C1C763E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Line wire breakage without neutral wire</t>
        </r>
      </text>
    </comment>
    <comment ref="A20" authorId="0" shapeId="0" xr:uid="{3F30A96C-BED9-45B7-836E-5C75559FD306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Short circuit of one load phase without neutral wire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</author>
  </authors>
  <commentList>
    <comment ref="A8" authorId="0" shapeId="0" xr:uid="{E98109A7-03D9-45C2-8FD2-9FECCB7B651C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Balanced load</t>
        </r>
      </text>
    </comment>
    <comment ref="A10" authorId="0" shapeId="0" xr:uid="{8822FA3E-62C0-4BC9-BE94-D6EA1FBED52E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Unbalanced load</t>
        </r>
      </text>
    </comment>
    <comment ref="A12" authorId="0" shapeId="0" xr:uid="{89F25D01-D4D3-4261-B35B-9EA2893CE2E4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Breakage of one phase of the load</t>
        </r>
      </text>
    </comment>
    <comment ref="A14" authorId="0" shapeId="0" xr:uid="{B7727E45-3C6D-4D50-A559-5BE8D714BB2A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Breakage of two phases of the load</t>
        </r>
      </text>
    </comment>
    <comment ref="A16" authorId="0" shapeId="0" xr:uid="{298D25E0-EC7C-4E06-A6DB-A6744E3657A7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Line wire breakage with balanced load</t>
        </r>
      </text>
    </comment>
    <comment ref="A18" authorId="0" shapeId="0" xr:uid="{7C2A07C3-0755-433A-8F38-8CBD587E407F}">
      <text>
        <r>
          <rPr>
            <b/>
            <sz val="14"/>
            <color indexed="81"/>
            <rFont val="等线"/>
            <family val="2"/>
            <charset val="204"/>
            <scheme val="minor"/>
          </rPr>
          <t>Line wire breakage with unbalanced load</t>
        </r>
      </text>
    </comment>
  </commentList>
</comments>
</file>

<file path=xl/sharedStrings.xml><?xml version="1.0" encoding="utf-8"?>
<sst xmlns="http://schemas.openxmlformats.org/spreadsheetml/2006/main" count="291" uniqueCount="108">
  <si>
    <t>phase</t>
  </si>
  <si>
    <t>Phasors</t>
  </si>
  <si>
    <t>Re</t>
  </si>
  <si>
    <t>Im</t>
  </si>
  <si>
    <t>Freq, [Hz]</t>
  </si>
  <si>
    <t>O</t>
  </si>
  <si>
    <t>Three-phase input voltage</t>
  </si>
  <si>
    <t>Load type</t>
  </si>
  <si>
    <t>Exp.</t>
  </si>
  <si>
    <t>Calc.</t>
  </si>
  <si>
    <t>Ua, [V]</t>
  </si>
  <si>
    <t>Ub, [V]</t>
  </si>
  <si>
    <t>Uc, [V]</t>
  </si>
  <si>
    <t>Ia, [A]</t>
  </si>
  <si>
    <t>Ib, [A]</t>
  </si>
  <si>
    <t>Ic, [A]</t>
  </si>
  <si>
    <t>Pa, [W]</t>
  </si>
  <si>
    <t>Pb, [W]</t>
  </si>
  <si>
    <t>Pc, [W]</t>
  </si>
  <si>
    <t>UNn, [V]</t>
  </si>
  <si>
    <t>INn, [A]</t>
  </si>
  <si>
    <t>Za, [Ohm]</t>
  </si>
  <si>
    <t>Zb, [Ohm]</t>
  </si>
  <si>
    <t>Zc, [Ohm]</t>
  </si>
  <si>
    <t>Balanced load</t>
  </si>
  <si>
    <t>R, [Ohm]</t>
  </si>
  <si>
    <t>L, [H]</t>
  </si>
  <si>
    <t>C, [F]</t>
  </si>
  <si>
    <t>Unbalanced load</t>
  </si>
  <si>
    <t>a</t>
  </si>
  <si>
    <t>b</t>
  </si>
  <si>
    <t>c</t>
  </si>
  <si>
    <t>∞</t>
  </si>
  <si>
    <t>Freq, [rad/s]</t>
  </si>
  <si>
    <t>Ua</t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</si>
  <si>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2"/>
        <charset val="204"/>
        <scheme val="minor"/>
      </rPr>
      <t>UNn</t>
    </r>
    <r>
      <rPr>
        <sz val="11"/>
        <color theme="1"/>
        <rFont val="等线"/>
        <family val="2"/>
        <scheme val="minor"/>
      </rPr>
      <t>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</si>
  <si>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2"/>
        <scheme val="minor"/>
      </rPr>
      <t xml:space="preserve">INn, [°] 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</si>
  <si>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Ua,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</si>
  <si>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Ub,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</si>
  <si>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Uc,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</si>
  <si>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Ia,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</si>
  <si>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Ib,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</si>
  <si>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Ic, [°]</t>
    </r>
  </si>
  <si>
    <t>Ub</t>
  </si>
  <si>
    <t>Uc</t>
  </si>
  <si>
    <t>Ia</t>
  </si>
  <si>
    <t>Ib</t>
  </si>
  <si>
    <t>Ic</t>
  </si>
  <si>
    <t>Ia+Ib</t>
  </si>
  <si>
    <t>Ia+Ib+Ic</t>
  </si>
  <si>
    <t>INn</t>
  </si>
  <si>
    <t>IA, [A]</t>
  </si>
  <si>
    <t>IB, [A]</t>
  </si>
  <si>
    <t>IC, [A]</t>
  </si>
  <si>
    <t>EA</t>
  </si>
  <si>
    <t>EB</t>
  </si>
  <si>
    <t>EC</t>
  </si>
  <si>
    <t>Iab, [A]</t>
  </si>
  <si>
    <t>Ibc, [A]</t>
  </si>
  <si>
    <t>Ica, [A]</t>
  </si>
  <si>
    <t>Pab, [W]</t>
  </si>
  <si>
    <t>Pbc, [W]</t>
  </si>
  <si>
    <t>Pca, [W]</t>
  </si>
  <si>
    <t>UNn</t>
  </si>
  <si>
    <t>UNn+Ua</t>
  </si>
  <si>
    <t>UNn+Ub</t>
  </si>
  <si>
    <t>UNn+Uc</t>
  </si>
  <si>
    <t>Electrical Engineering</t>
  </si>
  <si>
    <t>Student:</t>
  </si>
  <si>
    <t>ITMO ID:</t>
  </si>
  <si>
    <t>Variant:</t>
  </si>
  <si>
    <t>Laboratory report 3</t>
  </si>
  <si>
    <t>Research on Three-Phase circuits</t>
  </si>
  <si>
    <t>Zab, [Ohm]</t>
  </si>
  <si>
    <t>Zbc, [Ohm]</t>
  </si>
  <si>
    <t>Zca, [Ohm]</t>
  </si>
  <si>
    <t>ab</t>
  </si>
  <si>
    <t>bc</t>
  </si>
  <si>
    <t>ca</t>
  </si>
  <si>
    <t>EAB</t>
  </si>
  <si>
    <t>EBC</t>
  </si>
  <si>
    <t>ECA</t>
  </si>
  <si>
    <t>AB</t>
  </si>
  <si>
    <t>BC</t>
  </si>
  <si>
    <t>CA</t>
  </si>
  <si>
    <t>E, [V]</t>
  </si>
  <si>
    <t>A</t>
  </si>
  <si>
    <t>B</t>
  </si>
  <si>
    <t>C</t>
  </si>
  <si>
    <r>
      <t>phase, [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等线"/>
        <family val="2"/>
        <scheme val="minor"/>
      </rPr>
      <t>]</t>
    </r>
  </si>
  <si>
    <t>Phase</t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</si>
  <si>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2"/>
        <charset val="204"/>
        <scheme val="minor"/>
      </rPr>
      <t>IA</t>
    </r>
    <r>
      <rPr>
        <sz val="11"/>
        <color theme="1"/>
        <rFont val="等线"/>
        <family val="2"/>
        <scheme val="minor"/>
      </rPr>
      <t>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</si>
  <si>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2"/>
        <scheme val="minor"/>
      </rPr>
      <t xml:space="preserve">IB, [°] 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</si>
  <si>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IC,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</si>
  <si>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Iab,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</si>
  <si>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Ibc, [°]</t>
    </r>
  </si>
  <si>
    <r>
      <rPr>
        <sz val="11"/>
        <color theme="1"/>
        <rFont val="Times New Roman"/>
        <family val="1"/>
        <charset val="204"/>
      </rPr>
      <t>ψ</t>
    </r>
    <r>
      <rPr>
        <sz val="11"/>
        <color theme="1"/>
        <rFont val="等线"/>
        <family val="1"/>
        <charset val="204"/>
        <scheme val="minor"/>
      </rPr>
      <t>Ica, [°]</t>
    </r>
  </si>
  <si>
    <t>Iab</t>
  </si>
  <si>
    <t>Ibc</t>
  </si>
  <si>
    <t>Ica</t>
  </si>
  <si>
    <t>Phases</t>
  </si>
  <si>
    <t>CAO Xinyang</t>
    <phoneticPr fontId="7" type="noConversion"/>
  </si>
  <si>
    <t>Autumn 2021</t>
    <phoneticPr fontId="7" type="noConversion"/>
  </si>
  <si>
    <t>Inf</t>
  </si>
  <si>
    <t>Inf</t>
    <phoneticPr fontId="7" type="noConversion"/>
  </si>
  <si>
    <t>EA</t>
    <phoneticPr fontId="7" type="noConversion"/>
  </si>
  <si>
    <t>EB</t>
    <phoneticPr fontId="7" type="noConversion"/>
  </si>
  <si>
    <t>EC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</si>
</sst>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indexed="81"/>
      <name val="等线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等线"/>
      <family val="1"/>
      <charset val="204"/>
      <scheme val="minor"/>
    </font>
    <font>
      <b/>
      <sz val="11"/>
      <color theme="1"/>
      <name val="等线"/>
      <family val="2"/>
      <charset val="20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/>
    <xf numFmtId="2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4" fillId="0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11" fontId="0" fillId="3" borderId="14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11" fontId="0" fillId="3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2-4F26-B954-058FC62BB7D1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2-4F26-B954-058FC62BB7D1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9F2-4F26-B954-058FC62BB7D1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2-4F26-B954-058FC62BB7D1}"/>
            </c:ext>
          </c:extLst>
        </c:ser>
        <c:ser>
          <c:idx val="3"/>
          <c:order val="3"/>
          <c:tx>
            <c:strRef>
              <c:f>'Star-Star plots'!$A$4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plots'!$B$3,'Star-Star plots'!$B$4)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('Star-Star plots'!$C$3,'Star-Star plots'!$C$4)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2-4F26-B954-058FC62BB7D1}"/>
            </c:ext>
          </c:extLst>
        </c:ser>
        <c:ser>
          <c:idx val="4"/>
          <c:order val="4"/>
          <c:tx>
            <c:strRef>
              <c:f>'Star-Star plots'!$A$5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plots'!$B$3,'Star-Star plots'!$B$5)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plots'!$C$3,'Star-Star plots'!$C$5)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2-4F26-B954-058FC62BB7D1}"/>
            </c:ext>
          </c:extLst>
        </c:ser>
        <c:ser>
          <c:idx val="5"/>
          <c:order val="5"/>
          <c:tx>
            <c:strRef>
              <c:f>'Star-Star plots'!$A$6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plots'!$B$3,'Star-Star plots'!$B$6)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plots'!$C$3,'Star-Star plots'!$C$6)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F2-4F26-B954-058FC62B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1-4AB9-9227-9891AB8816FA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1-4AB9-9227-9891AB8816FA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4E1-4AB9-9227-9891AB8816FA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1-4AB9-9227-9891AB8816FA}"/>
            </c:ext>
          </c:extLst>
        </c:ser>
        <c:ser>
          <c:idx val="3"/>
          <c:order val="3"/>
          <c:tx>
            <c:strRef>
              <c:f>'Star-Star plots'!$K$99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plots'!$L$98:$L$99</c:f>
              <c:numCache>
                <c:formatCode>0.00</c:formatCode>
                <c:ptCount val="2"/>
                <c:pt idx="0">
                  <c:v>0</c:v>
                </c:pt>
                <c:pt idx="1">
                  <c:v>-119.41490404977489</c:v>
                </c:pt>
              </c:numCache>
            </c:numRef>
          </c:xVal>
          <c:yVal>
            <c:numRef>
              <c:f>'Star-Star plots'!$M$98:$M$99</c:f>
              <c:numCache>
                <c:formatCode>0.00</c:formatCode>
                <c:ptCount val="2"/>
                <c:pt idx="0">
                  <c:v>0</c:v>
                </c:pt>
                <c:pt idx="1">
                  <c:v>323.67434357820684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6-4AEE-933F-F227836E853D}"/>
            </c:ext>
          </c:extLst>
        </c:ser>
        <c:ser>
          <c:idx val="4"/>
          <c:order val="4"/>
          <c:tx>
            <c:strRef>
              <c:f>'Star-Star plots'!$K$100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plots'!$L$99,'Star-Star plots'!$L$101)</c:f>
              <c:numCache>
                <c:formatCode>0.00</c:formatCode>
                <c:ptCount val="2"/>
                <c:pt idx="0">
                  <c:v>-119.41490404977489</c:v>
                </c:pt>
                <c:pt idx="1">
                  <c:v>-119.41490404977489</c:v>
                </c:pt>
              </c:numCache>
            </c:numRef>
          </c:xVal>
          <c:yVal>
            <c:numRef>
              <c:f>('Star-Star plots'!$M$99,'Star-Star plots'!$M$101)</c:f>
              <c:numCache>
                <c:formatCode>0.00</c:formatCode>
                <c:ptCount val="2"/>
                <c:pt idx="0">
                  <c:v>323.67434357820684</c:v>
                </c:pt>
                <c:pt idx="1">
                  <c:v>323.67434357820684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96-4AEE-933F-F227836E853D}"/>
            </c:ext>
          </c:extLst>
        </c:ser>
        <c:ser>
          <c:idx val="5"/>
          <c:order val="5"/>
          <c:tx>
            <c:strRef>
              <c:f>'Star-Star plots'!$K$102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solid"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plots'!$L$101,'Star-Star plots'!$L$103)</c:f>
              <c:numCache>
                <c:formatCode>0.00</c:formatCode>
                <c:ptCount val="2"/>
                <c:pt idx="0">
                  <c:v>-119.41490404977489</c:v>
                </c:pt>
                <c:pt idx="1">
                  <c:v>0</c:v>
                </c:pt>
              </c:numCache>
            </c:numRef>
          </c:xVal>
          <c:yVal>
            <c:numRef>
              <c:f>('Star-Star plots'!$M$101,'Star-Star plots'!$M$103)</c:f>
              <c:numCache>
                <c:formatCode>0.00</c:formatCode>
                <c:ptCount val="2"/>
                <c:pt idx="0">
                  <c:v>323.67434357820684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96-4AEE-933F-F227836E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A-4B12-AD8D-057A47433531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A-4B12-AD8D-057A47433531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CEA-4B12-AD8D-057A47433531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EA-4B12-AD8D-057A47433531}"/>
            </c:ext>
          </c:extLst>
        </c:ser>
        <c:ser>
          <c:idx val="3"/>
          <c:order val="3"/>
          <c:tx>
            <c:strRef>
              <c:f>'Star-Star plots'!$K$118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plots'!$L$117:$L$118</c:f>
              <c:numCache>
                <c:formatCode>0.00</c:formatCode>
                <c:ptCount val="2"/>
                <c:pt idx="0">
                  <c:v>0</c:v>
                </c:pt>
                <c:pt idx="1">
                  <c:v>-265.25351228668967</c:v>
                </c:pt>
              </c:numCache>
            </c:numRef>
          </c:xVal>
          <c:yVal>
            <c:numRef>
              <c:f>'Star-Star plots'!$M$117:$M$118</c:f>
              <c:numCache>
                <c:formatCode>0.00</c:formatCode>
                <c:ptCount val="2"/>
                <c:pt idx="0">
                  <c:v>0</c:v>
                </c:pt>
                <c:pt idx="1">
                  <c:v>220.60275206709224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1-443C-BA5B-E007A84A02BA}"/>
            </c:ext>
          </c:extLst>
        </c:ser>
        <c:ser>
          <c:idx val="4"/>
          <c:order val="4"/>
          <c:tx>
            <c:strRef>
              <c:f>'Star-Star plots'!$K$119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plots'!$L$118,'Star-Star plots'!$L$120)</c:f>
              <c:numCache>
                <c:formatCode>0.00</c:formatCode>
                <c:ptCount val="2"/>
                <c:pt idx="0">
                  <c:v>-265.25351228668967</c:v>
                </c:pt>
                <c:pt idx="1">
                  <c:v>-68.944857370479838</c:v>
                </c:pt>
              </c:numCache>
            </c:numRef>
          </c:xVal>
          <c:yVal>
            <c:numRef>
              <c:f>('Star-Star plots'!$M$118,'Star-Star plots'!$M$120)</c:f>
              <c:numCache>
                <c:formatCode>0.00</c:formatCode>
                <c:ptCount val="2"/>
                <c:pt idx="0">
                  <c:v>220.60275206709224</c:v>
                </c:pt>
                <c:pt idx="1">
                  <c:v>186.87357770332716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21-443C-BA5B-E007A84A02BA}"/>
            </c:ext>
          </c:extLst>
        </c:ser>
        <c:ser>
          <c:idx val="5"/>
          <c:order val="5"/>
          <c:tx>
            <c:strRef>
              <c:f>'Star-Star plots'!$K$121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plots'!$L$120,'Star-Star plots'!$L$122)</c:f>
              <c:numCache>
                <c:formatCode>0.00</c:formatCode>
                <c:ptCount val="2"/>
                <c:pt idx="0">
                  <c:v>-68.944857370479838</c:v>
                </c:pt>
                <c:pt idx="1">
                  <c:v>-8.5176007034704071E-4</c:v>
                </c:pt>
              </c:numCache>
            </c:numRef>
          </c:xVal>
          <c:yVal>
            <c:numRef>
              <c:f>('Star-Star plots'!$M$120,'Star-Star plots'!$M$122)</c:f>
              <c:numCache>
                <c:formatCode>0.00</c:formatCode>
                <c:ptCount val="2"/>
                <c:pt idx="0">
                  <c:v>186.87357770332716</c:v>
                </c:pt>
                <c:pt idx="1">
                  <c:v>7.0838125398609009E-4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21-443C-BA5B-E007A84A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7: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B-4417-A13D-AD5AF2EFFCAA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B-4417-A13D-AD5AF2EFFCAA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24B-4417-A13D-AD5AF2EFFCAA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B-4417-A13D-AD5AF2EFFCAA}"/>
            </c:ext>
          </c:extLst>
        </c:ser>
        <c:ser>
          <c:idx val="3"/>
          <c:order val="3"/>
          <c:tx>
            <c:strRef>
              <c:f>'Star-Star plots'!$A$118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plots'!$B$117:$B$118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plots'!$C$117:$C$118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4B-4417-A13D-AD5AF2EFFCAA}"/>
            </c:ext>
          </c:extLst>
        </c:ser>
        <c:ser>
          <c:idx val="4"/>
          <c:order val="4"/>
          <c:tx>
            <c:strRef>
              <c:f>'Star-Star plots'!$A$119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plots'!$B$118,'Star-Star plots'!$B$122)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2.1133810847173695E-14</c:v>
                </c:pt>
              </c:numCache>
            </c:numRef>
          </c:xVal>
          <c:yVal>
            <c:numRef>
              <c:f>('Star-Star plots'!$C$118,'Star-Star plots'!$C$122)</c:f>
              <c:numCache>
                <c:formatCode>0.00</c:formatCode>
                <c:ptCount val="2"/>
                <c:pt idx="0">
                  <c:v>345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4B-4417-A13D-AD5AF2EFFCAA}"/>
            </c:ext>
          </c:extLst>
        </c:ser>
        <c:ser>
          <c:idx val="5"/>
          <c:order val="5"/>
          <c:tx>
            <c:strRef>
              <c:f>'Star-Star plots'!$A$120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plots'!$B$118,'Star-Star plots'!$B$123)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298.77874999999995</c:v>
                </c:pt>
              </c:numCache>
            </c:numRef>
          </c:xVal>
          <c:yVal>
            <c:numRef>
              <c:f>('Star-Star plots'!$C$118,'Star-Star plots'!$C$123)</c:f>
              <c:numCache>
                <c:formatCode>0.00</c:formatCode>
                <c:ptCount val="2"/>
                <c:pt idx="0">
                  <c:v>345</c:v>
                </c:pt>
                <c:pt idx="1">
                  <c:v>-172.49997522191973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4B-4417-A13D-AD5AF2EFFCAA}"/>
            </c:ext>
          </c:extLst>
        </c:ser>
        <c:ser>
          <c:idx val="6"/>
          <c:order val="6"/>
          <c:tx>
            <c:strRef>
              <c:f>'Star-Star plots'!$A$121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plots'!$B$118,'Star-Star plots'!$B$124)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-298.77874999999977</c:v>
                </c:pt>
              </c:numCache>
            </c:numRef>
          </c:xVal>
          <c:yVal>
            <c:numRef>
              <c:f>('Star-Star plots'!$C$118,'Star-Star plots'!$C$124)</c:f>
              <c:numCache>
                <c:formatCode>0.00</c:formatCode>
                <c:ptCount val="2"/>
                <c:pt idx="0">
                  <c:v>345</c:v>
                </c:pt>
                <c:pt idx="1">
                  <c:v>-172.49997522191984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4B-4417-A13D-AD5AF2EF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6: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5-4C48-9A76-1FED9E1268B5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5-4C48-9A76-1FED9E1268B5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955-4C48-9A76-1FED9E1268B5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5-4C48-9A76-1FED9E1268B5}"/>
            </c:ext>
          </c:extLst>
        </c:ser>
        <c:ser>
          <c:idx val="3"/>
          <c:order val="3"/>
          <c:tx>
            <c:strRef>
              <c:f>'Star-Star plots'!$A$99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plots'!$B$98:$B$99</c:f>
              <c:numCache>
                <c:formatCode>0.00</c:formatCode>
                <c:ptCount val="2"/>
                <c:pt idx="0">
                  <c:v>0</c:v>
                </c:pt>
                <c:pt idx="1">
                  <c:v>-149.38938215281564</c:v>
                </c:pt>
              </c:numCache>
            </c:numRef>
          </c:xVal>
          <c:yVal>
            <c:numRef>
              <c:f>'Star-Star plots'!$C$98:$C$99</c:f>
              <c:numCache>
                <c:formatCode>0.00</c:formatCode>
                <c:ptCount val="2"/>
                <c:pt idx="0">
                  <c:v>0</c:v>
                </c:pt>
                <c:pt idx="1">
                  <c:v>86.250000000000057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5-4C48-9A76-1FED9E1268B5}"/>
            </c:ext>
          </c:extLst>
        </c:ser>
        <c:ser>
          <c:idx val="4"/>
          <c:order val="4"/>
          <c:tx>
            <c:strRef>
              <c:f>'Star-Star plots'!$A$100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plots'!$B$99,'Star-Star plots'!$B$103)</c:f>
              <c:numCache>
                <c:formatCode>0.00</c:formatCode>
                <c:ptCount val="2"/>
                <c:pt idx="0">
                  <c:v>-149.38938215281564</c:v>
                </c:pt>
                <c:pt idx="1">
                  <c:v>1.7847184324182308E-5</c:v>
                </c:pt>
              </c:numCache>
            </c:numRef>
          </c:xVal>
          <c:yVal>
            <c:numRef>
              <c:f>('Star-Star plots'!$C$99,'Star-Star plots'!$C$103)</c:f>
              <c:numCache>
                <c:formatCode>0.00</c:formatCode>
                <c:ptCount val="2"/>
                <c:pt idx="0">
                  <c:v>86.250000000000057</c:v>
                </c:pt>
                <c:pt idx="1">
                  <c:v>345.0000309122301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5-4C48-9A76-1FED9E1268B5}"/>
            </c:ext>
          </c:extLst>
        </c:ser>
        <c:ser>
          <c:idx val="5"/>
          <c:order val="5"/>
          <c:tx>
            <c:strRef>
              <c:f>'Star-Star plots'!$A$101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plots'!$B$99,'Star-Star plots'!$B$104)</c:f>
              <c:numCache>
                <c:formatCode>0.00</c:formatCode>
                <c:ptCount val="2"/>
                <c:pt idx="0">
                  <c:v>-149.38938215281564</c:v>
                </c:pt>
                <c:pt idx="1">
                  <c:v>-149.38938215281564</c:v>
                </c:pt>
              </c:numCache>
            </c:numRef>
          </c:xVal>
          <c:yVal>
            <c:numRef>
              <c:f>('Star-Star plots'!$C$99,'Star-Star plots'!$C$104)</c:f>
              <c:numCache>
                <c:formatCode>0.00</c:formatCode>
                <c:ptCount val="2"/>
                <c:pt idx="0">
                  <c:v>86.250000000000057</c:v>
                </c:pt>
                <c:pt idx="1">
                  <c:v>86.250000000000057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5-4C48-9A76-1FED9E1268B5}"/>
            </c:ext>
          </c:extLst>
        </c:ser>
        <c:ser>
          <c:idx val="6"/>
          <c:order val="6"/>
          <c:tx>
            <c:strRef>
              <c:f>'Star-Star plots'!$A$102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plots'!$B$99,'Star-Star plots'!$B$105)</c:f>
              <c:numCache>
                <c:formatCode>0.00</c:formatCode>
                <c:ptCount val="2"/>
                <c:pt idx="0">
                  <c:v>-149.38938215281564</c:v>
                </c:pt>
                <c:pt idx="1">
                  <c:v>-298.77878215281555</c:v>
                </c:pt>
              </c:numCache>
            </c:numRef>
          </c:xVal>
          <c:yVal>
            <c:numRef>
              <c:f>('Star-Star plots'!$C$99,'Star-Star plots'!$C$105)</c:f>
              <c:numCache>
                <c:formatCode>0.00</c:formatCode>
                <c:ptCount val="2"/>
                <c:pt idx="0">
                  <c:v>86.250000000000057</c:v>
                </c:pt>
                <c:pt idx="1">
                  <c:v>-172.50003091223005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55-4C48-9A76-1FED9E126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E-4E77-BB91-0423FECD9FC8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E-4E77-BB91-0423FECD9FC8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7AE-4E77-BB91-0423FECD9FC8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E-4E77-BB91-0423FECD9FC8}"/>
            </c:ext>
          </c:extLst>
        </c:ser>
        <c:ser>
          <c:idx val="3"/>
          <c:order val="3"/>
          <c:tx>
            <c:strRef>
              <c:f>'Star-Star plots'!$K$23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'Star-Star plots'!$L$22:$L$23</c:f>
              <c:numCache>
                <c:formatCode>0.00</c:formatCode>
                <c:ptCount val="2"/>
                <c:pt idx="0">
                  <c:v>0</c:v>
                </c:pt>
                <c:pt idx="1">
                  <c:v>-265.25351228668967</c:v>
                </c:pt>
              </c:numCache>
            </c:numRef>
          </c:xVal>
          <c:yVal>
            <c:numRef>
              <c:f>'Star-Star plots'!$M$22:$M$23</c:f>
              <c:numCache>
                <c:formatCode>0.00</c:formatCode>
                <c:ptCount val="2"/>
                <c:pt idx="0">
                  <c:v>0</c:v>
                </c:pt>
                <c:pt idx="1">
                  <c:v>220.60275206709224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E-4E77-BB91-0423FECD9FC8}"/>
            </c:ext>
          </c:extLst>
        </c:ser>
        <c:ser>
          <c:idx val="4"/>
          <c:order val="4"/>
          <c:tx>
            <c:strRef>
              <c:f>'Star-Star plots'!$K$24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plots'!$L$23,'Star-Star plots'!$L$25)</c:f>
              <c:numCache>
                <c:formatCode>0.00</c:formatCode>
                <c:ptCount val="2"/>
                <c:pt idx="0">
                  <c:v>-265.25351228668967</c:v>
                </c:pt>
                <c:pt idx="1">
                  <c:v>58.420831291517118</c:v>
                </c:pt>
              </c:numCache>
            </c:numRef>
          </c:xVal>
          <c:yVal>
            <c:numRef>
              <c:f>('Star-Star plots'!$M$23,'Star-Star plots'!$M$25)</c:f>
              <c:numCache>
                <c:formatCode>0.00</c:formatCode>
                <c:ptCount val="2"/>
                <c:pt idx="0">
                  <c:v>220.60275206709224</c:v>
                </c:pt>
                <c:pt idx="1">
                  <c:v>340.01765611686716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AE-4E77-BB91-0423FECD9FC8}"/>
            </c:ext>
          </c:extLst>
        </c:ser>
        <c:ser>
          <c:idx val="5"/>
          <c:order val="5"/>
          <c:tx>
            <c:strRef>
              <c:f>'Star-Star plots'!$K$26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plots'!$L$25,'Star-Star plots'!$L$27)</c:f>
              <c:numCache>
                <c:formatCode>0.00</c:formatCode>
                <c:ptCount val="2"/>
                <c:pt idx="0">
                  <c:v>58.420831291517118</c:v>
                </c:pt>
                <c:pt idx="1">
                  <c:v>-2.6290081223123707E-13</c:v>
                </c:pt>
              </c:numCache>
            </c:numRef>
          </c:xVal>
          <c:yVal>
            <c:numRef>
              <c:f>('Star-Star plots'!$M$25,'Star-Star plots'!$M$27)</c:f>
              <c:numCache>
                <c:formatCode>0.00</c:formatCode>
                <c:ptCount val="2"/>
                <c:pt idx="0">
                  <c:v>340.01765611686716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AE-4E77-BB91-0423FECD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0166-4343-9068-8BA192B43002}"/>
              </c:ext>
            </c:extLst>
          </c:dPt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6-4343-9068-8BA192B43002}"/>
            </c:ext>
          </c:extLst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6-4343-9068-8BA192B43002}"/>
            </c:ext>
          </c:extLst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166-4343-9068-8BA192B43002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166-4343-9068-8BA192B43002}"/>
              </c:ext>
            </c:extLst>
          </c:dPt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66-4343-9068-8BA192B43002}"/>
            </c:ext>
          </c:extLst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0166-4343-9068-8BA192B43002}"/>
              </c:ext>
            </c:extLst>
          </c:dPt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298.77876430563134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-172.49999999999994</c:v>
                </c:pt>
                <c:pt idx="1">
                  <c:v>345.00000000000006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66-4343-9068-8BA192B43002}"/>
            </c:ext>
          </c:extLst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-298.7787643056314</c:v>
                </c:pt>
                <c:pt idx="1">
                  <c:v>298.77876430563128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-172.49999999999991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66-4343-9068-8BA192B43002}"/>
            </c:ext>
          </c:extLst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-298.77876430563111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345</c:v>
                </c:pt>
                <c:pt idx="1">
                  <c:v>-172.50000000000011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66-4343-9068-8BA192B43002}"/>
            </c:ext>
          </c:extLst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plots'!$B$5,'Star-Delta plots'!$B$10)</c:f>
              <c:numCache>
                <c:formatCode>General</c:formatCode>
                <c:ptCount val="2"/>
                <c:pt idx="0" formatCode="0.00">
                  <c:v>298.77876430563134</c:v>
                </c:pt>
                <c:pt idx="1">
                  <c:v>360.82856860418315</c:v>
                </c:pt>
              </c:numCache>
            </c:numRef>
          </c:xVal>
          <c:yVal>
            <c:numRef>
              <c:f>('Star-Delta plots'!$C$5,'Star-Delta plots'!$C$10)</c:f>
              <c:numCache>
                <c:formatCode>General</c:formatCode>
                <c:ptCount val="2"/>
                <c:pt idx="0" formatCode="0.00">
                  <c:v>-172.49999999999994</c:v>
                </c:pt>
                <c:pt idx="1">
                  <c:v>-4.3138775448121862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66-4343-9068-8BA192B43002}"/>
            </c:ext>
          </c:extLst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plots'!$B$11)</c:f>
              <c:numCache>
                <c:formatCode>General</c:formatCode>
                <c:ptCount val="2"/>
                <c:pt idx="0" formatCode="0.00">
                  <c:v>-298.7787643056314</c:v>
                </c:pt>
                <c:pt idx="1">
                  <c:v>-184.15021184471428</c:v>
                </c:pt>
              </c:numCache>
            </c:numRef>
          </c:xVal>
          <c:yVal>
            <c:numRef>
              <c:f>('Star-Delta plots'!$C$6,'Star-Delta plots'!$C$11)</c:f>
              <c:numCache>
                <c:formatCode>General</c:formatCode>
                <c:ptCount val="2"/>
                <c:pt idx="0" formatCode="0.00">
                  <c:v>-172.49999999999991</c:v>
                </c:pt>
                <c:pt idx="1">
                  <c:v>-310.32976804999259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66-4343-9068-8BA192B43002}"/>
            </c:ext>
          </c:extLst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plots'!$B$4,'Star-Delta plots'!$B$12)</c:f>
              <c:numCache>
                <c:formatCode>General</c:formatCode>
                <c:ptCount val="2"/>
                <c:pt idx="0" formatCode="0.00">
                  <c:v>2.1133810847173695E-14</c:v>
                </c:pt>
                <c:pt idx="1">
                  <c:v>-176.6783567594689</c:v>
                </c:pt>
              </c:numCache>
            </c:numRef>
          </c:xVal>
          <c:yVal>
            <c:numRef>
              <c:f>('Star-Delta plots'!$C$4,'Star-Delta plots'!$C$12)</c:f>
              <c:numCache>
                <c:formatCode>General</c:formatCode>
                <c:ptCount val="2"/>
                <c:pt idx="0" formatCode="0.00">
                  <c:v>345</c:v>
                </c:pt>
                <c:pt idx="1">
                  <c:v>314.64364559480487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66-4343-9068-8BA192B4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FDC-4132-8EAD-8B55194531EA}"/>
              </c:ext>
            </c:extLst>
          </c:dPt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C-4132-8EAD-8B55194531EA}"/>
            </c:ext>
          </c:extLst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C-4132-8EAD-8B55194531EA}"/>
            </c:ext>
          </c:extLst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FDC-4132-8EAD-8B55194531E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FDC-4132-8EAD-8B55194531EA}"/>
              </c:ext>
            </c:extLst>
          </c:dPt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DC-4132-8EAD-8B55194531EA}"/>
            </c:ext>
          </c:extLst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EFDC-4132-8EAD-8B55194531EA}"/>
              </c:ext>
            </c:extLst>
          </c:dPt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298.77876430563134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-172.49999999999994</c:v>
                </c:pt>
                <c:pt idx="1">
                  <c:v>345.00000000000006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DC-4132-8EAD-8B55194531EA}"/>
            </c:ext>
          </c:extLst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-298.7787643056314</c:v>
                </c:pt>
                <c:pt idx="1">
                  <c:v>298.77876430563128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-172.49999999999991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DC-4132-8EAD-8B55194531EA}"/>
            </c:ext>
          </c:extLst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-298.77876430563111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345</c:v>
                </c:pt>
                <c:pt idx="1">
                  <c:v>-172.50000000000011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DC-4132-8EAD-8B55194531EA}"/>
            </c:ext>
          </c:extLst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plots'!$B$5,'Star-Delta plots'!$K$3)</c:f>
              <c:numCache>
                <c:formatCode>General</c:formatCode>
                <c:ptCount val="2"/>
                <c:pt idx="0" formatCode="0.00">
                  <c:v>298.77876430563134</c:v>
                </c:pt>
                <c:pt idx="1">
                  <c:v>360.5055602735651</c:v>
                </c:pt>
              </c:numCache>
            </c:numRef>
          </c:xVal>
          <c:yVal>
            <c:numRef>
              <c:f>('Star-Delta plots'!$C$5,'Star-Delta plots'!$L$3)</c:f>
              <c:numCache>
                <c:formatCode>General</c:formatCode>
                <c:ptCount val="2"/>
                <c:pt idx="0" formatCode="0.00">
                  <c:v>-172.49999999999994</c:v>
                </c:pt>
                <c:pt idx="1">
                  <c:v>-4.1950605016801603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DC-4132-8EAD-8B55194531EA}"/>
            </c:ext>
          </c:extLst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plots'!$K$4)</c:f>
              <c:numCache>
                <c:formatCode>General</c:formatCode>
                <c:ptCount val="2"/>
                <c:pt idx="0" formatCode="0.00">
                  <c:v>-298.7787643056314</c:v>
                </c:pt>
                <c:pt idx="1">
                  <c:v>-202.70394219893569</c:v>
                </c:pt>
              </c:numCache>
            </c:numRef>
          </c:xVal>
          <c:yVal>
            <c:numRef>
              <c:f>('Star-Delta plots'!$C$6,'Star-Delta plots'!$L$4)</c:f>
              <c:numCache>
                <c:formatCode>General</c:formatCode>
                <c:ptCount val="2"/>
                <c:pt idx="0" formatCode="0.00">
                  <c:v>-172.49999999999991</c:v>
                </c:pt>
                <c:pt idx="1">
                  <c:v>-286.382584425392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DC-4132-8EAD-8B55194531EA}"/>
            </c:ext>
          </c:extLst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plots'!$B$4,'Star-Delta plots'!$K$5)</c:f>
              <c:numCache>
                <c:formatCode>General</c:formatCode>
                <c:ptCount val="2"/>
                <c:pt idx="0" formatCode="0.00">
                  <c:v>2.1133810847173695E-14</c:v>
                </c:pt>
                <c:pt idx="1">
                  <c:v>-176.61975117191474</c:v>
                </c:pt>
              </c:numCache>
            </c:numRef>
          </c:xVal>
          <c:yVal>
            <c:numRef>
              <c:f>('Star-Delta plots'!$C$4,'Star-Delta plots'!$L$5)</c:f>
              <c:numCache>
                <c:formatCode>General</c:formatCode>
                <c:ptCount val="2"/>
                <c:pt idx="0" formatCode="0.00">
                  <c:v>345</c:v>
                </c:pt>
                <c:pt idx="1">
                  <c:v>314.30450365328954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DC-4132-8EAD-8B551945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B90-4148-8FEE-1F6CCC9A9533}"/>
              </c:ext>
            </c:extLst>
          </c:dPt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0-4148-8FEE-1F6CCC9A9533}"/>
            </c:ext>
          </c:extLst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0-4148-8FEE-1F6CCC9A9533}"/>
            </c:ext>
          </c:extLst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B90-4148-8FEE-1F6CCC9A953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B90-4148-8FEE-1F6CCC9A9533}"/>
              </c:ext>
            </c:extLst>
          </c:dPt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90-4148-8FEE-1F6CCC9A9533}"/>
            </c:ext>
          </c:extLst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BB90-4148-8FEE-1F6CCC9A9533}"/>
              </c:ext>
            </c:extLst>
          </c:dPt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298.77876430563134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-172.49999999999994</c:v>
                </c:pt>
                <c:pt idx="1">
                  <c:v>345.00000000000006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90-4148-8FEE-1F6CCC9A9533}"/>
            </c:ext>
          </c:extLst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3E6A-412A-BE8D-E4381A348D3B}"/>
              </c:ext>
            </c:extLst>
          </c:dPt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-298.7787643056314</c:v>
                </c:pt>
                <c:pt idx="1">
                  <c:v>298.77876430563128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-172.49999999999991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90-4148-8FEE-1F6CCC9A9533}"/>
            </c:ext>
          </c:extLst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-298.77876430563111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345</c:v>
                </c:pt>
                <c:pt idx="1">
                  <c:v>-172.50000000000011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90-4148-8FEE-1F6CCC9A9533}"/>
            </c:ext>
          </c:extLst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plots'!$B$5,'Star-Delta plots'!$B$26)</c:f>
              <c:numCache>
                <c:formatCode>General</c:formatCode>
                <c:ptCount val="2"/>
                <c:pt idx="0" formatCode="0.00">
                  <c:v>298.77876430563134</c:v>
                </c:pt>
                <c:pt idx="1">
                  <c:v>360.82856860418315</c:v>
                </c:pt>
              </c:numCache>
            </c:numRef>
          </c:xVal>
          <c:yVal>
            <c:numRef>
              <c:f>('Star-Delta plots'!$C$5,'Star-Delta plots'!$C$26)</c:f>
              <c:numCache>
                <c:formatCode>General</c:formatCode>
                <c:ptCount val="2"/>
                <c:pt idx="0" formatCode="0.00">
                  <c:v>-172.49999999999994</c:v>
                </c:pt>
                <c:pt idx="1">
                  <c:v>-4.3138775448121862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90-4148-8FEE-1F6CCC9A9533}"/>
            </c:ext>
          </c:extLst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plots'!$B$27)</c:f>
              <c:numCache>
                <c:formatCode>General</c:formatCode>
                <c:ptCount val="2"/>
                <c:pt idx="0" formatCode="0.00">
                  <c:v>-298.7787643056314</c:v>
                </c:pt>
                <c:pt idx="1">
                  <c:v>-184.15021184471428</c:v>
                </c:pt>
              </c:numCache>
            </c:numRef>
          </c:xVal>
          <c:yVal>
            <c:numRef>
              <c:f>('Star-Delta plots'!$C$6,'Star-Delta plots'!$C$27)</c:f>
              <c:numCache>
                <c:formatCode>General</c:formatCode>
                <c:ptCount val="2"/>
                <c:pt idx="0" formatCode="0.00">
                  <c:v>-172.49999999999991</c:v>
                </c:pt>
                <c:pt idx="1">
                  <c:v>-310.32976804999259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90-4148-8FEE-1F6CCC9A9533}"/>
            </c:ext>
          </c:extLst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plots'!$B$4,'Star-Delta plots'!$B$28)</c:f>
              <c:numCache>
                <c:formatCode>General</c:formatCode>
                <c:ptCount val="2"/>
                <c:pt idx="0" formatCode="0.00">
                  <c:v>2.1133810847173695E-14</c:v>
                </c:pt>
                <c:pt idx="1">
                  <c:v>2.1133810847173695E-14</c:v>
                </c:pt>
              </c:numCache>
            </c:numRef>
          </c:xVal>
          <c:yVal>
            <c:numRef>
              <c:f>('Star-Delta plots'!$C$4,'Star-Delta plots'!$C$28)</c:f>
              <c:numCache>
                <c:formatCode>General</c:formatCode>
                <c:ptCount val="2"/>
                <c:pt idx="0" formatCode="0.00">
                  <c:v>345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90-4148-8FEE-1F6CCC9A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'Star-Delta plots'!$A$4</c:f>
              <c:strCache>
                <c:ptCount val="1"/>
                <c:pt idx="0">
                  <c:v>EA</c:v>
                </c:pt>
              </c:strCache>
            </c:strRef>
          </c:tx>
          <c:spPr>
            <a:ln w="12700" cap="rnd">
              <a:solidFill>
                <a:srgbClr val="92D050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  <a:prstDash val="lgDash"/>
              </a:ln>
              <a:effectLst>
                <a:glow rad="139700">
                  <a:schemeClr val="tx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CC66-4F50-A532-51F0AB5A5E09}"/>
              </c:ext>
            </c:extLst>
          </c:dPt>
          <c:xVal>
            <c:numRef>
              <c:f>'Star-Delta plots'!$B$3:$B$4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'Star-Delta plots'!$C$3:$C$4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6-4F50-A532-51F0AB5A5E09}"/>
            </c:ext>
          </c:extLst>
        </c:ser>
        <c:ser>
          <c:idx val="4"/>
          <c:order val="1"/>
          <c:tx>
            <c:strRef>
              <c:f>'Star-Delta plots'!$A$5</c:f>
              <c:strCache>
                <c:ptCount val="1"/>
                <c:pt idx="0">
                  <c:v>EB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plots'!$B$3,'Star-Delta plots'!$B$5)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('Star-Delta plots'!$C$3,'Star-Delta plots'!$C$5)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6-4F50-A532-51F0AB5A5E09}"/>
            </c:ext>
          </c:extLst>
        </c:ser>
        <c:ser>
          <c:idx val="5"/>
          <c:order val="2"/>
          <c:tx>
            <c:strRef>
              <c:f>'Star-Delta plots'!$A$6</c:f>
              <c:strCache>
                <c:ptCount val="1"/>
                <c:pt idx="0">
                  <c:v>EC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"/>
            </a:ln>
            <a:effectLst>
              <a:glow rad="139700">
                <a:schemeClr val="tx1"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C66-4F50-A532-51F0AB5A5E0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C66-4F50-A532-51F0AB5A5E09}"/>
              </c:ext>
            </c:extLst>
          </c:dPt>
          <c:xVal>
            <c:numRef>
              <c:f>('Star-Delta plots'!$B$3,'Star-Delta plots'!$B$6)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('Star-Delta plots'!$C$3,'Star-Delta plots'!$C$6)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6-4F50-A532-51F0AB5A5E09}"/>
            </c:ext>
          </c:extLst>
        </c:ser>
        <c:ser>
          <c:idx val="6"/>
          <c:order val="3"/>
          <c:tx>
            <c:strRef>
              <c:f>'Star-Delta plots'!$A$7</c:f>
              <c:strCache>
                <c:ptCount val="1"/>
                <c:pt idx="0">
                  <c:v>EAB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prstDash val="lgDash"/>
              </a:ln>
              <a:effectLst>
                <a:glow rad="139700">
                  <a:schemeClr val="accent1"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CC66-4F50-A532-51F0AB5A5E09}"/>
              </c:ext>
            </c:extLst>
          </c:dPt>
          <c:xVal>
            <c:numRef>
              <c:f>('Star-Delta plots'!$B$5,'Star-Delta plots'!$B$7)</c:f>
              <c:numCache>
                <c:formatCode>0.00</c:formatCode>
                <c:ptCount val="2"/>
                <c:pt idx="0">
                  <c:v>298.77876430563134</c:v>
                </c:pt>
                <c:pt idx="1">
                  <c:v>0</c:v>
                </c:pt>
              </c:numCache>
            </c:numRef>
          </c:xVal>
          <c:yVal>
            <c:numRef>
              <c:f>('Star-Delta plots'!$C$5,'Star-Delta plots'!$C$7)</c:f>
              <c:numCache>
                <c:formatCode>0.00</c:formatCode>
                <c:ptCount val="2"/>
                <c:pt idx="0">
                  <c:v>-172.49999999999994</c:v>
                </c:pt>
                <c:pt idx="1">
                  <c:v>345.00000000000006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66-4F50-A532-51F0AB5A5E09}"/>
            </c:ext>
          </c:extLst>
        </c:ser>
        <c:ser>
          <c:idx val="0"/>
          <c:order val="4"/>
          <c:tx>
            <c:strRef>
              <c:f>'Star-Delta plots'!$A$8</c:f>
              <c:strCache>
                <c:ptCount val="1"/>
                <c:pt idx="0">
                  <c:v>EBC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plots'!$B$8)</c:f>
              <c:numCache>
                <c:formatCode>0.00</c:formatCode>
                <c:ptCount val="2"/>
                <c:pt idx="0">
                  <c:v>-298.7787643056314</c:v>
                </c:pt>
                <c:pt idx="1">
                  <c:v>298.77876430563128</c:v>
                </c:pt>
              </c:numCache>
            </c:numRef>
          </c:xVal>
          <c:yVal>
            <c:numRef>
              <c:f>('Star-Delta plots'!$C$6,'Star-Delta plots'!$C$8)</c:f>
              <c:numCache>
                <c:formatCode>0.00</c:formatCode>
                <c:ptCount val="2"/>
                <c:pt idx="0">
                  <c:v>-172.49999999999991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66-4F50-A532-51F0AB5A5E09}"/>
            </c:ext>
          </c:extLst>
        </c:ser>
        <c:ser>
          <c:idx val="1"/>
          <c:order val="5"/>
          <c:tx>
            <c:strRef>
              <c:f>'Star-Delta plots'!$A$9</c:f>
              <c:strCache>
                <c:ptCount val="1"/>
                <c:pt idx="0">
                  <c:v>ECA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rgbClr val="92D05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('Star-Delta plots'!$B$4,'Star-Delta plots'!$B$9)</c:f>
              <c:numCache>
                <c:formatCode>0.00</c:formatCode>
                <c:ptCount val="2"/>
                <c:pt idx="0">
                  <c:v>2.1133810847173695E-14</c:v>
                </c:pt>
                <c:pt idx="1">
                  <c:v>-298.77876430563111</c:v>
                </c:pt>
              </c:numCache>
            </c:numRef>
          </c:xVal>
          <c:yVal>
            <c:numRef>
              <c:f>('Star-Delta plots'!$C$4,'Star-Delta plots'!$C$9)</c:f>
              <c:numCache>
                <c:formatCode>0.00</c:formatCode>
                <c:ptCount val="2"/>
                <c:pt idx="0">
                  <c:v>345</c:v>
                </c:pt>
                <c:pt idx="1">
                  <c:v>-172.50000000000011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66-4F50-A532-51F0AB5A5E09}"/>
            </c:ext>
          </c:extLst>
        </c:ser>
        <c:ser>
          <c:idx val="2"/>
          <c:order val="6"/>
          <c:tx>
            <c:strRef>
              <c:f>'Star-Delta plots'!$A$10</c:f>
              <c:strCache>
                <c:ptCount val="1"/>
                <c:pt idx="0">
                  <c:v>Iab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plots'!$B$5,'Star-Delta plots'!$K$26)</c:f>
              <c:numCache>
                <c:formatCode>General</c:formatCode>
                <c:ptCount val="2"/>
                <c:pt idx="0" formatCode="0.00">
                  <c:v>298.77876430563134</c:v>
                </c:pt>
                <c:pt idx="1">
                  <c:v>298.77876430563134</c:v>
                </c:pt>
              </c:numCache>
            </c:numRef>
          </c:xVal>
          <c:yVal>
            <c:numRef>
              <c:f>('Star-Delta plots'!$C$5,'Star-Delta plots'!$L$26)</c:f>
              <c:numCache>
                <c:formatCode>General</c:formatCode>
                <c:ptCount val="2"/>
                <c:pt idx="0" formatCode="0.00">
                  <c:v>-172.49999999999994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66-4F50-A532-51F0AB5A5E09}"/>
            </c:ext>
          </c:extLst>
        </c:ser>
        <c:ser>
          <c:idx val="7"/>
          <c:order val="7"/>
          <c:tx>
            <c:strRef>
              <c:f>'Star-Delta plots'!$A$11</c:f>
              <c:strCache>
                <c:ptCount val="1"/>
                <c:pt idx="0">
                  <c:v>Ibc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plots'!$B$6,'Star-Delta plots'!$K$27)</c:f>
              <c:numCache>
                <c:formatCode>General</c:formatCode>
                <c:ptCount val="2"/>
                <c:pt idx="0" formatCode="0.00">
                  <c:v>-298.7787643056314</c:v>
                </c:pt>
                <c:pt idx="1">
                  <c:v>-184.15021184471428</c:v>
                </c:pt>
              </c:numCache>
            </c:numRef>
          </c:xVal>
          <c:yVal>
            <c:numRef>
              <c:f>('Star-Delta plots'!$C$6,'Star-Delta plots'!$L$27)</c:f>
              <c:numCache>
                <c:formatCode>General</c:formatCode>
                <c:ptCount val="2"/>
                <c:pt idx="0" formatCode="0.00">
                  <c:v>-172.49999999999991</c:v>
                </c:pt>
                <c:pt idx="1">
                  <c:v>-310.32976804999259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66-4F50-A532-51F0AB5A5E09}"/>
            </c:ext>
          </c:extLst>
        </c:ser>
        <c:ser>
          <c:idx val="8"/>
          <c:order val="8"/>
          <c:tx>
            <c:strRef>
              <c:f>'Star-Delta plots'!$A$12</c:f>
              <c:strCache>
                <c:ptCount val="1"/>
                <c:pt idx="0">
                  <c:v>Ica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('Star-Delta plots'!$B$4,'Star-Delta plots'!$K$5)</c:f>
              <c:numCache>
                <c:formatCode>General</c:formatCode>
                <c:ptCount val="2"/>
                <c:pt idx="0" formatCode="0.00">
                  <c:v>2.1133810847173695E-14</c:v>
                </c:pt>
                <c:pt idx="1">
                  <c:v>-176.61975117191474</c:v>
                </c:pt>
              </c:numCache>
            </c:numRef>
          </c:xVal>
          <c:yVal>
            <c:numRef>
              <c:f>('Star-Delta plots'!$C$4,'Star-Delta plots'!$L$5)</c:f>
              <c:numCache>
                <c:formatCode>General</c:formatCode>
                <c:ptCount val="2"/>
                <c:pt idx="0" formatCode="0.00">
                  <c:v>345</c:v>
                </c:pt>
                <c:pt idx="1">
                  <c:v>314.30450365328954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C66-4F50-A532-51F0AB5A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2-4F26-B954-058FC62BB7D1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2-4F26-B954-058FC62BB7D1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9F2-4F26-B954-058FC62BB7D1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2-4F26-B954-058FC62BB7D1}"/>
            </c:ext>
          </c:extLst>
        </c:ser>
        <c:ser>
          <c:idx val="3"/>
          <c:order val="3"/>
          <c:tx>
            <c:strRef>
              <c:f>'Star-Star plots'!$A$23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plots'!$B$22,'Star-Star plots'!$B$23)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('Star-Star plots'!$C$22,'Star-Star plots'!$C$23)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2-4F26-B954-058FC62BB7D1}"/>
            </c:ext>
          </c:extLst>
        </c:ser>
        <c:ser>
          <c:idx val="4"/>
          <c:order val="4"/>
          <c:tx>
            <c:strRef>
              <c:f>'Star-Star plots'!$A$24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plots'!$B$22,'Star-Star plots'!$B$24)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plots'!$C$22,'Star-Star plots'!$C$24)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2-4F26-B954-058FC62BB7D1}"/>
            </c:ext>
          </c:extLst>
        </c:ser>
        <c:ser>
          <c:idx val="5"/>
          <c:order val="5"/>
          <c:tx>
            <c:strRef>
              <c:f>'Star-Star plots'!$A$25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plots'!$B$22,'Star-Star plots'!$B$25)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plots'!$C$22,'Star-Star plots'!$C$25)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F2-4F26-B954-058FC62B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2-4F26-B954-058FC62BB7D1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2-4F26-B954-058FC62BB7D1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9F2-4F26-B954-058FC62BB7D1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2-4F26-B954-058FC62BB7D1}"/>
            </c:ext>
          </c:extLst>
        </c:ser>
        <c:ser>
          <c:idx val="3"/>
          <c:order val="3"/>
          <c:tx>
            <c:strRef>
              <c:f>'Star-Star plots'!$K$4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rgbClr val="92D050"/>
                </a:solidFill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0D9-456C-AC51-C179987A07E6}"/>
              </c:ext>
            </c:extLst>
          </c:dPt>
          <c:xVal>
            <c:numRef>
              <c:f>('Star-Star plots'!$L$3,'Star-Star plots'!$L$4)</c:f>
              <c:numCache>
                <c:formatCode>0.00</c:formatCode>
                <c:ptCount val="2"/>
                <c:pt idx="0">
                  <c:v>0</c:v>
                </c:pt>
                <c:pt idx="1">
                  <c:v>-265.25351228668967</c:v>
                </c:pt>
              </c:numCache>
            </c:numRef>
          </c:xVal>
          <c:yVal>
            <c:numRef>
              <c:f>('Star-Star plots'!$M$3,'Star-Star plots'!$M$4)</c:f>
              <c:numCache>
                <c:formatCode>0.00</c:formatCode>
                <c:ptCount val="2"/>
                <c:pt idx="0">
                  <c:v>0</c:v>
                </c:pt>
                <c:pt idx="1">
                  <c:v>220.60275206709224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2-4F26-B954-058FC62BB7D1}"/>
            </c:ext>
          </c:extLst>
        </c:ser>
        <c:ser>
          <c:idx val="4"/>
          <c:order val="4"/>
          <c:tx>
            <c:strRef>
              <c:f>'Star-Star plots'!$K$5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plots'!$L$4,'Star-Star plots'!$L$6)</c:f>
              <c:numCache>
                <c:formatCode>0.00</c:formatCode>
                <c:ptCount val="2"/>
                <c:pt idx="0">
                  <c:v>-265.25351228668967</c:v>
                </c:pt>
                <c:pt idx="1">
                  <c:v>-323.67434357820707</c:v>
                </c:pt>
              </c:numCache>
            </c:numRef>
          </c:xVal>
          <c:yVal>
            <c:numRef>
              <c:f>('Star-Star plots'!$M$4,'Star-Star plots'!$M$6)</c:f>
              <c:numCache>
                <c:formatCode>0.00</c:formatCode>
                <c:ptCount val="2"/>
                <c:pt idx="0">
                  <c:v>220.60275206709224</c:v>
                </c:pt>
                <c:pt idx="1">
                  <c:v>-119.41490404977486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2-4F26-B954-058FC62BB7D1}"/>
            </c:ext>
          </c:extLst>
        </c:ser>
        <c:ser>
          <c:idx val="5"/>
          <c:order val="5"/>
          <c:tx>
            <c:strRef>
              <c:f>'Star-Star plots'!$K$7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plots'!$L$6,'Star-Star plots'!$L$8)</c:f>
              <c:numCache>
                <c:formatCode>0.00</c:formatCode>
                <c:ptCount val="2"/>
                <c:pt idx="0">
                  <c:v>-323.67434357820707</c:v>
                </c:pt>
                <c:pt idx="1">
                  <c:v>0</c:v>
                </c:pt>
              </c:numCache>
            </c:numRef>
          </c:xVal>
          <c:yVal>
            <c:numRef>
              <c:f>('Star-Star plots'!$M$6,'Star-Star plots'!$M$8)</c:f>
              <c:numCache>
                <c:formatCode>0.00</c:formatCode>
                <c:ptCount val="2"/>
                <c:pt idx="0">
                  <c:v>-119.41490404977486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F2-4F26-B954-058FC62B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B-47A5-A35D-42667F4D6319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B-47A5-A35D-42667F4D6319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66B-47A5-A35D-42667F4D6319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6B-47A5-A35D-42667F4D6319}"/>
            </c:ext>
          </c:extLst>
        </c:ser>
        <c:ser>
          <c:idx val="3"/>
          <c:order val="3"/>
          <c:tx>
            <c:strRef>
              <c:f>'Star-Star plots'!$A$42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plots'!$B$41:$B$42</c:f>
              <c:numCache>
                <c:formatCode>0.00</c:formatCode>
                <c:ptCount val="2"/>
                <c:pt idx="0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plots'!$C$41:$C$42</c:f>
              <c:numCache>
                <c:formatCode>0.00</c:formatCode>
                <c:ptCount val="2"/>
                <c:pt idx="0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6B-47A5-A35D-42667F4D6319}"/>
            </c:ext>
          </c:extLst>
        </c:ser>
        <c:ser>
          <c:idx val="4"/>
          <c:order val="4"/>
          <c:tx>
            <c:strRef>
              <c:f>'Star-Star plots'!$A$43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plots'!$B$41,'Star-Star plots'!$B$43)</c:f>
              <c:numCache>
                <c:formatCode>0.00</c:formatCode>
                <c:ptCount val="2"/>
                <c:pt idx="0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plots'!$C$41,'Star-Star plots'!$C$43)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6B-47A5-A35D-42667F4D6319}"/>
            </c:ext>
          </c:extLst>
        </c:ser>
        <c:ser>
          <c:idx val="5"/>
          <c:order val="5"/>
          <c:tx>
            <c:strRef>
              <c:f>'Star-Star plots'!$A$44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plots'!$B$41,'Star-Star plots'!$B$44)</c:f>
              <c:numCache>
                <c:formatCode>0.00</c:formatCode>
                <c:ptCount val="2"/>
                <c:pt idx="0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plots'!$C$41,'Star-Star plots'!$C$44)</c:f>
              <c:numCache>
                <c:formatCode>0.00</c:formatCode>
                <c:ptCount val="2"/>
                <c:pt idx="0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6B-47A5-A35D-42667F4D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C-4D14-82BA-0B7A5AA3940D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C-4D14-82BA-0B7A5AA3940D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56C-4D14-82BA-0B7A5AA3940D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C-4D14-82BA-0B7A5AA3940D}"/>
            </c:ext>
          </c:extLst>
        </c:ser>
        <c:ser>
          <c:idx val="3"/>
          <c:order val="3"/>
          <c:tx>
            <c:strRef>
              <c:f>'Star-Star plots'!$A$61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9C2-4B07-9FEB-3917AC3210CD}"/>
              </c:ext>
            </c:extLst>
          </c:dPt>
          <c:xVal>
            <c:numRef>
              <c:f>'Star-Star plots'!$B$60:$B$61</c:f>
              <c:numCache>
                <c:formatCode>0.00</c:formatCode>
                <c:ptCount val="2"/>
                <c:pt idx="0">
                  <c:v>0</c:v>
                </c:pt>
                <c:pt idx="1">
                  <c:v>-0.62022456619820654</c:v>
                </c:pt>
              </c:numCache>
            </c:numRef>
          </c:xVal>
          <c:yVal>
            <c:numRef>
              <c:f>'Star-Star plots'!$C$60:$C$61</c:f>
              <c:numCache>
                <c:formatCode>0.00</c:formatCode>
                <c:ptCount val="2"/>
                <c:pt idx="0">
                  <c:v>0</c:v>
                </c:pt>
                <c:pt idx="1">
                  <c:v>21.880111167393192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E-4339-ADA7-BD6D1D3001A9}"/>
            </c:ext>
          </c:extLst>
        </c:ser>
        <c:ser>
          <c:idx val="4"/>
          <c:order val="4"/>
          <c:tx>
            <c:strRef>
              <c:f>'Star-Star plots'!$A$62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plots'!$B$61,'Star-Star plots'!$B$65)</c:f>
              <c:numCache>
                <c:formatCode>0.00</c:formatCode>
                <c:ptCount val="2"/>
                <c:pt idx="0">
                  <c:v>-0.62022456619820654</c:v>
                </c:pt>
                <c:pt idx="1">
                  <c:v>1.2187934148022439E-4</c:v>
                </c:pt>
              </c:numCache>
            </c:numRef>
          </c:xVal>
          <c:yVal>
            <c:numRef>
              <c:f>('Star-Star plots'!$C$61,'Star-Star plots'!$C$65)</c:f>
              <c:numCache>
                <c:formatCode>0.00</c:formatCode>
                <c:ptCount val="2"/>
                <c:pt idx="0">
                  <c:v>21.880111167393192</c:v>
                </c:pt>
                <c:pt idx="1">
                  <c:v>345.00001567737149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E-4339-ADA7-BD6D1D3001A9}"/>
            </c:ext>
          </c:extLst>
        </c:ser>
        <c:ser>
          <c:idx val="5"/>
          <c:order val="5"/>
          <c:tx>
            <c:strRef>
              <c:f>'Star-Star plots'!$A$63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plots'!$B$61,'Star-Star plots'!$B$66)</c:f>
              <c:numCache>
                <c:formatCode>0.00</c:formatCode>
                <c:ptCount val="2"/>
                <c:pt idx="0">
                  <c:v>-0.62022456619820654</c:v>
                </c:pt>
                <c:pt idx="1">
                  <c:v>298.77881014904591</c:v>
                </c:pt>
              </c:numCache>
            </c:numRef>
          </c:xVal>
          <c:yVal>
            <c:numRef>
              <c:f>('Star-Star plots'!$C$61,'Star-Star plots'!$C$66)</c:f>
              <c:numCache>
                <c:formatCode>0.00</c:formatCode>
                <c:ptCount val="2"/>
                <c:pt idx="0">
                  <c:v>21.880111167393192</c:v>
                </c:pt>
                <c:pt idx="1">
                  <c:v>-172.49989474985648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E-4339-ADA7-BD6D1D3001A9}"/>
            </c:ext>
          </c:extLst>
        </c:ser>
        <c:ser>
          <c:idx val="6"/>
          <c:order val="6"/>
          <c:tx>
            <c:strRef>
              <c:f>'Star-Star plots'!$A$64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plots'!$B$61,'Star-Star plots'!$B$67)</c:f>
              <c:numCache>
                <c:formatCode>0.00</c:formatCode>
                <c:ptCount val="2"/>
                <c:pt idx="0">
                  <c:v>-0.62022456619820654</c:v>
                </c:pt>
                <c:pt idx="1">
                  <c:v>-298.77856588534547</c:v>
                </c:pt>
              </c:numCache>
            </c:numRef>
          </c:xVal>
          <c:yVal>
            <c:numRef>
              <c:f>('Star-Star plots'!$C$61,'Star-Star plots'!$C$67)</c:f>
              <c:numCache>
                <c:formatCode>0.00</c:formatCode>
                <c:ptCount val="2"/>
                <c:pt idx="0">
                  <c:v>21.880111167393192</c:v>
                </c:pt>
                <c:pt idx="1">
                  <c:v>-172.50021405176295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E-4339-ADA7-BD6D1D30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Voltage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1-4ADD-9687-EA38DEA9C107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1-4ADD-9687-EA38DEA9C107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911-4ADD-9687-EA38DEA9C107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1-4ADD-9687-EA38DEA9C107}"/>
            </c:ext>
          </c:extLst>
        </c:ser>
        <c:ser>
          <c:idx val="3"/>
          <c:order val="3"/>
          <c:tx>
            <c:strRef>
              <c:f>'Star-Star plots'!$A$80</c:f>
              <c:strCache>
                <c:ptCount val="1"/>
                <c:pt idx="0">
                  <c:v>UNn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26D-4A63-BE26-5E0FC5A9FA3A}"/>
              </c:ext>
            </c:extLst>
          </c:dPt>
          <c:xVal>
            <c:numRef>
              <c:f>'Star-Star plots'!$B$79:$B$80</c:f>
              <c:numCache>
                <c:formatCode>0.00</c:formatCode>
                <c:ptCount val="2"/>
                <c:pt idx="0">
                  <c:v>0</c:v>
                </c:pt>
                <c:pt idx="1">
                  <c:v>-8.8477925651645292E-2</c:v>
                </c:pt>
              </c:numCache>
            </c:numRef>
          </c:xVal>
          <c:yVal>
            <c:numRef>
              <c:f>'Star-Star plots'!$C$79:$C$80</c:f>
              <c:numCache>
                <c:formatCode>0.00</c:formatCode>
                <c:ptCount val="2"/>
                <c:pt idx="0">
                  <c:v>0</c:v>
                </c:pt>
                <c:pt idx="1">
                  <c:v>0.51495427629293644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11-4ADD-9687-EA38DEA9C107}"/>
            </c:ext>
          </c:extLst>
        </c:ser>
        <c:ser>
          <c:idx val="4"/>
          <c:order val="4"/>
          <c:tx>
            <c:strRef>
              <c:f>'Star-Star plots'!$A$81</c:f>
              <c:strCache>
                <c:ptCount val="1"/>
                <c:pt idx="0">
                  <c:v>Ua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plots'!$B$80,'Star-Star plots'!$B$84)</c:f>
              <c:numCache>
                <c:formatCode>0.00</c:formatCode>
                <c:ptCount val="2"/>
                <c:pt idx="0">
                  <c:v>-8.8477925651645292E-2</c:v>
                </c:pt>
                <c:pt idx="1">
                  <c:v>-8.8477925651624156E-2</c:v>
                </c:pt>
              </c:numCache>
            </c:numRef>
          </c:xVal>
          <c:yVal>
            <c:numRef>
              <c:f>('Star-Star plots'!$C$80,'Star-Star plots'!$C$84)</c:f>
              <c:numCache>
                <c:formatCode>0.00</c:formatCode>
                <c:ptCount val="2"/>
                <c:pt idx="0">
                  <c:v>0.51495427629293644</c:v>
                </c:pt>
                <c:pt idx="1">
                  <c:v>345.51495427629294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11-4ADD-9687-EA38DEA9C107}"/>
            </c:ext>
          </c:extLst>
        </c:ser>
        <c:ser>
          <c:idx val="5"/>
          <c:order val="5"/>
          <c:tx>
            <c:strRef>
              <c:f>'Star-Star plots'!$A$82</c:f>
              <c:strCache>
                <c:ptCount val="1"/>
                <c:pt idx="0">
                  <c:v>Ub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plots'!$B$80,'Star-Star plots'!$B$85)</c:f>
              <c:numCache>
                <c:formatCode>0.00</c:formatCode>
                <c:ptCount val="2"/>
                <c:pt idx="0">
                  <c:v>-8.8477925651645292E-2</c:v>
                </c:pt>
                <c:pt idx="1">
                  <c:v>-8.8477925651645292E-2</c:v>
                </c:pt>
              </c:numCache>
            </c:numRef>
          </c:xVal>
          <c:yVal>
            <c:numRef>
              <c:f>('Star-Star plots'!$C$80,'Star-Star plots'!$C$85)</c:f>
              <c:numCache>
                <c:formatCode>0.00</c:formatCode>
                <c:ptCount val="2"/>
                <c:pt idx="0">
                  <c:v>0.51495427629293644</c:v>
                </c:pt>
                <c:pt idx="1">
                  <c:v>0.51495427629293644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11-4ADD-9687-EA38DEA9C107}"/>
            </c:ext>
          </c:extLst>
        </c:ser>
        <c:ser>
          <c:idx val="6"/>
          <c:order val="6"/>
          <c:tx>
            <c:strRef>
              <c:f>'Star-Star plots'!$A$83</c:f>
              <c:strCache>
                <c:ptCount val="1"/>
                <c:pt idx="0">
                  <c:v>Uc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plots'!$B$80,'Star-Star plots'!$B$86)</c:f>
              <c:numCache>
                <c:formatCode>0.00</c:formatCode>
                <c:ptCount val="2"/>
                <c:pt idx="0">
                  <c:v>-8.8477925651645292E-2</c:v>
                </c:pt>
                <c:pt idx="1">
                  <c:v>-298.86724223128306</c:v>
                </c:pt>
              </c:numCache>
            </c:numRef>
          </c:xVal>
          <c:yVal>
            <c:numRef>
              <c:f>('Star-Star plots'!$C$80,'Star-Star plots'!$C$86)</c:f>
              <c:numCache>
                <c:formatCode>0.00</c:formatCode>
                <c:ptCount val="2"/>
                <c:pt idx="0">
                  <c:v>0.51495427629293644</c:v>
                </c:pt>
                <c:pt idx="1">
                  <c:v>-171.98504572370697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3-4911-B010-784C677B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3-4D35-B93B-6D3533C0DC1F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3-4D35-B93B-6D3533C0DC1F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8A3-4D35-B93B-6D3533C0DC1F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A3-4D35-B93B-6D3533C0DC1F}"/>
            </c:ext>
          </c:extLst>
        </c:ser>
        <c:ser>
          <c:idx val="3"/>
          <c:order val="3"/>
          <c:tx>
            <c:strRef>
              <c:f>'Star-Star plots'!$K$42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'Star-Star plots'!$L$41:$L$42</c:f>
              <c:numCache>
                <c:formatCode>0.00</c:formatCode>
                <c:ptCount val="2"/>
                <c:pt idx="0">
                  <c:v>0</c:v>
                </c:pt>
                <c:pt idx="1">
                  <c:v>265.25351228668973</c:v>
                </c:pt>
              </c:numCache>
            </c:numRef>
          </c:xVal>
          <c:yVal>
            <c:numRef>
              <c:f>'Star-Star plots'!$M$41:$M$42</c:f>
              <c:numCache>
                <c:formatCode>0.00</c:formatCode>
                <c:ptCount val="2"/>
                <c:pt idx="0">
                  <c:v>0</c:v>
                </c:pt>
                <c:pt idx="1">
                  <c:v>220.60275206709218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A3-4D35-B93B-6D3533C0DC1F}"/>
            </c:ext>
          </c:extLst>
        </c:ser>
        <c:ser>
          <c:idx val="4"/>
          <c:order val="4"/>
          <c:tx>
            <c:strRef>
              <c:f>'Star-Star plots'!$K$43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plots'!$L$42,'Star-Star plots'!$L$44)</c:f>
              <c:numCache>
                <c:formatCode>0.00</c:formatCode>
                <c:ptCount val="2"/>
                <c:pt idx="0">
                  <c:v>265.25351228668973</c:v>
                </c:pt>
                <c:pt idx="1">
                  <c:v>315.25368651955029</c:v>
                </c:pt>
              </c:numCache>
            </c:numRef>
          </c:xVal>
          <c:yVal>
            <c:numRef>
              <c:f>('Star-Star plots'!$M$42,'Star-Star plots'!$M$44)</c:f>
              <c:numCache>
                <c:formatCode>0.00</c:formatCode>
                <c:ptCount val="2"/>
                <c:pt idx="0">
                  <c:v>220.60275206709218</c:v>
                </c:pt>
                <c:pt idx="1">
                  <c:v>-61.751851387087186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A3-4D35-B93B-6D3533C0DC1F}"/>
            </c:ext>
          </c:extLst>
        </c:ser>
        <c:ser>
          <c:idx val="5"/>
          <c:order val="5"/>
          <c:tx>
            <c:strRef>
              <c:f>'Star-Star plots'!$K$45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plots'!$L$44,'Star-Star plots'!$L$46)</c:f>
              <c:numCache>
                <c:formatCode>0.00</c:formatCode>
                <c:ptCount val="2"/>
                <c:pt idx="0">
                  <c:v>315.25368651955029</c:v>
                </c:pt>
                <c:pt idx="1">
                  <c:v>45.727339936319311</c:v>
                </c:pt>
              </c:numCache>
            </c:numRef>
          </c:xVal>
          <c:yVal>
            <c:numRef>
              <c:f>('Star-Star plots'!$M$44,'Star-Star plots'!$M$46)</c:f>
              <c:numCache>
                <c:formatCode>0.00</c:formatCode>
                <c:ptCount val="2"/>
                <c:pt idx="0">
                  <c:v>-61.751851387087186</c:v>
                </c:pt>
                <c:pt idx="1">
                  <c:v>36.124029260697156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A3-4D35-B93B-6D3533C0DC1F}"/>
            </c:ext>
          </c:extLst>
        </c:ser>
        <c:ser>
          <c:idx val="6"/>
          <c:order val="6"/>
          <c:tx>
            <c:strRef>
              <c:f>'Star-Star plots'!$K$47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plots'!$L$41,'Star-Star plots'!$L$47)</c:f>
              <c:numCache>
                <c:formatCode>0.00</c:formatCode>
                <c:ptCount val="2"/>
                <c:pt idx="0">
                  <c:v>0</c:v>
                </c:pt>
                <c:pt idx="1">
                  <c:v>45.727750246977891</c:v>
                </c:pt>
              </c:numCache>
            </c:numRef>
          </c:xVal>
          <c:yVal>
            <c:numRef>
              <c:f>('Star-Star plots'!$M$41,'Star-Star plots'!$M$47)</c:f>
              <c:numCache>
                <c:formatCode>0.00</c:formatCode>
                <c:ptCount val="2"/>
                <c:pt idx="0">
                  <c:v>0</c:v>
                </c:pt>
                <c:pt idx="1">
                  <c:v>36.124358118639904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A3-4D35-B93B-6D3533C0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1-4BE2-892C-22A6D3865368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1-4BE2-892C-22A6D3865368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2C1-4BE2-892C-22A6D3865368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C1-4BE2-892C-22A6D3865368}"/>
            </c:ext>
          </c:extLst>
        </c:ser>
        <c:ser>
          <c:idx val="3"/>
          <c:order val="3"/>
          <c:tx>
            <c:strRef>
              <c:f>'Star-Star plots'!$K$61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'Star-Star plots'!$L$60:$L$61</c:f>
              <c:numCache>
                <c:formatCode>0.00</c:formatCode>
                <c:ptCount val="2"/>
                <c:pt idx="0">
                  <c:v>0</c:v>
                </c:pt>
                <c:pt idx="1">
                  <c:v>-264.8294968220539</c:v>
                </c:pt>
              </c:numCache>
            </c:numRef>
          </c:xVal>
          <c:yVal>
            <c:numRef>
              <c:f>'Star-Star plots'!$M$60:$M$61</c:f>
              <c:numCache>
                <c:formatCode>0.00</c:formatCode>
                <c:ptCount val="2"/>
                <c:pt idx="0">
                  <c:v>0</c:v>
                </c:pt>
                <c:pt idx="1">
                  <c:v>221.11159538336693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F-4043-BFEA-77F711A774FF}"/>
            </c:ext>
          </c:extLst>
        </c:ser>
        <c:ser>
          <c:idx val="4"/>
          <c:order val="4"/>
          <c:tx>
            <c:strRef>
              <c:f>'Star-Star plots'!$K$62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plots'!$L$61,'Star-Star plots'!$L$63)</c:f>
              <c:numCache>
                <c:formatCode>0.00</c:formatCode>
                <c:ptCount val="2"/>
                <c:pt idx="0">
                  <c:v>-264.8294968220539</c:v>
                </c:pt>
                <c:pt idx="1">
                  <c:v>38.162039601800643</c:v>
                </c:pt>
              </c:numCache>
            </c:numRef>
          </c:xVal>
          <c:yVal>
            <c:numRef>
              <c:f>('Star-Star plots'!$M$61,'Star-Star plots'!$M$63)</c:f>
              <c:numCache>
                <c:formatCode>0.00</c:formatCode>
                <c:ptCount val="2"/>
                <c:pt idx="0">
                  <c:v>221.11159538336693</c:v>
                </c:pt>
                <c:pt idx="1">
                  <c:v>313.54305474615211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F-4043-BFEA-77F711A774FF}"/>
            </c:ext>
          </c:extLst>
        </c:ser>
        <c:ser>
          <c:idx val="5"/>
          <c:order val="5"/>
          <c:tx>
            <c:strRef>
              <c:f>'Star-Star plots'!$K$64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plots'!$L$63,'Star-Star plots'!$L$65)</c:f>
              <c:numCache>
                <c:formatCode>0.00</c:formatCode>
                <c:ptCount val="2"/>
                <c:pt idx="0">
                  <c:v>38.162039601800643</c:v>
                </c:pt>
                <c:pt idx="1">
                  <c:v>-4.5185936026825857E-3</c:v>
                </c:pt>
              </c:numCache>
            </c:numRef>
          </c:xVal>
          <c:yVal>
            <c:numRef>
              <c:f>('Star-Star plots'!$M$63,'Star-Star plots'!$M$65)</c:f>
              <c:numCache>
                <c:formatCode>0.00</c:formatCode>
                <c:ptCount val="2"/>
                <c:pt idx="0">
                  <c:v>313.54305474615211</c:v>
                </c:pt>
                <c:pt idx="1">
                  <c:v>8.6467000988932341E-4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EF-4043-BFEA-77F711A7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5:</a:t>
            </a:r>
            <a:r>
              <a:rPr lang="en-US" baseline="0"/>
              <a:t> </a:t>
            </a:r>
            <a:r>
              <a:rPr lang="en-US"/>
              <a:t>Current</a:t>
            </a:r>
            <a:r>
              <a:rPr lang="en-US" baseline="0"/>
              <a:t> Phasors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'Star-Star data'!$F$3</c:f>
              <c:strCache>
                <c:ptCount val="1"/>
                <c:pt idx="0">
                  <c:v>EA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data'!$G$2:$G$3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2.1133810847173695E-14</c:v>
                </c:pt>
              </c:numCache>
            </c:numRef>
          </c:xVal>
          <c:yVal>
            <c:numRef>
              <c:f>'Star-Star data'!$H$2:$H$3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C-48D8-B0B3-3C11A233D1F2}"/>
            </c:ext>
          </c:extLst>
        </c:ser>
        <c:ser>
          <c:idx val="1"/>
          <c:order val="1"/>
          <c:tx>
            <c:strRef>
              <c:f>'Star-Star data'!$F$4</c:f>
              <c:strCache>
                <c:ptCount val="1"/>
                <c:pt idx="0">
                  <c:v>EB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data'!$G$2,'Star-Star data'!$G$4)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298.77876430563134</c:v>
                </c:pt>
              </c:numCache>
            </c:numRef>
          </c:xVal>
          <c:yVal>
            <c:numRef>
              <c:f>('Star-Star data'!$H$2,'Star-Star data'!$H$4)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C-48D8-B0B3-3C11A233D1F2}"/>
            </c:ext>
          </c:extLst>
        </c:ser>
        <c:ser>
          <c:idx val="2"/>
          <c:order val="2"/>
          <c:tx>
            <c:strRef>
              <c:f>'Star-Star data'!$F$5</c:f>
              <c:strCache>
                <c:ptCount val="1"/>
                <c:pt idx="0">
                  <c:v>EC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lgDash"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2D050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E8C-48D8-B0B3-3C11A233D1F2}"/>
              </c:ext>
            </c:extLst>
          </c:dPt>
          <c:xVal>
            <c:numRef>
              <c:f>('Star-Star data'!$G$2,'Star-Star data'!$G$5)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-298.7787643056314</c:v>
                </c:pt>
              </c:numCache>
            </c:numRef>
          </c:xVal>
          <c:yVal>
            <c:numRef>
              <c:f>('Star-Star data'!$H$2,'Star-Star data'!$H$5)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-172.49999999999991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C-48D8-B0B3-3C11A233D1F2}"/>
            </c:ext>
          </c:extLst>
        </c:ser>
        <c:ser>
          <c:idx val="3"/>
          <c:order val="3"/>
          <c:tx>
            <c:strRef>
              <c:f>'Star-Star plots'!$K$80</c:f>
              <c:strCache>
                <c:ptCount val="1"/>
                <c:pt idx="0">
                  <c:v>Ia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'Star-Star plots'!$L$79:$L$80</c:f>
              <c:numCache>
                <c:formatCode>0.00</c:formatCode>
                <c:ptCount val="2"/>
                <c:pt idx="0">
                  <c:v>0</c:v>
                </c:pt>
                <c:pt idx="1">
                  <c:v>265.25351228668973</c:v>
                </c:pt>
              </c:numCache>
            </c:numRef>
          </c:xVal>
          <c:yVal>
            <c:numRef>
              <c:f>'Star-Star plots'!$M$79:$M$80</c:f>
              <c:numCache>
                <c:formatCode>0.00</c:formatCode>
                <c:ptCount val="2"/>
                <c:pt idx="0">
                  <c:v>0</c:v>
                </c:pt>
                <c:pt idx="1">
                  <c:v>220.60275206709215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1-4DC1-BC21-9586D4B0B242}"/>
            </c:ext>
          </c:extLst>
        </c:ser>
        <c:ser>
          <c:idx val="4"/>
          <c:order val="4"/>
          <c:tx>
            <c:strRef>
              <c:f>'Star-Star plots'!$K$81</c:f>
              <c:strCache>
                <c:ptCount val="1"/>
                <c:pt idx="0">
                  <c:v>Ib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plots'!$L$80,'Star-Star plots'!$L$82)</c:f>
              <c:numCache>
                <c:formatCode>0.00</c:formatCode>
                <c:ptCount val="2"/>
                <c:pt idx="0">
                  <c:v>265.25351228668973</c:v>
                </c:pt>
                <c:pt idx="1">
                  <c:v>265.25351228668973</c:v>
                </c:pt>
              </c:numCache>
            </c:numRef>
          </c:xVal>
          <c:yVal>
            <c:numRef>
              <c:f>('Star-Star plots'!$M$80,'Star-Star plots'!$M$82)</c:f>
              <c:numCache>
                <c:formatCode>0.00</c:formatCode>
                <c:ptCount val="2"/>
                <c:pt idx="0">
                  <c:v>220.60275206709215</c:v>
                </c:pt>
                <c:pt idx="1">
                  <c:v>220.60275206709215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1-4DC1-BC21-9586D4B0B242}"/>
            </c:ext>
          </c:extLst>
        </c:ser>
        <c:ser>
          <c:idx val="5"/>
          <c:order val="5"/>
          <c:tx>
            <c:strRef>
              <c:f>'Star-Star plots'!$K$83</c:f>
              <c:strCache>
                <c:ptCount val="1"/>
                <c:pt idx="0">
                  <c:v>Ic</c:v>
                </c:pt>
              </c:strCache>
            </c:strRef>
          </c:tx>
          <c:spPr>
            <a:ln w="12700" cap="rnd">
              <a:solidFill>
                <a:srgbClr val="92D05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('Star-Star plots'!$L$82,'Star-Star plots'!$L$84)</c:f>
              <c:numCache>
                <c:formatCode>0.00</c:formatCode>
                <c:ptCount val="2"/>
                <c:pt idx="0">
                  <c:v>265.25351228668973</c:v>
                </c:pt>
                <c:pt idx="1">
                  <c:v>-58.420831291517061</c:v>
                </c:pt>
              </c:numCache>
            </c:numRef>
          </c:xVal>
          <c:yVal>
            <c:numRef>
              <c:f>('Star-Star plots'!$M$82,'Star-Star plots'!$M$84)</c:f>
              <c:numCache>
                <c:formatCode>0.00</c:formatCode>
                <c:ptCount val="2"/>
                <c:pt idx="0">
                  <c:v>220.60275206709215</c:v>
                </c:pt>
                <c:pt idx="1">
                  <c:v>340.0176561168671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1-4DC1-BC21-9586D4B0B242}"/>
            </c:ext>
          </c:extLst>
        </c:ser>
        <c:ser>
          <c:idx val="6"/>
          <c:order val="6"/>
          <c:tx>
            <c:strRef>
              <c:f>'Star-Star plots'!$K$85</c:f>
              <c:strCache>
                <c:ptCount val="1"/>
                <c:pt idx="0">
                  <c:v>INn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2225" cap="rnd">
                <a:solidFill>
                  <a:srgbClr val="FFC000"/>
                </a:solidFill>
              </a:ln>
              <a:effectLst>
                <a:glow rad="139700">
                  <a:srgbClr val="FFC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923-42A9-B50E-B29792441420}"/>
              </c:ext>
            </c:extLst>
          </c:dPt>
          <c:xVal>
            <c:numRef>
              <c:f>('Star-Star plots'!$L$79,'Star-Star plots'!$L$85)</c:f>
              <c:numCache>
                <c:formatCode>0.00</c:formatCode>
                <c:ptCount val="2"/>
                <c:pt idx="0">
                  <c:v>0</c:v>
                </c:pt>
                <c:pt idx="1">
                  <c:v>-58.420831291516997</c:v>
                </c:pt>
              </c:numCache>
            </c:numRef>
          </c:xVal>
          <c:yVal>
            <c:numRef>
              <c:f>('Star-Star plots'!$M$79,'Star-Star plots'!$M$85)</c:f>
              <c:numCache>
                <c:formatCode>0.00</c:formatCode>
                <c:ptCount val="2"/>
                <c:pt idx="0">
                  <c:v>0</c:v>
                </c:pt>
                <c:pt idx="1">
                  <c:v>340.0176561168671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1-4DC1-BC21-9586D4B0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344"/>
        <c:axId val="641159064"/>
      </c:scatterChart>
      <c:valAx>
        <c:axId val="641162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59064"/>
        <c:crosses val="autoZero"/>
        <c:crossBetween val="midCat"/>
      </c:valAx>
      <c:valAx>
        <c:axId val="641159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2</xdr:row>
      <xdr:rowOff>95250</xdr:rowOff>
    </xdr:from>
    <xdr:ext cx="3761105" cy="762000"/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3918A44C-EBD7-4A1F-98C8-4FE60DD56E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76250"/>
          <a:ext cx="3761105" cy="762000"/>
        </a:xfrm>
        <a:prstGeom prst="rect">
          <a:avLst/>
        </a:prstGeom>
      </xdr:spPr>
    </xdr:pic>
    <xdr:clientData/>
  </xdr:oneCellAnchor>
  <xdr:oneCellAnchor>
    <xdr:from>
      <xdr:col>3</xdr:col>
      <xdr:colOff>180975</xdr:colOff>
      <xdr:row>10</xdr:row>
      <xdr:rowOff>161925</xdr:rowOff>
    </xdr:from>
    <xdr:ext cx="1435100" cy="1598295"/>
    <xdr:pic>
      <xdr:nvPicPr>
        <xdr:cNvPr id="3" name="Picture 2">
          <a:extLst>
            <a:ext uri="{FF2B5EF4-FFF2-40B4-BE49-F238E27FC236}">
              <a16:creationId xmlns:a16="http://schemas.microsoft.com/office/drawing/2014/main" id="{D9F0268F-71C0-4279-8EA0-F3E794569AD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105025"/>
          <a:ext cx="1435100" cy="159829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9</xdr:col>
      <xdr:colOff>19050</xdr:colOff>
      <xdr:row>19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551F8-C11D-48FA-9979-0452C479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28575</xdr:colOff>
      <xdr:row>38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A72CC-66AB-4CA4-8489-D1EB1267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28575</xdr:colOff>
      <xdr:row>19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198BF-2133-49CF-BFE9-DA0FD26C2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39</xdr:row>
      <xdr:rowOff>9525</xdr:rowOff>
    </xdr:from>
    <xdr:to>
      <xdr:col>9</xdr:col>
      <xdr:colOff>28575</xdr:colOff>
      <xdr:row>57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E54201-A536-4D00-B3F8-C2659ECA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58</xdr:row>
      <xdr:rowOff>9525</xdr:rowOff>
    </xdr:from>
    <xdr:to>
      <xdr:col>9</xdr:col>
      <xdr:colOff>28575</xdr:colOff>
      <xdr:row>76</xdr:row>
      <xdr:rowOff>42863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1FEFBA-2309-469D-AA30-9B98EA597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77</xdr:row>
      <xdr:rowOff>0</xdr:rowOff>
    </xdr:from>
    <xdr:to>
      <xdr:col>9</xdr:col>
      <xdr:colOff>28575</xdr:colOff>
      <xdr:row>95</xdr:row>
      <xdr:rowOff>33338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55FFB2-8BDB-451D-9DF6-A8520FE7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28575</xdr:colOff>
      <xdr:row>57</xdr:row>
      <xdr:rowOff>33338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83F9EB-5D8E-4EF4-A409-C7CC3675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600075</xdr:colOff>
      <xdr:row>58</xdr:row>
      <xdr:rowOff>0</xdr:rowOff>
    </xdr:from>
    <xdr:to>
      <xdr:col>19</xdr:col>
      <xdr:colOff>19050</xdr:colOff>
      <xdr:row>76</xdr:row>
      <xdr:rowOff>33338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1FF1CB-D1CA-422F-AD24-960E68AB0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76</xdr:row>
      <xdr:rowOff>180975</xdr:rowOff>
    </xdr:from>
    <xdr:to>
      <xdr:col>19</xdr:col>
      <xdr:colOff>28575</xdr:colOff>
      <xdr:row>95</xdr:row>
      <xdr:rowOff>23813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DCE8CC-328B-471B-BE1F-F3723B92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95</xdr:row>
      <xdr:rowOff>180975</xdr:rowOff>
    </xdr:from>
    <xdr:to>
      <xdr:col>19</xdr:col>
      <xdr:colOff>28575</xdr:colOff>
      <xdr:row>114</xdr:row>
      <xdr:rowOff>23813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1F2CF5-4EFF-4CAF-AEBB-AC6520DF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600075</xdr:colOff>
      <xdr:row>115</xdr:row>
      <xdr:rowOff>0</xdr:rowOff>
    </xdr:from>
    <xdr:to>
      <xdr:col>19</xdr:col>
      <xdr:colOff>19050</xdr:colOff>
      <xdr:row>133</xdr:row>
      <xdr:rowOff>33338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E8EB29-6F3B-4CF7-92C7-8D759D19A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115</xdr:row>
      <xdr:rowOff>0</xdr:rowOff>
    </xdr:from>
    <xdr:to>
      <xdr:col>9</xdr:col>
      <xdr:colOff>28575</xdr:colOff>
      <xdr:row>133</xdr:row>
      <xdr:rowOff>33338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CC4A73-9016-45ED-863C-5464D74F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96</xdr:row>
      <xdr:rowOff>0</xdr:rowOff>
    </xdr:from>
    <xdr:to>
      <xdr:col>9</xdr:col>
      <xdr:colOff>28575</xdr:colOff>
      <xdr:row>114</xdr:row>
      <xdr:rowOff>33338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5084BF0-B653-4E4A-AD11-4B7595E6F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19</xdr:col>
      <xdr:colOff>28575</xdr:colOff>
      <xdr:row>38</xdr:row>
      <xdr:rowOff>33338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2644C21-9CB2-4E65-8032-E76CA952A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4481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4A794-DF40-45A8-BB40-A5DEC489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4481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4A7CA-396F-42F2-A510-0DFEB2112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4481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303B6-CBC8-4B45-BA40-C3160BB4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4481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94D24B-5F7A-446E-948B-F7053C9F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5399-EB82-451B-90FF-6F363FE5078F}">
  <dimension ref="B8:H37"/>
  <sheetViews>
    <sheetView topLeftCell="A13" zoomScaleNormal="100" workbookViewId="0">
      <selection activeCell="H36" sqref="H36"/>
    </sheetView>
  </sheetViews>
  <sheetFormatPr defaultRowHeight="14.25" x14ac:dyDescent="0.2"/>
  <sheetData>
    <row r="8" spans="4:6" ht="15" thickBot="1" x14ac:dyDescent="0.25"/>
    <row r="9" spans="4:6" ht="15.75" thickTop="1" thickBot="1" x14ac:dyDescent="0.25">
      <c r="D9" s="93" t="s">
        <v>102</v>
      </c>
      <c r="E9" s="94"/>
      <c r="F9" s="95"/>
    </row>
    <row r="10" spans="4:6" ht="15" thickTop="1" x14ac:dyDescent="0.2"/>
    <row r="24" spans="2:8" x14ac:dyDescent="0.2">
      <c r="B24" s="96" t="s">
        <v>67</v>
      </c>
      <c r="C24" s="96"/>
      <c r="D24" s="96"/>
      <c r="E24" s="96"/>
      <c r="F24" s="96"/>
      <c r="G24" s="96"/>
      <c r="H24" s="96"/>
    </row>
    <row r="27" spans="2:8" x14ac:dyDescent="0.2">
      <c r="B27" s="96" t="s">
        <v>71</v>
      </c>
      <c r="C27" s="96"/>
      <c r="D27" s="96"/>
      <c r="E27" s="96"/>
      <c r="F27" s="96"/>
      <c r="G27" s="96"/>
      <c r="H27" s="96"/>
    </row>
    <row r="30" spans="2:8" x14ac:dyDescent="0.2">
      <c r="B30" s="96" t="s">
        <v>72</v>
      </c>
      <c r="C30" s="96"/>
      <c r="D30" s="96"/>
      <c r="E30" s="96"/>
      <c r="F30" s="96"/>
      <c r="G30" s="96"/>
      <c r="H30" s="96"/>
    </row>
    <row r="33" spans="4:6" ht="15" thickBot="1" x14ac:dyDescent="0.25"/>
    <row r="34" spans="4:6" ht="15.75" thickTop="1" thickBot="1" x14ac:dyDescent="0.25">
      <c r="D34" s="70" t="s">
        <v>68</v>
      </c>
      <c r="E34" s="92" t="s">
        <v>101</v>
      </c>
      <c r="F34" s="92"/>
    </row>
    <row r="35" spans="4:6" ht="15.75" thickTop="1" thickBot="1" x14ac:dyDescent="0.25">
      <c r="D35" s="70" t="s">
        <v>69</v>
      </c>
      <c r="E35" s="92">
        <v>321793</v>
      </c>
      <c r="F35" s="92"/>
    </row>
    <row r="36" spans="4:6" ht="15.75" thickTop="1" thickBot="1" x14ac:dyDescent="0.25">
      <c r="D36" s="70" t="s">
        <v>70</v>
      </c>
      <c r="E36" s="92">
        <v>72</v>
      </c>
      <c r="F36" s="92"/>
    </row>
    <row r="37" spans="4:6" ht="15" thickTop="1" x14ac:dyDescent="0.2"/>
  </sheetData>
  <mergeCells count="7">
    <mergeCell ref="E36:F36"/>
    <mergeCell ref="D9:F9"/>
    <mergeCell ref="B24:H24"/>
    <mergeCell ref="B27:H27"/>
    <mergeCell ref="B30:H30"/>
    <mergeCell ref="E34:F34"/>
    <mergeCell ref="E35:F35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1B33-3C9C-4CEB-B9B2-26561AA526C3}">
  <dimension ref="A1:X34"/>
  <sheetViews>
    <sheetView zoomScaleNormal="100" workbookViewId="0">
      <selection activeCell="Q8" sqref="Q8:X21"/>
    </sheetView>
  </sheetViews>
  <sheetFormatPr defaultRowHeight="14.25" x14ac:dyDescent="0.2"/>
  <cols>
    <col min="1" max="1" width="9.625" style="2" bestFit="1" customWidth="1"/>
    <col min="2" max="3" width="9.125" customWidth="1"/>
    <col min="4" max="4" width="12" bestFit="1" customWidth="1"/>
    <col min="5" max="5" width="9.375" bestFit="1" customWidth="1"/>
    <col min="7" max="7" width="9.125" style="2"/>
    <col min="8" max="8" width="9.125" style="2" customWidth="1"/>
    <col min="9" max="9" width="9.125" style="2"/>
    <col min="11" max="11" width="9.125" customWidth="1"/>
    <col min="15" max="15" width="9.75" bestFit="1" customWidth="1"/>
    <col min="16" max="16" width="9.875" bestFit="1" customWidth="1"/>
    <col min="17" max="17" width="9.625" bestFit="1" customWidth="1"/>
  </cols>
  <sheetData>
    <row r="1" spans="1:24" ht="16.5" thickTop="1" thickBot="1" x14ac:dyDescent="0.25">
      <c r="A1" s="103" t="s">
        <v>6</v>
      </c>
      <c r="B1" s="104"/>
      <c r="C1" s="104"/>
      <c r="D1" s="104"/>
      <c r="E1" s="105"/>
      <c r="F1" s="8" t="s">
        <v>1</v>
      </c>
      <c r="G1" s="27" t="s">
        <v>2</v>
      </c>
      <c r="H1" s="28" t="s">
        <v>3</v>
      </c>
      <c r="I1" s="31"/>
      <c r="J1" s="34" t="s">
        <v>32</v>
      </c>
      <c r="K1" s="118" t="s">
        <v>24</v>
      </c>
      <c r="L1" s="119"/>
      <c r="M1" s="120"/>
      <c r="N1" s="118" t="s">
        <v>28</v>
      </c>
      <c r="O1" s="119"/>
      <c r="P1" s="119"/>
      <c r="Q1" s="33"/>
    </row>
    <row r="2" spans="1:24" ht="16.5" thickTop="1" thickBot="1" x14ac:dyDescent="0.25">
      <c r="A2" s="8" t="s">
        <v>90</v>
      </c>
      <c r="B2" s="8" t="s">
        <v>85</v>
      </c>
      <c r="C2" s="8" t="s">
        <v>4</v>
      </c>
      <c r="D2" s="8" t="s">
        <v>33</v>
      </c>
      <c r="E2" s="28" t="s">
        <v>89</v>
      </c>
      <c r="F2" s="8" t="s">
        <v>5</v>
      </c>
      <c r="G2" s="27">
        <v>0</v>
      </c>
      <c r="H2" s="28">
        <v>0</v>
      </c>
      <c r="J2" s="8" t="s">
        <v>0</v>
      </c>
      <c r="K2" s="14" t="s">
        <v>25</v>
      </c>
      <c r="L2" s="6" t="s">
        <v>26</v>
      </c>
      <c r="M2" s="6" t="s">
        <v>27</v>
      </c>
      <c r="N2" s="8" t="s">
        <v>25</v>
      </c>
      <c r="O2" s="8" t="s">
        <v>26</v>
      </c>
      <c r="P2" s="8" t="s">
        <v>27</v>
      </c>
    </row>
    <row r="3" spans="1:24" ht="15" thickTop="1" x14ac:dyDescent="0.2">
      <c r="A3" s="14" t="s">
        <v>86</v>
      </c>
      <c r="B3" s="115">
        <v>345</v>
      </c>
      <c r="C3" s="109">
        <v>36</v>
      </c>
      <c r="D3" s="112">
        <f>2*PI()*C3</f>
        <v>226.1946710584651</v>
      </c>
      <c r="E3" s="6">
        <v>0</v>
      </c>
      <c r="F3" s="14" t="s">
        <v>105</v>
      </c>
      <c r="G3" s="21">
        <f>B3*COS(E3*PI()/180+PI()/2)</f>
        <v>2.1133810847173695E-14</v>
      </c>
      <c r="H3" s="23">
        <f>B3*SIN(E3*PI()/180+PI()/2)</f>
        <v>345</v>
      </c>
      <c r="J3" s="5" t="s">
        <v>29</v>
      </c>
      <c r="K3" s="71">
        <v>38</v>
      </c>
      <c r="L3" s="62">
        <v>0.20200000000000001</v>
      </c>
      <c r="M3" s="63" t="s">
        <v>104</v>
      </c>
      <c r="N3" s="64">
        <v>38</v>
      </c>
      <c r="O3" s="65">
        <v>0.20200000000000001</v>
      </c>
      <c r="P3" s="65" t="s">
        <v>104</v>
      </c>
      <c r="Q3" s="11"/>
    </row>
    <row r="4" spans="1:24" x14ac:dyDescent="0.2">
      <c r="A4" s="14" t="s">
        <v>87</v>
      </c>
      <c r="B4" s="116"/>
      <c r="C4" s="110"/>
      <c r="D4" s="113"/>
      <c r="E4" s="6">
        <v>-120</v>
      </c>
      <c r="F4" s="14" t="s">
        <v>106</v>
      </c>
      <c r="G4" s="21">
        <f>B3*COS(E4*PI()/180+PI()/2)</f>
        <v>298.77876430563134</v>
      </c>
      <c r="H4" s="23">
        <f>B3*SIN(E4*PI()/180+PI()/2)</f>
        <v>-172.49999999999994</v>
      </c>
      <c r="J4" s="5" t="s">
        <v>30</v>
      </c>
      <c r="K4" s="64">
        <v>38</v>
      </c>
      <c r="L4" s="65">
        <v>0.20200000000000001</v>
      </c>
      <c r="M4" s="66" t="s">
        <v>104</v>
      </c>
      <c r="N4" s="64">
        <v>46</v>
      </c>
      <c r="O4" s="65">
        <v>0.24199999999999999</v>
      </c>
      <c r="P4" s="65" t="s">
        <v>104</v>
      </c>
    </row>
    <row r="5" spans="1:24" ht="15" thickBot="1" x14ac:dyDescent="0.25">
      <c r="A5" s="25" t="s">
        <v>88</v>
      </c>
      <c r="B5" s="117"/>
      <c r="C5" s="111"/>
      <c r="D5" s="114"/>
      <c r="E5" s="32">
        <v>120</v>
      </c>
      <c r="F5" s="25" t="s">
        <v>107</v>
      </c>
      <c r="G5" s="20">
        <f>B3*COS(E5*PI()/180+PI()/2)</f>
        <v>-298.7787643056314</v>
      </c>
      <c r="H5" s="22">
        <f>B3*SIN(E5*PI()/180+PI()/2)</f>
        <v>-172.49999999999991</v>
      </c>
      <c r="J5" s="10" t="s">
        <v>31</v>
      </c>
      <c r="K5" s="72">
        <v>38</v>
      </c>
      <c r="L5" s="68">
        <v>0.20200000000000001</v>
      </c>
      <c r="M5" s="69" t="s">
        <v>104</v>
      </c>
      <c r="N5" s="67">
        <v>46</v>
      </c>
      <c r="O5" s="68">
        <v>0.24199999999999999</v>
      </c>
      <c r="P5" s="68" t="s">
        <v>104</v>
      </c>
    </row>
    <row r="6" spans="1:24" ht="15.75" thickTop="1" thickBot="1" x14ac:dyDescent="0.25">
      <c r="Q6" s="103" t="s">
        <v>100</v>
      </c>
      <c r="R6" s="104"/>
      <c r="S6" s="104"/>
      <c r="T6" s="104"/>
      <c r="U6" s="104"/>
      <c r="V6" s="104"/>
      <c r="W6" s="104"/>
      <c r="X6" s="105"/>
    </row>
    <row r="7" spans="1:24" ht="16.5" thickTop="1" thickBot="1" x14ac:dyDescent="0.25">
      <c r="A7" s="13" t="s">
        <v>7</v>
      </c>
      <c r="B7" s="9"/>
      <c r="C7" s="16" t="s">
        <v>10</v>
      </c>
      <c r="D7" s="16" t="s">
        <v>11</v>
      </c>
      <c r="E7" s="9" t="s">
        <v>12</v>
      </c>
      <c r="F7" s="16" t="s">
        <v>13</v>
      </c>
      <c r="G7" s="16" t="s">
        <v>14</v>
      </c>
      <c r="H7" s="9" t="s">
        <v>15</v>
      </c>
      <c r="I7" s="16" t="s">
        <v>16</v>
      </c>
      <c r="J7" s="16" t="s">
        <v>17</v>
      </c>
      <c r="K7" s="9" t="s">
        <v>18</v>
      </c>
      <c r="L7" s="16" t="s">
        <v>19</v>
      </c>
      <c r="M7" s="9" t="s">
        <v>20</v>
      </c>
      <c r="N7" s="16" t="s">
        <v>21</v>
      </c>
      <c r="O7" s="16" t="s">
        <v>22</v>
      </c>
      <c r="P7" s="9" t="s">
        <v>23</v>
      </c>
      <c r="Q7" s="56" t="s">
        <v>35</v>
      </c>
      <c r="R7" s="57" t="s">
        <v>36</v>
      </c>
      <c r="S7" s="56" t="s">
        <v>37</v>
      </c>
      <c r="T7" s="58" t="s">
        <v>38</v>
      </c>
      <c r="U7" s="59" t="s">
        <v>39</v>
      </c>
      <c r="V7" s="56" t="s">
        <v>40</v>
      </c>
      <c r="W7" s="58" t="s">
        <v>41</v>
      </c>
      <c r="X7" s="59" t="s">
        <v>42</v>
      </c>
    </row>
    <row r="8" spans="1:24" ht="15" thickTop="1" x14ac:dyDescent="0.2">
      <c r="A8" s="107">
        <v>1</v>
      </c>
      <c r="B8" s="7" t="s">
        <v>8</v>
      </c>
      <c r="C8" s="79">
        <v>344.2</v>
      </c>
      <c r="D8" s="79">
        <v>344.2</v>
      </c>
      <c r="E8" s="78">
        <v>344.2</v>
      </c>
      <c r="F8" s="79">
        <v>5.7449000000000003</v>
      </c>
      <c r="G8" s="79">
        <v>5.7465000000000002</v>
      </c>
      <c r="H8" s="78">
        <v>5.7478999999999996</v>
      </c>
      <c r="I8" s="79">
        <v>1261.9000000000001</v>
      </c>
      <c r="J8" s="79">
        <v>1263.9000000000001</v>
      </c>
      <c r="K8" s="78">
        <v>1264</v>
      </c>
      <c r="L8" s="74">
        <v>1.0541E-14</v>
      </c>
      <c r="M8" s="73">
        <v>1.1712000000000001E-13</v>
      </c>
      <c r="N8" s="101">
        <f>($K$3^2+($D$3*$L$3)^2)^0.5</f>
        <v>59.428082991957162</v>
      </c>
      <c r="O8" s="101">
        <f>($K$4^2+($D$3*$L$4)^2)^0.5</f>
        <v>59.428082991957162</v>
      </c>
      <c r="P8" s="101">
        <f>($K$5^2+($D$3*$L$5)^2)^0.5</f>
        <v>59.428082991957162</v>
      </c>
      <c r="Q8" s="97">
        <v>0</v>
      </c>
      <c r="R8" s="99">
        <v>0</v>
      </c>
      <c r="S8" s="97">
        <v>0</v>
      </c>
      <c r="T8" s="101">
        <v>120</v>
      </c>
      <c r="U8" s="99">
        <v>-120</v>
      </c>
      <c r="V8" s="97">
        <v>50.250799999999998</v>
      </c>
      <c r="W8" s="101">
        <v>-69.749200000000002</v>
      </c>
      <c r="X8" s="99">
        <v>170.2508</v>
      </c>
    </row>
    <row r="9" spans="1:24" ht="15" thickBot="1" x14ac:dyDescent="0.25">
      <c r="A9" s="108"/>
      <c r="B9" s="17" t="s">
        <v>9</v>
      </c>
      <c r="C9" s="18">
        <v>345</v>
      </c>
      <c r="D9" s="18">
        <v>345</v>
      </c>
      <c r="E9" s="19">
        <v>345</v>
      </c>
      <c r="F9" s="18">
        <f>C9/N8</f>
        <v>5.8053361749308214</v>
      </c>
      <c r="G9" s="18">
        <f t="shared" ref="G9:H9" si="0">D9/O8</f>
        <v>5.8053361749308214</v>
      </c>
      <c r="H9" s="19">
        <f t="shared" si="0"/>
        <v>5.8053361749308214</v>
      </c>
      <c r="I9" s="18">
        <f>F9^2*$K$3</f>
        <v>1280.673267950496</v>
      </c>
      <c r="J9" s="18">
        <f>G9^2*$K$4</f>
        <v>1280.673267950496</v>
      </c>
      <c r="K9" s="19">
        <f>H9^2*$K$5</f>
        <v>1280.673267950496</v>
      </c>
      <c r="L9" s="18">
        <v>0</v>
      </c>
      <c r="M9" s="19">
        <v>0</v>
      </c>
      <c r="N9" s="102"/>
      <c r="O9" s="102"/>
      <c r="P9" s="102"/>
      <c r="Q9" s="98"/>
      <c r="R9" s="100"/>
      <c r="S9" s="98"/>
      <c r="T9" s="102"/>
      <c r="U9" s="100"/>
      <c r="V9" s="98"/>
      <c r="W9" s="102"/>
      <c r="X9" s="100"/>
    </row>
    <row r="10" spans="1:24" ht="15" thickTop="1" x14ac:dyDescent="0.2">
      <c r="A10" s="107">
        <v>2</v>
      </c>
      <c r="B10" s="7" t="s">
        <v>8</v>
      </c>
      <c r="C10" s="79">
        <v>343.94</v>
      </c>
      <c r="D10" s="79">
        <v>343.94</v>
      </c>
      <c r="E10" s="78">
        <v>343.94</v>
      </c>
      <c r="F10" s="74">
        <v>5.7354000000000003</v>
      </c>
      <c r="G10" s="12">
        <v>5.7211999999999996</v>
      </c>
      <c r="H10" s="73">
        <v>5.7297000000000002</v>
      </c>
      <c r="I10" s="79">
        <v>1261.9000000000001</v>
      </c>
      <c r="J10" s="79">
        <v>1262.0999999999999</v>
      </c>
      <c r="K10" s="78">
        <v>1264</v>
      </c>
      <c r="L10" s="12">
        <v>0</v>
      </c>
      <c r="M10" s="15">
        <v>0</v>
      </c>
      <c r="N10" s="101">
        <f t="shared" ref="N10" si="1">($K$3^2+($D$3*$L$3)^2)^0.5</f>
        <v>59.428082991957162</v>
      </c>
      <c r="O10" s="101">
        <f>($K$4^2+($D$3*$L$4)^2)^0.5</f>
        <v>59.428082991957162</v>
      </c>
      <c r="P10" s="101">
        <f>($K$5^2+($D$3*$L$5)^2)^0.5</f>
        <v>59.428082991957162</v>
      </c>
      <c r="Q10" s="97">
        <v>0</v>
      </c>
      <c r="R10" s="99">
        <v>0</v>
      </c>
      <c r="S10" s="97">
        <v>0</v>
      </c>
      <c r="T10" s="101">
        <v>120</v>
      </c>
      <c r="U10" s="99">
        <v>-120</v>
      </c>
      <c r="V10" s="97">
        <v>50.250799999999998</v>
      </c>
      <c r="W10" s="101">
        <v>-69.749200000000002</v>
      </c>
      <c r="X10" s="99">
        <v>170.2508</v>
      </c>
    </row>
    <row r="11" spans="1:24" ht="15" thickBot="1" x14ac:dyDescent="0.25">
      <c r="A11" s="108"/>
      <c r="B11" s="17" t="s">
        <v>9</v>
      </c>
      <c r="C11" s="18">
        <v>345</v>
      </c>
      <c r="D11" s="18">
        <v>345</v>
      </c>
      <c r="E11" s="19">
        <v>345</v>
      </c>
      <c r="F11" s="18">
        <f>C11/N10</f>
        <v>5.8053361749308214</v>
      </c>
      <c r="G11" s="18">
        <f t="shared" ref="G11" si="2">D11/O10</f>
        <v>5.8053361749308214</v>
      </c>
      <c r="H11" s="19">
        <f t="shared" ref="H11" si="3">E11/P10</f>
        <v>5.8053361749308214</v>
      </c>
      <c r="I11" s="18">
        <f>F11^2*$K$3</f>
        <v>1280.673267950496</v>
      </c>
      <c r="J11" s="18">
        <f>G11^2*$K$4</f>
        <v>1280.673267950496</v>
      </c>
      <c r="K11" s="19">
        <f>H11^2*$K$5</f>
        <v>1280.673267950496</v>
      </c>
      <c r="L11" s="18">
        <v>0</v>
      </c>
      <c r="M11" s="19">
        <v>0</v>
      </c>
      <c r="N11" s="102"/>
      <c r="O11" s="102"/>
      <c r="P11" s="102"/>
      <c r="Q11" s="98"/>
      <c r="R11" s="100"/>
      <c r="S11" s="98"/>
      <c r="T11" s="102"/>
      <c r="U11" s="100"/>
      <c r="V11" s="98"/>
      <c r="W11" s="102"/>
      <c r="X11" s="100"/>
    </row>
    <row r="12" spans="1:24" ht="15" thickTop="1" x14ac:dyDescent="0.2">
      <c r="A12" s="107">
        <v>3</v>
      </c>
      <c r="B12" s="14" t="s">
        <v>8</v>
      </c>
      <c r="C12" s="80">
        <v>344.05</v>
      </c>
      <c r="D12" s="80">
        <v>343.99</v>
      </c>
      <c r="E12" s="81">
        <v>343.99</v>
      </c>
      <c r="F12" s="76">
        <v>5.7359</v>
      </c>
      <c r="G12" s="76">
        <v>4.7607999999999997</v>
      </c>
      <c r="H12" s="75">
        <v>4.7664999999999997</v>
      </c>
      <c r="I12" s="80">
        <v>1263.2</v>
      </c>
      <c r="J12" s="80">
        <v>1055.0999999999999</v>
      </c>
      <c r="K12" s="81">
        <v>1057.5</v>
      </c>
      <c r="L12" s="76">
        <v>8.7038000000000004E-2</v>
      </c>
      <c r="M12" s="75">
        <v>0.96709000000000001</v>
      </c>
      <c r="N12" s="101">
        <f t="shared" ref="N12" si="4">($K$3^2+($D$3*$L$3)^2)^0.5</f>
        <v>59.428082991957162</v>
      </c>
      <c r="O12" s="106">
        <f>($N$4^2+($D$3*$O$4)^2)^0.5</f>
        <v>71.500840603182695</v>
      </c>
      <c r="P12" s="121">
        <f>($N$5^2+($D$3*$O$5)^2)^0.5</f>
        <v>71.500840603182695</v>
      </c>
      <c r="Q12" s="97">
        <v>-51.691699999999997</v>
      </c>
      <c r="R12" s="99">
        <v>-51.691699999999997</v>
      </c>
      <c r="S12" s="97">
        <v>0</v>
      </c>
      <c r="T12" s="101">
        <v>-120</v>
      </c>
      <c r="U12" s="99">
        <v>120</v>
      </c>
      <c r="V12" s="97">
        <v>-50.250799999999998</v>
      </c>
      <c r="W12" s="101">
        <v>-169.958</v>
      </c>
      <c r="X12" s="99">
        <v>70.042000000000002</v>
      </c>
    </row>
    <row r="13" spans="1:24" ht="15" thickBot="1" x14ac:dyDescent="0.25">
      <c r="A13" s="108"/>
      <c r="B13" s="17" t="s">
        <v>9</v>
      </c>
      <c r="C13" s="18">
        <v>345</v>
      </c>
      <c r="D13" s="18">
        <v>345</v>
      </c>
      <c r="E13" s="19">
        <v>345</v>
      </c>
      <c r="F13" s="18">
        <f>C13/N12</f>
        <v>5.8053361749308214</v>
      </c>
      <c r="G13" s="18">
        <f t="shared" ref="G13:H13" si="5">D13/O12</f>
        <v>4.8251180977674144</v>
      </c>
      <c r="H13" s="19">
        <f t="shared" si="5"/>
        <v>4.8251180977674144</v>
      </c>
      <c r="I13" s="18">
        <f>F13^2*$N$3</f>
        <v>1280.673267950496</v>
      </c>
      <c r="J13" s="18">
        <f>G13^2*$N$4</f>
        <v>1070.9611742405211</v>
      </c>
      <c r="K13" s="19">
        <f>H13^2*$N$5</f>
        <v>1070.9611742405211</v>
      </c>
      <c r="L13" s="18">
        <v>8.8300000000000003E-2</v>
      </c>
      <c r="M13" s="19">
        <v>0.98060000000000003</v>
      </c>
      <c r="N13" s="102"/>
      <c r="O13" s="102"/>
      <c r="P13" s="100"/>
      <c r="Q13" s="98"/>
      <c r="R13" s="100"/>
      <c r="S13" s="98"/>
      <c r="T13" s="102"/>
      <c r="U13" s="100"/>
      <c r="V13" s="98"/>
      <c r="W13" s="102"/>
      <c r="X13" s="100"/>
    </row>
    <row r="14" spans="1:24" ht="15" thickTop="1" x14ac:dyDescent="0.2">
      <c r="A14" s="107">
        <v>4</v>
      </c>
      <c r="B14" s="7" t="s">
        <v>8</v>
      </c>
      <c r="C14" s="79">
        <v>322.48</v>
      </c>
      <c r="D14" s="79">
        <v>354.98</v>
      </c>
      <c r="E14" s="82">
        <v>355.95</v>
      </c>
      <c r="F14" s="79">
        <v>5.3883999999999999</v>
      </c>
      <c r="G14" s="79">
        <v>4.9137000000000004</v>
      </c>
      <c r="H14" s="78">
        <v>4.9244000000000003</v>
      </c>
      <c r="I14" s="83">
        <v>1108.8</v>
      </c>
      <c r="J14" s="79">
        <v>1123.9000000000001</v>
      </c>
      <c r="K14" s="78">
        <v>1129.5</v>
      </c>
      <c r="L14" s="83">
        <v>21.689</v>
      </c>
      <c r="M14" s="15">
        <v>0</v>
      </c>
      <c r="N14" s="101">
        <f t="shared" ref="N14" si="6">($K$3^2+($D$3*$L$3)^2)^0.5</f>
        <v>59.428082991957162</v>
      </c>
      <c r="O14" s="106">
        <f>($N$4^2+($D$3*$O$4)^2)^0.5</f>
        <v>71.500840603182695</v>
      </c>
      <c r="P14" s="121">
        <f>($N$5^2+($D$3*$O$5)^2)^0.5</f>
        <v>71.500840603182695</v>
      </c>
      <c r="Q14" s="97">
        <v>1.6236999999999999</v>
      </c>
      <c r="R14" s="99">
        <v>30.9802</v>
      </c>
      <c r="S14" s="97">
        <v>-0.11</v>
      </c>
      <c r="T14" s="101">
        <v>-122.99299999999999</v>
      </c>
      <c r="U14" s="99">
        <v>123.1018</v>
      </c>
      <c r="V14" s="97">
        <v>50.140799999999999</v>
      </c>
      <c r="W14" s="101">
        <v>-73.034999999999997</v>
      </c>
      <c r="X14" s="99">
        <v>173.05969999999999</v>
      </c>
    </row>
    <row r="15" spans="1:24" ht="15" thickBot="1" x14ac:dyDescent="0.25">
      <c r="A15" s="108"/>
      <c r="B15" s="17" t="s">
        <v>9</v>
      </c>
      <c r="C15" s="18">
        <v>323.12049999999999</v>
      </c>
      <c r="D15" s="18">
        <v>356.96409999999997</v>
      </c>
      <c r="E15" s="19">
        <v>355.92430000000002</v>
      </c>
      <c r="F15" s="18">
        <v>5.4371999999999998</v>
      </c>
      <c r="G15" s="18">
        <v>4.9923999999999999</v>
      </c>
      <c r="H15" s="19">
        <v>4.9779</v>
      </c>
      <c r="I15" s="18">
        <f>F15^2*$N$3</f>
        <v>1123.39946592</v>
      </c>
      <c r="J15" s="18">
        <f>G15^2*$N$4</f>
        <v>1146.5066569600001</v>
      </c>
      <c r="K15" s="19">
        <f>H15^2*$N$5</f>
        <v>1139.85646686</v>
      </c>
      <c r="L15" s="18">
        <v>21.8889</v>
      </c>
      <c r="M15" s="19">
        <v>0</v>
      </c>
      <c r="N15" s="102"/>
      <c r="O15" s="102"/>
      <c r="P15" s="100"/>
      <c r="Q15" s="98"/>
      <c r="R15" s="100"/>
      <c r="S15" s="98"/>
      <c r="T15" s="102"/>
      <c r="U15" s="100"/>
      <c r="V15" s="98"/>
      <c r="W15" s="102"/>
      <c r="X15" s="100"/>
    </row>
    <row r="16" spans="1:24" ht="15" customHeight="1" thickTop="1" x14ac:dyDescent="0.2">
      <c r="A16" s="107">
        <v>5</v>
      </c>
      <c r="B16" s="7" t="s">
        <v>8</v>
      </c>
      <c r="C16" s="79">
        <v>343.94</v>
      </c>
      <c r="D16" s="79">
        <v>0</v>
      </c>
      <c r="E16" s="78">
        <v>343.94</v>
      </c>
      <c r="F16" s="79">
        <v>5.7370000000000001</v>
      </c>
      <c r="G16" s="12">
        <v>0</v>
      </c>
      <c r="H16" s="78">
        <v>5.7497999999999996</v>
      </c>
      <c r="I16" s="79">
        <v>1261.5</v>
      </c>
      <c r="J16" s="12">
        <v>0</v>
      </c>
      <c r="K16" s="78">
        <v>1265.2</v>
      </c>
      <c r="L16" s="79">
        <v>0.51617000000000002</v>
      </c>
      <c r="M16" s="78">
        <v>5.7351999999999999</v>
      </c>
      <c r="N16" s="101">
        <f t="shared" ref="N16" si="7">($K$3^2+($D$3*$L$3)^2)^0.5</f>
        <v>59.428082991957162</v>
      </c>
      <c r="O16" s="101">
        <v>0</v>
      </c>
      <c r="P16" s="99">
        <f>($K$5^2+($D$3*$L$5)^2)^0.5</f>
        <v>59.428082991957162</v>
      </c>
      <c r="Q16" s="97">
        <v>9.7492000000000001</v>
      </c>
      <c r="R16" s="99">
        <v>9.7492000000000001</v>
      </c>
      <c r="S16" s="97">
        <v>0</v>
      </c>
      <c r="T16" s="101">
        <v>0</v>
      </c>
      <c r="U16" s="99">
        <v>120</v>
      </c>
      <c r="V16" s="97">
        <v>-50.250799999999998</v>
      </c>
      <c r="W16" s="101">
        <v>0</v>
      </c>
      <c r="X16" s="99">
        <v>69.749200000000002</v>
      </c>
    </row>
    <row r="17" spans="1:24" ht="15" customHeight="1" thickBot="1" x14ac:dyDescent="0.25">
      <c r="A17" s="108"/>
      <c r="B17" s="17" t="s">
        <v>9</v>
      </c>
      <c r="C17" s="18">
        <v>345</v>
      </c>
      <c r="D17" s="18">
        <v>0</v>
      </c>
      <c r="E17" s="19">
        <v>345</v>
      </c>
      <c r="F17" s="18">
        <v>5.8052999999999999</v>
      </c>
      <c r="G17" s="18">
        <v>0</v>
      </c>
      <c r="H17" s="19">
        <v>5.8052999999999999</v>
      </c>
      <c r="I17" s="18">
        <f>F17^2*$K$3</f>
        <v>1280.6573074199998</v>
      </c>
      <c r="J17" s="18">
        <f>G17^2*$K$4</f>
        <v>0</v>
      </c>
      <c r="K17" s="19">
        <f>H17^2*$K$5</f>
        <v>1280.6573074199998</v>
      </c>
      <c r="L17" s="18">
        <v>0.52249999999999996</v>
      </c>
      <c r="M17" s="19">
        <v>5.8052999999999999</v>
      </c>
      <c r="N17" s="102"/>
      <c r="O17" s="102"/>
      <c r="P17" s="100"/>
      <c r="Q17" s="98"/>
      <c r="R17" s="100"/>
      <c r="S17" s="98"/>
      <c r="T17" s="102"/>
      <c r="U17" s="100"/>
      <c r="V17" s="98"/>
      <c r="W17" s="102"/>
      <c r="X17" s="100"/>
    </row>
    <row r="18" spans="1:24" ht="15" customHeight="1" thickTop="1" x14ac:dyDescent="0.2">
      <c r="A18" s="107">
        <v>6</v>
      </c>
      <c r="B18" s="7" t="s">
        <v>8</v>
      </c>
      <c r="C18" s="83">
        <v>297.99</v>
      </c>
      <c r="D18" s="12">
        <v>0</v>
      </c>
      <c r="E18" s="82">
        <v>297.99</v>
      </c>
      <c r="F18" s="79">
        <v>4.9709000000000003</v>
      </c>
      <c r="G18" s="12">
        <v>0</v>
      </c>
      <c r="H18" s="78">
        <v>4.9709000000000003</v>
      </c>
      <c r="I18" s="79">
        <v>941.38</v>
      </c>
      <c r="J18" s="12">
        <v>0</v>
      </c>
      <c r="K18" s="78">
        <v>950.04</v>
      </c>
      <c r="L18" s="83">
        <v>170.84</v>
      </c>
      <c r="M18" s="15">
        <v>0</v>
      </c>
      <c r="N18" s="101">
        <f t="shared" ref="N18" si="8">($K$3^2+($D$3*$L$3)^2)^0.5</f>
        <v>59.428082991957162</v>
      </c>
      <c r="O18" s="101">
        <v>0</v>
      </c>
      <c r="P18" s="99">
        <f>($K$5^2+($D$3*$L$5)^2)^0.5</f>
        <v>59.428082991957162</v>
      </c>
      <c r="Q18" s="97">
        <v>60</v>
      </c>
      <c r="R18" s="99">
        <v>0</v>
      </c>
      <c r="S18" s="97">
        <v>-30</v>
      </c>
      <c r="T18" s="101">
        <v>-120</v>
      </c>
      <c r="U18" s="99">
        <v>150</v>
      </c>
      <c r="V18" s="97">
        <v>20.250800000000002</v>
      </c>
      <c r="W18" s="101">
        <v>0</v>
      </c>
      <c r="X18" s="99">
        <v>-159.7492</v>
      </c>
    </row>
    <row r="19" spans="1:24" ht="15" customHeight="1" thickBot="1" x14ac:dyDescent="0.25">
      <c r="A19" s="108"/>
      <c r="B19" s="17" t="s">
        <v>9</v>
      </c>
      <c r="C19" s="18">
        <v>298.77879999999999</v>
      </c>
      <c r="D19" s="18">
        <v>0</v>
      </c>
      <c r="E19" s="19">
        <v>298.77879999999999</v>
      </c>
      <c r="F19" s="18">
        <v>5.0275999999999996</v>
      </c>
      <c r="G19" s="18">
        <v>0</v>
      </c>
      <c r="H19" s="19">
        <v>5.0275999999999996</v>
      </c>
      <c r="I19" s="18">
        <f>F19^2*$K$3</f>
        <v>960.51694687999986</v>
      </c>
      <c r="J19" s="18">
        <f>G19^2*$K$4</f>
        <v>0</v>
      </c>
      <c r="K19" s="19">
        <f>H19^2*$K$5</f>
        <v>960.51694687999986</v>
      </c>
      <c r="L19" s="18">
        <v>172.5</v>
      </c>
      <c r="M19" s="19">
        <v>0</v>
      </c>
      <c r="N19" s="102"/>
      <c r="O19" s="102"/>
      <c r="P19" s="100"/>
      <c r="Q19" s="98"/>
      <c r="R19" s="100"/>
      <c r="S19" s="98"/>
      <c r="T19" s="102"/>
      <c r="U19" s="100"/>
      <c r="V19" s="98"/>
      <c r="W19" s="102"/>
      <c r="X19" s="100"/>
    </row>
    <row r="20" spans="1:24" ht="15" thickTop="1" x14ac:dyDescent="0.2">
      <c r="A20" s="107">
        <v>7</v>
      </c>
      <c r="B20" s="7" t="s">
        <v>8</v>
      </c>
      <c r="C20" s="12">
        <v>0</v>
      </c>
      <c r="D20" s="83">
        <v>595.98</v>
      </c>
      <c r="E20" s="82">
        <v>595.98</v>
      </c>
      <c r="F20" s="83">
        <v>17.222000000000001</v>
      </c>
      <c r="G20" s="83">
        <v>9.9429999999999996</v>
      </c>
      <c r="H20" s="82">
        <v>9.9429999999999996</v>
      </c>
      <c r="I20" s="12">
        <v>0</v>
      </c>
      <c r="J20" s="83">
        <v>3792.4</v>
      </c>
      <c r="K20" s="82">
        <v>3783.9</v>
      </c>
      <c r="L20" s="83">
        <v>344.09</v>
      </c>
      <c r="M20" s="15">
        <v>0</v>
      </c>
      <c r="N20" s="101">
        <v>0</v>
      </c>
      <c r="O20" s="101">
        <f>($K$4^2+($D$3*$L$4)^2)^0.5</f>
        <v>59.428082991957162</v>
      </c>
      <c r="P20" s="99">
        <f>($K$5^2+($D$3*$L$5)^2)^0.5</f>
        <v>59.428082991957162</v>
      </c>
      <c r="Q20" s="97">
        <v>0</v>
      </c>
      <c r="R20" s="99">
        <v>0</v>
      </c>
      <c r="S20" s="97">
        <v>0</v>
      </c>
      <c r="T20" s="101">
        <v>-150</v>
      </c>
      <c r="U20" s="99">
        <v>150</v>
      </c>
      <c r="V20" s="97">
        <v>50.250799999999998</v>
      </c>
      <c r="W20" s="101">
        <v>-99.749200000000002</v>
      </c>
      <c r="X20" s="99">
        <v>-159.7492</v>
      </c>
    </row>
    <row r="21" spans="1:24" ht="15" thickBot="1" x14ac:dyDescent="0.25">
      <c r="A21" s="108"/>
      <c r="B21" s="17" t="s">
        <v>9</v>
      </c>
      <c r="C21" s="18">
        <v>0</v>
      </c>
      <c r="D21" s="18">
        <v>597.5575</v>
      </c>
      <c r="E21" s="19">
        <v>597.5575</v>
      </c>
      <c r="F21" s="18">
        <v>17.416</v>
      </c>
      <c r="G21" s="18">
        <v>10.055099999999999</v>
      </c>
      <c r="H21" s="19">
        <v>10.055099999999999</v>
      </c>
      <c r="I21" s="18">
        <v>0</v>
      </c>
      <c r="J21" s="18">
        <f>G21^2*$K$4</f>
        <v>3841.9913683799996</v>
      </c>
      <c r="K21" s="19">
        <f>H21^2*$K$5</f>
        <v>3841.9913683799996</v>
      </c>
      <c r="L21" s="18">
        <v>345</v>
      </c>
      <c r="M21" s="19">
        <v>0</v>
      </c>
      <c r="N21" s="102"/>
      <c r="O21" s="102"/>
      <c r="P21" s="100"/>
      <c r="Q21" s="98"/>
      <c r="R21" s="100"/>
      <c r="S21" s="98"/>
      <c r="T21" s="102"/>
      <c r="U21" s="100"/>
      <c r="V21" s="98"/>
      <c r="W21" s="102"/>
      <c r="X21" s="100"/>
    </row>
    <row r="22" spans="1:24" ht="15" thickTop="1" x14ac:dyDescent="0.2"/>
    <row r="23" spans="1:24" x14ac:dyDescent="0.2">
      <c r="K23" s="1"/>
    </row>
    <row r="28" spans="1:24" x14ac:dyDescent="0.2">
      <c r="I28" s="3"/>
      <c r="J28" s="1"/>
    </row>
    <row r="34" spans="8:8" x14ac:dyDescent="0.2">
      <c r="H34" s="3"/>
    </row>
  </sheetData>
  <mergeCells count="91">
    <mergeCell ref="A18:A19"/>
    <mergeCell ref="O20:O21"/>
    <mergeCell ref="P20:P21"/>
    <mergeCell ref="P12:P13"/>
    <mergeCell ref="P14:P15"/>
    <mergeCell ref="O16:O17"/>
    <mergeCell ref="P16:P17"/>
    <mergeCell ref="O18:O19"/>
    <mergeCell ref="P18:P19"/>
    <mergeCell ref="N20:N21"/>
    <mergeCell ref="N18:N19"/>
    <mergeCell ref="N16:N17"/>
    <mergeCell ref="A20:A21"/>
    <mergeCell ref="O12:O13"/>
    <mergeCell ref="N1:P1"/>
    <mergeCell ref="K1:M1"/>
    <mergeCell ref="N8:N9"/>
    <mergeCell ref="P8:P9"/>
    <mergeCell ref="O8:O9"/>
    <mergeCell ref="A1:E1"/>
    <mergeCell ref="A8:A9"/>
    <mergeCell ref="A10:A11"/>
    <mergeCell ref="A12:A13"/>
    <mergeCell ref="A14:A15"/>
    <mergeCell ref="C3:C5"/>
    <mergeCell ref="D3:D5"/>
    <mergeCell ref="B3:B5"/>
    <mergeCell ref="S12:S13"/>
    <mergeCell ref="R12:R13"/>
    <mergeCell ref="Q12:Q13"/>
    <mergeCell ref="S10:S11"/>
    <mergeCell ref="R10:R11"/>
    <mergeCell ref="Q10:Q11"/>
    <mergeCell ref="P10:P11"/>
    <mergeCell ref="O10:O11"/>
    <mergeCell ref="O14:O15"/>
    <mergeCell ref="A16:A17"/>
    <mergeCell ref="N14:N15"/>
    <mergeCell ref="N12:N13"/>
    <mergeCell ref="N10:N11"/>
    <mergeCell ref="Q6:X6"/>
    <mergeCell ref="X20:X21"/>
    <mergeCell ref="W20:W21"/>
    <mergeCell ref="V20:V21"/>
    <mergeCell ref="X18:X19"/>
    <mergeCell ref="W18:W19"/>
    <mergeCell ref="V18:V19"/>
    <mergeCell ref="X16:X17"/>
    <mergeCell ref="W16:W17"/>
    <mergeCell ref="V16:V17"/>
    <mergeCell ref="U20:U21"/>
    <mergeCell ref="U18:U19"/>
    <mergeCell ref="U16:U17"/>
    <mergeCell ref="T20:T21"/>
    <mergeCell ref="T18:T19"/>
    <mergeCell ref="Q20:Q21"/>
    <mergeCell ref="Q18:Q19"/>
    <mergeCell ref="Q16:Q17"/>
    <mergeCell ref="X14:X15"/>
    <mergeCell ref="W14:W15"/>
    <mergeCell ref="V14:V15"/>
    <mergeCell ref="U14:U15"/>
    <mergeCell ref="T14:T15"/>
    <mergeCell ref="S14:S15"/>
    <mergeCell ref="R14:R15"/>
    <mergeCell ref="Q14:Q15"/>
    <mergeCell ref="T16:T17"/>
    <mergeCell ref="R16:R17"/>
    <mergeCell ref="S20:S21"/>
    <mergeCell ref="S18:S19"/>
    <mergeCell ref="S16:S17"/>
    <mergeCell ref="R20:R21"/>
    <mergeCell ref="R18:R19"/>
    <mergeCell ref="X10:X11"/>
    <mergeCell ref="W10:W11"/>
    <mergeCell ref="V10:V11"/>
    <mergeCell ref="U10:U11"/>
    <mergeCell ref="T10:T11"/>
    <mergeCell ref="X12:X13"/>
    <mergeCell ref="W12:W13"/>
    <mergeCell ref="V12:V13"/>
    <mergeCell ref="U12:U13"/>
    <mergeCell ref="T12:T13"/>
    <mergeCell ref="S8:S9"/>
    <mergeCell ref="R8:R9"/>
    <mergeCell ref="Q8:Q9"/>
    <mergeCell ref="W8:W9"/>
    <mergeCell ref="X8:X9"/>
    <mergeCell ref="V8:V9"/>
    <mergeCell ref="U8:U9"/>
    <mergeCell ref="T8:T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3E3F-4321-43B2-9AE1-5275C864F5DE}">
  <dimension ref="A2:M124"/>
  <sheetViews>
    <sheetView topLeftCell="A109" zoomScale="115" zoomScaleNormal="115" workbookViewId="0">
      <selection activeCell="J13" sqref="J13"/>
    </sheetView>
  </sheetViews>
  <sheetFormatPr defaultRowHeight="14.25" x14ac:dyDescent="0.2"/>
  <cols>
    <col min="1" max="1" width="9.125" style="2"/>
    <col min="2" max="2" width="12" style="2" bestFit="1" customWidth="1"/>
    <col min="3" max="3" width="9.125" style="2"/>
    <col min="12" max="13" width="9.125" style="2"/>
  </cols>
  <sheetData>
    <row r="2" spans="1:13" x14ac:dyDescent="0.2">
      <c r="B2" s="2" t="s">
        <v>2</v>
      </c>
      <c r="C2" s="2" t="s">
        <v>3</v>
      </c>
      <c r="K2" s="2">
        <f>'Star-Star data'!$B$3/MAX('Star-Star data'!$F$9:$H$9)</f>
        <v>59.428082991957162</v>
      </c>
      <c r="L2" s="2" t="s">
        <v>2</v>
      </c>
      <c r="M2" s="2" t="s">
        <v>3</v>
      </c>
    </row>
    <row r="3" spans="1:13" x14ac:dyDescent="0.2">
      <c r="A3" s="2" t="s">
        <v>5</v>
      </c>
      <c r="B3" s="3">
        <v>0</v>
      </c>
      <c r="C3" s="3">
        <v>0</v>
      </c>
      <c r="K3" s="2" t="s">
        <v>5</v>
      </c>
      <c r="L3" s="3">
        <v>0</v>
      </c>
      <c r="M3" s="3">
        <v>0</v>
      </c>
    </row>
    <row r="4" spans="1:13" x14ac:dyDescent="0.2">
      <c r="A4" s="2" t="s">
        <v>34</v>
      </c>
      <c r="B4" s="3">
        <f>'Star-Star data'!$C$9*COS('Star-Star data'!$S$8*PI()/180+PI()/2)</f>
        <v>2.1133810847173695E-14</v>
      </c>
      <c r="C4" s="3">
        <f>'Star-Star data'!$C$9*SIN('Star-Star data'!$S$8*PI()/180+PI()/2)</f>
        <v>345</v>
      </c>
      <c r="K4" s="2" t="s">
        <v>45</v>
      </c>
      <c r="L4" s="3">
        <f>'Star-Star data'!$F$9*COS('Star-Star data'!$V$8*PI()/180+PI()/2)*$K$2</f>
        <v>-265.25351228668967</v>
      </c>
      <c r="M4" s="3">
        <f>'Star-Star data'!$F$9*SIN('Star-Star data'!$V$8*PI()/180+PI()/2)*$K$2</f>
        <v>220.60275206709224</v>
      </c>
    </row>
    <row r="5" spans="1:13" x14ac:dyDescent="0.2">
      <c r="A5" s="2" t="s">
        <v>43</v>
      </c>
      <c r="B5" s="3">
        <f>'Star-Star data'!$D$9*COS('Star-Star data'!$T$10*PI()/180+PI()/2)</f>
        <v>-298.7787643056314</v>
      </c>
      <c r="C5" s="3">
        <f>'Star-Star data'!$D$9*SIN('Star-Star data'!$T$10*PI()/180+PI()/2)</f>
        <v>-172.49999999999991</v>
      </c>
      <c r="K5" s="2" t="s">
        <v>46</v>
      </c>
      <c r="L5" s="3">
        <f>'Star-Star data'!$G$9*COS('Star-Star data'!$X$8*PI()/180+PI()/2)*$K$2</f>
        <v>-58.420831291517381</v>
      </c>
      <c r="M5" s="3">
        <f>'Star-Star data'!$G$9*SIN('Star-Star data'!$X$8*PI()/180+PI()/2)*$K$2</f>
        <v>-340.0176561168671</v>
      </c>
    </row>
    <row r="6" spans="1:13" x14ac:dyDescent="0.2">
      <c r="A6" s="2" t="s">
        <v>44</v>
      </c>
      <c r="B6" s="3">
        <f>'Star-Star data'!$E$9*COS('Star-Star data'!$U$8*PI()/180+PI()/2)</f>
        <v>298.77876430563134</v>
      </c>
      <c r="C6" s="3">
        <f>'Star-Star data'!$E$9*SIN('Star-Star data'!$U$8*PI()/180+PI()/2)</f>
        <v>-172.49999999999994</v>
      </c>
      <c r="K6" s="2" t="s">
        <v>48</v>
      </c>
      <c r="L6" s="3">
        <f>SUM(L4:L5)</f>
        <v>-323.67434357820707</v>
      </c>
      <c r="M6" s="3">
        <f>SUM(M4:M5)</f>
        <v>-119.41490404977486</v>
      </c>
    </row>
    <row r="7" spans="1:13" x14ac:dyDescent="0.2">
      <c r="B7" s="3"/>
      <c r="C7" s="3"/>
      <c r="K7" s="2" t="s">
        <v>47</v>
      </c>
      <c r="L7" s="3">
        <f>'Star-Star data'!$H$9*COS('Star-Star data'!$W$8*PI()/180+PI()/2)*$K$2</f>
        <v>323.67434357820679</v>
      </c>
      <c r="M7" s="3">
        <f>'Star-Star data'!$H$9*SIN('Star-Star data'!$W$8*PI()/180+PI()/2)*$K$2</f>
        <v>119.41490404977492</v>
      </c>
    </row>
    <row r="8" spans="1:13" x14ac:dyDescent="0.2">
      <c r="B8" s="3"/>
      <c r="C8" s="3"/>
      <c r="K8" s="2" t="s">
        <v>49</v>
      </c>
      <c r="L8" s="3">
        <f>SUM(L6:L7)</f>
        <v>0</v>
      </c>
      <c r="M8" s="3">
        <f>SUM(M6:M7)</f>
        <v>0</v>
      </c>
    </row>
    <row r="9" spans="1:13" x14ac:dyDescent="0.2">
      <c r="B9" s="3"/>
      <c r="C9" s="3"/>
    </row>
    <row r="10" spans="1:13" x14ac:dyDescent="0.2">
      <c r="B10" s="3"/>
      <c r="C10" s="3"/>
    </row>
    <row r="11" spans="1:13" x14ac:dyDescent="0.2">
      <c r="B11" s="3"/>
      <c r="C11" s="3"/>
    </row>
    <row r="12" spans="1:13" x14ac:dyDescent="0.2">
      <c r="B12" s="3"/>
      <c r="C12" s="3"/>
    </row>
    <row r="13" spans="1:13" x14ac:dyDescent="0.2">
      <c r="B13" s="3"/>
      <c r="C13" s="3"/>
    </row>
    <row r="21" spans="1:13" x14ac:dyDescent="0.2">
      <c r="B21" s="2" t="s">
        <v>2</v>
      </c>
      <c r="C21" s="2" t="s">
        <v>3</v>
      </c>
      <c r="K21" s="2">
        <f>'Star-Star data'!$B$3/MAX('Star-Star data'!$F$11:$H$11)</f>
        <v>59.428082991957162</v>
      </c>
      <c r="L21" s="2" t="s">
        <v>2</v>
      </c>
      <c r="M21" s="2" t="s">
        <v>3</v>
      </c>
    </row>
    <row r="22" spans="1:13" x14ac:dyDescent="0.2">
      <c r="A22" s="2" t="s">
        <v>5</v>
      </c>
      <c r="B22" s="3">
        <v>0</v>
      </c>
      <c r="C22" s="3">
        <v>0</v>
      </c>
      <c r="K22" s="2" t="s">
        <v>5</v>
      </c>
      <c r="L22" s="3">
        <v>0</v>
      </c>
      <c r="M22" s="3">
        <v>0</v>
      </c>
    </row>
    <row r="23" spans="1:13" x14ac:dyDescent="0.2">
      <c r="A23" s="2" t="s">
        <v>34</v>
      </c>
      <c r="B23" s="3">
        <f>'Star-Star data'!$C$11*COS('Star-Star data'!$S$10*PI()/180+PI()/2)</f>
        <v>2.1133810847173695E-14</v>
      </c>
      <c r="C23" s="3">
        <f>'Star-Star data'!$C$11*SIN('Star-Star data'!$S$10*PI()/180+PI()/2)</f>
        <v>345</v>
      </c>
      <c r="K23" s="2" t="s">
        <v>45</v>
      </c>
      <c r="L23" s="3">
        <f>'Star-Star data'!$F$11*COS('Star-Star data'!$V$10*PI()/180+PI()/2)*$K$21</f>
        <v>-265.25351228668967</v>
      </c>
      <c r="M23" s="3">
        <f>'Star-Star data'!$F$11*SIN('Star-Star data'!$V$10*PI()/180+PI()/2)*$K$21</f>
        <v>220.60275206709224</v>
      </c>
    </row>
    <row r="24" spans="1:13" x14ac:dyDescent="0.2">
      <c r="A24" s="2" t="s">
        <v>43</v>
      </c>
      <c r="B24" s="3">
        <f>'Star-Star data'!$D$11*COS('Star-Star data'!$T$10*PI()/180+PI()/2)</f>
        <v>-298.7787643056314</v>
      </c>
      <c r="C24" s="3">
        <f>'Star-Star data'!$D$11*SIN('Star-Star data'!$T$10*PI()/180+PI()/2)</f>
        <v>-172.49999999999991</v>
      </c>
      <c r="K24" s="2" t="s">
        <v>46</v>
      </c>
      <c r="L24" s="3">
        <f>'Star-Star data'!$G$11*COS('Star-Star data'!$W$10*PI()/180+PI()/2)*$K$21</f>
        <v>323.67434357820679</v>
      </c>
      <c r="M24" s="3">
        <f>'Star-Star data'!$G$11*SIN('Star-Star data'!$W$10*PI()/180+PI()/2)*$K$21</f>
        <v>119.41490404977492</v>
      </c>
    </row>
    <row r="25" spans="1:13" x14ac:dyDescent="0.2">
      <c r="A25" s="2" t="s">
        <v>44</v>
      </c>
      <c r="B25" s="3">
        <f>'Star-Star data'!$E$11*COS('Star-Star data'!$U$10*PI()/180+PI()/2)</f>
        <v>298.77876430563134</v>
      </c>
      <c r="C25" s="3">
        <f>'Star-Star data'!$E$11*SIN('Star-Star data'!$U$10*PI()/180+PI()/2)</f>
        <v>-172.49999999999994</v>
      </c>
      <c r="K25" s="2" t="s">
        <v>48</v>
      </c>
      <c r="L25" s="3">
        <f>SUM(L23:L24)</f>
        <v>58.420831291517118</v>
      </c>
      <c r="M25" s="3">
        <f>SUM(M23:M24)</f>
        <v>340.01765611686716</v>
      </c>
    </row>
    <row r="26" spans="1:13" x14ac:dyDescent="0.2">
      <c r="K26" s="2" t="s">
        <v>47</v>
      </c>
      <c r="L26" s="3">
        <f>'Star-Star data'!$H$11*COS('Star-Star data'!$X$10*PI()/180+PI()/2)*$K$21</f>
        <v>-58.420831291517381</v>
      </c>
      <c r="M26" s="3">
        <f>'Star-Star data'!$H$11*SIN('Star-Star data'!$X$10*PI()/180+PI()/2)*$K$21</f>
        <v>-340.0176561168671</v>
      </c>
    </row>
    <row r="27" spans="1:13" x14ac:dyDescent="0.2">
      <c r="K27" s="2" t="s">
        <v>49</v>
      </c>
      <c r="L27" s="3">
        <f>SUM(L25:L26)</f>
        <v>-2.6290081223123707E-13</v>
      </c>
      <c r="M27" s="3">
        <f>SUM(M25:M26)</f>
        <v>0</v>
      </c>
    </row>
    <row r="40" spans="1:13" x14ac:dyDescent="0.2">
      <c r="B40" s="2" t="s">
        <v>2</v>
      </c>
      <c r="C40" s="2" t="s">
        <v>3</v>
      </c>
      <c r="K40" s="2">
        <f>'Star-Star data'!$B$3/MAX('Star-Star data'!$F$13:$H$13)</f>
        <v>59.428082991957162</v>
      </c>
      <c r="L40" s="2" t="s">
        <v>2</v>
      </c>
      <c r="M40" s="2" t="s">
        <v>3</v>
      </c>
    </row>
    <row r="41" spans="1:13" x14ac:dyDescent="0.2">
      <c r="A41" s="2" t="s">
        <v>5</v>
      </c>
      <c r="B41" s="3">
        <v>0</v>
      </c>
      <c r="C41" s="3">
        <v>0</v>
      </c>
      <c r="K41" s="2" t="s">
        <v>5</v>
      </c>
      <c r="L41" s="30">
        <v>0</v>
      </c>
      <c r="M41" s="30">
        <v>0</v>
      </c>
    </row>
    <row r="42" spans="1:13" x14ac:dyDescent="0.2">
      <c r="A42" s="2" t="s">
        <v>34</v>
      </c>
      <c r="B42" s="3">
        <f>'Star-Star data'!$C$13*COS('Star-Star data'!$S$12*PI()/180+PI()/2)</f>
        <v>2.1133810847173695E-14</v>
      </c>
      <c r="C42" s="3">
        <f>'Star-Star data'!$C$13*SIN('Star-Star data'!$S$12*PI()/180+PI()/2)</f>
        <v>345</v>
      </c>
      <c r="K42" s="2" t="s">
        <v>45</v>
      </c>
      <c r="L42" s="30">
        <f>'Star-Star data'!$F$13*COS('Star-Star data'!$V$12*PI()/180+PI()/2)*$K$40</f>
        <v>265.25351228668973</v>
      </c>
      <c r="M42" s="30">
        <f>'Star-Star data'!$F$13*SIN('Star-Star data'!$V$12*PI()/180+PI()/2)*$K$40</f>
        <v>220.60275206709218</v>
      </c>
    </row>
    <row r="43" spans="1:13" x14ac:dyDescent="0.2">
      <c r="A43" s="2" t="s">
        <v>43</v>
      </c>
      <c r="B43" s="3">
        <f>'Star-Star data'!$D$13*COS('Star-Star data'!$T$12*PI()/180+PI()/2)</f>
        <v>298.77876430563134</v>
      </c>
      <c r="C43" s="3">
        <f>'Star-Star data'!$D$13*SIN('Star-Star data'!$T$12*PI()/180+PI()/2)</f>
        <v>-172.49999999999994</v>
      </c>
      <c r="K43" s="2" t="s">
        <v>46</v>
      </c>
      <c r="L43" s="30">
        <f>'Star-Star data'!$G$13*COS('Star-Star data'!$W$12*PI()/180+PI()/2)*$K$40</f>
        <v>50.000174232860566</v>
      </c>
      <c r="M43" s="30">
        <f>'Star-Star data'!$G$13*SIN('Star-Star data'!$W$12*PI()/180+PI()/2)*$K$40</f>
        <v>-282.35460345417937</v>
      </c>
    </row>
    <row r="44" spans="1:13" x14ac:dyDescent="0.2">
      <c r="A44" s="2" t="s">
        <v>44</v>
      </c>
      <c r="B44" s="3">
        <f>'Star-Star data'!$E$13*COS('Star-Star data'!$U$12*PI()/180+PI()/2)</f>
        <v>-298.7787643056314</v>
      </c>
      <c r="C44" s="3">
        <f>'Star-Star data'!$E$13*SIN('Star-Star data'!$U$12*PI()/180+PI()/2)</f>
        <v>-172.49999999999991</v>
      </c>
      <c r="K44" s="2" t="s">
        <v>48</v>
      </c>
      <c r="L44" s="30">
        <f>SUM(L42:L43)</f>
        <v>315.25368651955029</v>
      </c>
      <c r="M44" s="30">
        <f>SUM(M42:M43)</f>
        <v>-61.751851387087186</v>
      </c>
    </row>
    <row r="45" spans="1:13" x14ac:dyDescent="0.2">
      <c r="K45" s="2" t="s">
        <v>47</v>
      </c>
      <c r="L45" s="30">
        <f>'Star-Star data'!$H$13*COS('Star-Star data'!$X$12*PI()/180+PI()/2)*$K$40</f>
        <v>-269.52634658323097</v>
      </c>
      <c r="M45" s="30">
        <f>'Star-Star data'!$H$13*SIN('Star-Star data'!$X$12*PI()/180+PI()/2)*$K$40</f>
        <v>97.875880647784342</v>
      </c>
    </row>
    <row r="46" spans="1:13" x14ac:dyDescent="0.2">
      <c r="K46" s="2" t="s">
        <v>49</v>
      </c>
      <c r="L46" s="30">
        <f>SUM(L44:L45)</f>
        <v>45.727339936319311</v>
      </c>
      <c r="M46" s="30">
        <f>SUM(M44:M45)</f>
        <v>36.124029260697156</v>
      </c>
    </row>
    <row r="47" spans="1:13" x14ac:dyDescent="0.2">
      <c r="K47" s="4" t="s">
        <v>50</v>
      </c>
      <c r="L47" s="30">
        <f>'Star-Star data'!$M$13*COS('Star-Star data'!$R$12*PI()/180+PI()/2)*$K$40</f>
        <v>45.727750246977891</v>
      </c>
      <c r="M47" s="30">
        <f>'Star-Star data'!$M$13*SIN('Star-Star data'!$R$12*PI()/180+PI()/2)*$K$40</f>
        <v>36.124358118639904</v>
      </c>
    </row>
    <row r="59" spans="1:13" x14ac:dyDescent="0.2">
      <c r="B59" s="2" t="s">
        <v>2</v>
      </c>
      <c r="C59" s="2" t="s">
        <v>3</v>
      </c>
      <c r="K59" s="29">
        <f>'Star-Star data'!$B$3/MAX('Star-Star data'!$F$15:$H$15)</f>
        <v>63.451776649746193</v>
      </c>
      <c r="L59" s="29" t="s">
        <v>2</v>
      </c>
      <c r="M59" s="29" t="s">
        <v>3</v>
      </c>
    </row>
    <row r="60" spans="1:13" x14ac:dyDescent="0.2">
      <c r="A60" s="2" t="s">
        <v>5</v>
      </c>
      <c r="B60" s="30">
        <v>0</v>
      </c>
      <c r="C60" s="30">
        <v>0</v>
      </c>
      <c r="K60" s="29" t="s">
        <v>5</v>
      </c>
      <c r="L60" s="30">
        <v>0</v>
      </c>
      <c r="M60" s="30">
        <v>0</v>
      </c>
    </row>
    <row r="61" spans="1:13" x14ac:dyDescent="0.2">
      <c r="A61" s="2" t="s">
        <v>63</v>
      </c>
      <c r="B61" s="30">
        <f>'Star-Star data'!$L$15*COS('Star-Star data'!$Q$14*PI()/180+PI()/2)</f>
        <v>-0.62022456619820654</v>
      </c>
      <c r="C61" s="30">
        <f>'Star-Star data'!$L$15*SIN('Star-Star data'!$Q$14*PI()/180+PI()/2)</f>
        <v>21.880111167393192</v>
      </c>
      <c r="K61" s="29" t="s">
        <v>45</v>
      </c>
      <c r="L61" s="30">
        <f>'Star-Star data'!$F$15*COS('Star-Star data'!$V$14*PI()/180+PI()/2)*$K$59</f>
        <v>-264.8294968220539</v>
      </c>
      <c r="M61" s="30">
        <f>'Star-Star data'!$F$15*SIN('Star-Star data'!$V$14*PI()/180+PI()/2)*$K$59</f>
        <v>221.11159538336693</v>
      </c>
    </row>
    <row r="62" spans="1:13" x14ac:dyDescent="0.2">
      <c r="A62" s="2" t="s">
        <v>34</v>
      </c>
      <c r="B62" s="30">
        <f>'Star-Star data'!$C$15*COS('Star-Star data'!$S$14*PI()/180+PI()/2)</f>
        <v>0.62034644553968676</v>
      </c>
      <c r="C62" s="30">
        <f>'Star-Star data'!$C$15*SIN('Star-Star data'!$S$14*PI()/180+PI()/2)</f>
        <v>323.11990450997831</v>
      </c>
      <c r="K62" s="29" t="s">
        <v>46</v>
      </c>
      <c r="L62" s="30">
        <f>'Star-Star data'!$G$15*COS('Star-Star data'!$W$14*PI()/180+PI()/2)*$K$59</f>
        <v>302.99153642385454</v>
      </c>
      <c r="M62" s="30">
        <f>'Star-Star data'!$G$15*SIN('Star-Star data'!$W$14*PI()/180+PI()/2)*$K$59</f>
        <v>92.431459362785191</v>
      </c>
    </row>
    <row r="63" spans="1:13" x14ac:dyDescent="0.2">
      <c r="A63" s="2" t="s">
        <v>43</v>
      </c>
      <c r="B63" s="30">
        <f>'Star-Star data'!$D$15*COS('Star-Star data'!$T$14*PI()/180+PI()/2)</f>
        <v>299.39903471524411</v>
      </c>
      <c r="C63" s="30">
        <f>'Star-Star data'!$D$15*SIN('Star-Star data'!$T$14*PI()/180+PI()/2)</f>
        <v>-194.38000591724966</v>
      </c>
      <c r="K63" s="29" t="s">
        <v>48</v>
      </c>
      <c r="L63" s="30">
        <f>SUM(L61:L62)</f>
        <v>38.162039601800643</v>
      </c>
      <c r="M63" s="30">
        <f>SUM(M61:M62)</f>
        <v>313.54305474615211</v>
      </c>
    </row>
    <row r="64" spans="1:13" x14ac:dyDescent="0.2">
      <c r="A64" s="2" t="s">
        <v>44</v>
      </c>
      <c r="B64" s="30">
        <f>'Star-Star data'!$E$15*COS('Star-Star data'!$U$14*PI()/180+PI()/2)</f>
        <v>-298.15834131914727</v>
      </c>
      <c r="C64" s="30">
        <f>'Star-Star data'!$E$15*SIN('Star-Star data'!$U$14*PI()/180+PI()/2)</f>
        <v>-194.38032521915613</v>
      </c>
      <c r="K64" s="29" t="s">
        <v>47</v>
      </c>
      <c r="L64" s="30">
        <f>'Star-Star data'!$H$15*COS('Star-Star data'!$X$14*PI()/180+PI()/2)*$K$59</f>
        <v>-38.166558195403326</v>
      </c>
      <c r="M64" s="30">
        <f>'Star-Star data'!$H$15*SIN('Star-Star data'!$X$14*PI()/180+PI()/2)*$K$59</f>
        <v>-313.54219007614222</v>
      </c>
    </row>
    <row r="65" spans="1:13" x14ac:dyDescent="0.2">
      <c r="A65" s="2" t="s">
        <v>64</v>
      </c>
      <c r="B65" s="30">
        <f>SUM(B61:B62)</f>
        <v>1.2187934148022439E-4</v>
      </c>
      <c r="C65" s="30">
        <f>SUM(C61:C62)</f>
        <v>345.00001567737149</v>
      </c>
      <c r="K65" s="29" t="s">
        <v>49</v>
      </c>
      <c r="L65" s="30">
        <f>SUM(L63:L64)</f>
        <v>-4.5185936026825857E-3</v>
      </c>
      <c r="M65" s="30">
        <f>SUM(M63:M64)</f>
        <v>8.6467000988932341E-4</v>
      </c>
    </row>
    <row r="66" spans="1:13" x14ac:dyDescent="0.2">
      <c r="A66" s="2" t="s">
        <v>65</v>
      </c>
      <c r="B66" s="30">
        <f>SUM(B61,B63)</f>
        <v>298.77881014904591</v>
      </c>
      <c r="C66" s="30">
        <f>SUM(C61,C63)</f>
        <v>-172.49989474985648</v>
      </c>
      <c r="K66" s="29"/>
      <c r="L66" s="29"/>
      <c r="M66" s="29"/>
    </row>
    <row r="67" spans="1:13" x14ac:dyDescent="0.2">
      <c r="A67" s="2" t="s">
        <v>66</v>
      </c>
      <c r="B67" s="30">
        <f>SUM(B61,B64)</f>
        <v>-298.77856588534547</v>
      </c>
      <c r="C67" s="30">
        <f>SUM(C61,C64)</f>
        <v>-172.50021405176295</v>
      </c>
    </row>
    <row r="78" spans="1:13" x14ac:dyDescent="0.2">
      <c r="A78" s="29"/>
      <c r="B78" s="29" t="s">
        <v>2</v>
      </c>
      <c r="C78" s="29" t="s">
        <v>3</v>
      </c>
      <c r="K78" s="29">
        <f>'Star-Star data'!$B$3/MAX('Star-Star data'!$F$17:$H$17)</f>
        <v>59.428453309906466</v>
      </c>
      <c r="L78" s="29" t="s">
        <v>2</v>
      </c>
      <c r="M78" s="29" t="s">
        <v>3</v>
      </c>
    </row>
    <row r="79" spans="1:13" x14ac:dyDescent="0.2">
      <c r="A79" s="29" t="s">
        <v>5</v>
      </c>
      <c r="B79" s="30">
        <v>0</v>
      </c>
      <c r="C79" s="30">
        <v>0</v>
      </c>
      <c r="K79" s="29" t="s">
        <v>5</v>
      </c>
      <c r="L79" s="30">
        <v>0</v>
      </c>
      <c r="M79" s="30">
        <v>0</v>
      </c>
    </row>
    <row r="80" spans="1:13" x14ac:dyDescent="0.2">
      <c r="A80" s="29" t="s">
        <v>63</v>
      </c>
      <c r="B80" s="30">
        <f>'Star-Star data'!$L$17*COS('Star-Star data'!$Q$16*PI()/180+PI()/2)</f>
        <v>-8.8477925651645292E-2</v>
      </c>
      <c r="C80" s="30">
        <f>'Star-Star data'!$L$17*SIN('Star-Star data'!$Q$16*PI()/180+PI()/2)</f>
        <v>0.51495427629293644</v>
      </c>
      <c r="K80" s="29" t="s">
        <v>45</v>
      </c>
      <c r="L80" s="30">
        <f>'Star-Star data'!$F$17*COS('Star-Star data'!$V$16*PI()/180+PI()/2)*$K$78</f>
        <v>265.25351228668973</v>
      </c>
      <c r="M80" s="30">
        <f>'Star-Star data'!$F$17*SIN('Star-Star data'!$V$16*PI()/180+PI()/2)*$K$78</f>
        <v>220.60275206709215</v>
      </c>
    </row>
    <row r="81" spans="1:13" x14ac:dyDescent="0.2">
      <c r="A81" s="29" t="s">
        <v>34</v>
      </c>
      <c r="B81" s="30">
        <f>'Star-Star data'!$C$17*COS('Star-Star data'!$S$16*PI()/180+PI()/2)</f>
        <v>2.1133810847173695E-14</v>
      </c>
      <c r="C81" s="30">
        <f>'Star-Star data'!$C$17*SIN('Star-Star data'!$S$16*PI()/180+PI()/2)</f>
        <v>345</v>
      </c>
      <c r="K81" s="29" t="s">
        <v>46</v>
      </c>
      <c r="L81" s="30">
        <f>'Star-Star data'!$G$17*COS('Star-Star data'!$W$16*PI()/180+PI()/2)*$K$78</f>
        <v>0</v>
      </c>
      <c r="M81" s="30">
        <f>'Star-Star data'!$G$17*SIN('Star-Star data'!$W$16*PI()/180+PI()/2)*$K$78</f>
        <v>0</v>
      </c>
    </row>
    <row r="82" spans="1:13" x14ac:dyDescent="0.2">
      <c r="A82" s="29" t="s">
        <v>43</v>
      </c>
      <c r="B82" s="30">
        <f>'Star-Star data'!$D$17*COS('Star-Star data'!$T$16*PI()/180+PI()/2)</f>
        <v>0</v>
      </c>
      <c r="C82" s="30">
        <f>'Star-Star data'!$D$17*SIN('Star-Star data'!$T$16*PI()/180+PI()/2)</f>
        <v>0</v>
      </c>
      <c r="K82" s="29" t="s">
        <v>48</v>
      </c>
      <c r="L82" s="30">
        <f>SUM(L80:L81)</f>
        <v>265.25351228668973</v>
      </c>
      <c r="M82" s="30">
        <f>SUM(M80:M81)</f>
        <v>220.60275206709215</v>
      </c>
    </row>
    <row r="83" spans="1:13" x14ac:dyDescent="0.2">
      <c r="A83" s="29" t="s">
        <v>44</v>
      </c>
      <c r="B83" s="30">
        <f>'Star-Star data'!$E$17*COS('Star-Star data'!$U$16*PI()/180+PI()/2)</f>
        <v>-298.7787643056314</v>
      </c>
      <c r="C83" s="30">
        <f>'Star-Star data'!$E$17*SIN('Star-Star data'!$U$16*PI()/180+PI()/2)</f>
        <v>-172.49999999999991</v>
      </c>
      <c r="K83" s="29" t="s">
        <v>47</v>
      </c>
      <c r="L83" s="30">
        <f>'Star-Star data'!$H$17*COS('Star-Star data'!$X$16*PI()/180+PI()/2)*$K$78</f>
        <v>-323.67434357820679</v>
      </c>
      <c r="M83" s="30">
        <f>'Star-Star data'!$H$17*SIN('Star-Star data'!$X$16*PI()/180+PI()/2)*$K$78</f>
        <v>119.41490404977496</v>
      </c>
    </row>
    <row r="84" spans="1:13" x14ac:dyDescent="0.2">
      <c r="A84" s="29" t="s">
        <v>64</v>
      </c>
      <c r="B84" s="30">
        <f>SUM(B80:B81)</f>
        <v>-8.8477925651624156E-2</v>
      </c>
      <c r="C84" s="30">
        <f>SUM(C80:C81)</f>
        <v>345.51495427629294</v>
      </c>
      <c r="K84" s="29" t="s">
        <v>49</v>
      </c>
      <c r="L84" s="30">
        <f>SUM(L82:L83)</f>
        <v>-58.420831291517061</v>
      </c>
      <c r="M84" s="30">
        <f>SUM(M82:M83)</f>
        <v>340.0176561168671</v>
      </c>
    </row>
    <row r="85" spans="1:13" x14ac:dyDescent="0.2">
      <c r="A85" s="29" t="s">
        <v>65</v>
      </c>
      <c r="B85" s="30">
        <f>SUM(B80,B82)</f>
        <v>-8.8477925651645292E-2</v>
      </c>
      <c r="C85" s="30">
        <f>SUM(C80,C82)</f>
        <v>0.51495427629293644</v>
      </c>
      <c r="K85" s="29" t="s">
        <v>50</v>
      </c>
      <c r="L85" s="30">
        <f>'Star-Star data'!$M$17*COS('Star-Star data'!$R$16*PI()/180+PI()/2)*$K$78</f>
        <v>-58.420831291516997</v>
      </c>
      <c r="M85" s="30">
        <f>'Star-Star data'!$M$17*SIN('Star-Star data'!$R$16*PI()/180+PI()/2)*$K$78</f>
        <v>340.0176561168671</v>
      </c>
    </row>
    <row r="86" spans="1:13" x14ac:dyDescent="0.2">
      <c r="A86" s="29" t="s">
        <v>66</v>
      </c>
      <c r="B86" s="30">
        <f>SUM(B80,B83)</f>
        <v>-298.86724223128306</v>
      </c>
      <c r="C86" s="30">
        <f>SUM(C80,C83)</f>
        <v>-171.98504572370697</v>
      </c>
    </row>
    <row r="97" spans="1:13" x14ac:dyDescent="0.2">
      <c r="A97" s="29"/>
      <c r="B97" s="29" t="s">
        <v>2</v>
      </c>
      <c r="C97" s="29" t="s">
        <v>3</v>
      </c>
      <c r="K97" s="29">
        <f>'Star-Star data'!$B$3/MAX('Star-Star data'!$F$19:$H$19)</f>
        <v>68.621210915745095</v>
      </c>
      <c r="L97" s="29" t="s">
        <v>2</v>
      </c>
      <c r="M97" s="29" t="s">
        <v>3</v>
      </c>
    </row>
    <row r="98" spans="1:13" x14ac:dyDescent="0.2">
      <c r="A98" s="29" t="s">
        <v>5</v>
      </c>
      <c r="B98" s="30">
        <v>0</v>
      </c>
      <c r="C98" s="30">
        <v>0</v>
      </c>
      <c r="K98" s="29" t="s">
        <v>5</v>
      </c>
      <c r="L98" s="30">
        <v>0</v>
      </c>
      <c r="M98" s="30">
        <v>0</v>
      </c>
    </row>
    <row r="99" spans="1:13" x14ac:dyDescent="0.2">
      <c r="A99" s="29" t="s">
        <v>63</v>
      </c>
      <c r="B99" s="30">
        <f>'Star-Star data'!$L$19*COS('Star-Star data'!$Q$18*PI()/180+PI()/2)</f>
        <v>-149.38938215281564</v>
      </c>
      <c r="C99" s="30">
        <f>'Star-Star data'!$L$19*SIN('Star-Star data'!$Q$18*PI()/180+PI()/2)</f>
        <v>86.250000000000057</v>
      </c>
      <c r="K99" s="29" t="s">
        <v>45</v>
      </c>
      <c r="L99" s="30">
        <f>'Star-Star data'!$F$19*COS('Star-Star data'!$V$18*PI()/180+PI()/2)*$K$97</f>
        <v>-119.41490404977489</v>
      </c>
      <c r="M99" s="30">
        <f>'Star-Star data'!$F$19*SIN('Star-Star data'!$V$18*PI()/180+PI()/2)*$K$97</f>
        <v>323.67434357820684</v>
      </c>
    </row>
    <row r="100" spans="1:13" x14ac:dyDescent="0.2">
      <c r="A100" s="29" t="s">
        <v>34</v>
      </c>
      <c r="B100" s="30">
        <f>'Star-Star data'!$C$19*COS('Star-Star data'!$S$18*PI()/180+PI()/2)</f>
        <v>149.38939999999997</v>
      </c>
      <c r="C100" s="30">
        <f>'Star-Star data'!$C$19*SIN('Star-Star data'!$S$18*PI()/180+PI()/2)</f>
        <v>258.75003091223005</v>
      </c>
      <c r="K100" s="29" t="s">
        <v>46</v>
      </c>
      <c r="L100" s="30">
        <f>'Star-Star data'!$G$19*COS('Star-Star data'!$W$18*PI()/180+PI()/2)*$K$97</f>
        <v>0</v>
      </c>
      <c r="M100" s="30">
        <f>'Star-Star data'!$G$19*SIN('Star-Star data'!$W$18*PI()/180+PI()/2)*$K$97</f>
        <v>0</v>
      </c>
    </row>
    <row r="101" spans="1:13" x14ac:dyDescent="0.2">
      <c r="A101" s="29" t="s">
        <v>43</v>
      </c>
      <c r="B101" s="30">
        <f>'Star-Star data'!$D$19*COS('Star-Star data'!$T$18*PI()/180+PI()/2)</f>
        <v>0</v>
      </c>
      <c r="C101" s="30">
        <f>'Star-Star data'!$D$19*SIN('Star-Star data'!$T$18*PI()/180+PI()/2)</f>
        <v>0</v>
      </c>
      <c r="K101" s="29" t="s">
        <v>48</v>
      </c>
      <c r="L101" s="30">
        <f>SUM(L99:L100)</f>
        <v>-119.41490404977489</v>
      </c>
      <c r="M101" s="30">
        <f>SUM(M99:M100)</f>
        <v>323.67434357820684</v>
      </c>
    </row>
    <row r="102" spans="1:13" x14ac:dyDescent="0.2">
      <c r="A102" s="29" t="s">
        <v>44</v>
      </c>
      <c r="B102" s="30">
        <f>'Star-Star data'!$E$19*COS('Star-Star data'!$U$18*PI()/180+PI()/2)</f>
        <v>-149.38939999999988</v>
      </c>
      <c r="C102" s="30">
        <f>'Star-Star data'!$E$19*SIN('Star-Star data'!$U$18*PI()/180+PI()/2)</f>
        <v>-258.7500309122301</v>
      </c>
      <c r="K102" s="29" t="s">
        <v>47</v>
      </c>
      <c r="L102" s="30">
        <f>'Star-Star data'!$H$19*COS('Star-Star data'!$X$18*PI()/180+PI()/2)*$K$97</f>
        <v>119.41490404977493</v>
      </c>
      <c r="M102" s="30">
        <f>'Star-Star data'!$H$19*SIN('Star-Star data'!$X$18*PI()/180+PI()/2)*$K$97</f>
        <v>-323.67434357820679</v>
      </c>
    </row>
    <row r="103" spans="1:13" x14ac:dyDescent="0.2">
      <c r="A103" s="29" t="s">
        <v>64</v>
      </c>
      <c r="B103" s="30">
        <f>SUM(B99:B100)</f>
        <v>1.7847184324182308E-5</v>
      </c>
      <c r="C103" s="30">
        <f>SUM(C99:C100)</f>
        <v>345.0000309122301</v>
      </c>
      <c r="K103" s="29" t="s">
        <v>49</v>
      </c>
      <c r="L103" s="30">
        <f>SUM(L101:L102)</f>
        <v>0</v>
      </c>
      <c r="M103" s="30">
        <f>SUM(M101:M102)</f>
        <v>0</v>
      </c>
    </row>
    <row r="104" spans="1:13" x14ac:dyDescent="0.2">
      <c r="A104" s="29" t="s">
        <v>65</v>
      </c>
      <c r="B104" s="30">
        <f>SUM(B99,B101)</f>
        <v>-149.38938215281564</v>
      </c>
      <c r="C104" s="30">
        <f>SUM(C99,C101)</f>
        <v>86.250000000000057</v>
      </c>
      <c r="K104" s="29"/>
      <c r="L104" s="30"/>
      <c r="M104" s="30"/>
    </row>
    <row r="105" spans="1:13" x14ac:dyDescent="0.2">
      <c r="A105" s="29" t="s">
        <v>66</v>
      </c>
      <c r="B105" s="30">
        <f>SUM(B99,B102)</f>
        <v>-298.77878215281555</v>
      </c>
      <c r="C105" s="30">
        <f>SUM(C99,C102)</f>
        <v>-172.50003091223005</v>
      </c>
    </row>
    <row r="116" spans="1:13" x14ac:dyDescent="0.2">
      <c r="A116" s="29"/>
      <c r="B116" s="29" t="s">
        <v>2</v>
      </c>
      <c r="C116" s="29" t="s">
        <v>3</v>
      </c>
      <c r="K116" s="29">
        <f>'Star-Star data'!$B$3/MAX('Star-Star data'!$F$21:$H$21)</f>
        <v>19.809370693615065</v>
      </c>
      <c r="L116" s="29" t="s">
        <v>2</v>
      </c>
      <c r="M116" s="29" t="s">
        <v>3</v>
      </c>
    </row>
    <row r="117" spans="1:13" x14ac:dyDescent="0.2">
      <c r="A117" s="29" t="s">
        <v>5</v>
      </c>
      <c r="B117" s="30">
        <v>0</v>
      </c>
      <c r="C117" s="30">
        <v>0</v>
      </c>
      <c r="K117" s="29" t="s">
        <v>5</v>
      </c>
      <c r="L117" s="30">
        <v>0</v>
      </c>
      <c r="M117" s="30">
        <v>0</v>
      </c>
    </row>
    <row r="118" spans="1:13" x14ac:dyDescent="0.2">
      <c r="A118" s="29" t="s">
        <v>63</v>
      </c>
      <c r="B118" s="30">
        <f>'Star-Star data'!$L$21*COS('Star-Star data'!$Q$20*PI()/180+PI()/2)</f>
        <v>2.1133810847173695E-14</v>
      </c>
      <c r="C118" s="30">
        <f>'Star-Star data'!$L$21*SIN('Star-Star data'!$Q$20*PI()/180+PI()/2)</f>
        <v>345</v>
      </c>
      <c r="K118" s="29" t="s">
        <v>45</v>
      </c>
      <c r="L118" s="30">
        <f>'Star-Star data'!$F$21*COS('Star-Star data'!$V$20*PI()/180+PI()/2)*$K$116</f>
        <v>-265.25351228668967</v>
      </c>
      <c r="M118" s="30">
        <f>'Star-Star data'!$F$21*SIN('Star-Star data'!$V$20*PI()/180+PI()/2)*$K$116</f>
        <v>220.60275206709224</v>
      </c>
    </row>
    <row r="119" spans="1:13" x14ac:dyDescent="0.2">
      <c r="A119" s="29" t="s">
        <v>34</v>
      </c>
      <c r="B119" s="30">
        <f>'Star-Star data'!$C$21*COS('Star-Star data'!$S$20*PI()/180+PI()/2)</f>
        <v>0</v>
      </c>
      <c r="C119" s="30">
        <f>'Star-Star data'!$C$21*SIN('Star-Star data'!$S$20*PI()/180+PI()/2)</f>
        <v>0</v>
      </c>
      <c r="K119" s="29" t="s">
        <v>46</v>
      </c>
      <c r="L119" s="30">
        <f>'Star-Star data'!$G$21*COS('Star-Star data'!$W$20*PI()/180+PI()/2)*$K$116</f>
        <v>196.30865491620983</v>
      </c>
      <c r="M119" s="30">
        <f>'Star-Star data'!$G$21*SIN('Star-Star data'!$W$20*PI()/180+PI()/2)*$K$116</f>
        <v>-33.729174363765082</v>
      </c>
    </row>
    <row r="120" spans="1:13" x14ac:dyDescent="0.2">
      <c r="A120" s="29" t="s">
        <v>43</v>
      </c>
      <c r="B120" s="30">
        <f>'Star-Star data'!$D$21*COS('Star-Star data'!$T$20*PI()/180+PI()/2)</f>
        <v>298.77874999999995</v>
      </c>
      <c r="C120" s="30">
        <f>'Star-Star data'!$D$21*SIN('Star-Star data'!$T$20*PI()/180+PI()/2)</f>
        <v>-517.49997522191973</v>
      </c>
      <c r="K120" s="29" t="s">
        <v>48</v>
      </c>
      <c r="L120" s="30">
        <f>SUM(L118:L119)</f>
        <v>-68.944857370479838</v>
      </c>
      <c r="M120" s="30">
        <f>SUM(M118:M119)</f>
        <v>186.87357770332716</v>
      </c>
    </row>
    <row r="121" spans="1:13" x14ac:dyDescent="0.2">
      <c r="A121" s="29" t="s">
        <v>44</v>
      </c>
      <c r="B121" s="30">
        <f>'Star-Star data'!$E$21*COS('Star-Star data'!$U$20*PI()/180+PI()/2)</f>
        <v>-298.77874999999977</v>
      </c>
      <c r="C121" s="30">
        <f>'Star-Star data'!$E$21*SIN('Star-Star data'!$U$20*PI()/180+PI()/2)</f>
        <v>-517.49997522191984</v>
      </c>
      <c r="K121" s="29" t="s">
        <v>47</v>
      </c>
      <c r="L121" s="30">
        <f>'Star-Star data'!$H$21*COS('Star-Star data'!$X$20*PI()/180+PI()/2)*$K$116</f>
        <v>68.944005610409491</v>
      </c>
      <c r="M121" s="30">
        <f>'Star-Star data'!$H$21*SIN('Star-Star data'!$X$20*PI()/180+PI()/2)*$K$116</f>
        <v>-186.87286932207317</v>
      </c>
    </row>
    <row r="122" spans="1:13" x14ac:dyDescent="0.2">
      <c r="A122" s="29" t="s">
        <v>64</v>
      </c>
      <c r="B122" s="30">
        <f>SUM(B118:B119)</f>
        <v>2.1133810847173695E-14</v>
      </c>
      <c r="C122" s="30">
        <f>SUM(C118:C119)</f>
        <v>345</v>
      </c>
      <c r="K122" s="29" t="s">
        <v>49</v>
      </c>
      <c r="L122" s="30">
        <f>SUM(L120:L121)</f>
        <v>-8.5176007034704071E-4</v>
      </c>
      <c r="M122" s="30">
        <f>SUM(M120:M121)</f>
        <v>7.0838125398609009E-4</v>
      </c>
    </row>
    <row r="123" spans="1:13" x14ac:dyDescent="0.2">
      <c r="A123" s="29" t="s">
        <v>65</v>
      </c>
      <c r="B123" s="30">
        <f>SUM(B118,B120)</f>
        <v>298.77874999999995</v>
      </c>
      <c r="C123" s="30">
        <f>SUM(C118,C120)</f>
        <v>-172.49997522191973</v>
      </c>
    </row>
    <row r="124" spans="1:13" x14ac:dyDescent="0.2">
      <c r="A124" s="29" t="s">
        <v>66</v>
      </c>
      <c r="B124" s="30">
        <f>SUM(B118,B121)</f>
        <v>-298.77874999999977</v>
      </c>
      <c r="C124" s="30">
        <f>SUM(C118,C121)</f>
        <v>-172.49997522191984</v>
      </c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EFA7-BCC9-4540-B020-93D963DA2CC1}">
  <dimension ref="A1:T20"/>
  <sheetViews>
    <sheetView tabSelected="1" workbookViewId="0">
      <selection activeCell="I10" sqref="I10"/>
    </sheetView>
  </sheetViews>
  <sheetFormatPr defaultRowHeight="14.25" x14ac:dyDescent="0.2"/>
  <cols>
    <col min="2" max="2" width="8.875" bestFit="1" customWidth="1"/>
    <col min="3" max="3" width="9.625" bestFit="1" customWidth="1"/>
    <col min="4" max="4" width="12" bestFit="1" customWidth="1"/>
    <col min="12" max="14" width="10.875" bestFit="1" customWidth="1"/>
    <col min="15" max="20" width="9.125" style="29"/>
  </cols>
  <sheetData>
    <row r="1" spans="1:20" ht="16.5" thickTop="1" thickBot="1" x14ac:dyDescent="0.25">
      <c r="A1" s="130" t="s">
        <v>6</v>
      </c>
      <c r="B1" s="131"/>
      <c r="C1" s="131"/>
      <c r="D1" s="131"/>
      <c r="E1" s="132"/>
      <c r="F1" s="45" t="s">
        <v>1</v>
      </c>
      <c r="G1" s="46" t="s">
        <v>2</v>
      </c>
      <c r="H1" s="47" t="s">
        <v>3</v>
      </c>
      <c r="I1" s="31"/>
      <c r="J1" s="34" t="s">
        <v>32</v>
      </c>
      <c r="K1" s="118" t="s">
        <v>24</v>
      </c>
      <c r="L1" s="119"/>
      <c r="M1" s="120"/>
      <c r="N1" s="118" t="s">
        <v>28</v>
      </c>
      <c r="O1" s="119"/>
      <c r="P1" s="119"/>
    </row>
    <row r="2" spans="1:20" ht="16.5" thickTop="1" thickBot="1" x14ac:dyDescent="0.25">
      <c r="A2" s="45" t="s">
        <v>90</v>
      </c>
      <c r="B2" s="45" t="s">
        <v>85</v>
      </c>
      <c r="C2" s="45" t="s">
        <v>4</v>
      </c>
      <c r="D2" s="45" t="s">
        <v>33</v>
      </c>
      <c r="E2" s="47" t="s">
        <v>89</v>
      </c>
      <c r="F2" s="45" t="s">
        <v>5</v>
      </c>
      <c r="G2" s="46">
        <v>0</v>
      </c>
      <c r="H2" s="47">
        <v>0</v>
      </c>
      <c r="I2" s="29"/>
      <c r="J2" s="8" t="s">
        <v>0</v>
      </c>
      <c r="K2" s="14" t="s">
        <v>25</v>
      </c>
      <c r="L2" s="6" t="s">
        <v>26</v>
      </c>
      <c r="M2" s="6" t="s">
        <v>27</v>
      </c>
      <c r="N2" s="8" t="s">
        <v>25</v>
      </c>
      <c r="O2" s="44" t="s">
        <v>26</v>
      </c>
      <c r="P2" s="44" t="s">
        <v>27</v>
      </c>
    </row>
    <row r="3" spans="1:20" ht="15" thickTop="1" x14ac:dyDescent="0.2">
      <c r="A3" s="48" t="s">
        <v>82</v>
      </c>
      <c r="B3" s="133">
        <f>'Star-Star data'!B3 * SQRT(3)</f>
        <v>597.55752861126268</v>
      </c>
      <c r="C3" s="136">
        <f>'Star-Star data'!C3</f>
        <v>36</v>
      </c>
      <c r="D3" s="133">
        <f>2*PI()*C3</f>
        <v>226.1946710584651</v>
      </c>
      <c r="E3" s="49">
        <v>30</v>
      </c>
      <c r="F3" s="48" t="s">
        <v>79</v>
      </c>
      <c r="G3" s="50">
        <f>B3*COS(E3*PI()/180+PI()/2)</f>
        <v>-298.77876430563123</v>
      </c>
      <c r="H3" s="51">
        <f>B3*SIN(E3*PI()/180+PI()/2)</f>
        <v>517.5</v>
      </c>
      <c r="I3" s="29"/>
      <c r="J3" s="5" t="s">
        <v>76</v>
      </c>
      <c r="K3" s="87">
        <v>114</v>
      </c>
      <c r="L3" s="62">
        <v>0.60599999999999998</v>
      </c>
      <c r="M3" s="63" t="s">
        <v>103</v>
      </c>
      <c r="N3" s="64">
        <v>122</v>
      </c>
      <c r="O3" s="65">
        <v>0.64600000000000002</v>
      </c>
      <c r="P3" s="65" t="s">
        <v>103</v>
      </c>
    </row>
    <row r="4" spans="1:20" x14ac:dyDescent="0.2">
      <c r="A4" s="48" t="s">
        <v>83</v>
      </c>
      <c r="B4" s="134"/>
      <c r="C4" s="137"/>
      <c r="D4" s="134"/>
      <c r="E4" s="49">
        <v>-90</v>
      </c>
      <c r="F4" s="48" t="s">
        <v>80</v>
      </c>
      <c r="G4" s="50">
        <f>B3*COS(E4*PI()/180+PI()/2)</f>
        <v>597.55752861126268</v>
      </c>
      <c r="H4" s="51">
        <f>B3*SIN(E4*PI()/180+PI()/2)</f>
        <v>0</v>
      </c>
      <c r="I4" s="29"/>
      <c r="J4" s="5" t="s">
        <v>77</v>
      </c>
      <c r="K4" s="88">
        <v>114</v>
      </c>
      <c r="L4" s="65">
        <v>0.60599999999999998</v>
      </c>
      <c r="M4" s="66" t="s">
        <v>103</v>
      </c>
      <c r="N4" s="64">
        <v>147.6807</v>
      </c>
      <c r="O4" s="65">
        <v>0.77390000000000003</v>
      </c>
      <c r="P4" s="65" t="s">
        <v>103</v>
      </c>
    </row>
    <row r="5" spans="1:20" ht="15" thickBot="1" x14ac:dyDescent="0.25">
      <c r="A5" s="52" t="s">
        <v>84</v>
      </c>
      <c r="B5" s="135"/>
      <c r="C5" s="138"/>
      <c r="D5" s="135"/>
      <c r="E5" s="53">
        <v>150</v>
      </c>
      <c r="F5" s="52" t="s">
        <v>81</v>
      </c>
      <c r="G5" s="54">
        <f>B3*COS(E5*PI()/180+PI()/2)</f>
        <v>-298.77876430563111</v>
      </c>
      <c r="H5" s="55">
        <f>B3*SIN(E5*PI()/180+PI()/2)</f>
        <v>-517.50000000000011</v>
      </c>
      <c r="I5" s="29"/>
      <c r="J5" s="10" t="s">
        <v>78</v>
      </c>
      <c r="K5" s="89">
        <v>114</v>
      </c>
      <c r="L5" s="68">
        <v>0.60599999999999998</v>
      </c>
      <c r="M5" s="69" t="s">
        <v>103</v>
      </c>
      <c r="N5" s="67">
        <v>122</v>
      </c>
      <c r="O5" s="65">
        <v>0.64600000000000002</v>
      </c>
      <c r="P5" s="65" t="s">
        <v>103</v>
      </c>
    </row>
    <row r="6" spans="1:20" ht="15.75" thickTop="1" thickBot="1" x14ac:dyDescent="0.25">
      <c r="O6" s="125" t="s">
        <v>100</v>
      </c>
      <c r="P6" s="126"/>
      <c r="Q6" s="126"/>
      <c r="R6" s="126"/>
      <c r="S6" s="126"/>
      <c r="T6" s="127"/>
    </row>
    <row r="7" spans="1:20" ht="16.5" thickTop="1" thickBot="1" x14ac:dyDescent="0.25">
      <c r="A7" s="26" t="s">
        <v>7</v>
      </c>
      <c r="B7" s="28"/>
      <c r="C7" s="35" t="s">
        <v>51</v>
      </c>
      <c r="D7" s="61" t="s">
        <v>52</v>
      </c>
      <c r="E7" s="37" t="s">
        <v>53</v>
      </c>
      <c r="F7" s="38" t="s">
        <v>57</v>
      </c>
      <c r="G7" s="36" t="s">
        <v>58</v>
      </c>
      <c r="H7" s="37" t="s">
        <v>59</v>
      </c>
      <c r="I7" s="35" t="s">
        <v>60</v>
      </c>
      <c r="J7" s="39" t="s">
        <v>61</v>
      </c>
      <c r="K7" s="37" t="s">
        <v>62</v>
      </c>
      <c r="L7" s="35" t="s">
        <v>73</v>
      </c>
      <c r="M7" s="36" t="s">
        <v>74</v>
      </c>
      <c r="N7" s="37" t="s">
        <v>75</v>
      </c>
      <c r="O7" s="56" t="s">
        <v>91</v>
      </c>
      <c r="P7" s="60" t="s">
        <v>92</v>
      </c>
      <c r="Q7" s="59" t="s">
        <v>93</v>
      </c>
      <c r="R7" s="56" t="s">
        <v>94</v>
      </c>
      <c r="S7" s="58" t="s">
        <v>95</v>
      </c>
      <c r="T7" s="59" t="s">
        <v>96</v>
      </c>
    </row>
    <row r="8" spans="1:20" ht="15" thickTop="1" x14ac:dyDescent="0.2">
      <c r="A8" s="107">
        <v>1</v>
      </c>
      <c r="B8" s="24" t="s">
        <v>8</v>
      </c>
      <c r="C8" s="90">
        <v>5.7385999999999999</v>
      </c>
      <c r="D8" s="86">
        <v>5.7417999999999996</v>
      </c>
      <c r="E8" s="84">
        <v>5.7413999999999996</v>
      </c>
      <c r="F8" s="90">
        <v>3.3138999999999998</v>
      </c>
      <c r="G8" s="84">
        <v>3.3155000000000001</v>
      </c>
      <c r="H8" s="85">
        <v>3.3136000000000001</v>
      </c>
      <c r="I8" s="90">
        <v>1261.7</v>
      </c>
      <c r="J8" s="84">
        <v>1261.8</v>
      </c>
      <c r="K8" s="85">
        <v>1259.7</v>
      </c>
      <c r="L8" s="97">
        <v>178.2842</v>
      </c>
      <c r="M8" s="101">
        <v>178.2842</v>
      </c>
      <c r="N8" s="99">
        <v>178.2842</v>
      </c>
      <c r="O8" s="122">
        <v>-50.250799999999998</v>
      </c>
      <c r="P8" s="124">
        <v>-170.2508</v>
      </c>
      <c r="Q8" s="123">
        <v>69.749200000000002</v>
      </c>
      <c r="R8" s="122">
        <v>-20.250800000000002</v>
      </c>
      <c r="S8" s="124">
        <v>-140.2508</v>
      </c>
      <c r="T8" s="123">
        <v>99.749200000000002</v>
      </c>
    </row>
    <row r="9" spans="1:20" ht="15" thickBot="1" x14ac:dyDescent="0.25">
      <c r="A9" s="108"/>
      <c r="B9" s="17" t="s">
        <v>9</v>
      </c>
      <c r="C9" s="43">
        <v>5.8052999999999999</v>
      </c>
      <c r="D9" s="18">
        <v>5.8052999999999999</v>
      </c>
      <c r="E9" s="19">
        <v>5.8052999999999999</v>
      </c>
      <c r="F9" s="43">
        <v>3.3517000000000001</v>
      </c>
      <c r="G9" s="18">
        <v>3.3517000000000001</v>
      </c>
      <c r="H9" s="19">
        <v>3.3517000000000001</v>
      </c>
      <c r="I9" s="43">
        <f>F9^2*114</f>
        <v>1280.6637894600001</v>
      </c>
      <c r="J9" s="18">
        <f t="shared" ref="J9:K9" si="0">G9^2*114</f>
        <v>1280.6637894600001</v>
      </c>
      <c r="K9" s="19">
        <f t="shared" si="0"/>
        <v>1280.6637894600001</v>
      </c>
      <c r="L9" s="98"/>
      <c r="M9" s="102"/>
      <c r="N9" s="100"/>
      <c r="O9" s="118"/>
      <c r="P9" s="119"/>
      <c r="Q9" s="120"/>
      <c r="R9" s="118"/>
      <c r="S9" s="119"/>
      <c r="T9" s="120"/>
    </row>
    <row r="10" spans="1:20" ht="15" thickTop="1" x14ac:dyDescent="0.2">
      <c r="A10" s="107">
        <v>2</v>
      </c>
      <c r="B10" s="24" t="s">
        <v>8</v>
      </c>
      <c r="C10" s="90">
        <v>5.3752000000000004</v>
      </c>
      <c r="D10" s="84">
        <v>4.9223999999999997</v>
      </c>
      <c r="E10" s="85">
        <v>4.9379999999999997</v>
      </c>
      <c r="F10" s="90">
        <v>3.1034000000000002</v>
      </c>
      <c r="G10" s="84">
        <v>2.5808</v>
      </c>
      <c r="H10" s="85">
        <v>3.1040999999999999</v>
      </c>
      <c r="I10" s="90">
        <v>1183.7</v>
      </c>
      <c r="J10" s="84">
        <v>990.85</v>
      </c>
      <c r="K10" s="78">
        <v>1183</v>
      </c>
      <c r="L10" s="97">
        <v>190.35640000000001</v>
      </c>
      <c r="M10" s="101">
        <v>229.02709999999999</v>
      </c>
      <c r="N10" s="99">
        <v>190.35640000000001</v>
      </c>
      <c r="O10" s="122">
        <v>-50.140799999999999</v>
      </c>
      <c r="P10" s="124">
        <v>-173.05969999999999</v>
      </c>
      <c r="Q10" s="123">
        <v>73.034999999999997</v>
      </c>
      <c r="R10" s="122">
        <v>-20.140799999999999</v>
      </c>
      <c r="S10" s="124">
        <v>-139.84800000000001</v>
      </c>
      <c r="T10" s="123">
        <v>99.859200000000001</v>
      </c>
    </row>
    <row r="11" spans="1:20" ht="15" thickBot="1" x14ac:dyDescent="0.25">
      <c r="A11" s="108"/>
      <c r="B11" s="17" t="s">
        <v>9</v>
      </c>
      <c r="C11" s="43">
        <v>5.4371999999999998</v>
      </c>
      <c r="D11" s="18">
        <v>4.9779</v>
      </c>
      <c r="E11" s="19">
        <v>4.9923999999999999</v>
      </c>
      <c r="F11" s="43">
        <v>3.1392000000000002</v>
      </c>
      <c r="G11" s="18">
        <v>2.6091000000000002</v>
      </c>
      <c r="H11" s="19">
        <v>3.1392000000000002</v>
      </c>
      <c r="I11" s="43">
        <f>F11^2*$N$3</f>
        <v>1202.2583500800001</v>
      </c>
      <c r="J11" s="18">
        <f>G11^2*$N$4</f>
        <v>1005.3220121627671</v>
      </c>
      <c r="K11" s="19">
        <f>H11^2*$N$5</f>
        <v>1202.2583500800001</v>
      </c>
      <c r="L11" s="98"/>
      <c r="M11" s="102"/>
      <c r="N11" s="100"/>
      <c r="O11" s="118"/>
      <c r="P11" s="119"/>
      <c r="Q11" s="120"/>
      <c r="R11" s="118"/>
      <c r="S11" s="119"/>
      <c r="T11" s="120"/>
    </row>
    <row r="12" spans="1:20" ht="15" thickTop="1" x14ac:dyDescent="0.2">
      <c r="A12" s="107">
        <v>3</v>
      </c>
      <c r="B12" s="14" t="s">
        <v>8</v>
      </c>
      <c r="C12" s="90">
        <v>3.3140999999999998</v>
      </c>
      <c r="D12" s="86">
        <v>5.7390999999999996</v>
      </c>
      <c r="E12" s="85">
        <v>3.3136999999999999</v>
      </c>
      <c r="F12" s="90">
        <v>3.3140999999999998</v>
      </c>
      <c r="G12" s="84">
        <v>3.3136999999999999</v>
      </c>
      <c r="H12" s="41">
        <v>0</v>
      </c>
      <c r="I12" s="90">
        <v>1260.0999999999999</v>
      </c>
      <c r="J12" s="84">
        <v>1261.2</v>
      </c>
      <c r="K12" s="41">
        <v>0</v>
      </c>
      <c r="L12" s="128">
        <v>178.2842</v>
      </c>
      <c r="M12" s="101">
        <v>178.2842</v>
      </c>
      <c r="N12" s="99">
        <v>178.2842</v>
      </c>
      <c r="O12" s="122">
        <v>-20.250800000000002</v>
      </c>
      <c r="P12" s="124">
        <v>-170.2508</v>
      </c>
      <c r="Q12" s="123">
        <v>39.749200000000002</v>
      </c>
      <c r="R12" s="122">
        <v>-20.250800000000002</v>
      </c>
      <c r="S12" s="124">
        <v>-140.2508</v>
      </c>
      <c r="T12" s="123">
        <v>0</v>
      </c>
    </row>
    <row r="13" spans="1:20" ht="15" thickBot="1" x14ac:dyDescent="0.25">
      <c r="A13" s="108"/>
      <c r="B13" s="17" t="s">
        <v>9</v>
      </c>
      <c r="C13" s="91">
        <v>3.3517000000000001</v>
      </c>
      <c r="D13" s="18">
        <v>5.8052999999999999</v>
      </c>
      <c r="E13" s="19">
        <v>3.3517000000000001</v>
      </c>
      <c r="F13" s="43">
        <v>3.3517000000000001</v>
      </c>
      <c r="G13" s="18">
        <v>3.3517000000000001</v>
      </c>
      <c r="H13" s="19">
        <v>0</v>
      </c>
      <c r="I13" s="43">
        <f>F13^2*114</f>
        <v>1280.6637894600001</v>
      </c>
      <c r="J13" s="18">
        <f t="shared" ref="J13" si="1">G13^2*114</f>
        <v>1280.6637894600001</v>
      </c>
      <c r="K13" s="19">
        <f t="shared" ref="K13" si="2">H13^2*114</f>
        <v>0</v>
      </c>
      <c r="L13" s="129"/>
      <c r="M13" s="102"/>
      <c r="N13" s="100"/>
      <c r="O13" s="118"/>
      <c r="P13" s="119"/>
      <c r="Q13" s="120"/>
      <c r="R13" s="118"/>
      <c r="S13" s="119"/>
      <c r="T13" s="120"/>
    </row>
    <row r="14" spans="1:20" ht="15" thickTop="1" x14ac:dyDescent="0.2">
      <c r="A14" s="107">
        <v>4</v>
      </c>
      <c r="B14" s="24" t="s">
        <v>8</v>
      </c>
      <c r="C14" s="77">
        <v>0</v>
      </c>
      <c r="D14" s="84">
        <v>3.3151999999999999</v>
      </c>
      <c r="E14" s="85">
        <v>3.3151999999999999</v>
      </c>
      <c r="F14" s="42">
        <v>0</v>
      </c>
      <c r="G14" s="84">
        <v>3.3151999999999999</v>
      </c>
      <c r="H14" s="41">
        <v>0</v>
      </c>
      <c r="I14" s="42">
        <v>0</v>
      </c>
      <c r="J14" s="79">
        <v>1262.2</v>
      </c>
      <c r="K14" s="41">
        <v>0</v>
      </c>
      <c r="L14" s="128">
        <v>178.2842</v>
      </c>
      <c r="M14" s="139">
        <v>178.2842</v>
      </c>
      <c r="N14" s="99">
        <v>178.2842</v>
      </c>
      <c r="O14" s="122">
        <v>0</v>
      </c>
      <c r="P14" s="124">
        <v>-140.2508</v>
      </c>
      <c r="Q14" s="123">
        <v>39.749200000000002</v>
      </c>
      <c r="R14" s="122">
        <v>0</v>
      </c>
      <c r="S14" s="124">
        <v>-140.2508</v>
      </c>
      <c r="T14" s="123">
        <v>0</v>
      </c>
    </row>
    <row r="15" spans="1:20" ht="15" thickBot="1" x14ac:dyDescent="0.25">
      <c r="A15" s="108"/>
      <c r="B15" s="17" t="s">
        <v>9</v>
      </c>
      <c r="C15" s="43">
        <v>0</v>
      </c>
      <c r="D15" s="18">
        <v>3.3517000000000001</v>
      </c>
      <c r="E15" s="19">
        <v>3.3517000000000001</v>
      </c>
      <c r="F15" s="43">
        <v>0</v>
      </c>
      <c r="G15" s="18">
        <v>3.3517000000000001</v>
      </c>
      <c r="H15" s="19">
        <v>0</v>
      </c>
      <c r="I15" s="43">
        <f>F15^2*38</f>
        <v>0</v>
      </c>
      <c r="J15" s="18">
        <f t="shared" ref="J15" si="3">G15^2*114</f>
        <v>1280.6637894600001</v>
      </c>
      <c r="K15" s="19">
        <f>H15^2*38</f>
        <v>0</v>
      </c>
      <c r="L15" s="129"/>
      <c r="M15" s="140"/>
      <c r="N15" s="100"/>
      <c r="O15" s="118"/>
      <c r="P15" s="119"/>
      <c r="Q15" s="120"/>
      <c r="R15" s="118"/>
      <c r="S15" s="119"/>
      <c r="T15" s="120"/>
    </row>
    <row r="16" spans="1:20" ht="15" thickTop="1" x14ac:dyDescent="0.2">
      <c r="A16" s="107">
        <v>5</v>
      </c>
      <c r="B16" s="24" t="s">
        <v>8</v>
      </c>
      <c r="C16" s="90">
        <v>4.9714999999999998</v>
      </c>
      <c r="D16" s="40">
        <v>0</v>
      </c>
      <c r="E16" s="85">
        <v>4.9714999999999998</v>
      </c>
      <c r="F16" s="90">
        <v>1.6572</v>
      </c>
      <c r="G16" s="84">
        <v>1.6572</v>
      </c>
      <c r="H16" s="85">
        <v>3.3142999999999998</v>
      </c>
      <c r="I16" s="90">
        <v>313.51</v>
      </c>
      <c r="J16" s="84">
        <v>316.42</v>
      </c>
      <c r="K16" s="85">
        <v>1261.3</v>
      </c>
      <c r="L16" s="97">
        <v>178.2842</v>
      </c>
      <c r="M16" s="101">
        <v>178.2842</v>
      </c>
      <c r="N16" s="99">
        <v>178.2842</v>
      </c>
      <c r="O16" s="122">
        <v>-80.250799999999998</v>
      </c>
      <c r="P16" s="124">
        <v>0</v>
      </c>
      <c r="Q16" s="123">
        <v>99.749200000000002</v>
      </c>
      <c r="R16" s="122">
        <v>-80.250799999999998</v>
      </c>
      <c r="S16" s="124">
        <v>-80.250799999999998</v>
      </c>
      <c r="T16" s="123">
        <v>99.749200000000002</v>
      </c>
    </row>
    <row r="17" spans="1:20" ht="15" thickBot="1" x14ac:dyDescent="0.25">
      <c r="A17" s="108"/>
      <c r="B17" s="17" t="s">
        <v>9</v>
      </c>
      <c r="C17" s="43">
        <v>5.0275999999999996</v>
      </c>
      <c r="D17" s="18">
        <v>0</v>
      </c>
      <c r="E17" s="19">
        <v>5.0275999999999996</v>
      </c>
      <c r="F17" s="43">
        <v>1.6758999999999999</v>
      </c>
      <c r="G17" s="18">
        <v>1.6758999999999999</v>
      </c>
      <c r="H17" s="19">
        <v>3.3517000000000001</v>
      </c>
      <c r="I17" s="43">
        <f>F17^2*114</f>
        <v>320.18505233999997</v>
      </c>
      <c r="J17" s="18">
        <f t="shared" ref="J17" si="4">G17^2*114</f>
        <v>320.18505233999997</v>
      </c>
      <c r="K17" s="19">
        <f t="shared" ref="K17" si="5">H17^2*114</f>
        <v>1280.6637894600001</v>
      </c>
      <c r="L17" s="98"/>
      <c r="M17" s="102"/>
      <c r="N17" s="100"/>
      <c r="O17" s="118"/>
      <c r="P17" s="119"/>
      <c r="Q17" s="120"/>
      <c r="R17" s="118"/>
      <c r="S17" s="119"/>
      <c r="T17" s="120"/>
    </row>
    <row r="18" spans="1:20" ht="15" thickTop="1" x14ac:dyDescent="0.2">
      <c r="A18" s="107">
        <v>6</v>
      </c>
      <c r="B18" s="24" t="s">
        <v>8</v>
      </c>
      <c r="C18" s="90">
        <v>4.5130999999999997</v>
      </c>
      <c r="D18" s="40">
        <v>0</v>
      </c>
      <c r="E18" s="85">
        <v>4.5144000000000002</v>
      </c>
      <c r="F18" s="90">
        <v>1.4094</v>
      </c>
      <c r="G18" s="84">
        <v>1.4094</v>
      </c>
      <c r="H18" s="85">
        <v>3.105</v>
      </c>
      <c r="I18" s="90">
        <v>242.97</v>
      </c>
      <c r="J18" s="84">
        <v>296.58</v>
      </c>
      <c r="K18" s="85">
        <v>1184.7</v>
      </c>
      <c r="L18" s="97">
        <v>190.35640000000001</v>
      </c>
      <c r="M18" s="101">
        <v>229.02709999999999</v>
      </c>
      <c r="N18" s="99">
        <v>190.35640000000001</v>
      </c>
      <c r="O18" s="122">
        <v>-80.090900000000005</v>
      </c>
      <c r="P18" s="124">
        <v>0</v>
      </c>
      <c r="Q18" s="123">
        <v>99.909099999999995</v>
      </c>
      <c r="R18" s="122">
        <v>-79.980900000000005</v>
      </c>
      <c r="S18" s="124">
        <v>-79.980900000000005</v>
      </c>
      <c r="T18" s="123">
        <v>99.859200000000001</v>
      </c>
    </row>
    <row r="19" spans="1:20" ht="15" thickBot="1" x14ac:dyDescent="0.25">
      <c r="A19" s="108"/>
      <c r="B19" s="17" t="s">
        <v>9</v>
      </c>
      <c r="C19" s="43">
        <v>4.5640000000000001</v>
      </c>
      <c r="D19" s="18">
        <v>0</v>
      </c>
      <c r="E19" s="19">
        <v>4.5640000000000001</v>
      </c>
      <c r="F19" s="43">
        <v>1.4249000000000001</v>
      </c>
      <c r="G19" s="18">
        <v>1.4249000000000001</v>
      </c>
      <c r="H19" s="19">
        <v>3.1392000000000002</v>
      </c>
      <c r="I19" s="43">
        <f>F19^2*$N$3</f>
        <v>247.70148122000003</v>
      </c>
      <c r="J19" s="18">
        <f>G19^2*$N$4</f>
        <v>299.84203391480702</v>
      </c>
      <c r="K19" s="19">
        <f>H19^2*$N$5</f>
        <v>1202.2583500800001</v>
      </c>
      <c r="L19" s="98"/>
      <c r="M19" s="102"/>
      <c r="N19" s="100"/>
      <c r="O19" s="118"/>
      <c r="P19" s="119"/>
      <c r="Q19" s="120"/>
      <c r="R19" s="118"/>
      <c r="S19" s="119"/>
      <c r="T19" s="120"/>
    </row>
    <row r="20" spans="1:20" ht="15" thickTop="1" x14ac:dyDescent="0.2"/>
  </sheetData>
  <mergeCells count="67">
    <mergeCell ref="A8:A9"/>
    <mergeCell ref="A10:A11"/>
    <mergeCell ref="A12:A13"/>
    <mergeCell ref="A14:A15"/>
    <mergeCell ref="A16:A17"/>
    <mergeCell ref="A18:A19"/>
    <mergeCell ref="A1:E1"/>
    <mergeCell ref="K1:M1"/>
    <mergeCell ref="N1:P1"/>
    <mergeCell ref="B3:B5"/>
    <mergeCell ref="C3:C5"/>
    <mergeCell ref="D3:D5"/>
    <mergeCell ref="N18:N19"/>
    <mergeCell ref="N16:N17"/>
    <mergeCell ref="N14:N15"/>
    <mergeCell ref="N12:N13"/>
    <mergeCell ref="N10:N11"/>
    <mergeCell ref="M18:M19"/>
    <mergeCell ref="M16:M17"/>
    <mergeCell ref="M14:M15"/>
    <mergeCell ref="M12:M13"/>
    <mergeCell ref="N8:N9"/>
    <mergeCell ref="M8:M9"/>
    <mergeCell ref="L8:L9"/>
    <mergeCell ref="M10:M11"/>
    <mergeCell ref="L18:L19"/>
    <mergeCell ref="L16:L17"/>
    <mergeCell ref="L14:L15"/>
    <mergeCell ref="L12:L13"/>
    <mergeCell ref="L10:L11"/>
    <mergeCell ref="O6:T6"/>
    <mergeCell ref="T18:T19"/>
    <mergeCell ref="S18:S19"/>
    <mergeCell ref="R16:R17"/>
    <mergeCell ref="S16:S17"/>
    <mergeCell ref="T16:T17"/>
    <mergeCell ref="T14:T15"/>
    <mergeCell ref="S14:S15"/>
    <mergeCell ref="R14:R15"/>
    <mergeCell ref="T12:T13"/>
    <mergeCell ref="S12:S13"/>
    <mergeCell ref="R12:R13"/>
    <mergeCell ref="T10:T11"/>
    <mergeCell ref="S10:S11"/>
    <mergeCell ref="R10:R11"/>
    <mergeCell ref="R18:R19"/>
    <mergeCell ref="T8:T9"/>
    <mergeCell ref="S8:S9"/>
    <mergeCell ref="R8:R9"/>
    <mergeCell ref="Q8:Q9"/>
    <mergeCell ref="P18:P19"/>
    <mergeCell ref="P16:P17"/>
    <mergeCell ref="P14:P15"/>
    <mergeCell ref="P12:P13"/>
    <mergeCell ref="P10:P11"/>
    <mergeCell ref="P8:P9"/>
    <mergeCell ref="Q18:Q19"/>
    <mergeCell ref="Q16:Q17"/>
    <mergeCell ref="Q14:Q15"/>
    <mergeCell ref="Q12:Q13"/>
    <mergeCell ref="Q10:Q11"/>
    <mergeCell ref="O8:O9"/>
    <mergeCell ref="O18:O19"/>
    <mergeCell ref="O16:O17"/>
    <mergeCell ref="O14:O15"/>
    <mergeCell ref="O12:O13"/>
    <mergeCell ref="O10:O1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D00-5728-4C61-B2B7-9C5AFDFA07AB}">
  <dimension ref="A2:L28"/>
  <sheetViews>
    <sheetView zoomScale="85" zoomScaleNormal="85" workbookViewId="0">
      <selection activeCell="J15" sqref="J15"/>
    </sheetView>
  </sheetViews>
  <sheetFormatPr defaultRowHeight="14.25" x14ac:dyDescent="0.2"/>
  <cols>
    <col min="1" max="3" width="9.125" style="29"/>
    <col min="10" max="12" width="9.125" style="29"/>
  </cols>
  <sheetData>
    <row r="2" spans="1:12" x14ac:dyDescent="0.2">
      <c r="A2" s="29">
        <f>'Star-Delta data'!$B$3/MAX('Star-Delta data'!$F$9:$H$9)*0.3</f>
        <v>53.485472620872628</v>
      </c>
      <c r="B2" s="29" t="s">
        <v>2</v>
      </c>
      <c r="C2" s="29" t="s">
        <v>3</v>
      </c>
      <c r="J2" s="29">
        <f>'Star-Delta data'!$B$3/MAX('Star-Delta data'!$F$11:$H$11)*0.3</f>
        <v>57.106032933033511</v>
      </c>
      <c r="K2" s="29" t="s">
        <v>2</v>
      </c>
      <c r="L2" s="29" t="s">
        <v>3</v>
      </c>
    </row>
    <row r="3" spans="1:12" x14ac:dyDescent="0.2">
      <c r="A3" s="29" t="s">
        <v>5</v>
      </c>
      <c r="B3" s="30">
        <v>0</v>
      </c>
      <c r="C3" s="30">
        <v>0</v>
      </c>
      <c r="J3" s="29" t="s">
        <v>97</v>
      </c>
      <c r="K3" s="29">
        <f>'Star-Delta data'!$F$11*COS('Star-Delta data'!$R$10*PI()/180+PI()/2)*$J$2+$B$5</f>
        <v>360.5055602735651</v>
      </c>
      <c r="L3" s="29">
        <f>'Star-Delta data'!$F$11*SIN('Star-Delta data'!$R$10*PI()/180+PI()/2)*$J$2+$C$5</f>
        <v>-4.1950605016801603</v>
      </c>
    </row>
    <row r="4" spans="1:12" x14ac:dyDescent="0.2">
      <c r="A4" s="29" t="s">
        <v>54</v>
      </c>
      <c r="B4" s="30">
        <f>'Star-Star data'!G3</f>
        <v>2.1133810847173695E-14</v>
      </c>
      <c r="C4" s="30">
        <f>'Star-Star data'!H3</f>
        <v>345</v>
      </c>
      <c r="J4" s="29" t="s">
        <v>98</v>
      </c>
      <c r="K4" s="29">
        <f>'Star-Delta data'!$G$11*COS('Star-Delta data'!$S$10*PI()/180+PI()/2)*$J$2+$B$6</f>
        <v>-202.70394219893569</v>
      </c>
      <c r="L4" s="29">
        <f>'Star-Delta data'!$G$11*SIN('Star-Delta data'!$S$10*PI()/180+PI()/2)*$J$2+$C$6</f>
        <v>-286.382584425392</v>
      </c>
    </row>
    <row r="5" spans="1:12" x14ac:dyDescent="0.2">
      <c r="A5" s="29" t="s">
        <v>55</v>
      </c>
      <c r="B5" s="30">
        <f>'Star-Star data'!G4</f>
        <v>298.77876430563134</v>
      </c>
      <c r="C5" s="30">
        <f>'Star-Star data'!H4</f>
        <v>-172.49999999999994</v>
      </c>
      <c r="J5" s="29" t="s">
        <v>99</v>
      </c>
      <c r="K5" s="29">
        <f>'Star-Delta data'!$H$11*COS('Star-Delta data'!$T$10*PI()/180+PI()/2)*$J$2+$B$4</f>
        <v>-176.61975117191474</v>
      </c>
      <c r="L5" s="29">
        <f>'Star-Delta data'!$H$11*SIN('Star-Delta data'!$T$10*PI()/180+PI()/2)*$J$2+$C$4</f>
        <v>314.30450365328954</v>
      </c>
    </row>
    <row r="6" spans="1:12" x14ac:dyDescent="0.2">
      <c r="A6" s="29" t="s">
        <v>56</v>
      </c>
      <c r="B6" s="30">
        <f>'Star-Star data'!G5</f>
        <v>-298.7787643056314</v>
      </c>
      <c r="C6" s="30">
        <f>'Star-Star data'!H5</f>
        <v>-172.49999999999991</v>
      </c>
    </row>
    <row r="7" spans="1:12" x14ac:dyDescent="0.2">
      <c r="A7" s="29" t="s">
        <v>79</v>
      </c>
      <c r="B7" s="30">
        <f>B5+'Star-Delta data'!G3</f>
        <v>0</v>
      </c>
      <c r="C7" s="30">
        <f>C5+'Star-Delta data'!H3</f>
        <v>345.00000000000006</v>
      </c>
    </row>
    <row r="8" spans="1:12" x14ac:dyDescent="0.2">
      <c r="A8" s="29" t="s">
        <v>80</v>
      </c>
      <c r="B8" s="30">
        <f>B6+'Star-Delta data'!G4</f>
        <v>298.77876430563128</v>
      </c>
      <c r="C8" s="30">
        <f>C6+'Star-Delta data'!H4</f>
        <v>-172.49999999999991</v>
      </c>
    </row>
    <row r="9" spans="1:12" x14ac:dyDescent="0.2">
      <c r="A9" s="29" t="s">
        <v>81</v>
      </c>
      <c r="B9" s="30">
        <f>B4+'Star-Delta data'!G5</f>
        <v>-298.77876430563111</v>
      </c>
      <c r="C9" s="30">
        <f>C4+'Star-Delta data'!H5</f>
        <v>-172.50000000000011</v>
      </c>
    </row>
    <row r="10" spans="1:12" x14ac:dyDescent="0.2">
      <c r="A10" s="29" t="s">
        <v>97</v>
      </c>
      <c r="B10" s="29">
        <f>'Star-Delta data'!$F$9*COS('Star-Delta data'!$R$8*PI()/180+PI()/2)*$A$2+$B$5</f>
        <v>360.82856860418315</v>
      </c>
      <c r="C10" s="29">
        <f>'Star-Delta data'!$F$9*SIN('Star-Delta data'!$R$8*PI()/180+PI()/2)*$A$2+$C$5</f>
        <v>-4.3138775448121862</v>
      </c>
    </row>
    <row r="11" spans="1:12" x14ac:dyDescent="0.2">
      <c r="A11" s="29" t="s">
        <v>98</v>
      </c>
      <c r="B11" s="29">
        <f>'Star-Delta data'!$G$9*COS('Star-Delta data'!$S$8*PI()/180+PI()/2)*$A$2+$B$6</f>
        <v>-184.15021184471428</v>
      </c>
      <c r="C11" s="29">
        <f>'Star-Delta data'!$G$9*SIN('Star-Delta data'!$S$8*PI()/180+PI()/2)*$A$2+$C$6</f>
        <v>-310.32976804999259</v>
      </c>
    </row>
    <row r="12" spans="1:12" x14ac:dyDescent="0.2">
      <c r="A12" s="29" t="s">
        <v>99</v>
      </c>
      <c r="B12" s="29">
        <f>'Star-Delta data'!$H$9*COS('Star-Delta data'!$T$8*PI()/180+PI()/2)*$A$2+$B$4</f>
        <v>-176.6783567594689</v>
      </c>
      <c r="C12" s="29">
        <f>'Star-Delta data'!$H$9*SIN('Star-Delta data'!$T$8*PI()/180+PI()/2)*$A$2+$C$4</f>
        <v>314.64364559480487</v>
      </c>
    </row>
    <row r="25" spans="1:12" x14ac:dyDescent="0.2">
      <c r="A25" s="29">
        <f>'Star-Delta data'!$B$3/MAX('Star-Delta data'!$F$13:$H$13)*0.3</f>
        <v>53.485472620872628</v>
      </c>
      <c r="B25" s="29" t="s">
        <v>2</v>
      </c>
      <c r="C25" s="29" t="s">
        <v>3</v>
      </c>
      <c r="J25" s="29">
        <f>'Star-Delta data'!$B$3/MAX('Star-Delta data'!$F$15:$H$15)*0.3</f>
        <v>53.485472620872628</v>
      </c>
      <c r="K25" s="29" t="s">
        <v>2</v>
      </c>
      <c r="L25" s="29" t="s">
        <v>3</v>
      </c>
    </row>
    <row r="26" spans="1:12" x14ac:dyDescent="0.2">
      <c r="A26" s="29" t="s">
        <v>97</v>
      </c>
      <c r="B26" s="29">
        <f>'Star-Delta data'!$F$13*COS('Star-Delta data'!$R$12*PI()/180+PI()/2)*$A$25+$B$5</f>
        <v>360.82856860418315</v>
      </c>
      <c r="C26" s="29">
        <f>'Star-Delta data'!$F$13*SIN('Star-Delta data'!$R$12*PI()/180+PI()/2)*$A$25+$C$5</f>
        <v>-4.3138775448121862</v>
      </c>
      <c r="J26" s="29" t="s">
        <v>97</v>
      </c>
      <c r="K26" s="29">
        <f>'Star-Delta data'!$F$15*COS('Star-Delta data'!$R$14*PI()/180+PI()/2)*$J$25+$B$5</f>
        <v>298.77876430563134</v>
      </c>
      <c r="L26" s="29">
        <f>'Star-Delta data'!$F$15*SIN('Star-Delta data'!$R$14*PI()/180+PI()/2)*$J$25+$C$5</f>
        <v>-172.49999999999994</v>
      </c>
    </row>
    <row r="27" spans="1:12" x14ac:dyDescent="0.2">
      <c r="A27" s="29" t="s">
        <v>98</v>
      </c>
      <c r="B27" s="29">
        <f>'Star-Delta data'!$G$13*COS('Star-Delta data'!$S$12*PI()/180+PI()/2)*$A$25+$B$6</f>
        <v>-184.15021184471428</v>
      </c>
      <c r="C27" s="29">
        <f>'Star-Delta data'!$G$13*SIN('Star-Delta data'!$S$12*PI()/180+PI()/2)*$A$25+$C$6</f>
        <v>-310.32976804999259</v>
      </c>
      <c r="J27" s="29" t="s">
        <v>98</v>
      </c>
      <c r="K27" s="29">
        <f>'Star-Delta data'!$G$15*COS('Star-Delta data'!$S$14*PI()/180+PI()/2)*$J$25+$B$6</f>
        <v>-184.15021184471428</v>
      </c>
      <c r="L27" s="29">
        <f>'Star-Delta data'!$G$15*SIN('Star-Delta data'!$S$14*PI()/180+PI()/2)*$J$25+$C$6</f>
        <v>-310.32976804999259</v>
      </c>
    </row>
    <row r="28" spans="1:12" x14ac:dyDescent="0.2">
      <c r="A28" s="29" t="s">
        <v>99</v>
      </c>
      <c r="B28" s="29">
        <f>'Star-Delta data'!$H$13*COS('Star-Delta data'!$T$12*PI()/180+PI()/2)*$A$25+$B$4</f>
        <v>2.1133810847173695E-14</v>
      </c>
      <c r="C28" s="29">
        <f>'Star-Delta data'!$H$13*SIN('Star-Delta data'!$T$12*PI()/180+PI()/2)*$A$25+$C$4</f>
        <v>345</v>
      </c>
      <c r="J28" s="29" t="s">
        <v>99</v>
      </c>
      <c r="K28" s="29">
        <f>'Star-Delta data'!$H$15*COS('Star-Delta data'!$T$14*PI()/180+PI()/2)*$J$25+$B$4</f>
        <v>2.1133810847173695E-14</v>
      </c>
      <c r="L28" s="29">
        <f>'Star-Delta data'!$H$15*SIN('Star-Delta data'!$T$14*PI()/180+PI()/2)*$J$25+$C$4</f>
        <v>345</v>
      </c>
    </row>
  </sheetData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w Z Q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U w Z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G U F E o i k e 4 D g A A A B E A A A A T A B w A R m 9 y b X V s Y X M v U 2 V j d G l v b j E u b S C i G A A o o B Q A A A A A A A A A A A A A A A A A A A A A A A A A A A A r T k 0 u y c z P U w i G 0 I b W A F B L A Q I t A B Q A A g A I A F M G U F E d D F 4 L p A A A A P U A A A A S A A A A A A A A A A A A A A A A A A A A A A B D b 2 5 m a W c v U G F j a 2 F n Z S 5 4 b W x Q S w E C L Q A U A A I A C A B T B l B R D 8 r p q 6 Q A A A D p A A A A E w A A A A A A A A A A A A A A A A D w A A A A W 0 N v b n R l b n R f V H l w Z X N d L n h t b F B L A Q I t A B Q A A g A I A F M G U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K O + 0 T J i y S 7 k 1 v w n y j U X z A A A A A A I A A A A A A B B m A A A A A Q A A I A A A A N Q 2 V v A c 5 L W t H d H x H Z z s T A + x c y D / H E c K 2 D 9 R A L t G q P e N A A A A A A 6 A A A A A A g A A I A A A A O j k E 9 o 4 G v i G E r h P s T L N 3 B T V r U F 4 M B B 9 F U v I 7 c B + h n 6 X U A A A A M L h L K a Q l T 9 A x 5 W 1 B n M i L 3 5 g c s o 4 I h 5 7 u C J C f z U H 0 d 4 e E G 7 / 4 9 C a 3 C L a x v X L V 5 j S / 8 z b S d X q c e c y u R B v y I l J A X U 8 L 0 2 a E Z d d s l U l f G l b v t u o Q A A A A E N m B 6 Q M U o N e V e c o O t n O L 8 u s 6 A 0 1 1 r U w Z L 3 H f X N A R j F M 8 I V H 9 s H c 4 n L N b m 1 O 3 v t T H b t 5 T Q F 3 e 4 t a K G h t h v O T C 9 c = < / D a t a M a s h u p > 
</file>

<file path=customXml/itemProps1.xml><?xml version="1.0" encoding="utf-8"?>
<ds:datastoreItem xmlns:ds="http://schemas.openxmlformats.org/officeDocument/2006/customXml" ds:itemID="{4A0F68D1-EF89-4680-8384-B1FA021603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Title</vt:lpstr>
      <vt:lpstr>Star-Star data</vt:lpstr>
      <vt:lpstr>Star-Star plots</vt:lpstr>
      <vt:lpstr>Star-Delta data</vt:lpstr>
      <vt:lpstr>Star-Delta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鑫阳 曹</cp:lastModifiedBy>
  <dcterms:created xsi:type="dcterms:W3CDTF">2020-10-11T11:49:28Z</dcterms:created>
  <dcterms:modified xsi:type="dcterms:W3CDTF">2021-10-31T12:39:04Z</dcterms:modified>
</cp:coreProperties>
</file>