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120" windowWidth="19410" windowHeight="10950" tabRatio="901" activeTab="2"/>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5" r:id="rId1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Q29" i="3" l="1"/>
  <c r="N33" i="4"/>
  <c r="O32" i="4"/>
  <c r="N32" i="4"/>
  <c r="N31" i="4"/>
  <c r="K29" i="3"/>
  <c r="L29" i="3"/>
  <c r="M29" i="3"/>
  <c r="L12" i="3"/>
  <c r="M12" i="3"/>
  <c r="Q12" i="3"/>
  <c r="K12" i="3"/>
  <c r="F3" i="11"/>
  <c r="D9" i="15"/>
  <c r="E9" i="15"/>
  <c r="F9" i="15"/>
  <c r="G9" i="15"/>
  <c r="H9" i="15"/>
  <c r="I9" i="15"/>
  <c r="J9" i="15"/>
  <c r="K9" i="15"/>
  <c r="L9" i="15"/>
  <c r="M9" i="15"/>
  <c r="N9" i="15"/>
  <c r="O9" i="15"/>
  <c r="P9" i="15"/>
  <c r="Q9" i="15"/>
  <c r="R9" i="15"/>
  <c r="S9" i="15"/>
  <c r="T9" i="15"/>
  <c r="U9" i="15"/>
  <c r="V9" i="15"/>
  <c r="W9" i="15"/>
  <c r="D3" i="15"/>
  <c r="E3" i="15"/>
  <c r="F3" i="15"/>
  <c r="G3" i="15"/>
  <c r="H3" i="15"/>
  <c r="I3" i="15"/>
  <c r="J3" i="15"/>
  <c r="K3" i="15"/>
  <c r="L3" i="15"/>
  <c r="M3" i="15"/>
  <c r="N3" i="15"/>
  <c r="O3" i="15"/>
  <c r="P3" i="15"/>
  <c r="Q3" i="15"/>
  <c r="R3" i="15"/>
  <c r="S3" i="15"/>
  <c r="T3" i="15"/>
  <c r="U3" i="15"/>
  <c r="V3" i="15"/>
  <c r="W3" i="15"/>
  <c r="Z3" i="15"/>
  <c r="AA3" i="15"/>
  <c r="AA91" i="15"/>
  <c r="Z91" i="15"/>
  <c r="Y91" i="15"/>
  <c r="AA90" i="15"/>
  <c r="Z90" i="15"/>
  <c r="Y90" i="15"/>
  <c r="AA89" i="15"/>
  <c r="Z89" i="15"/>
  <c r="Y89" i="15"/>
  <c r="AA88" i="15"/>
  <c r="Z88" i="15"/>
  <c r="Y88" i="15"/>
  <c r="AA87" i="15"/>
  <c r="Z87" i="15"/>
  <c r="Y87" i="15"/>
  <c r="AA86" i="15"/>
  <c r="Z86" i="15"/>
  <c r="Y86" i="15"/>
  <c r="AA80" i="15"/>
  <c r="Z80" i="15"/>
  <c r="Y80" i="15"/>
  <c r="AA79" i="15"/>
  <c r="Z79" i="15"/>
  <c r="Y79" i="15"/>
  <c r="AA78" i="15"/>
  <c r="Z78" i="15"/>
  <c r="Y78" i="15"/>
  <c r="AA77" i="15"/>
  <c r="Z77" i="15"/>
  <c r="Y77" i="15"/>
  <c r="AA76" i="15"/>
  <c r="Z76" i="15"/>
  <c r="Y76" i="15"/>
  <c r="AA75" i="15"/>
  <c r="Z75" i="15"/>
  <c r="Y75" i="15"/>
  <c r="Y69" i="15"/>
  <c r="Z69" i="15"/>
  <c r="AA69" i="15"/>
  <c r="Z63" i="15"/>
  <c r="AA63" i="15"/>
  <c r="Z57" i="15"/>
  <c r="AA57" i="15"/>
  <c r="Z51" i="15"/>
  <c r="AA51" i="15"/>
  <c r="Y45" i="15"/>
  <c r="Z45" i="15"/>
  <c r="AA45" i="15"/>
  <c r="Y39" i="15"/>
  <c r="Z39" i="15"/>
  <c r="AA39" i="15"/>
  <c r="Y33" i="15"/>
  <c r="Z33" i="15"/>
  <c r="AA33" i="15"/>
  <c r="Y27" i="15"/>
  <c r="Z27" i="15"/>
  <c r="AA27" i="15"/>
  <c r="Y21" i="15"/>
  <c r="Z21" i="15"/>
  <c r="AA21" i="15"/>
  <c r="Z15" i="15"/>
  <c r="AA15" i="15"/>
  <c r="Z9" i="15"/>
  <c r="AA9" i="15"/>
  <c r="P39" i="15"/>
  <c r="O39" i="15"/>
  <c r="N39" i="15"/>
  <c r="M39" i="15"/>
  <c r="L39" i="15"/>
  <c r="K39" i="15"/>
  <c r="J39" i="15"/>
  <c r="I39" i="15"/>
  <c r="H39" i="15"/>
  <c r="G39" i="15"/>
  <c r="F39" i="15"/>
  <c r="E39" i="15"/>
  <c r="D39" i="15"/>
  <c r="C39" i="15"/>
  <c r="P33" i="15"/>
  <c r="O33" i="15"/>
  <c r="N33" i="15"/>
  <c r="M33" i="15"/>
  <c r="L33" i="15"/>
  <c r="K33" i="15"/>
  <c r="J33" i="15"/>
  <c r="I33" i="15"/>
  <c r="H33" i="15"/>
  <c r="G33" i="15"/>
  <c r="F33" i="15"/>
  <c r="E33" i="15"/>
  <c r="D33" i="15"/>
  <c r="C33" i="15"/>
  <c r="Q15" i="15"/>
  <c r="R15" i="15"/>
  <c r="S15" i="15"/>
  <c r="T15" i="15"/>
  <c r="U15" i="15"/>
  <c r="V15" i="15"/>
  <c r="W15" i="15"/>
  <c r="W27" i="15"/>
  <c r="V27" i="15"/>
  <c r="U27" i="15"/>
  <c r="T27" i="15"/>
  <c r="S27" i="15"/>
  <c r="R27" i="15"/>
  <c r="Q27" i="15"/>
  <c r="P27" i="15"/>
  <c r="O27" i="15"/>
  <c r="N27" i="15"/>
  <c r="M27" i="15"/>
  <c r="L27" i="15"/>
  <c r="K27" i="15"/>
  <c r="J27" i="15"/>
  <c r="I27" i="15"/>
  <c r="H27" i="15"/>
  <c r="G27" i="15"/>
  <c r="F27" i="15"/>
  <c r="E27" i="15"/>
  <c r="D27" i="15"/>
  <c r="C27" i="15"/>
  <c r="W21" i="15"/>
  <c r="V21" i="15"/>
  <c r="U21" i="15"/>
  <c r="T21" i="15"/>
  <c r="S21" i="15"/>
  <c r="R21" i="15"/>
  <c r="Q21" i="15"/>
  <c r="P21" i="15"/>
  <c r="O21" i="15"/>
  <c r="N21" i="15"/>
  <c r="M21" i="15"/>
  <c r="L21" i="15"/>
  <c r="K21" i="15"/>
  <c r="J21" i="15"/>
  <c r="I21" i="15"/>
  <c r="H21" i="15"/>
  <c r="G21" i="15"/>
  <c r="F21" i="15"/>
  <c r="E21" i="15"/>
  <c r="D21" i="15"/>
  <c r="C21" i="15"/>
  <c r="W16" i="15"/>
  <c r="V16" i="15"/>
  <c r="U16" i="15"/>
  <c r="T16" i="15"/>
  <c r="S16" i="15"/>
  <c r="R16" i="15"/>
  <c r="Q16" i="15"/>
  <c r="P16" i="15"/>
  <c r="O16" i="15"/>
  <c r="N16" i="15"/>
  <c r="M16" i="15"/>
  <c r="L16" i="15"/>
  <c r="K16" i="15"/>
  <c r="J16" i="15"/>
  <c r="I16" i="15"/>
  <c r="H16" i="15"/>
  <c r="G16" i="15"/>
  <c r="F16" i="15"/>
  <c r="E16" i="15"/>
  <c r="D16" i="15"/>
  <c r="W10" i="15"/>
  <c r="V10" i="15"/>
  <c r="U10" i="15"/>
  <c r="T10" i="15"/>
  <c r="S10" i="15"/>
  <c r="R10" i="15"/>
  <c r="Q10" i="15"/>
  <c r="P10" i="15"/>
  <c r="O10" i="15"/>
  <c r="N10" i="15"/>
  <c r="M10" i="15"/>
  <c r="L10" i="15"/>
  <c r="K10" i="15"/>
  <c r="J10" i="15"/>
  <c r="I10" i="15"/>
  <c r="H10" i="15"/>
  <c r="G10" i="15"/>
  <c r="F10" i="15"/>
  <c r="E10" i="15"/>
  <c r="D10" i="15"/>
  <c r="W4" i="15"/>
  <c r="V4" i="15"/>
  <c r="U4" i="15"/>
  <c r="T4" i="15"/>
  <c r="S4" i="15"/>
  <c r="R4" i="15"/>
  <c r="Q4" i="15"/>
  <c r="P4" i="15"/>
  <c r="O4" i="15"/>
  <c r="N4" i="15"/>
  <c r="M4" i="15"/>
  <c r="L4" i="15"/>
  <c r="K4" i="15"/>
  <c r="J4" i="15"/>
  <c r="I4" i="15"/>
  <c r="H4" i="15"/>
  <c r="G4" i="15"/>
  <c r="F4" i="15"/>
  <c r="E4" i="15"/>
  <c r="D4" i="15"/>
  <c r="AF9" i="3"/>
  <c r="AF8" i="3"/>
  <c r="AF7" i="3"/>
  <c r="AF6" i="3"/>
  <c r="AF5" i="3"/>
  <c r="AF4" i="3"/>
  <c r="P80" i="15"/>
  <c r="P79" i="15"/>
  <c r="P78" i="15"/>
  <c r="P77" i="15"/>
  <c r="P76" i="15"/>
  <c r="P75" i="15"/>
  <c r="B21" i="11"/>
  <c r="B20" i="11"/>
  <c r="B19" i="11"/>
  <c r="B18" i="11"/>
  <c r="B17" i="11"/>
  <c r="B16" i="11"/>
  <c r="B15" i="11"/>
  <c r="I14" i="11"/>
  <c r="H14" i="11"/>
  <c r="G14" i="11"/>
  <c r="F14" i="11"/>
  <c r="E14" i="11"/>
  <c r="D14" i="11"/>
  <c r="C14" i="11"/>
  <c r="B9" i="11"/>
  <c r="B8" i="11"/>
  <c r="B7" i="11"/>
  <c r="B6" i="11"/>
  <c r="B5" i="11"/>
  <c r="B4" i="11"/>
  <c r="B3" i="11"/>
  <c r="I2" i="11"/>
  <c r="H2" i="11"/>
  <c r="G2" i="11"/>
  <c r="F2" i="11"/>
  <c r="E2" i="11"/>
  <c r="D2" i="11"/>
  <c r="C2" i="11"/>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59" i="7"/>
  <c r="B58" i="7"/>
  <c r="B57" i="7"/>
  <c r="B45" i="7"/>
  <c r="B44" i="7"/>
  <c r="B43" i="7"/>
  <c r="B42" i="7"/>
  <c r="B41" i="7"/>
  <c r="B40" i="7"/>
  <c r="B39" i="7"/>
  <c r="B9" i="7"/>
  <c r="B8" i="7"/>
  <c r="B7" i="7"/>
  <c r="B6" i="7"/>
  <c r="B5" i="7"/>
  <c r="B4" i="7"/>
  <c r="B3" i="7"/>
  <c r="B45" i="6"/>
  <c r="B44" i="6"/>
  <c r="B43" i="6"/>
  <c r="B42" i="6"/>
  <c r="B41" i="6"/>
  <c r="B40" i="6"/>
  <c r="B39" i="6"/>
  <c r="B33" i="6"/>
  <c r="B32" i="6"/>
  <c r="B31" i="6"/>
  <c r="B30" i="6"/>
  <c r="B29" i="6"/>
  <c r="B28" i="6"/>
  <c r="B27" i="6"/>
  <c r="B21" i="6"/>
  <c r="B20" i="6"/>
  <c r="B19" i="6"/>
  <c r="B18" i="6"/>
  <c r="B17" i="6"/>
  <c r="B16" i="6"/>
  <c r="B15" i="6"/>
  <c r="B9" i="6"/>
  <c r="B8" i="6"/>
  <c r="B7" i="6"/>
  <c r="B6" i="6"/>
  <c r="B5" i="6"/>
  <c r="B4" i="6"/>
  <c r="B3" i="6"/>
  <c r="B62" i="4"/>
  <c r="B61" i="4"/>
  <c r="B60" i="4"/>
  <c r="B58" i="4"/>
  <c r="B57" i="4"/>
  <c r="B56" i="4"/>
  <c r="B54" i="4"/>
  <c r="B53" i="4"/>
  <c r="B52" i="4"/>
  <c r="B50" i="4"/>
  <c r="B49" i="4"/>
  <c r="B48" i="4"/>
  <c r="B46" i="4"/>
  <c r="B45" i="4"/>
  <c r="B44" i="4"/>
  <c r="B42" i="4"/>
  <c r="B41" i="4"/>
  <c r="B40" i="4"/>
  <c r="B38" i="4"/>
  <c r="B37" i="4"/>
  <c r="B36" i="4"/>
  <c r="B29" i="4"/>
  <c r="B28" i="4"/>
  <c r="B27" i="4"/>
  <c r="B25" i="4"/>
  <c r="B24" i="4"/>
  <c r="B23" i="4"/>
  <c r="B21" i="4"/>
  <c r="B20" i="4"/>
  <c r="B19" i="4"/>
  <c r="B17" i="4"/>
  <c r="B16" i="4"/>
  <c r="B15" i="4"/>
  <c r="B13" i="4"/>
  <c r="B12" i="4"/>
  <c r="B11" i="4"/>
  <c r="B9" i="4"/>
  <c r="B8" i="4"/>
  <c r="B7" i="4"/>
  <c r="B5" i="4"/>
  <c r="B4" i="4"/>
  <c r="B3" i="4"/>
  <c r="B28" i="3"/>
  <c r="B27" i="3"/>
  <c r="B25" i="3"/>
  <c r="B24" i="3"/>
  <c r="B22" i="3"/>
  <c r="B21" i="3"/>
  <c r="B19" i="3"/>
  <c r="B18" i="3"/>
  <c r="B16" i="3"/>
  <c r="B15" i="3"/>
  <c r="B13" i="3"/>
  <c r="B12" i="3"/>
  <c r="B10" i="3"/>
  <c r="B9" i="3"/>
  <c r="B7" i="3"/>
  <c r="B6" i="3"/>
  <c r="B4" i="3"/>
  <c r="B3" i="3"/>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comments2.xml><?xml version="1.0" encoding="utf-8"?>
<comments xmlns="http://schemas.openxmlformats.org/spreadsheetml/2006/main">
  <authors>
    <author>Iyanoosh Reporter</author>
    <author>iyanoosh reporter</author>
  </authors>
  <commentList>
    <comment ref="Y2" authorId="0">
      <text>
        <r>
          <rPr>
            <b/>
            <sz val="9"/>
            <color indexed="81"/>
            <rFont val="Tahoma"/>
            <family val="2"/>
          </rPr>
          <t>Iyanoosh Reporter:</t>
        </r>
        <r>
          <rPr>
            <sz val="9"/>
            <color indexed="81"/>
            <rFont val="Tahoma"/>
            <family val="2"/>
          </rPr>
          <t xml:space="preserve">
Series reaches long run (steady state) inflation of 5 per cent per year. i.e. growth rate of the index.</t>
        </r>
      </text>
    </comment>
    <comment ref="Y8" authorId="0">
      <text>
        <r>
          <rPr>
            <b/>
            <sz val="9"/>
            <color indexed="81"/>
            <rFont val="Tahoma"/>
            <family val="2"/>
          </rPr>
          <t>Iyanoosh Reporter:</t>
        </r>
        <r>
          <rPr>
            <sz val="9"/>
            <color indexed="81"/>
            <rFont val="Tahoma"/>
            <family val="2"/>
          </rPr>
          <t xml:space="preserve">
Series appears to reach a steady state by the end of the forecast horizon</t>
        </r>
      </text>
    </comment>
    <comment ref="A13" authorId="0">
      <text>
        <r>
          <rPr>
            <b/>
            <sz val="9"/>
            <color indexed="81"/>
            <rFont val="Tahoma"/>
            <family val="2"/>
          </rPr>
          <t>Iyanoosh Reporter:</t>
        </r>
        <r>
          <rPr>
            <sz val="9"/>
            <color indexed="81"/>
            <rFont val="Tahoma"/>
            <family val="2"/>
          </rPr>
          <t xml:space="preserve">
Values to 2013 from world bank:
http://databank.worldbank.org/data/views/reports/tableview.aspx?isshared=true
Growth by IMF forecast growth rates from 2014 to 2020. Source: IMF WEO April 2015</t>
        </r>
      </text>
    </comment>
    <comment ref="Q15" authorId="1">
      <text>
        <r>
          <rPr>
            <b/>
            <sz val="9"/>
            <color indexed="81"/>
            <rFont val="Calibri"/>
            <family val="2"/>
          </rPr>
          <t>iyanoosh reporter:</t>
        </r>
        <r>
          <rPr>
            <sz val="9"/>
            <color indexed="81"/>
            <rFont val="Calibri"/>
            <family val="2"/>
          </rPr>
          <t xml:space="preserve">
Grow WB levels by IMF growth rates from last available data point.</t>
        </r>
      </text>
    </comment>
    <comment ref="Y20" authorId="0">
      <text>
        <r>
          <rPr>
            <b/>
            <sz val="9"/>
            <color indexed="81"/>
            <rFont val="Tahoma"/>
            <family val="2"/>
          </rPr>
          <t>Iyanoosh Reporter:</t>
        </r>
        <r>
          <rPr>
            <sz val="9"/>
            <color indexed="81"/>
            <rFont val="Tahoma"/>
            <family val="2"/>
          </rPr>
          <t xml:space="preserve">
Safe assumption to hold revenue constant as a share of GDP. i.e. revenue grows in line with GDP. Series is in percentage terms so growth (as a share of the economy) = 0.</t>
        </r>
      </text>
    </comment>
    <comment ref="B22" authorId="0">
      <text>
        <r>
          <rPr>
            <b/>
            <sz val="9"/>
            <color indexed="81"/>
            <rFont val="Tahoma"/>
            <family val="2"/>
          </rPr>
          <t>Iyanoosh Reporter:</t>
        </r>
        <r>
          <rPr>
            <sz val="9"/>
            <color indexed="81"/>
            <rFont val="Tahoma"/>
            <family val="2"/>
          </rPr>
          <t xml:space="preserve">
% of GDP
IMF WEO April 2015</t>
        </r>
      </text>
    </comment>
    <comment ref="Y26" authorId="0">
      <text>
        <r>
          <rPr>
            <b/>
            <sz val="9"/>
            <color indexed="81"/>
            <rFont val="Tahoma"/>
            <family val="2"/>
          </rPr>
          <t>Iyanoosh Reporter:</t>
        </r>
        <r>
          <rPr>
            <sz val="9"/>
            <color indexed="81"/>
            <rFont val="Tahoma"/>
            <family val="2"/>
          </rPr>
          <t xml:space="preserve">
Safe assumption to hold expenditure constant as a share of GDP. i.e. revenue grows in line with GDP. Series is in percentage terms so growth (as a share of the economy) = 0.</t>
        </r>
      </text>
    </comment>
    <comment ref="B28" authorId="0">
      <text>
        <r>
          <rPr>
            <b/>
            <sz val="9"/>
            <color indexed="81"/>
            <rFont val="Tahoma"/>
            <family val="2"/>
          </rPr>
          <t>Iyanoosh Reporter:</t>
        </r>
        <r>
          <rPr>
            <sz val="9"/>
            <color indexed="81"/>
            <rFont val="Tahoma"/>
            <family val="2"/>
          </rPr>
          <t xml:space="preserve">
% of GDP
IMF WEO April 2015</t>
        </r>
      </text>
    </comment>
    <comment ref="Y32" authorId="0">
      <text>
        <r>
          <rPr>
            <b/>
            <sz val="9"/>
            <color indexed="81"/>
            <rFont val="Tahoma"/>
            <family val="2"/>
          </rPr>
          <t>Iyanoosh Reporter:</t>
        </r>
        <r>
          <rPr>
            <sz val="9"/>
            <color indexed="81"/>
            <rFont val="Tahoma"/>
            <family val="2"/>
          </rPr>
          <t xml:space="preserve">
Safe assumption to hold health expenditure constant as a share of GDP. i.e. revenue grows in line with GDP. Series is in percentage terms so growth (as a share of the economy) = 0.</t>
        </r>
      </text>
    </comment>
    <comment ref="B34" authorId="0">
      <text>
        <r>
          <rPr>
            <b/>
            <sz val="9"/>
            <color indexed="81"/>
            <rFont val="Tahoma"/>
            <family val="2"/>
          </rPr>
          <t>Iyanoosh Reporter:</t>
        </r>
        <r>
          <rPr>
            <sz val="9"/>
            <color indexed="81"/>
            <rFont val="Tahoma"/>
            <family val="2"/>
          </rPr>
          <t xml:space="preserve">
% of GDP,
WHO global health expenditure database: 
http://apps.who.int/nha/database/Select/Indicators/en
</t>
        </r>
      </text>
    </comment>
    <comment ref="Y38" authorId="0">
      <text>
        <r>
          <rPr>
            <b/>
            <sz val="9"/>
            <color indexed="81"/>
            <rFont val="Tahoma"/>
            <family val="2"/>
          </rPr>
          <t>Iyanoosh Reporter:</t>
        </r>
        <r>
          <rPr>
            <sz val="9"/>
            <color indexed="81"/>
            <rFont val="Tahoma"/>
            <family val="2"/>
          </rPr>
          <t xml:space="preserve">
Safe assumption to hold public health expenditure constant as a share of GDP. i.e. revenue grows in line with GDP. Series is in percentage terms so growth (as a share of the economy) = 0.</t>
        </r>
      </text>
    </comment>
    <comment ref="B40" authorId="0">
      <text>
        <r>
          <rPr>
            <b/>
            <sz val="9"/>
            <color indexed="81"/>
            <rFont val="Tahoma"/>
            <family val="2"/>
          </rPr>
          <t>Iyanoosh Reporter:</t>
        </r>
        <r>
          <rPr>
            <sz val="9"/>
            <color indexed="81"/>
            <rFont val="Tahoma"/>
            <family val="2"/>
          </rPr>
          <t xml:space="preserve">
% of GDP,
WHO global health expenditure database: 
http://apps.who.int/nha/database/Select/Indicators/en</t>
        </r>
      </text>
    </comment>
    <comment ref="Y44" authorId="0">
      <text>
        <r>
          <rPr>
            <b/>
            <sz val="9"/>
            <color indexed="81"/>
            <rFont val="Tahoma"/>
            <family val="2"/>
          </rPr>
          <t>Iyanoosh Reporter:</t>
        </r>
        <r>
          <rPr>
            <sz val="9"/>
            <color indexed="81"/>
            <rFont val="Tahoma"/>
            <family val="2"/>
          </rPr>
          <t xml:space="preserve">
Hold HIV spending constant as a proportion of health spending and GDP  i.e. grow in line with nominal GDP</t>
        </r>
      </text>
    </comment>
    <comment ref="Y50" authorId="0">
      <text>
        <r>
          <rPr>
            <b/>
            <sz val="9"/>
            <color indexed="81"/>
            <rFont val="Tahoma"/>
            <family val="2"/>
          </rPr>
          <t>Iyanoosh Reporter:</t>
        </r>
        <r>
          <rPr>
            <sz val="9"/>
            <color indexed="81"/>
            <rFont val="Tahoma"/>
            <family val="2"/>
          </rPr>
          <t xml:space="preserve">
Hold at latest level to avoid preempting GF commitments. Consistent with funding landscape and recent trend. </t>
        </r>
      </text>
    </comment>
    <comment ref="Y56" authorId="0">
      <text>
        <r>
          <rPr>
            <b/>
            <sz val="9"/>
            <color indexed="81"/>
            <rFont val="Tahoma"/>
            <family val="2"/>
          </rPr>
          <t>Iyanoosh Reporter:</t>
        </r>
        <r>
          <rPr>
            <sz val="9"/>
            <color indexed="81"/>
            <rFont val="Tahoma"/>
            <family val="2"/>
          </rPr>
          <t xml:space="preserve">
Where PEPFAR has abilateral  presence,  hold at latest level to avoid preempting future commitments. Consistent with funding landscape and recent trend. </t>
        </r>
      </text>
    </comment>
    <comment ref="Y68" authorId="0">
      <text>
        <r>
          <rPr>
            <b/>
            <sz val="9"/>
            <color indexed="81"/>
            <rFont val="Tahoma"/>
            <family val="2"/>
          </rPr>
          <t>Iyanoosh Reporter:</t>
        </r>
        <r>
          <rPr>
            <sz val="9"/>
            <color indexed="81"/>
            <rFont val="Tahoma"/>
            <family val="2"/>
          </rPr>
          <t xml:space="preserve">
Keep constant as a share of GDP (i.e. grow in line with nominal GDP)</t>
        </r>
      </text>
    </comment>
    <comment ref="Y74" authorId="0">
      <text>
        <r>
          <rPr>
            <b/>
            <sz val="9"/>
            <color indexed="81"/>
            <rFont val="Tahoma"/>
            <family val="2"/>
          </rPr>
          <t>Iyanoosh Reporter:</t>
        </r>
        <r>
          <rPr>
            <sz val="9"/>
            <color indexed="81"/>
            <rFont val="Tahoma"/>
            <family val="2"/>
          </rPr>
          <t xml:space="preserve">
Grow in line with inflation i.e. costs grow in line with prices, remaining constant in real (inflation adjusted) terms .</t>
        </r>
      </text>
    </comment>
    <comment ref="Y85" authorId="0">
      <text>
        <r>
          <rPr>
            <b/>
            <sz val="9"/>
            <color indexed="81"/>
            <rFont val="Tahoma"/>
            <family val="2"/>
          </rPr>
          <t>Iyanoosh Reporter:</t>
        </r>
        <r>
          <rPr>
            <sz val="9"/>
            <color indexed="81"/>
            <rFont val="Tahoma"/>
            <family val="2"/>
          </rPr>
          <t xml:space="preserve">
Grow in line with inflation i.e. costs grow in line with prices, remaining constant in real (inflation adjusted) terms .</t>
        </r>
      </text>
    </comment>
  </commentList>
</comments>
</file>

<file path=xl/sharedStrings.xml><?xml version="1.0" encoding="utf-8"?>
<sst xmlns="http://schemas.openxmlformats.org/spreadsheetml/2006/main" count="638" uniqueCount="180">
  <si>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</si>
  <si>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</si>
  <si>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</si>
  <si>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</si>
  <si>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</si>
  <si>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</si>
  <si>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</si>
  <si>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</si>
  <si>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</si>
  <si>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</si>
  <si>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</si>
  <si>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</si>
  <si>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</si>
  <si>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</si>
  <si>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</si>
  <si>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</si>
  <si>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</si>
  <si>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</si>
  <si>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</si>
  <si>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</si>
  <si>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</si>
  <si>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</si>
  <si>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</si>
  <si>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</si>
  <si>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</si>
  <si>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FSW</t>
  </si>
  <si>
    <t>Female sex workers</t>
  </si>
  <si>
    <t>FALSE</t>
  </si>
  <si>
    <t>TRUE</t>
  </si>
  <si>
    <t>Clients</t>
  </si>
  <si>
    <t>Clients of sex workers</t>
  </si>
  <si>
    <t>MSM</t>
  </si>
  <si>
    <t>Men who have sex with men</t>
  </si>
  <si>
    <t>Males 0-14</t>
  </si>
  <si>
    <t>Females 0-14</t>
  </si>
  <si>
    <t>Males 15+</t>
  </si>
  <si>
    <t>Females 15+</t>
  </si>
  <si>
    <t>Programs</t>
  </si>
  <si>
    <t>FSW program</t>
  </si>
  <si>
    <t>Female sex worker prevention and testing program</t>
  </si>
  <si>
    <t>MSM program</t>
  </si>
  <si>
    <t>Men who have sex with men prevention and testing program</t>
  </si>
  <si>
    <t>HIV testing</t>
  </si>
  <si>
    <t>HIV testing and counseling</t>
  </si>
  <si>
    <t>ART</t>
  </si>
  <si>
    <t>Antiretroviral therapy</t>
  </si>
  <si>
    <t>PMTCT</t>
  </si>
  <si>
    <t>Prevention of mother-to-child transmission</t>
  </si>
  <si>
    <t>MGMT</t>
  </si>
  <si>
    <t>Management</t>
  </si>
  <si>
    <t>SBCC + condom program</t>
  </si>
  <si>
    <t>Social and behaviour communication change, condom promotion and distribution</t>
  </si>
  <si>
    <t>Other HIV care</t>
  </si>
  <si>
    <t>Other prevention</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</si>
  <si>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</si>
  <si>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</si>
  <si>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</si>
  <si>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</si>
  <si>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</si>
  <si>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</si>
  <si>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</si>
  <si>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</si>
  <si>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</si>
  <si>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</si>
  <si>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</si>
  <si>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</si>
  <si>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</si>
  <si>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</si>
  <si>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</si>
  <si>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</si>
  <si>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</si>
  <si>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</si>
  <si>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</si>
  <si>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</si>
  <si>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</si>
  <si>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</si>
  <si>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</si>
  <si>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</si>
  <si>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</si>
  <si>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</si>
  <si>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</si>
  <si>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</si>
  <si>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</si>
  <si>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</si>
  <si>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</si>
  <si>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</si>
  <si>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</si>
  <si>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</si>
  <si>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</si>
  <si>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</si>
  <si>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</si>
  <si>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</si>
  <si>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</si>
  <si>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</si>
  <si>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</si>
  <si>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</si>
  <si>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</si>
  <si>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</si>
  <si>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</si>
  <si>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</si>
  <si>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</si>
  <si>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</si>
  <si>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</si>
  <si>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</si>
  <si>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</si>
  <si>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</si>
  <si>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</si>
  <si>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</si>
  <si>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</si>
  <si>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</si>
  <si>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</si>
  <si>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</si>
  <si>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</si>
  <si>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</si>
  <si>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</si>
  <si>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</si>
  <si>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</si>
  <si>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</si>
  <si>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</si>
  <si>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</si>
  <si>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</si>
  <si>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</si>
  <si>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</si>
  <si>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</si>
  <si>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</si>
  <si>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</si>
  <si>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</si>
  <si>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</si>
  <si>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</si>
  <si>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</si>
  <si>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</si>
  <si>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</si>
  <si>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</si>
  <si>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</si>
  <si>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</si>
  <si>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</si>
  <si>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</si>
  <si>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</si>
  <si>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</si>
  <si>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</si>
  <si>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</si>
  <si>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</si>
  <si>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</si>
  <si>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</si>
  <si>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</si>
  <si>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</si>
  <si>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</si>
  <si>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</si>
  <si>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</si>
  <si>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</si>
  <si>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</si>
  <si>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</si>
  <si>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</si>
  <si>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</si>
  <si>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</si>
  <si>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</si>
  <si>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</si>
  <si>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</si>
  <si>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</si>
  <si>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</si>
  <si>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</si>
  <si>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</si>
  <si>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</si>
  <si>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</si>
  <si>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</si>
  <si>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Approx coverage at inflexion</t>
  </si>
  <si>
    <t>Approx $ at inflexion</t>
  </si>
  <si>
    <t>UC at inflexion</t>
  </si>
  <si>
    <t>Testing</t>
  </si>
  <si>
    <t>SBCC/condoms</t>
  </si>
  <si>
    <t>Target pop (avge 2007-09)</t>
  </si>
  <si>
    <t>Azfar's UC estimates</t>
  </si>
  <si>
    <t>Growth YoY</t>
  </si>
  <si>
    <t>IMF WEO (billions)</t>
  </si>
  <si>
    <t>Per cent of GDP</t>
  </si>
  <si>
    <t>Per cent of GPD</t>
  </si>
  <si>
    <t>90-90-90</t>
  </si>
  <si>
    <t>ART coverage</t>
  </si>
  <si>
    <t>PLHIV</t>
  </si>
  <si>
    <t>Total pop</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</si>
</sst>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_-* #,##0.00_-;\-* #,##0.00_-;_-* &quot;-&quot;??_-;_-@_-"/>
    <numFmt numFmtId="165" formatCode="&quot;$&quot;#,##0"/>
    <numFmt numFmtId="166" formatCode="_(* #,##0_);_(* \(#,##0\);_(* &quot;-&quot;??_);_(@_)"/>
    <numFmt numFmtId="167" formatCode="&quot;$&quot;#,##0.00"/>
    <numFmt numFmtId="168" formatCode="#,##0_ ;\-#,##0\ "/>
    <numFmt numFmtId="169" formatCode="0.0%"/>
    <numFmt numFmtId="170" formatCode="#,##0.000"/>
    <numFmt numFmtId="171" formatCode="0.0000"/>
    <numFmt numFmtId="172" formatCode="_-* #,##0_-;\-* #,##0_-;_-* &quot;-&quot;??_-;_-@_-"/>
    <numFmt numFmtId="173" formatCode="_-* #,##0.00000000_-;\-* #,##0.00000000_-;_-* &quot;-&quot;??_-;_-@_-"/>
    <numFmt numFmtId="174" formatCode="0.0"/>
    <numFmt numFmtId="175" formatCode="#,##0.0"/>
  </numFmts>
  <fonts count="17" x14ac:knownFonts="1">
    <font>
      <sz val="11"/>
      <color theme="1"/>
      <name val="Calibri"/>
      <family val="2"/>
      <scheme val="minor"/>
    </font>
    <font>
      <sz val="12"/>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1"/>
      <name val="Calibri"/>
      <family val="2"/>
      <scheme val="minor"/>
    </font>
    <font>
      <i/>
      <sz val="11"/>
      <color theme="1"/>
      <name val="Calibri"/>
      <family val="2"/>
      <scheme val="minor"/>
    </font>
    <font>
      <sz val="11"/>
      <color rgb="FFFF14FE"/>
      <name val="Calibri"/>
      <family val="2"/>
      <scheme val="minor"/>
    </font>
    <font>
      <b/>
      <sz val="11"/>
      <color rgb="FFFF0000"/>
      <name val="Calibri"/>
      <family val="2"/>
      <scheme val="minor"/>
    </font>
    <font>
      <b/>
      <sz val="9"/>
      <color indexed="81"/>
      <name val="Calibri"/>
      <family val="2"/>
    </font>
    <font>
      <sz val="9"/>
      <color indexed="81"/>
      <name val="Calibri"/>
      <family val="2"/>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
      <patternFill patternType="solid">
        <fgColor rgb="FF00206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67">
    <xf numFmtId="0" fontId="0" fillId="0" borderId="0"/>
    <xf numFmtId="164" fontId="6" fillId="0" borderId="0" applyFont="0" applyFill="0" applyBorder="0" applyAlignment="0" applyProtection="0"/>
    <xf numFmtId="9" fontId="6" fillId="0" borderId="0" applyFont="0" applyFill="0" applyBorder="0" applyAlignment="0" applyProtection="0"/>
    <xf numFmtId="0" fontId="9" fillId="0" borderId="0" applyNumberForma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43" fontId="6" fillId="0" borderId="0" applyFont="0" applyFill="0" applyBorder="0" applyAlignment="0" applyProtection="0"/>
    <xf numFmtId="0" fontId="1" fillId="0" borderId="0"/>
    <xf numFmtId="0" fontId="1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3">
    <xf numFmtId="0" fontId="0" fillId="0" borderId="0" xfId="0"/>
    <xf numFmtId="0" fontId="0" fillId="3" borderId="0" xfId="0" applyFill="1" applyAlignment="1">
      <alignment wrapText="1"/>
    </xf>
    <xf numFmtId="0" fontId="3" fillId="3" borderId="0" xfId="0" applyFont="1" applyFill="1"/>
    <xf numFmtId="0" fontId="4" fillId="3" borderId="0" xfId="0" applyFont="1" applyFill="1" applyAlignment="1">
      <alignment horizontal="center" wrapText="1"/>
    </xf>
    <xf numFmtId="0" fontId="5" fillId="0" borderId="0" xfId="0" applyFont="1"/>
    <xf numFmtId="0" fontId="5" fillId="0" borderId="0" xfId="0" applyFont="1" applyAlignment="1">
      <alignment horizontal="left"/>
    </xf>
    <xf numFmtId="0" fontId="5"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5"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165" fontId="0" fillId="4" borderId="1" xfId="0" applyNumberFormat="1" applyFill="1" applyBorder="1" applyProtection="1">
      <protection locked="0"/>
    </xf>
    <xf numFmtId="3" fontId="0" fillId="4" borderId="1" xfId="0" applyNumberFormat="1" applyFill="1" applyBorder="1" applyProtection="1">
      <protection locked="0"/>
    </xf>
    <xf numFmtId="166" fontId="0" fillId="5" borderId="2" xfId="1" applyNumberFormat="1" applyFont="1" applyFill="1" applyBorder="1" applyProtection="1">
      <protection locked="0"/>
    </xf>
    <xf numFmtId="165" fontId="0" fillId="4" borderId="1" xfId="0" applyNumberFormat="1" applyFill="1" applyBorder="1" applyProtection="1"/>
    <xf numFmtId="10" fontId="0" fillId="6" borderId="1" xfId="0" applyNumberFormat="1" applyFill="1" applyBorder="1" applyProtection="1">
      <protection locked="0"/>
    </xf>
    <xf numFmtId="167" fontId="0" fillId="0" borderId="0" xfId="0" applyNumberFormat="1"/>
    <xf numFmtId="168" fontId="0" fillId="5" borderId="2" xfId="1" applyNumberFormat="1" applyFont="1" applyFill="1" applyBorder="1" applyProtection="1">
      <protection locked="0"/>
    </xf>
    <xf numFmtId="164" fontId="0" fillId="0" borderId="0" xfId="0" applyNumberFormat="1"/>
    <xf numFmtId="0" fontId="3" fillId="0" borderId="0" xfId="0" applyFont="1" applyAlignment="1">
      <alignment horizontal="center"/>
    </xf>
    <xf numFmtId="169" fontId="0" fillId="5" borderId="2" xfId="2" applyNumberFormat="1" applyFont="1" applyFill="1" applyBorder="1" applyProtection="1">
      <protection locked="0"/>
    </xf>
    <xf numFmtId="3" fontId="0" fillId="5" borderId="2" xfId="0" applyNumberFormat="1" applyFill="1" applyBorder="1" applyProtection="1">
      <protection locked="0"/>
    </xf>
    <xf numFmtId="10" fontId="0" fillId="5" borderId="2" xfId="0" applyNumberFormat="1" applyFill="1" applyBorder="1" applyProtection="1">
      <protection locked="0"/>
    </xf>
    <xf numFmtId="2" fontId="0" fillId="4" borderId="1" xfId="0" applyNumberFormat="1" applyFill="1" applyBorder="1" applyProtection="1">
      <protection locked="0"/>
    </xf>
    <xf numFmtId="2" fontId="0" fillId="5" borderId="2" xfId="2" applyNumberFormat="1" applyFont="1" applyFill="1" applyBorder="1" applyProtection="1">
      <protection locked="0"/>
    </xf>
    <xf numFmtId="10" fontId="0" fillId="5" borderId="2" xfId="2" applyNumberFormat="1" applyFont="1" applyFill="1" applyBorder="1" applyProtection="1">
      <protection locked="0"/>
    </xf>
    <xf numFmtId="170" fontId="0" fillId="5" borderId="2" xfId="0" applyNumberFormat="1" applyFill="1" applyBorder="1" applyProtection="1">
      <protection locked="0"/>
    </xf>
    <xf numFmtId="169" fontId="0" fillId="5" borderId="2" xfId="0" applyNumberFormat="1" applyFill="1" applyBorder="1" applyProtection="1">
      <protection locked="0"/>
    </xf>
    <xf numFmtId="169" fontId="0" fillId="5" borderId="2" xfId="0" applyNumberFormat="1" applyFill="1" applyBorder="1" applyAlignment="1" applyProtection="1">
      <alignment horizontal="right"/>
      <protection locked="0"/>
    </xf>
    <xf numFmtId="165" fontId="0" fillId="5" borderId="2" xfId="1" applyNumberFormat="1" applyFont="1" applyFill="1" applyBorder="1" applyProtection="1">
      <protection locked="0"/>
    </xf>
    <xf numFmtId="165" fontId="0" fillId="0" borderId="0" xfId="0" applyNumberFormat="1"/>
    <xf numFmtId="4" fontId="0" fillId="4" borderId="1" xfId="0" applyNumberFormat="1" applyFill="1" applyBorder="1" applyProtection="1"/>
    <xf numFmtId="171" fontId="0" fillId="0" borderId="0" xfId="0" applyNumberFormat="1"/>
    <xf numFmtId="0" fontId="3" fillId="0" borderId="0" xfId="0" applyFont="1" applyAlignment="1">
      <alignment horizontal="right"/>
    </xf>
    <xf numFmtId="3" fontId="0" fillId="0" borderId="0" xfId="0" applyNumberFormat="1"/>
    <xf numFmtId="0" fontId="3" fillId="0" borderId="0" xfId="0" applyFont="1"/>
    <xf numFmtId="4" fontId="0" fillId="0" borderId="0" xfId="0" applyNumberFormat="1"/>
    <xf numFmtId="9" fontId="0" fillId="0" borderId="0" xfId="0" applyNumberFormat="1"/>
    <xf numFmtId="164" fontId="0" fillId="0" borderId="0" xfId="1" applyFont="1"/>
    <xf numFmtId="172" fontId="0" fillId="0" borderId="0" xfId="1" applyNumberFormat="1" applyFont="1"/>
    <xf numFmtId="173" fontId="0" fillId="0" borderId="0" xfId="1" applyNumberFormat="1" applyFont="1"/>
    <xf numFmtId="168" fontId="0" fillId="0" borderId="0" xfId="0" applyNumberFormat="1"/>
    <xf numFmtId="0" fontId="0" fillId="8" borderId="0" xfId="0" applyFill="1"/>
    <xf numFmtId="9" fontId="0" fillId="8" borderId="0" xfId="0" applyNumberFormat="1" applyFill="1"/>
    <xf numFmtId="172" fontId="0" fillId="8" borderId="0" xfId="1" applyNumberFormat="1" applyFont="1" applyFill="1"/>
    <xf numFmtId="168" fontId="0" fillId="8" borderId="0" xfId="0" applyNumberFormat="1" applyFill="1"/>
    <xf numFmtId="0" fontId="0" fillId="9" borderId="0" xfId="0" applyFill="1"/>
    <xf numFmtId="164" fontId="0" fillId="9" borderId="0" xfId="0" applyNumberFormat="1" applyFill="1"/>
    <xf numFmtId="172" fontId="0" fillId="9" borderId="0" xfId="0" applyNumberFormat="1" applyFill="1"/>
    <xf numFmtId="1" fontId="3" fillId="0" borderId="0" xfId="0" applyNumberFormat="1" applyFont="1"/>
    <xf numFmtId="1" fontId="0" fillId="0" borderId="0" xfId="0" applyNumberFormat="1"/>
    <xf numFmtId="1" fontId="3" fillId="0" borderId="0" xfId="0" applyNumberFormat="1" applyFont="1" applyAlignment="1">
      <alignment horizontal="right"/>
    </xf>
    <xf numFmtId="174" fontId="0" fillId="4" borderId="1" xfId="0" applyNumberFormat="1" applyFill="1" applyBorder="1" applyProtection="1">
      <protection locked="0"/>
    </xf>
    <xf numFmtId="1" fontId="3" fillId="0" borderId="0" xfId="0" applyNumberFormat="1" applyFont="1" applyAlignment="1">
      <alignment horizontal="center"/>
    </xf>
    <xf numFmtId="169" fontId="4" fillId="7" borderId="1" xfId="2" applyNumberFormat="1" applyFont="1" applyFill="1" applyBorder="1" applyProtection="1">
      <protection locked="0"/>
    </xf>
    <xf numFmtId="169" fontId="11" fillId="4" borderId="1" xfId="2" applyNumberFormat="1" applyFont="1" applyFill="1" applyBorder="1" applyProtection="1">
      <protection locked="0"/>
    </xf>
    <xf numFmtId="1" fontId="12" fillId="0" borderId="0" xfId="0" applyNumberFormat="1" applyFont="1"/>
    <xf numFmtId="4" fontId="12" fillId="0" borderId="0" xfId="0" applyNumberFormat="1" applyFont="1"/>
    <xf numFmtId="174" fontId="0" fillId="0" borderId="0" xfId="0" applyNumberFormat="1"/>
    <xf numFmtId="175" fontId="12" fillId="0" borderId="0" xfId="0" applyNumberFormat="1" applyFont="1"/>
    <xf numFmtId="0" fontId="12" fillId="0" borderId="0" xfId="0" applyFont="1"/>
    <xf numFmtId="169" fontId="13" fillId="7" borderId="1" xfId="2" applyNumberFormat="1" applyFont="1" applyFill="1" applyBorder="1" applyProtection="1">
      <protection locked="0"/>
    </xf>
    <xf numFmtId="0" fontId="14" fillId="0" borderId="0" xfId="0" applyFont="1" applyAlignment="1">
      <alignment horizontal="left"/>
    </xf>
    <xf numFmtId="169" fontId="4" fillId="4" borderId="1" xfId="2" applyNumberFormat="1" applyFont="1" applyFill="1" applyBorder="1" applyProtection="1">
      <protection locked="0"/>
    </xf>
    <xf numFmtId="0" fontId="0" fillId="4" borderId="1" xfId="0" applyFill="1" applyBorder="1" applyProtection="1"/>
    <xf numFmtId="172" fontId="0" fillId="0" borderId="0" xfId="0" applyNumberFormat="1"/>
    <xf numFmtId="0" fontId="0" fillId="0" borderId="0" xfId="0" applyFill="1"/>
    <xf numFmtId="169" fontId="0" fillId="0" borderId="0" xfId="0" applyNumberFormat="1" applyFill="1"/>
    <xf numFmtId="9" fontId="0" fillId="0" borderId="0" xfId="0" applyNumberFormat="1" applyFill="1" applyBorder="1" applyProtection="1">
      <protection locked="0"/>
    </xf>
    <xf numFmtId="165" fontId="0" fillId="0" borderId="0" xfId="0" applyNumberFormat="1" applyAlignment="1">
      <alignment horizontal="left" indent="1"/>
    </xf>
    <xf numFmtId="0" fontId="2" fillId="2" borderId="0" xfId="0" applyFont="1" applyFill="1" applyAlignment="1">
      <alignment horizontal="center" vertical="center"/>
    </xf>
  </cellXfs>
  <cellStyles count="67">
    <cellStyle name="Comma" xfId="1" builtinId="3"/>
    <cellStyle name="Comma 2" xfId="6"/>
    <cellStyle name="Comma 2 2" xfId="4"/>
    <cellStyle name="Comma 2 3" xfId="5"/>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Normal" xfId="0" builtinId="0"/>
    <cellStyle name="Normal 2" xfId="7"/>
    <cellStyle name="Normal 3" xfId="8"/>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sqref="A1:A3"/>
    </sheetView>
  </sheetViews>
  <sheetFormatPr defaultColWidth="8.85546875" defaultRowHeight="15" x14ac:dyDescent="0.25"/>
  <cols>
    <col min="1" max="1" width="80.7109375" customWidth="1"/>
  </cols>
  <sheetData>
    <row r="1" spans="1:1" x14ac:dyDescent="0.25">
      <c r="A1" s="72" t="s">
        <v>0</v>
      </c>
    </row>
    <row r="2" spans="1:1" x14ac:dyDescent="0.25">
      <c r="A2" s="72"/>
    </row>
    <row r="3" spans="1:1" x14ac:dyDescent="0.25">
      <c r="A3" s="72"/>
    </row>
    <row r="4" spans="1:1" x14ac:dyDescent="0.25">
      <c r="A4" s="1"/>
    </row>
    <row r="5" spans="1:1" ht="65.099999999999994" customHeight="1" x14ac:dyDescent="0.25">
      <c r="A5" s="1" t="s">
        <v>1</v>
      </c>
    </row>
    <row r="6" spans="1:1" x14ac:dyDescent="0.25">
      <c r="A6" s="1"/>
    </row>
    <row r="7" spans="1:1" x14ac:dyDescent="0.25">
      <c r="A7" s="2" t="s">
        <v>2</v>
      </c>
    </row>
    <row r="8" spans="1:1" x14ac:dyDescent="0.25">
      <c r="A8" s="1"/>
    </row>
    <row r="9" spans="1:1" ht="30" x14ac:dyDescent="0.25">
      <c r="A9" s="1" t="s">
        <v>3</v>
      </c>
    </row>
    <row r="10" spans="1:1" x14ac:dyDescent="0.25">
      <c r="A10" s="1"/>
    </row>
    <row r="11" spans="1:1" x14ac:dyDescent="0.25">
      <c r="A11" s="2" t="s">
        <v>4</v>
      </c>
    </row>
    <row r="12" spans="1:1" x14ac:dyDescent="0.25">
      <c r="A12" s="1"/>
    </row>
    <row r="13" spans="1:1" ht="80.099999999999994" customHeight="1" x14ac:dyDescent="0.25">
      <c r="A13" s="1" t="s">
        <v>5</v>
      </c>
    </row>
    <row r="14" spans="1:1" x14ac:dyDescent="0.25">
      <c r="A14" s="1"/>
    </row>
    <row r="15" spans="1:1" x14ac:dyDescent="0.25">
      <c r="A15" s="2" t="s">
        <v>6</v>
      </c>
    </row>
    <row r="16" spans="1:1" ht="14.45" x14ac:dyDescent="0.3">
      <c r="A16" s="1"/>
    </row>
    <row r="17" spans="1:1" ht="14.45" x14ac:dyDescent="0.3">
      <c r="A17" s="1" t="s">
        <v>7</v>
      </c>
    </row>
    <row r="18" spans="1:1" ht="14.45" x14ac:dyDescent="0.3">
      <c r="A18" s="1" t="s">
        <v>8</v>
      </c>
    </row>
    <row r="19" spans="1:1" ht="57" customHeight="1" x14ac:dyDescent="0.3">
      <c r="A19" s="1" t="s">
        <v>9</v>
      </c>
    </row>
    <row r="20" spans="1:1" ht="14.45" x14ac:dyDescent="0.3">
      <c r="A20" s="1" t="s">
        <v>10</v>
      </c>
    </row>
    <row r="21" spans="1:1" ht="14.45" x14ac:dyDescent="0.3">
      <c r="A21" s="1"/>
    </row>
    <row r="22" spans="1:1" ht="14.45" x14ac:dyDescent="0.3">
      <c r="A22" s="1" t="s">
        <v>11</v>
      </c>
    </row>
    <row r="23" spans="1:1" ht="14.45" x14ac:dyDescent="0.3">
      <c r="A23" s="1"/>
    </row>
    <row r="24" spans="1:1" ht="14.45" x14ac:dyDescent="0.3">
      <c r="A24" s="2" t="s">
        <v>12</v>
      </c>
    </row>
    <row r="25" spans="1:1" ht="14.45" x14ac:dyDescent="0.3">
      <c r="A25" s="1"/>
    </row>
    <row r="26" spans="1:1" ht="14.45" x14ac:dyDescent="0.3">
      <c r="A26" s="1" t="s">
        <v>13</v>
      </c>
    </row>
    <row r="27" spans="1:1" ht="14.45" x14ac:dyDescent="0.3">
      <c r="A27" s="1"/>
    </row>
    <row r="28" spans="1:1" ht="14.45" x14ac:dyDescent="0.3">
      <c r="A28" s="3" t="s">
        <v>14</v>
      </c>
    </row>
    <row r="29" spans="1:1" ht="14.45" x14ac:dyDescent="0.3">
      <c r="A29" s="1"/>
    </row>
  </sheetData>
  <mergeCells count="1">
    <mergeCell ref="A1:A3"/>
  </mergeCells>
  <hyperlinks>
    <hyperlink ref="A28"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C27" sqref="C27:I33"/>
    </sheetView>
  </sheetViews>
  <sheetFormatPr defaultColWidth="8.85546875" defaultRowHeight="15" x14ac:dyDescent="0.25"/>
  <cols>
    <col min="3" max="9" width="12.7109375" customWidth="1"/>
  </cols>
  <sheetData>
    <row r="1" spans="1:9" x14ac:dyDescent="0.25">
      <c r="A1" s="4" t="s">
        <v>95</v>
      </c>
    </row>
    <row r="2" spans="1:9" x14ac:dyDescent="0.25">
      <c r="C2" s="6" t="str">
        <f>'Populations &amp; programs'!$C$3</f>
        <v>FSW</v>
      </c>
      <c r="D2" s="6" t="str">
        <f>'Populations &amp; programs'!$C$4</f>
        <v>Clients</v>
      </c>
      <c r="E2" s="6" t="str">
        <f>'Populations &amp; programs'!$C$5</f>
        <v>MSM</v>
      </c>
      <c r="F2" s="6" t="str">
        <f>'Populations &amp; programs'!$C$6</f>
        <v>Males 0-14</v>
      </c>
      <c r="G2" s="6" t="str">
        <f>'Populations &amp; programs'!$C$7</f>
        <v>Females 0-14</v>
      </c>
      <c r="H2" s="6" t="str">
        <f>'Populations &amp; programs'!$C$8</f>
        <v>Males 15+</v>
      </c>
      <c r="I2" s="6" t="str">
        <f>'Populations &amp; programs'!$C$9</f>
        <v>Females 15+</v>
      </c>
    </row>
    <row r="3" spans="1:9" x14ac:dyDescent="0.25">
      <c r="B3" s="6" t="str">
        <f>'Populations &amp; programs'!$C$3</f>
        <v>FSW</v>
      </c>
      <c r="C3" s="7"/>
      <c r="D3" s="7"/>
      <c r="E3" s="7"/>
      <c r="F3" s="7"/>
      <c r="G3" s="7"/>
      <c r="H3" s="7"/>
      <c r="I3" s="7"/>
    </row>
    <row r="4" spans="1:9" x14ac:dyDescent="0.25">
      <c r="B4" s="6" t="str">
        <f>'Populations &amp; programs'!$C$4</f>
        <v>Clients</v>
      </c>
      <c r="C4" s="7"/>
      <c r="D4" s="7"/>
      <c r="E4" s="7"/>
      <c r="F4" s="7"/>
      <c r="G4" s="7"/>
      <c r="H4" s="7"/>
      <c r="I4" s="7">
        <v>1</v>
      </c>
    </row>
    <row r="5" spans="1:9" x14ac:dyDescent="0.25">
      <c r="B5" s="6" t="str">
        <f>'Populations &amp; programs'!$C$5</f>
        <v>MSM</v>
      </c>
      <c r="C5" s="7"/>
      <c r="D5" s="7"/>
      <c r="E5" s="7">
        <v>1</v>
      </c>
      <c r="F5" s="7"/>
      <c r="G5" s="7"/>
      <c r="H5" s="7"/>
      <c r="I5" s="7"/>
    </row>
    <row r="6" spans="1:9" x14ac:dyDescent="0.25">
      <c r="B6" s="6" t="str">
        <f>'Populations &amp; programs'!$C$6</f>
        <v>Males 0-14</v>
      </c>
      <c r="C6" s="7"/>
      <c r="D6" s="7"/>
      <c r="E6" s="7"/>
      <c r="F6" s="7"/>
      <c r="G6" s="7"/>
      <c r="H6" s="7"/>
      <c r="I6" s="7"/>
    </row>
    <row r="7" spans="1:9" x14ac:dyDescent="0.25">
      <c r="B7" s="6" t="str">
        <f>'Populations &amp; programs'!$C$7</f>
        <v>Females 0-14</v>
      </c>
      <c r="C7" s="7"/>
      <c r="D7" s="7"/>
      <c r="E7" s="7"/>
      <c r="F7" s="7"/>
      <c r="G7" s="7"/>
      <c r="H7" s="7"/>
      <c r="I7" s="7"/>
    </row>
    <row r="8" spans="1:9" x14ac:dyDescent="0.25">
      <c r="B8" s="6" t="str">
        <f>'Populations &amp; programs'!$C$8</f>
        <v>Males 15+</v>
      </c>
      <c r="C8" s="7">
        <v>1</v>
      </c>
      <c r="D8" s="7"/>
      <c r="E8" s="7"/>
      <c r="F8" s="7"/>
      <c r="G8" s="7"/>
      <c r="H8" s="7"/>
      <c r="I8" s="7">
        <v>5</v>
      </c>
    </row>
    <row r="9" spans="1:9" x14ac:dyDescent="0.25">
      <c r="B9" s="6" t="str">
        <f>'Populations &amp; programs'!$C$9</f>
        <v>Females 15+</v>
      </c>
      <c r="C9" s="7"/>
      <c r="D9" s="7"/>
      <c r="E9" s="7"/>
      <c r="F9" s="7"/>
      <c r="G9" s="7"/>
      <c r="H9" s="7"/>
      <c r="I9" s="7"/>
    </row>
    <row r="13" spans="1:9" x14ac:dyDescent="0.25">
      <c r="A13" s="4" t="s">
        <v>96</v>
      </c>
    </row>
    <row r="14" spans="1:9" x14ac:dyDescent="0.25">
      <c r="C14" s="6" t="str">
        <f>'Populations &amp; programs'!$C$3</f>
        <v>FSW</v>
      </c>
      <c r="D14" s="6" t="str">
        <f>'Populations &amp; programs'!$C$4</f>
        <v>Clients</v>
      </c>
      <c r="E14" s="6" t="str">
        <f>'Populations &amp; programs'!$C$5</f>
        <v>MSM</v>
      </c>
      <c r="F14" s="6" t="str">
        <f>'Populations &amp; programs'!$C$6</f>
        <v>Males 0-14</v>
      </c>
      <c r="G14" s="6" t="str">
        <f>'Populations &amp; programs'!$C$7</f>
        <v>Females 0-14</v>
      </c>
      <c r="H14" s="6" t="str">
        <f>'Populations &amp; programs'!$C$8</f>
        <v>Males 15+</v>
      </c>
      <c r="I14" s="6" t="str">
        <f>'Populations &amp; programs'!$C$9</f>
        <v>Females 15+</v>
      </c>
    </row>
    <row r="15" spans="1:9" x14ac:dyDescent="0.25">
      <c r="B15" s="6" t="str">
        <f>'Populations &amp; programs'!$C$3</f>
        <v>FSW</v>
      </c>
      <c r="C15" s="7"/>
      <c r="D15" s="7"/>
      <c r="E15" s="7"/>
      <c r="F15" s="7"/>
      <c r="G15" s="7"/>
      <c r="H15" s="7"/>
      <c r="I15" s="7"/>
    </row>
    <row r="16" spans="1:9" x14ac:dyDescent="0.25">
      <c r="B16" s="6" t="str">
        <f>'Populations &amp; programs'!$C$4</f>
        <v>Clients</v>
      </c>
      <c r="C16" s="7">
        <v>1</v>
      </c>
      <c r="D16" s="7"/>
      <c r="E16" s="7"/>
      <c r="F16" s="7"/>
      <c r="G16" s="7"/>
      <c r="H16" s="7"/>
      <c r="I16" s="7">
        <v>5</v>
      </c>
    </row>
    <row r="17" spans="1:9" x14ac:dyDescent="0.25">
      <c r="B17" s="6" t="str">
        <f>'Populations &amp; programs'!$C$5</f>
        <v>MSM</v>
      </c>
      <c r="C17" s="7"/>
      <c r="D17" s="7"/>
      <c r="E17" s="7">
        <v>1</v>
      </c>
      <c r="F17" s="7"/>
      <c r="G17" s="7"/>
      <c r="H17" s="7"/>
      <c r="I17" s="7"/>
    </row>
    <row r="18" spans="1:9" x14ac:dyDescent="0.25">
      <c r="B18" s="6" t="str">
        <f>'Populations &amp; programs'!$C$6</f>
        <v>Males 0-14</v>
      </c>
      <c r="C18" s="7"/>
      <c r="D18" s="7"/>
      <c r="E18" s="7"/>
      <c r="F18" s="7"/>
      <c r="G18" s="7"/>
      <c r="H18" s="7"/>
      <c r="I18" s="7"/>
    </row>
    <row r="19" spans="1:9" x14ac:dyDescent="0.25">
      <c r="B19" s="6" t="str">
        <f>'Populations &amp; programs'!$C$7</f>
        <v>Females 0-14</v>
      </c>
      <c r="C19" s="7"/>
      <c r="D19" s="7"/>
      <c r="E19" s="7"/>
      <c r="F19" s="7"/>
      <c r="G19" s="7"/>
      <c r="H19" s="7"/>
      <c r="I19" s="7"/>
    </row>
    <row r="20" spans="1:9" x14ac:dyDescent="0.25">
      <c r="B20" s="6" t="str">
        <f>'Populations &amp; programs'!$C$8</f>
        <v>Males 15+</v>
      </c>
      <c r="C20" s="7">
        <v>1</v>
      </c>
      <c r="D20" s="7"/>
      <c r="E20" s="7"/>
      <c r="F20" s="7"/>
      <c r="G20" s="7"/>
      <c r="H20" s="7"/>
      <c r="I20" s="7">
        <v>5</v>
      </c>
    </row>
    <row r="21" spans="1:9" x14ac:dyDescent="0.25">
      <c r="B21" s="6" t="str">
        <f>'Populations &amp; programs'!$C$9</f>
        <v>Females 15+</v>
      </c>
      <c r="C21" s="7"/>
      <c r="D21" s="7"/>
      <c r="E21" s="7"/>
      <c r="F21" s="7"/>
      <c r="G21" s="7"/>
      <c r="H21" s="7"/>
      <c r="I21" s="7"/>
    </row>
    <row r="25" spans="1:9" x14ac:dyDescent="0.25">
      <c r="A25" s="4" t="s">
        <v>97</v>
      </c>
    </row>
    <row r="26" spans="1:9" ht="14.45" x14ac:dyDescent="0.3">
      <c r="C26" s="6" t="str">
        <f>'Populations &amp; programs'!$C$3</f>
        <v>FSW</v>
      </c>
      <c r="D26" s="6" t="str">
        <f>'Populations &amp; programs'!$C$4</f>
        <v>Clients</v>
      </c>
      <c r="E26" s="6" t="str">
        <f>'Populations &amp; programs'!$C$5</f>
        <v>MSM</v>
      </c>
      <c r="F26" s="6" t="str">
        <f>'Populations &amp; programs'!$C$6</f>
        <v>Males 0-14</v>
      </c>
      <c r="G26" s="6" t="str">
        <f>'Populations &amp; programs'!$C$7</f>
        <v>Females 0-14</v>
      </c>
      <c r="H26" s="6" t="str">
        <f>'Populations &amp; programs'!$C$8</f>
        <v>Males 15+</v>
      </c>
      <c r="I26" s="6" t="str">
        <f>'Populations &amp; programs'!$C$9</f>
        <v>Females 15+</v>
      </c>
    </row>
    <row r="27" spans="1:9" ht="14.45" x14ac:dyDescent="0.3">
      <c r="B27" s="6" t="str">
        <f>'Populations &amp; programs'!$C$3</f>
        <v>FSW</v>
      </c>
      <c r="C27" s="7"/>
      <c r="D27" s="7"/>
      <c r="E27" s="7"/>
      <c r="F27" s="7"/>
      <c r="G27" s="7"/>
      <c r="H27" s="7"/>
      <c r="I27" s="7"/>
    </row>
    <row r="28" spans="1:9" ht="14.45" x14ac:dyDescent="0.3">
      <c r="B28" s="6" t="str">
        <f>'Populations &amp; programs'!$C$4</f>
        <v>Clients</v>
      </c>
      <c r="C28" s="7">
        <v>1</v>
      </c>
      <c r="D28" s="7"/>
      <c r="E28" s="7"/>
      <c r="F28" s="7"/>
      <c r="G28" s="7"/>
      <c r="H28" s="7"/>
      <c r="I28" s="7"/>
    </row>
    <row r="29" spans="1:9" ht="14.45" x14ac:dyDescent="0.3">
      <c r="B29" s="6" t="str">
        <f>'Populations &amp; programs'!$C$5</f>
        <v>MSM</v>
      </c>
      <c r="C29" s="7"/>
      <c r="D29" s="7"/>
      <c r="E29" s="7"/>
      <c r="F29" s="7"/>
      <c r="G29" s="7"/>
      <c r="H29" s="7"/>
      <c r="I29" s="7"/>
    </row>
    <row r="30" spans="1:9" ht="14.45" x14ac:dyDescent="0.3">
      <c r="B30" s="6" t="str">
        <f>'Populations &amp; programs'!$C$6</f>
        <v>Males 0-14</v>
      </c>
      <c r="C30" s="7"/>
      <c r="D30" s="7"/>
      <c r="E30" s="7"/>
      <c r="F30" s="7"/>
      <c r="G30" s="7"/>
      <c r="H30" s="7"/>
      <c r="I30" s="7"/>
    </row>
    <row r="31" spans="1:9" ht="14.45" x14ac:dyDescent="0.3">
      <c r="B31" s="6" t="str">
        <f>'Populations &amp; programs'!$C$7</f>
        <v>Females 0-14</v>
      </c>
      <c r="C31" s="7"/>
      <c r="D31" s="7"/>
      <c r="E31" s="7"/>
      <c r="F31" s="7"/>
      <c r="G31" s="7"/>
      <c r="H31" s="7"/>
      <c r="I31" s="7"/>
    </row>
    <row r="32" spans="1:9" ht="14.45" x14ac:dyDescent="0.3">
      <c r="B32" s="6" t="str">
        <f>'Populations &amp; programs'!$C$8</f>
        <v>Males 15+</v>
      </c>
      <c r="C32" s="7"/>
      <c r="D32" s="7"/>
      <c r="E32" s="7"/>
      <c r="F32" s="7"/>
      <c r="G32" s="7"/>
      <c r="H32" s="7"/>
      <c r="I32" s="7"/>
    </row>
    <row r="33" spans="1:9" ht="14.45" x14ac:dyDescent="0.3">
      <c r="B33" s="6" t="str">
        <f>'Populations &amp; programs'!$C$9</f>
        <v>Females 15+</v>
      </c>
      <c r="C33" s="7"/>
      <c r="D33" s="7"/>
      <c r="E33" s="7"/>
      <c r="F33" s="7"/>
      <c r="G33" s="7"/>
      <c r="H33" s="7"/>
      <c r="I33" s="7"/>
    </row>
    <row r="37" spans="1:9" ht="14.45" x14ac:dyDescent="0.3">
      <c r="A37" s="4" t="s">
        <v>98</v>
      </c>
    </row>
    <row r="38" spans="1:9" ht="14.45" x14ac:dyDescent="0.3">
      <c r="C38" s="6" t="str">
        <f>'Populations &amp; programs'!$C$3</f>
        <v>FSW</v>
      </c>
      <c r="D38" s="6" t="str">
        <f>'Populations &amp; programs'!$C$4</f>
        <v>Clients</v>
      </c>
      <c r="E38" s="6" t="str">
        <f>'Populations &amp; programs'!$C$5</f>
        <v>MSM</v>
      </c>
      <c r="F38" s="6" t="str">
        <f>'Populations &amp; programs'!$C$6</f>
        <v>Males 0-14</v>
      </c>
      <c r="G38" s="6" t="str">
        <f>'Populations &amp; programs'!$C$7</f>
        <v>Females 0-14</v>
      </c>
      <c r="H38" s="6" t="str">
        <f>'Populations &amp; programs'!$C$8</f>
        <v>Males 15+</v>
      </c>
      <c r="I38" s="6" t="str">
        <f>'Populations &amp; programs'!$C$9</f>
        <v>Females 15+</v>
      </c>
    </row>
    <row r="39" spans="1:9" ht="14.45" x14ac:dyDescent="0.3">
      <c r="B39" s="6" t="str">
        <f>'Populations &amp; programs'!$C$3</f>
        <v>FSW</v>
      </c>
      <c r="C39" s="7"/>
      <c r="D39" s="7"/>
      <c r="E39" s="7"/>
      <c r="F39" s="7"/>
      <c r="G39" s="7"/>
      <c r="H39" s="7"/>
      <c r="I39" s="7"/>
    </row>
    <row r="40" spans="1:9" ht="14.45" x14ac:dyDescent="0.3">
      <c r="B40" s="6" t="str">
        <f>'Populations &amp; programs'!$C$4</f>
        <v>Clients</v>
      </c>
      <c r="C40" s="7"/>
      <c r="D40" s="7"/>
      <c r="E40" s="7"/>
      <c r="F40" s="7"/>
      <c r="G40" s="7"/>
      <c r="H40" s="7"/>
      <c r="I40" s="7"/>
    </row>
    <row r="41" spans="1:9" ht="14.45" x14ac:dyDescent="0.3">
      <c r="B41" s="6" t="str">
        <f>'Populations &amp; programs'!$C$5</f>
        <v>MSM</v>
      </c>
      <c r="C41" s="7"/>
      <c r="D41" s="7"/>
      <c r="E41" s="7"/>
      <c r="F41" s="7"/>
      <c r="G41" s="7"/>
      <c r="H41" s="7"/>
      <c r="I41" s="7"/>
    </row>
    <row r="42" spans="1:9" ht="14.45" x14ac:dyDescent="0.3">
      <c r="B42" s="6" t="str">
        <f>'Populations &amp; programs'!$C$6</f>
        <v>Males 0-14</v>
      </c>
      <c r="C42" s="7"/>
      <c r="D42" s="7"/>
      <c r="E42" s="7"/>
      <c r="F42" s="7"/>
      <c r="G42" s="7"/>
      <c r="H42" s="7"/>
      <c r="I42" s="7"/>
    </row>
    <row r="43" spans="1:9" x14ac:dyDescent="0.25">
      <c r="B43" s="6" t="str">
        <f>'Populations &amp; programs'!$C$7</f>
        <v>Females 0-14</v>
      </c>
      <c r="C43" s="7"/>
      <c r="D43" s="7"/>
      <c r="E43" s="7"/>
      <c r="F43" s="7"/>
      <c r="G43" s="7"/>
      <c r="H43" s="7"/>
      <c r="I43" s="7"/>
    </row>
    <row r="44" spans="1:9" x14ac:dyDescent="0.25">
      <c r="B44" s="6" t="str">
        <f>'Populations &amp; programs'!$C$8</f>
        <v>Males 15+</v>
      </c>
      <c r="C44" s="7"/>
      <c r="D44" s="7"/>
      <c r="E44" s="7"/>
      <c r="F44" s="7"/>
      <c r="G44" s="7"/>
      <c r="H44" s="7"/>
      <c r="I44" s="7"/>
    </row>
    <row r="45" spans="1:9" x14ac:dyDescent="0.25">
      <c r="B45" s="6" t="str">
        <f>'Populations &amp; programs'!$C$9</f>
        <v>Females 15+</v>
      </c>
      <c r="C45" s="7"/>
      <c r="D45" s="7"/>
      <c r="E45" s="7"/>
      <c r="F45" s="7"/>
      <c r="G45" s="7"/>
      <c r="H45" s="7"/>
      <c r="I45" s="7"/>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75" zoomScaleNormal="175" zoomScalePageLayoutView="175" workbookViewId="0">
      <selection activeCell="G11" sqref="G11"/>
    </sheetView>
  </sheetViews>
  <sheetFormatPr defaultColWidth="8.85546875" defaultRowHeight="15" x14ac:dyDescent="0.25"/>
  <cols>
    <col min="3" max="9" width="12.7109375" customWidth="1"/>
    <col min="11" max="11" width="13.140625" bestFit="1" customWidth="1"/>
  </cols>
  <sheetData>
    <row r="1" spans="1:12" x14ac:dyDescent="0.25">
      <c r="A1" s="4" t="s">
        <v>99</v>
      </c>
    </row>
    <row r="2" spans="1:12" x14ac:dyDescent="0.25">
      <c r="C2" s="6" t="str">
        <f>'Populations &amp; programs'!$C$3</f>
        <v>FSW</v>
      </c>
      <c r="D2" s="6" t="str">
        <f>'Populations &amp; programs'!$C$4</f>
        <v>Clients</v>
      </c>
      <c r="E2" s="6" t="str">
        <f>'Populations &amp; programs'!$C$5</f>
        <v>MSM</v>
      </c>
      <c r="F2" s="6" t="str">
        <f>'Populations &amp; programs'!$C$6</f>
        <v>Males 0-14</v>
      </c>
      <c r="G2" s="6" t="str">
        <f>'Populations &amp; programs'!$C$7</f>
        <v>Females 0-14</v>
      </c>
      <c r="H2" s="6" t="str">
        <f>'Populations &amp; programs'!$C$8</f>
        <v>Males 15+</v>
      </c>
      <c r="I2" s="6" t="str">
        <f>'Populations &amp; programs'!$C$9</f>
        <v>Females 15+</v>
      </c>
    </row>
    <row r="3" spans="1:12" x14ac:dyDescent="0.25">
      <c r="B3" s="6" t="str">
        <f>'Populations &amp; programs'!$C$3</f>
        <v>FSW</v>
      </c>
      <c r="C3" s="7"/>
      <c r="D3" s="7"/>
      <c r="E3" s="7"/>
      <c r="F3" s="7">
        <f>F9</f>
        <v>-13</v>
      </c>
      <c r="G3" s="7">
        <v>-11.5</v>
      </c>
      <c r="H3" s="7"/>
      <c r="I3" s="7"/>
      <c r="K3" s="34"/>
    </row>
    <row r="4" spans="1:12" x14ac:dyDescent="0.25">
      <c r="B4" s="6" t="str">
        <f>'Populations &amp; programs'!$C$4</f>
        <v>Clients</v>
      </c>
      <c r="C4" s="7"/>
      <c r="D4" s="7"/>
      <c r="E4" s="7"/>
      <c r="F4" s="7"/>
      <c r="G4" s="7"/>
      <c r="H4" s="7"/>
      <c r="I4" s="7"/>
    </row>
    <row r="5" spans="1:12" x14ac:dyDescent="0.25">
      <c r="B5" s="6" t="str">
        <f>'Populations &amp; programs'!$C$5</f>
        <v>MSM</v>
      </c>
      <c r="C5" s="7"/>
      <c r="D5" s="7"/>
      <c r="E5" s="7"/>
      <c r="F5" s="7"/>
      <c r="G5" s="7"/>
      <c r="H5" s="7"/>
      <c r="I5" s="7"/>
    </row>
    <row r="6" spans="1:12" x14ac:dyDescent="0.25">
      <c r="B6" s="6" t="str">
        <f>'Populations &amp; programs'!$C$6</f>
        <v>Males 0-14</v>
      </c>
      <c r="C6" s="7"/>
      <c r="D6" s="7"/>
      <c r="E6" s="7"/>
      <c r="F6" s="7"/>
      <c r="G6" s="7"/>
      <c r="H6" s="7">
        <v>15</v>
      </c>
      <c r="I6" s="7"/>
    </row>
    <row r="7" spans="1:12" x14ac:dyDescent="0.25">
      <c r="B7" s="6" t="str">
        <f>'Populations &amp; programs'!$C$7</f>
        <v>Females 0-14</v>
      </c>
      <c r="C7" s="7"/>
      <c r="D7" s="7"/>
      <c r="E7" s="7"/>
      <c r="F7" s="7"/>
      <c r="G7" s="7"/>
      <c r="H7" s="7"/>
      <c r="I7" s="7">
        <v>15</v>
      </c>
      <c r="K7" s="41"/>
    </row>
    <row r="8" spans="1:12" x14ac:dyDescent="0.25">
      <c r="B8" s="6" t="str">
        <f>'Populations &amp; programs'!$C$8</f>
        <v>Males 15+</v>
      </c>
      <c r="C8" s="7"/>
      <c r="D8" s="7"/>
      <c r="E8" s="7"/>
      <c r="F8" s="7"/>
      <c r="G8" s="7"/>
      <c r="H8" s="7"/>
      <c r="I8" s="7"/>
      <c r="K8" s="42"/>
      <c r="L8" s="39"/>
    </row>
    <row r="9" spans="1:12" x14ac:dyDescent="0.25">
      <c r="B9" s="6" t="str">
        <f>'Populations &amp; programs'!$C$9</f>
        <v>Females 15+</v>
      </c>
      <c r="C9" s="7"/>
      <c r="D9" s="7"/>
      <c r="E9" s="7"/>
      <c r="F9" s="7">
        <v>-13</v>
      </c>
      <c r="G9" s="7">
        <v>-12.92</v>
      </c>
      <c r="H9" s="7"/>
      <c r="I9" s="7"/>
      <c r="K9" s="41"/>
    </row>
    <row r="10" spans="1:12" x14ac:dyDescent="0.25">
      <c r="F10" s="40"/>
    </row>
    <row r="13" spans="1:12" x14ac:dyDescent="0.25">
      <c r="A13" s="4" t="s">
        <v>100</v>
      </c>
    </row>
    <row r="14" spans="1:12" x14ac:dyDescent="0.25">
      <c r="C14" s="6" t="str">
        <f>'Populations &amp; programs'!$C$3</f>
        <v>FSW</v>
      </c>
      <c r="D14" s="6" t="str">
        <f>'Populations &amp; programs'!$C$4</f>
        <v>Clients</v>
      </c>
      <c r="E14" s="6" t="str">
        <f>'Populations &amp; programs'!$C$5</f>
        <v>MSM</v>
      </c>
      <c r="F14" s="6" t="str">
        <f>'Populations &amp; programs'!$C$6</f>
        <v>Males 0-14</v>
      </c>
      <c r="G14" s="6" t="str">
        <f>'Populations &amp; programs'!$C$7</f>
        <v>Females 0-14</v>
      </c>
      <c r="H14" s="6" t="str">
        <f>'Populations &amp; programs'!$C$8</f>
        <v>Males 15+</v>
      </c>
      <c r="I14" s="6" t="str">
        <f>'Populations &amp; programs'!$C$9</f>
        <v>Females 15+</v>
      </c>
    </row>
    <row r="15" spans="1:12" ht="14.45" x14ac:dyDescent="0.3">
      <c r="B15" s="6" t="str">
        <f>'Populations &amp; programs'!$C$3</f>
        <v>FSW</v>
      </c>
      <c r="C15" s="7"/>
      <c r="D15" s="7"/>
      <c r="E15" s="7"/>
      <c r="F15" s="7"/>
      <c r="G15" s="7"/>
      <c r="H15" s="7"/>
      <c r="I15" s="7">
        <v>12</v>
      </c>
    </row>
    <row r="16" spans="1:12" ht="14.45" x14ac:dyDescent="0.3">
      <c r="B16" s="6" t="str">
        <f>'Populations &amp; programs'!$C$4</f>
        <v>Clients</v>
      </c>
      <c r="C16" s="7"/>
      <c r="D16" s="7"/>
      <c r="E16" s="7"/>
      <c r="F16" s="7"/>
      <c r="G16" s="7"/>
      <c r="H16" s="7">
        <v>15</v>
      </c>
      <c r="I16" s="7"/>
    </row>
    <row r="17" spans="2:9" ht="14.45" x14ac:dyDescent="0.3">
      <c r="B17" s="6" t="str">
        <f>'Populations &amp; programs'!$C$5</f>
        <v>MSM</v>
      </c>
      <c r="C17" s="7"/>
      <c r="D17" s="7"/>
      <c r="E17" s="7"/>
      <c r="F17" s="7"/>
      <c r="G17" s="7"/>
      <c r="H17" s="7"/>
      <c r="I17" s="7"/>
    </row>
    <row r="18" spans="2:9" ht="14.45" x14ac:dyDescent="0.3">
      <c r="B18" s="6" t="str">
        <f>'Populations &amp; programs'!$C$6</f>
        <v>Males 0-14</v>
      </c>
      <c r="C18" s="7"/>
      <c r="D18" s="7"/>
      <c r="E18" s="7"/>
      <c r="F18" s="7"/>
      <c r="G18" s="7"/>
      <c r="H18" s="7"/>
      <c r="I18" s="7"/>
    </row>
    <row r="19" spans="2:9" ht="14.45" x14ac:dyDescent="0.3">
      <c r="B19" s="6" t="str">
        <f>'Populations &amp; programs'!$C$7</f>
        <v>Females 0-14</v>
      </c>
      <c r="C19" s="7"/>
      <c r="D19" s="7"/>
      <c r="E19" s="7"/>
      <c r="F19" s="7"/>
      <c r="G19" s="7"/>
      <c r="H19" s="7"/>
      <c r="I19" s="7"/>
    </row>
    <row r="20" spans="2:9" ht="14.45" x14ac:dyDescent="0.3">
      <c r="B20" s="6" t="str">
        <f>'Populations &amp; programs'!$C$8</f>
        <v>Males 15+</v>
      </c>
      <c r="C20" s="7"/>
      <c r="D20" s="7"/>
      <c r="E20" s="7"/>
      <c r="F20" s="7"/>
      <c r="G20" s="7"/>
      <c r="H20" s="7"/>
      <c r="I20" s="7"/>
    </row>
    <row r="21" spans="2:9" ht="14.45" x14ac:dyDescent="0.3">
      <c r="B21" s="6" t="str">
        <f>'Populations &amp; programs'!$C$9</f>
        <v>Females 15+</v>
      </c>
      <c r="C21" s="7"/>
      <c r="D21" s="7"/>
      <c r="E21" s="7"/>
      <c r="F21" s="7"/>
      <c r="G21" s="7"/>
      <c r="H21" s="7"/>
      <c r="I21"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workbookViewId="0"/>
  </sheetViews>
  <sheetFormatPr defaultColWidth="8.85546875" defaultRowHeight="15" x14ac:dyDescent="0.25"/>
  <cols>
    <col min="2" max="2" width="40.7109375" customWidth="1"/>
  </cols>
  <sheetData>
    <row r="1" spans="1:5" x14ac:dyDescent="0.25">
      <c r="A1" s="4" t="s">
        <v>101</v>
      </c>
    </row>
    <row r="2" spans="1:5" x14ac:dyDescent="0.25">
      <c r="C2" s="6" t="s">
        <v>61</v>
      </c>
      <c r="D2" s="6" t="s">
        <v>62</v>
      </c>
      <c r="E2" s="6" t="s">
        <v>60</v>
      </c>
    </row>
    <row r="3" spans="1:5" x14ac:dyDescent="0.25">
      <c r="B3" s="5" t="s">
        <v>102</v>
      </c>
      <c r="C3" s="8">
        <v>4.0000000000000002E-4</v>
      </c>
      <c r="D3" s="8">
        <v>1E-4</v>
      </c>
      <c r="E3" s="8">
        <v>1.4E-3</v>
      </c>
    </row>
    <row r="4" spans="1:5" x14ac:dyDescent="0.25">
      <c r="B4" s="5" t="s">
        <v>103</v>
      </c>
      <c r="C4" s="8">
        <v>8.0000000000000004E-4</v>
      </c>
      <c r="D4" s="8">
        <v>5.9999999999999995E-4</v>
      </c>
      <c r="E4" s="8">
        <v>1.1000000000000001E-3</v>
      </c>
    </row>
    <row r="5" spans="1:5" x14ac:dyDescent="0.25">
      <c r="B5" s="5" t="s">
        <v>104</v>
      </c>
      <c r="C5" s="8">
        <v>1.38E-2</v>
      </c>
      <c r="D5" s="8">
        <v>1.0200000000000001E-2</v>
      </c>
      <c r="E5" s="8">
        <v>1.8599999999999998E-2</v>
      </c>
    </row>
    <row r="6" spans="1:5" x14ac:dyDescent="0.25">
      <c r="B6" s="5" t="s">
        <v>105</v>
      </c>
      <c r="C6" s="8">
        <v>1.1000000000000001E-3</v>
      </c>
      <c r="D6" s="8">
        <v>4.0000000000000002E-4</v>
      </c>
      <c r="E6" s="8">
        <v>2.8E-3</v>
      </c>
    </row>
    <row r="7" spans="1:5" x14ac:dyDescent="0.25">
      <c r="B7" s="5" t="s">
        <v>106</v>
      </c>
      <c r="C7" s="8">
        <v>8.0000000000000002E-3</v>
      </c>
      <c r="D7" s="8">
        <v>6.3E-3</v>
      </c>
      <c r="E7" s="8">
        <v>2.4E-2</v>
      </c>
    </row>
    <row r="8" spans="1:5" x14ac:dyDescent="0.25">
      <c r="B8" s="5" t="s">
        <v>107</v>
      </c>
      <c r="C8" s="8">
        <v>0.36699999999999999</v>
      </c>
      <c r="D8" s="8">
        <v>0.29399999999999998</v>
      </c>
      <c r="E8" s="8">
        <v>0.44</v>
      </c>
    </row>
    <row r="9" spans="1:5" x14ac:dyDescent="0.25">
      <c r="B9" s="5" t="s">
        <v>108</v>
      </c>
      <c r="C9" s="8">
        <v>0.20499999999999999</v>
      </c>
      <c r="D9" s="8">
        <v>0.14000000000000001</v>
      </c>
      <c r="E9" s="8">
        <v>0.27</v>
      </c>
    </row>
    <row r="13" spans="1:5" x14ac:dyDescent="0.25">
      <c r="A13" s="4" t="s">
        <v>109</v>
      </c>
    </row>
    <row r="14" spans="1:5" x14ac:dyDescent="0.25">
      <c r="C14" s="6" t="s">
        <v>61</v>
      </c>
      <c r="D14" s="6" t="s">
        <v>62</v>
      </c>
      <c r="E14" s="6" t="s">
        <v>60</v>
      </c>
    </row>
    <row r="15" spans="1:5" x14ac:dyDescent="0.25">
      <c r="B15" s="5" t="s">
        <v>110</v>
      </c>
      <c r="C15" s="11">
        <v>5.6</v>
      </c>
      <c r="D15" s="11">
        <v>3.3</v>
      </c>
      <c r="E15" s="11">
        <v>9.1</v>
      </c>
    </row>
    <row r="16" spans="1:5" x14ac:dyDescent="0.25">
      <c r="B16" s="5" t="s">
        <v>111</v>
      </c>
      <c r="C16" s="11">
        <v>1</v>
      </c>
      <c r="D16" s="11">
        <v>1</v>
      </c>
      <c r="E16" s="11">
        <v>1</v>
      </c>
    </row>
    <row r="17" spans="1:5" x14ac:dyDescent="0.25">
      <c r="B17" s="5" t="s">
        <v>112</v>
      </c>
      <c r="C17" s="11">
        <v>1</v>
      </c>
      <c r="D17" s="11">
        <v>1</v>
      </c>
      <c r="E17" s="11">
        <v>1</v>
      </c>
    </row>
    <row r="18" spans="1:5" x14ac:dyDescent="0.25">
      <c r="B18" s="5" t="s">
        <v>113</v>
      </c>
      <c r="C18" s="11">
        <v>1</v>
      </c>
      <c r="D18" s="11">
        <v>1</v>
      </c>
      <c r="E18" s="11">
        <v>1</v>
      </c>
    </row>
    <row r="19" spans="1:5" x14ac:dyDescent="0.25">
      <c r="B19" s="5" t="s">
        <v>114</v>
      </c>
      <c r="C19" s="11">
        <v>3.49</v>
      </c>
      <c r="D19" s="11">
        <v>1.76</v>
      </c>
      <c r="E19" s="11">
        <v>6.92</v>
      </c>
    </row>
    <row r="20" spans="1:5" x14ac:dyDescent="0.25">
      <c r="B20" s="5" t="s">
        <v>115</v>
      </c>
      <c r="C20" s="11">
        <v>7.17</v>
      </c>
      <c r="D20" s="11">
        <v>3.9</v>
      </c>
      <c r="E20" s="11">
        <v>12.08</v>
      </c>
    </row>
    <row r="24" spans="1:5" x14ac:dyDescent="0.25">
      <c r="A24" s="4" t="s">
        <v>116</v>
      </c>
    </row>
    <row r="25" spans="1:5" x14ac:dyDescent="0.25">
      <c r="C25" s="6" t="s">
        <v>61</v>
      </c>
      <c r="D25" s="6" t="s">
        <v>62</v>
      </c>
      <c r="E25" s="6" t="s">
        <v>60</v>
      </c>
    </row>
    <row r="26" spans="1:5" ht="14.45" x14ac:dyDescent="0.3">
      <c r="B26" s="5" t="s">
        <v>117</v>
      </c>
      <c r="C26" s="12">
        <v>4.1399999999999997</v>
      </c>
      <c r="D26" s="12">
        <v>2</v>
      </c>
      <c r="E26" s="12">
        <v>9.76</v>
      </c>
    </row>
    <row r="27" spans="1:5" ht="14.45" x14ac:dyDescent="0.3">
      <c r="B27" s="5" t="s">
        <v>112</v>
      </c>
      <c r="C27" s="12">
        <v>1.05</v>
      </c>
      <c r="D27" s="12">
        <v>0.86</v>
      </c>
      <c r="E27" s="12">
        <v>1.61</v>
      </c>
    </row>
    <row r="28" spans="1:5" ht="14.45" x14ac:dyDescent="0.3">
      <c r="B28" s="5" t="s">
        <v>118</v>
      </c>
      <c r="C28" s="12">
        <v>0.33</v>
      </c>
      <c r="D28" s="12">
        <v>0.32</v>
      </c>
      <c r="E28" s="12">
        <v>0.35</v>
      </c>
    </row>
    <row r="29" spans="1:5" ht="14.45" x14ac:dyDescent="0.3">
      <c r="B29" s="5" t="s">
        <v>119</v>
      </c>
      <c r="C29" s="12">
        <v>0.27</v>
      </c>
      <c r="D29" s="12">
        <v>0.25</v>
      </c>
      <c r="E29" s="12">
        <v>0.28999999999999998</v>
      </c>
    </row>
    <row r="30" spans="1:5" ht="14.45" x14ac:dyDescent="0.3">
      <c r="B30" s="5" t="s">
        <v>120</v>
      </c>
      <c r="C30" s="12">
        <v>0.67</v>
      </c>
      <c r="D30" s="12">
        <v>0.44</v>
      </c>
      <c r="E30" s="12">
        <v>0.88</v>
      </c>
    </row>
    <row r="34" spans="1:5" ht="14.45" x14ac:dyDescent="0.3">
      <c r="A34" s="4" t="s">
        <v>121</v>
      </c>
    </row>
    <row r="35" spans="1:5" ht="14.45" x14ac:dyDescent="0.3">
      <c r="C35" s="6" t="s">
        <v>61</v>
      </c>
      <c r="D35" s="6" t="s">
        <v>62</v>
      </c>
      <c r="E35" s="6" t="s">
        <v>60</v>
      </c>
    </row>
    <row r="36" spans="1:5" ht="14.45" x14ac:dyDescent="0.3">
      <c r="B36" s="5" t="s">
        <v>122</v>
      </c>
      <c r="C36" s="12">
        <v>0.45</v>
      </c>
      <c r="D36" s="12">
        <v>0.14000000000000001</v>
      </c>
      <c r="E36" s="12">
        <v>0.93</v>
      </c>
    </row>
    <row r="37" spans="1:5" ht="14.45" x14ac:dyDescent="0.3">
      <c r="B37" s="5" t="s">
        <v>123</v>
      </c>
      <c r="C37" s="12">
        <v>0.7</v>
      </c>
      <c r="D37" s="12">
        <v>0.28999999999999998</v>
      </c>
      <c r="E37" s="12">
        <v>1.1100000000000001</v>
      </c>
    </row>
    <row r="38" spans="1:5" ht="14.45" x14ac:dyDescent="0.3">
      <c r="B38" s="5" t="s">
        <v>124</v>
      </c>
      <c r="C38" s="12">
        <v>0.47</v>
      </c>
      <c r="D38" s="12">
        <v>0.33</v>
      </c>
      <c r="E38" s="12">
        <v>0.72</v>
      </c>
    </row>
    <row r="39" spans="1:5" ht="14.45" x14ac:dyDescent="0.3">
      <c r="B39" s="5" t="s">
        <v>125</v>
      </c>
      <c r="C39" s="12">
        <v>1.52</v>
      </c>
      <c r="D39" s="12">
        <v>1.06</v>
      </c>
      <c r="E39" s="12">
        <v>1.96</v>
      </c>
    </row>
    <row r="43" spans="1:5" x14ac:dyDescent="0.25">
      <c r="A43" s="4" t="s">
        <v>126</v>
      </c>
    </row>
    <row r="44" spans="1:5" x14ac:dyDescent="0.25">
      <c r="C44" s="6" t="s">
        <v>61</v>
      </c>
      <c r="D44" s="6" t="s">
        <v>62</v>
      </c>
      <c r="E44" s="6" t="s">
        <v>60</v>
      </c>
    </row>
    <row r="45" spans="1:5" x14ac:dyDescent="0.25">
      <c r="B45" s="5" t="s">
        <v>127</v>
      </c>
      <c r="C45" s="12">
        <v>0.1</v>
      </c>
      <c r="D45" s="12">
        <v>0.08</v>
      </c>
      <c r="E45" s="12">
        <v>0.12</v>
      </c>
    </row>
    <row r="46" spans="1:5" x14ac:dyDescent="0.25">
      <c r="B46" s="5" t="s">
        <v>128</v>
      </c>
      <c r="C46" s="12">
        <v>0.16</v>
      </c>
      <c r="D46" s="12">
        <v>0.05</v>
      </c>
      <c r="E46" s="12">
        <v>0.26</v>
      </c>
    </row>
    <row r="50" spans="1:5" x14ac:dyDescent="0.25">
      <c r="A50" s="4" t="s">
        <v>129</v>
      </c>
    </row>
    <row r="51" spans="1:5" x14ac:dyDescent="0.25">
      <c r="C51" s="6" t="s">
        <v>61</v>
      </c>
      <c r="D51" s="6" t="s">
        <v>62</v>
      </c>
      <c r="E51" s="6" t="s">
        <v>60</v>
      </c>
    </row>
    <row r="52" spans="1:5" x14ac:dyDescent="0.25">
      <c r="B52" s="5" t="s">
        <v>110</v>
      </c>
      <c r="C52" s="8">
        <v>3.5999999999999999E-3</v>
      </c>
      <c r="D52" s="8">
        <v>2.8999999999999998E-3</v>
      </c>
      <c r="E52" s="8">
        <v>4.4000000000000003E-3</v>
      </c>
    </row>
    <row r="53" spans="1:5" x14ac:dyDescent="0.25">
      <c r="B53" s="5" t="s">
        <v>111</v>
      </c>
      <c r="C53" s="8">
        <v>3.5999999999999999E-3</v>
      </c>
      <c r="D53" s="8">
        <v>2.8999999999999998E-3</v>
      </c>
      <c r="E53" s="8">
        <v>4.4000000000000003E-3</v>
      </c>
    </row>
    <row r="54" spans="1:5" x14ac:dyDescent="0.25">
      <c r="B54" s="5" t="s">
        <v>130</v>
      </c>
      <c r="C54" s="8">
        <v>5.7999999999999996E-3</v>
      </c>
      <c r="D54" s="8">
        <v>4.7999999999999996E-3</v>
      </c>
      <c r="E54" s="8">
        <v>7.1000000000000004E-3</v>
      </c>
    </row>
    <row r="55" spans="1:5" x14ac:dyDescent="0.25">
      <c r="B55" s="5" t="s">
        <v>113</v>
      </c>
      <c r="C55" s="8">
        <v>8.8000000000000005E-3</v>
      </c>
      <c r="D55" s="8">
        <v>7.4999999999999997E-2</v>
      </c>
      <c r="E55" s="8">
        <v>1.01E-2</v>
      </c>
    </row>
    <row r="56" spans="1:5" x14ac:dyDescent="0.25">
      <c r="B56" s="5" t="s">
        <v>114</v>
      </c>
      <c r="C56" s="8">
        <v>5.8999999999999997E-2</v>
      </c>
      <c r="D56" s="8">
        <v>5.3999999999999999E-2</v>
      </c>
      <c r="E56" s="8">
        <v>7.9000000000000001E-2</v>
      </c>
    </row>
    <row r="57" spans="1:5" x14ac:dyDescent="0.25">
      <c r="B57" s="5" t="s">
        <v>115</v>
      </c>
      <c r="C57" s="8">
        <v>0.32300000000000001</v>
      </c>
      <c r="D57" s="8">
        <v>0.29599999999999999</v>
      </c>
      <c r="E57" s="8">
        <v>0.432</v>
      </c>
    </row>
    <row r="58" spans="1:5" x14ac:dyDescent="0.25">
      <c r="B58" s="5" t="s">
        <v>131</v>
      </c>
      <c r="C58" s="8">
        <v>0.23</v>
      </c>
      <c r="D58" s="8">
        <v>0.15</v>
      </c>
      <c r="E58" s="8">
        <v>0.3</v>
      </c>
    </row>
    <row r="59" spans="1:5" x14ac:dyDescent="0.25">
      <c r="B59" s="5" t="s">
        <v>132</v>
      </c>
      <c r="C59" s="8">
        <v>2.17</v>
      </c>
      <c r="D59" s="8">
        <v>1.27</v>
      </c>
      <c r="E59" s="8">
        <v>3.71</v>
      </c>
    </row>
    <row r="63" spans="1:5" x14ac:dyDescent="0.25">
      <c r="A63" s="4" t="s">
        <v>133</v>
      </c>
    </row>
    <row r="64" spans="1:5" x14ac:dyDescent="0.25">
      <c r="C64" s="6" t="s">
        <v>61</v>
      </c>
      <c r="D64" s="6" t="s">
        <v>62</v>
      </c>
      <c r="E64" s="6" t="s">
        <v>60</v>
      </c>
    </row>
    <row r="65" spans="1:10" x14ac:dyDescent="0.25">
      <c r="B65" s="5" t="s">
        <v>134</v>
      </c>
      <c r="C65" s="12">
        <v>0.05</v>
      </c>
      <c r="D65" s="12">
        <v>2.5000000000000001E-2</v>
      </c>
      <c r="E65" s="12">
        <v>0.2</v>
      </c>
    </row>
    <row r="66" spans="1:10" x14ac:dyDescent="0.25">
      <c r="B66" s="5" t="s">
        <v>135</v>
      </c>
      <c r="C66" s="12">
        <v>0.42</v>
      </c>
      <c r="D66" s="12">
        <v>0.33</v>
      </c>
      <c r="E66" s="12">
        <v>0.53</v>
      </c>
    </row>
    <row r="67" spans="1:10" x14ac:dyDescent="0.25">
      <c r="B67" s="5" t="s">
        <v>136</v>
      </c>
      <c r="C67" s="12">
        <v>1</v>
      </c>
      <c r="D67" s="12">
        <v>0.32</v>
      </c>
      <c r="E67" s="12">
        <v>1</v>
      </c>
    </row>
    <row r="68" spans="1:10" x14ac:dyDescent="0.25">
      <c r="B68" s="5" t="s">
        <v>137</v>
      </c>
      <c r="C68" s="12">
        <v>2.65</v>
      </c>
      <c r="D68" s="12">
        <v>1.35</v>
      </c>
      <c r="E68" s="12">
        <v>5.19</v>
      </c>
    </row>
    <row r="69" spans="1:10" x14ac:dyDescent="0.25">
      <c r="B69" s="5" t="s">
        <v>138</v>
      </c>
      <c r="C69" s="12">
        <v>1</v>
      </c>
      <c r="D69" s="12">
        <v>1</v>
      </c>
      <c r="E69" s="12">
        <v>1.35</v>
      </c>
    </row>
    <row r="70" spans="1:10" x14ac:dyDescent="0.25">
      <c r="B70" s="5" t="s">
        <v>139</v>
      </c>
      <c r="C70" s="12">
        <v>0.46</v>
      </c>
      <c r="D70" s="12">
        <v>0.32</v>
      </c>
      <c r="E70" s="12">
        <v>0.67</v>
      </c>
    </row>
    <row r="71" spans="1:10" x14ac:dyDescent="0.25">
      <c r="B71" s="5" t="s">
        <v>46</v>
      </c>
      <c r="C71" s="12">
        <v>0.1</v>
      </c>
      <c r="D71" s="12">
        <v>7.0000000000000007E-2</v>
      </c>
      <c r="E71" s="12">
        <v>0.18</v>
      </c>
      <c r="G71" s="68"/>
      <c r="H71" s="68"/>
      <c r="I71" s="69"/>
      <c r="J71" s="68"/>
    </row>
    <row r="72" spans="1:10" x14ac:dyDescent="0.25">
      <c r="B72" s="5" t="s">
        <v>45</v>
      </c>
      <c r="C72" s="12">
        <v>0.04</v>
      </c>
      <c r="D72" s="12">
        <v>0.01</v>
      </c>
      <c r="E72" s="12">
        <v>0.1</v>
      </c>
      <c r="G72" s="70"/>
      <c r="H72" s="70"/>
      <c r="I72" s="70"/>
      <c r="J72" s="68"/>
    </row>
    <row r="73" spans="1:10" x14ac:dyDescent="0.25">
      <c r="B73" s="5" t="s">
        <v>140</v>
      </c>
      <c r="C73" s="12">
        <v>0.27500000000000002</v>
      </c>
      <c r="D73" s="12">
        <v>0.2</v>
      </c>
      <c r="E73" s="12">
        <v>0.35</v>
      </c>
      <c r="G73" s="68"/>
      <c r="H73" s="68"/>
      <c r="I73" s="68"/>
      <c r="J73" s="68"/>
    </row>
    <row r="77" spans="1:10" x14ac:dyDescent="0.25">
      <c r="A77" s="4" t="s">
        <v>141</v>
      </c>
    </row>
    <row r="78" spans="1:10" x14ac:dyDescent="0.25">
      <c r="C78" s="6" t="s">
        <v>61</v>
      </c>
      <c r="D78" s="6" t="s">
        <v>62</v>
      </c>
      <c r="E78" s="6" t="s">
        <v>60</v>
      </c>
    </row>
    <row r="79" spans="1:10" x14ac:dyDescent="0.25">
      <c r="B79" s="5" t="s">
        <v>142</v>
      </c>
      <c r="C79" s="11">
        <v>0.14599999999999999</v>
      </c>
      <c r="D79" s="11">
        <v>9.6000000000000002E-2</v>
      </c>
      <c r="E79" s="11">
        <v>0.20499999999999999</v>
      </c>
    </row>
    <row r="80" spans="1:10" x14ac:dyDescent="0.25">
      <c r="B80" s="5" t="s">
        <v>143</v>
      </c>
      <c r="C80" s="11">
        <v>8.0000000000000002E-3</v>
      </c>
      <c r="D80" s="11">
        <v>5.0000000000000001E-3</v>
      </c>
      <c r="E80" s="11">
        <v>1.0999999999999999E-2</v>
      </c>
    </row>
    <row r="81" spans="2:5" x14ac:dyDescent="0.25">
      <c r="B81" s="5" t="s">
        <v>144</v>
      </c>
      <c r="C81" s="11">
        <v>0.02</v>
      </c>
      <c r="D81" s="11">
        <v>1.2999999999999999E-2</v>
      </c>
      <c r="E81" s="11">
        <v>2.9000000000000001E-2</v>
      </c>
    </row>
    <row r="82" spans="2:5" x14ac:dyDescent="0.25">
      <c r="B82" s="5" t="s">
        <v>145</v>
      </c>
      <c r="C82" s="11">
        <v>7.0000000000000007E-2</v>
      </c>
      <c r="D82" s="11">
        <v>4.8000000000000001E-2</v>
      </c>
      <c r="E82" s="11">
        <v>9.4E-2</v>
      </c>
    </row>
    <row r="83" spans="2:5" x14ac:dyDescent="0.25">
      <c r="B83" s="5" t="s">
        <v>146</v>
      </c>
      <c r="C83" s="11">
        <v>0.26500000000000001</v>
      </c>
      <c r="D83" s="11">
        <v>0.114</v>
      </c>
      <c r="E83" s="11">
        <v>0.47399999999999998</v>
      </c>
    </row>
    <row r="84" spans="2:5" x14ac:dyDescent="0.25">
      <c r="B84" s="5" t="s">
        <v>147</v>
      </c>
      <c r="C84" s="11">
        <v>0.54700000000000004</v>
      </c>
      <c r="D84" s="11">
        <v>0.38200000000000001</v>
      </c>
      <c r="E84" s="11">
        <v>0.71499999999999997</v>
      </c>
    </row>
    <row r="85" spans="2:5" x14ac:dyDescent="0.25">
      <c r="B85" s="5" t="s">
        <v>148</v>
      </c>
      <c r="C85" s="11">
        <v>5.2999999999999999E-2</v>
      </c>
      <c r="D85" s="11">
        <v>3.4000000000000002E-2</v>
      </c>
      <c r="E85" s="1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1"/>
  <sheetViews>
    <sheetView topLeftCell="A37" workbookViewId="0">
      <selection activeCell="Q72" sqref="J70:Q72"/>
    </sheetView>
  </sheetViews>
  <sheetFormatPr defaultColWidth="8.85546875" defaultRowHeight="15" x14ac:dyDescent="0.25"/>
  <cols>
    <col min="3" max="16" width="14.85546875" bestFit="1" customWidth="1"/>
    <col min="25" max="25" width="8" customWidth="1"/>
    <col min="26" max="27" width="10.140625" bestFit="1" customWidth="1"/>
  </cols>
  <sheetData>
    <row r="1" spans="1:27" s="52" customFormat="1" x14ac:dyDescent="0.25">
      <c r="A1" s="51" t="s">
        <v>149</v>
      </c>
      <c r="Y1" s="35" t="s">
        <v>150</v>
      </c>
      <c r="Z1"/>
      <c r="AA1"/>
    </row>
    <row r="2" spans="1:27" s="52" customFormat="1" x14ac:dyDescent="0.25">
      <c r="C2" s="53">
        <v>2000</v>
      </c>
      <c r="D2" s="53">
        <v>2001</v>
      </c>
      <c r="E2" s="53">
        <v>2002</v>
      </c>
      <c r="F2" s="53">
        <v>2003</v>
      </c>
      <c r="G2" s="53">
        <v>2004</v>
      </c>
      <c r="H2" s="53">
        <v>2005</v>
      </c>
      <c r="I2" s="53">
        <v>2006</v>
      </c>
      <c r="J2" s="53">
        <v>2007</v>
      </c>
      <c r="K2" s="53">
        <v>2008</v>
      </c>
      <c r="L2" s="53">
        <v>2009</v>
      </c>
      <c r="M2" s="53">
        <v>2010</v>
      </c>
      <c r="N2" s="53">
        <v>2011</v>
      </c>
      <c r="O2" s="53">
        <v>2012</v>
      </c>
      <c r="P2" s="53">
        <v>2013</v>
      </c>
      <c r="Q2" s="53">
        <v>2014</v>
      </c>
      <c r="R2" s="53">
        <v>2015</v>
      </c>
      <c r="S2" s="53">
        <v>2016</v>
      </c>
      <c r="T2" s="53">
        <v>2017</v>
      </c>
      <c r="U2" s="53">
        <v>2018</v>
      </c>
      <c r="V2" s="53">
        <v>2019</v>
      </c>
      <c r="W2" s="53">
        <v>2020</v>
      </c>
      <c r="Y2" s="35" t="s">
        <v>61</v>
      </c>
      <c r="Z2" s="35" t="s">
        <v>62</v>
      </c>
      <c r="AA2" s="35" t="s">
        <v>60</v>
      </c>
    </row>
    <row r="3" spans="1:27" s="52" customFormat="1" x14ac:dyDescent="0.25">
      <c r="B3" s="53" t="s">
        <v>65</v>
      </c>
      <c r="C3" s="54">
        <v>100</v>
      </c>
      <c r="D3" s="54">
        <f>C3*(1+$Y$3)</f>
        <v>103.03999999999999</v>
      </c>
      <c r="E3" s="54">
        <f t="shared" ref="E3:W3" si="0">D3*(1+$Y$3)</f>
        <v>106.17241599999998</v>
      </c>
      <c r="F3" s="54">
        <f t="shared" si="0"/>
        <v>109.40005744639998</v>
      </c>
      <c r="G3" s="54">
        <f t="shared" si="0"/>
        <v>112.72581919277054</v>
      </c>
      <c r="H3" s="54">
        <f t="shared" si="0"/>
        <v>116.15268409623077</v>
      </c>
      <c r="I3" s="54">
        <f t="shared" si="0"/>
        <v>119.68372569275618</v>
      </c>
      <c r="J3" s="54">
        <f t="shared" si="0"/>
        <v>123.32211095381597</v>
      </c>
      <c r="K3" s="54">
        <f t="shared" si="0"/>
        <v>127.07110312681196</v>
      </c>
      <c r="L3" s="54">
        <f t="shared" si="0"/>
        <v>130.93406466186704</v>
      </c>
      <c r="M3" s="54">
        <f t="shared" si="0"/>
        <v>134.9144602275878</v>
      </c>
      <c r="N3" s="54">
        <f t="shared" si="0"/>
        <v>139.01585981850647</v>
      </c>
      <c r="O3" s="54">
        <f t="shared" si="0"/>
        <v>143.24194195698905</v>
      </c>
      <c r="P3" s="54">
        <f t="shared" si="0"/>
        <v>147.59649699248152</v>
      </c>
      <c r="Q3" s="54">
        <f t="shared" si="0"/>
        <v>152.08343050105296</v>
      </c>
      <c r="R3" s="54">
        <f t="shared" si="0"/>
        <v>156.70676678828497</v>
      </c>
      <c r="S3" s="54">
        <f t="shared" si="0"/>
        <v>161.47065249864883</v>
      </c>
      <c r="T3" s="54">
        <f t="shared" si="0"/>
        <v>166.37936033460775</v>
      </c>
      <c r="U3" s="54">
        <f t="shared" si="0"/>
        <v>171.43729288877984</v>
      </c>
      <c r="V3" s="54">
        <f t="shared" si="0"/>
        <v>176.64898659259873</v>
      </c>
      <c r="W3" s="54">
        <f t="shared" si="0"/>
        <v>182.01911578501372</v>
      </c>
      <c r="X3" s="55" t="s">
        <v>151</v>
      </c>
      <c r="Y3" s="56">
        <v>3.04E-2</v>
      </c>
      <c r="Z3" s="57">
        <f>Y3*0.5</f>
        <v>1.52E-2</v>
      </c>
      <c r="AA3" s="57">
        <f>Y3+Z3</f>
        <v>4.5600000000000002E-2</v>
      </c>
    </row>
    <row r="4" spans="1:27" s="52" customFormat="1" x14ac:dyDescent="0.25">
      <c r="B4" s="58" t="s">
        <v>172</v>
      </c>
      <c r="C4" s="58"/>
      <c r="D4" s="59">
        <f t="shared" ref="D4:W4" si="1">D3/C3*100-100</f>
        <v>3.039999999999992</v>
      </c>
      <c r="E4" s="59">
        <f t="shared" si="1"/>
        <v>3.039999999999992</v>
      </c>
      <c r="F4" s="59">
        <f t="shared" si="1"/>
        <v>3.039999999999992</v>
      </c>
      <c r="G4" s="59">
        <f t="shared" si="1"/>
        <v>3.039999999999992</v>
      </c>
      <c r="H4" s="59">
        <f t="shared" si="1"/>
        <v>3.039999999999992</v>
      </c>
      <c r="I4" s="59">
        <f t="shared" si="1"/>
        <v>3.039999999999992</v>
      </c>
      <c r="J4" s="59">
        <f t="shared" si="1"/>
        <v>3.039999999999992</v>
      </c>
      <c r="K4" s="59">
        <f t="shared" si="1"/>
        <v>3.039999999999992</v>
      </c>
      <c r="L4" s="59">
        <f t="shared" si="1"/>
        <v>3.039999999999992</v>
      </c>
      <c r="M4" s="59">
        <f t="shared" si="1"/>
        <v>3.039999999999992</v>
      </c>
      <c r="N4" s="59">
        <f t="shared" si="1"/>
        <v>3.039999999999992</v>
      </c>
      <c r="O4" s="59">
        <f t="shared" si="1"/>
        <v>3.039999999999992</v>
      </c>
      <c r="P4" s="59">
        <f t="shared" si="1"/>
        <v>3.039999999999992</v>
      </c>
      <c r="Q4" s="59">
        <f t="shared" si="1"/>
        <v>3.039999999999992</v>
      </c>
      <c r="R4" s="59">
        <f t="shared" si="1"/>
        <v>3.039999999999992</v>
      </c>
      <c r="S4" s="59">
        <f t="shared" si="1"/>
        <v>3.039999999999992</v>
      </c>
      <c r="T4" s="59">
        <f t="shared" si="1"/>
        <v>3.039999999999992</v>
      </c>
      <c r="U4" s="59">
        <f t="shared" si="1"/>
        <v>3.039999999999992</v>
      </c>
      <c r="V4" s="59">
        <f t="shared" si="1"/>
        <v>3.039999999999992</v>
      </c>
      <c r="W4" s="59">
        <f t="shared" si="1"/>
        <v>3.039999999999992</v>
      </c>
      <c r="Y4"/>
      <c r="Z4"/>
      <c r="AA4"/>
    </row>
    <row r="5" spans="1:27" s="52" customFormat="1" x14ac:dyDescent="0.25">
      <c r="Y5"/>
      <c r="Z5"/>
      <c r="AA5"/>
    </row>
    <row r="6" spans="1:27" s="52" customFormat="1" x14ac:dyDescent="0.25">
      <c r="Y6"/>
      <c r="Z6"/>
      <c r="AA6"/>
    </row>
    <row r="7" spans="1:27" s="52" customFormat="1" x14ac:dyDescent="0.25">
      <c r="A7" s="51" t="s">
        <v>152</v>
      </c>
      <c r="Y7"/>
      <c r="Z7"/>
      <c r="AA7"/>
    </row>
    <row r="8" spans="1:27" s="52" customFormat="1" x14ac:dyDescent="0.25">
      <c r="C8" s="53">
        <v>2000</v>
      </c>
      <c r="D8" s="53">
        <v>2001</v>
      </c>
      <c r="E8" s="53">
        <v>2002</v>
      </c>
      <c r="F8" s="53">
        <v>2003</v>
      </c>
      <c r="G8" s="53">
        <v>2004</v>
      </c>
      <c r="H8" s="53">
        <v>2005</v>
      </c>
      <c r="I8" s="53">
        <v>2006</v>
      </c>
      <c r="J8" s="53">
        <v>2007</v>
      </c>
      <c r="K8" s="53">
        <v>2008</v>
      </c>
      <c r="L8" s="53">
        <v>2009</v>
      </c>
      <c r="M8" s="53">
        <v>2010</v>
      </c>
      <c r="N8" s="53">
        <v>2011</v>
      </c>
      <c r="O8" s="53">
        <v>2012</v>
      </c>
      <c r="P8" s="53">
        <v>2013</v>
      </c>
      <c r="Q8" s="53">
        <v>2014</v>
      </c>
      <c r="R8" s="53">
        <v>2015</v>
      </c>
      <c r="S8" s="53">
        <v>2016</v>
      </c>
      <c r="T8" s="53">
        <v>2017</v>
      </c>
      <c r="U8" s="53">
        <v>2018</v>
      </c>
      <c r="V8" s="53">
        <v>2019</v>
      </c>
      <c r="W8" s="53">
        <v>2020</v>
      </c>
      <c r="Y8" s="35" t="s">
        <v>61</v>
      </c>
      <c r="Z8" s="35" t="s">
        <v>62</v>
      </c>
      <c r="AA8" s="35" t="s">
        <v>60</v>
      </c>
    </row>
    <row r="9" spans="1:27" s="52" customFormat="1" x14ac:dyDescent="0.25">
      <c r="B9" s="53" t="s">
        <v>65</v>
      </c>
      <c r="C9" s="54">
        <v>100</v>
      </c>
      <c r="D9" s="54">
        <f>C9*1.04</f>
        <v>104</v>
      </c>
      <c r="E9" s="54">
        <f t="shared" ref="E9:W9" si="2">D9*1.04</f>
        <v>108.16</v>
      </c>
      <c r="F9" s="54">
        <f t="shared" si="2"/>
        <v>112.4864</v>
      </c>
      <c r="G9" s="54">
        <f t="shared" si="2"/>
        <v>116.98585600000001</v>
      </c>
      <c r="H9" s="54">
        <f t="shared" si="2"/>
        <v>121.66529024000002</v>
      </c>
      <c r="I9" s="54">
        <f t="shared" si="2"/>
        <v>126.53190184960002</v>
      </c>
      <c r="J9" s="54">
        <f t="shared" si="2"/>
        <v>131.59317792358402</v>
      </c>
      <c r="K9" s="54">
        <f t="shared" si="2"/>
        <v>136.85690504052738</v>
      </c>
      <c r="L9" s="54">
        <f t="shared" si="2"/>
        <v>142.33118124214849</v>
      </c>
      <c r="M9" s="54">
        <f t="shared" si="2"/>
        <v>148.02442849183444</v>
      </c>
      <c r="N9" s="54">
        <f t="shared" si="2"/>
        <v>153.94540563150784</v>
      </c>
      <c r="O9" s="54">
        <f t="shared" si="2"/>
        <v>160.10322185676816</v>
      </c>
      <c r="P9" s="54">
        <f t="shared" si="2"/>
        <v>166.50735073103888</v>
      </c>
      <c r="Q9" s="54">
        <f t="shared" si="2"/>
        <v>173.16764476028044</v>
      </c>
      <c r="R9" s="54">
        <f t="shared" si="2"/>
        <v>180.09435055069167</v>
      </c>
      <c r="S9" s="54">
        <f t="shared" si="2"/>
        <v>187.29812457271936</v>
      </c>
      <c r="T9" s="54">
        <f t="shared" si="2"/>
        <v>194.79004955562814</v>
      </c>
      <c r="U9" s="54">
        <f t="shared" si="2"/>
        <v>202.58165153785328</v>
      </c>
      <c r="V9" s="54">
        <f t="shared" si="2"/>
        <v>210.68491759936742</v>
      </c>
      <c r="W9" s="54">
        <f t="shared" si="2"/>
        <v>219.11231430334212</v>
      </c>
      <c r="X9" s="55" t="s">
        <v>151</v>
      </c>
      <c r="Y9" s="56">
        <v>8.9999999999999993E-3</v>
      </c>
      <c r="Z9" s="57">
        <f>Y9*0.5</f>
        <v>4.4999999999999997E-3</v>
      </c>
      <c r="AA9" s="57">
        <f>Y9+Z9</f>
        <v>1.3499999999999998E-2</v>
      </c>
    </row>
    <row r="10" spans="1:27" s="52" customFormat="1" x14ac:dyDescent="0.25">
      <c r="B10" s="58" t="s">
        <v>172</v>
      </c>
      <c r="C10" s="58"/>
      <c r="D10" s="59">
        <f t="shared" ref="D10:W10" si="3">D9/C9*100-100</f>
        <v>4</v>
      </c>
      <c r="E10" s="59">
        <f t="shared" si="3"/>
        <v>4</v>
      </c>
      <c r="F10" s="59">
        <f t="shared" si="3"/>
        <v>4</v>
      </c>
      <c r="G10" s="59">
        <f t="shared" si="3"/>
        <v>4</v>
      </c>
      <c r="H10" s="59">
        <f t="shared" si="3"/>
        <v>4</v>
      </c>
      <c r="I10" s="59">
        <f t="shared" si="3"/>
        <v>4</v>
      </c>
      <c r="J10" s="59">
        <f t="shared" si="3"/>
        <v>4</v>
      </c>
      <c r="K10" s="59">
        <f t="shared" si="3"/>
        <v>4</v>
      </c>
      <c r="L10" s="59">
        <f t="shared" si="3"/>
        <v>4</v>
      </c>
      <c r="M10" s="59">
        <f t="shared" si="3"/>
        <v>4</v>
      </c>
      <c r="N10" s="59">
        <f t="shared" si="3"/>
        <v>4</v>
      </c>
      <c r="O10" s="59">
        <f t="shared" si="3"/>
        <v>4</v>
      </c>
      <c r="P10" s="59">
        <f t="shared" si="3"/>
        <v>4</v>
      </c>
      <c r="Q10" s="59">
        <f t="shared" si="3"/>
        <v>4</v>
      </c>
      <c r="R10" s="59">
        <f t="shared" si="3"/>
        <v>4</v>
      </c>
      <c r="S10" s="59">
        <f t="shared" si="3"/>
        <v>4</v>
      </c>
      <c r="T10" s="59">
        <f t="shared" si="3"/>
        <v>4</v>
      </c>
      <c r="U10" s="59">
        <f t="shared" si="3"/>
        <v>4</v>
      </c>
      <c r="V10" s="59">
        <f t="shared" si="3"/>
        <v>4</v>
      </c>
      <c r="W10" s="59">
        <f t="shared" si="3"/>
        <v>4</v>
      </c>
      <c r="Y10"/>
      <c r="Z10"/>
      <c r="AA10"/>
    </row>
    <row r="11" spans="1:27" s="52" customFormat="1" x14ac:dyDescent="0.25">
      <c r="Y11"/>
      <c r="Z11"/>
      <c r="AA11"/>
    </row>
    <row r="12" spans="1:27" s="52" customFormat="1" x14ac:dyDescent="0.25">
      <c r="Y12"/>
      <c r="Z12"/>
      <c r="AA12"/>
    </row>
    <row r="13" spans="1:27" s="52" customFormat="1" x14ac:dyDescent="0.25">
      <c r="A13" s="51" t="s">
        <v>153</v>
      </c>
      <c r="T13" s="60"/>
      <c r="U13" s="60"/>
      <c r="V13" s="60"/>
      <c r="W13" s="60"/>
      <c r="Y13"/>
      <c r="Z13"/>
      <c r="AA13"/>
    </row>
    <row r="14" spans="1:27" s="52" customFormat="1" x14ac:dyDescent="0.25">
      <c r="C14" s="53">
        <v>2000</v>
      </c>
      <c r="D14" s="53">
        <v>2001</v>
      </c>
      <c r="E14" s="53">
        <v>2002</v>
      </c>
      <c r="F14" s="53">
        <v>2003</v>
      </c>
      <c r="G14" s="53">
        <v>2004</v>
      </c>
      <c r="H14" s="53">
        <v>2005</v>
      </c>
      <c r="I14" s="53">
        <v>2006</v>
      </c>
      <c r="J14" s="53">
        <v>2007</v>
      </c>
      <c r="K14" s="53">
        <v>2008</v>
      </c>
      <c r="L14" s="53">
        <v>2009</v>
      </c>
      <c r="M14" s="53">
        <v>2010</v>
      </c>
      <c r="N14" s="53">
        <v>2011</v>
      </c>
      <c r="O14" s="53">
        <v>2012</v>
      </c>
      <c r="P14" s="53">
        <v>2013</v>
      </c>
      <c r="Q14" s="53">
        <v>2014</v>
      </c>
      <c r="R14" s="53">
        <v>2015</v>
      </c>
      <c r="S14" s="53">
        <v>2016</v>
      </c>
      <c r="T14" s="53">
        <v>2017</v>
      </c>
      <c r="U14" s="53">
        <v>2018</v>
      </c>
      <c r="V14" s="53">
        <v>2019</v>
      </c>
      <c r="W14" s="53">
        <v>2020</v>
      </c>
      <c r="Y14" s="35" t="s">
        <v>61</v>
      </c>
      <c r="Z14" s="35" t="s">
        <v>62</v>
      </c>
      <c r="AA14" s="35" t="s">
        <v>60</v>
      </c>
    </row>
    <row r="15" spans="1:27" s="52" customFormat="1" x14ac:dyDescent="0.25">
      <c r="B15" s="53" t="s">
        <v>65</v>
      </c>
      <c r="C15" s="14">
        <v>99886577576</v>
      </c>
      <c r="D15" s="14">
        <v>98203544965</v>
      </c>
      <c r="E15" s="14">
        <v>97933392356</v>
      </c>
      <c r="F15" s="14">
        <v>94684582573</v>
      </c>
      <c r="G15" s="14">
        <v>117074865515</v>
      </c>
      <c r="H15" s="14">
        <v>146520136085</v>
      </c>
      <c r="I15" s="14">
        <v>162773603930</v>
      </c>
      <c r="J15" s="14">
        <v>207520150283</v>
      </c>
      <c r="K15" s="14">
        <v>244056732297</v>
      </c>
      <c r="L15" s="14">
        <v>233821670544</v>
      </c>
      <c r="M15" s="14">
        <v>287018184638</v>
      </c>
      <c r="N15" s="14">
        <v>335415156702</v>
      </c>
      <c r="O15" s="14">
        <v>370328075210</v>
      </c>
      <c r="P15" s="14">
        <v>378415326790</v>
      </c>
      <c r="Q15" s="14">
        <f>P15*Q17/P17</f>
        <v>384901332391.15198</v>
      </c>
      <c r="R15" s="14">
        <f t="shared" ref="R15" si="4">Q15*R17/Q17</f>
        <v>332384287038.74677</v>
      </c>
      <c r="S15" s="14">
        <f>R15*S17/R17</f>
        <v>360264311115.23737</v>
      </c>
      <c r="T15" s="14">
        <f t="shared" ref="T15:W15" si="5">S15*T17/S17</f>
        <v>390230336993.14691</v>
      </c>
      <c r="U15" s="14">
        <f t="shared" si="5"/>
        <v>418686361567.05707</v>
      </c>
      <c r="V15" s="14">
        <f t="shared" si="5"/>
        <v>449286387992.47363</v>
      </c>
      <c r="W15" s="14">
        <f t="shared" si="5"/>
        <v>482650416804.81335</v>
      </c>
      <c r="X15" s="55" t="s">
        <v>151</v>
      </c>
      <c r="Y15" s="56">
        <v>7.2999999999999995E-2</v>
      </c>
      <c r="Z15" s="57">
        <f>Y15*0.5</f>
        <v>3.6499999999999998E-2</v>
      </c>
      <c r="AA15" s="57">
        <f>Y15+Z15</f>
        <v>0.10949999999999999</v>
      </c>
    </row>
    <row r="16" spans="1:27" s="52" customFormat="1" x14ac:dyDescent="0.25">
      <c r="B16" s="58" t="s">
        <v>172</v>
      </c>
      <c r="C16" s="58"/>
      <c r="D16" s="61">
        <f t="shared" ref="D16:W16" si="6">D15/C15*100-100</f>
        <v>-1.6849437150045929</v>
      </c>
      <c r="E16" s="61">
        <f t="shared" si="6"/>
        <v>-0.27509455905719449</v>
      </c>
      <c r="F16" s="61">
        <f t="shared" si="6"/>
        <v>-3.3173667375783111</v>
      </c>
      <c r="G16" s="61">
        <f t="shared" si="6"/>
        <v>23.647232034568574</v>
      </c>
      <c r="H16" s="61">
        <f t="shared" si="6"/>
        <v>25.150804521938468</v>
      </c>
      <c r="I16" s="61">
        <f t="shared" si="6"/>
        <v>11.092992594254042</v>
      </c>
      <c r="J16" s="61">
        <f t="shared" si="6"/>
        <v>27.490050765382705</v>
      </c>
      <c r="K16" s="61">
        <f t="shared" si="6"/>
        <v>17.606281589606709</v>
      </c>
      <c r="L16" s="61">
        <f t="shared" si="6"/>
        <v>-4.1937223598260118</v>
      </c>
      <c r="M16" s="61">
        <f t="shared" si="6"/>
        <v>22.75089129687386</v>
      </c>
      <c r="N16" s="61">
        <f t="shared" si="6"/>
        <v>16.861988074045001</v>
      </c>
      <c r="O16" s="61">
        <f t="shared" si="6"/>
        <v>10.408867282947028</v>
      </c>
      <c r="P16" s="61">
        <f t="shared" si="6"/>
        <v>2.1838073106971336</v>
      </c>
      <c r="Q16" s="61">
        <f t="shared" si="6"/>
        <v>1.7139912529894303</v>
      </c>
      <c r="R16" s="61">
        <f t="shared" si="6"/>
        <v>-13.644287751915414</v>
      </c>
      <c r="S16" s="61">
        <f t="shared" si="6"/>
        <v>8.3878887070376322</v>
      </c>
      <c r="T16" s="61">
        <f t="shared" si="6"/>
        <v>8.3177891768258831</v>
      </c>
      <c r="U16" s="61">
        <f t="shared" si="6"/>
        <v>7.292109781410943</v>
      </c>
      <c r="V16" s="61">
        <f t="shared" si="6"/>
        <v>7.3085796993451027</v>
      </c>
      <c r="W16" s="61">
        <f t="shared" si="6"/>
        <v>7.4260048165311048</v>
      </c>
      <c r="Y16"/>
      <c r="Z16"/>
      <c r="AA16"/>
    </row>
    <row r="17" spans="1:27" s="52" customFormat="1" x14ac:dyDescent="0.25">
      <c r="B17" s="58" t="s">
        <v>173</v>
      </c>
      <c r="C17" s="62">
        <v>99.876000000000005</v>
      </c>
      <c r="D17" s="62">
        <v>98.212000000000003</v>
      </c>
      <c r="E17" s="62">
        <v>97.962999999999994</v>
      </c>
      <c r="F17" s="62">
        <v>94.641000000000005</v>
      </c>
      <c r="G17" s="62">
        <v>117.08199999999999</v>
      </c>
      <c r="H17" s="62">
        <v>146.566</v>
      </c>
      <c r="I17" s="62">
        <v>162.59</v>
      </c>
      <c r="J17" s="62">
        <v>207.416</v>
      </c>
      <c r="K17" s="62">
        <v>243.982</v>
      </c>
      <c r="L17" s="62">
        <v>233.822</v>
      </c>
      <c r="M17" s="62">
        <v>287.01799999999997</v>
      </c>
      <c r="N17" s="62">
        <v>336.346</v>
      </c>
      <c r="O17" s="62">
        <v>369.78899999999999</v>
      </c>
      <c r="P17" s="62">
        <v>378.41500000000002</v>
      </c>
      <c r="Q17" s="62">
        <v>384.90100000000001</v>
      </c>
      <c r="R17" s="62">
        <v>332.38400000000001</v>
      </c>
      <c r="S17" s="62">
        <v>360.26400000000001</v>
      </c>
      <c r="T17" s="62">
        <v>390.23</v>
      </c>
      <c r="U17" s="62">
        <v>418.68599999999998</v>
      </c>
      <c r="V17" s="62">
        <v>449.286</v>
      </c>
      <c r="W17" s="62">
        <v>482.65</v>
      </c>
      <c r="Y17"/>
      <c r="Z17"/>
      <c r="AA17"/>
    </row>
    <row r="18" spans="1:27" s="52" customFormat="1" x14ac:dyDescent="0.25">
      <c r="Y18"/>
      <c r="Z18"/>
      <c r="AA18"/>
    </row>
    <row r="19" spans="1:27" s="52" customFormat="1" x14ac:dyDescent="0.25">
      <c r="A19" s="51" t="s">
        <v>154</v>
      </c>
      <c r="Y19"/>
      <c r="Z19"/>
      <c r="AA19"/>
    </row>
    <row r="20" spans="1:27" s="52" customFormat="1" x14ac:dyDescent="0.25">
      <c r="C20" s="53">
        <v>2000</v>
      </c>
      <c r="D20" s="53">
        <v>2001</v>
      </c>
      <c r="E20" s="53">
        <v>2002</v>
      </c>
      <c r="F20" s="53">
        <v>2003</v>
      </c>
      <c r="G20" s="53">
        <v>2004</v>
      </c>
      <c r="H20" s="53">
        <v>2005</v>
      </c>
      <c r="I20" s="53">
        <v>2006</v>
      </c>
      <c r="J20" s="53">
        <v>2007</v>
      </c>
      <c r="K20" s="53">
        <v>2008</v>
      </c>
      <c r="L20" s="53">
        <v>2009</v>
      </c>
      <c r="M20" s="53">
        <v>2010</v>
      </c>
      <c r="N20" s="53">
        <v>2011</v>
      </c>
      <c r="O20" s="53">
        <v>2012</v>
      </c>
      <c r="P20" s="53">
        <v>2013</v>
      </c>
      <c r="Q20" s="53">
        <v>2014</v>
      </c>
      <c r="R20" s="53">
        <v>2015</v>
      </c>
      <c r="S20" s="53">
        <v>2016</v>
      </c>
      <c r="T20" s="53">
        <v>2017</v>
      </c>
      <c r="U20" s="53">
        <v>2018</v>
      </c>
      <c r="V20" s="53">
        <v>2019</v>
      </c>
      <c r="W20" s="53">
        <v>2020</v>
      </c>
      <c r="Y20" s="35" t="s">
        <v>61</v>
      </c>
      <c r="Z20" s="35" t="s">
        <v>62</v>
      </c>
      <c r="AA20" s="35" t="s">
        <v>60</v>
      </c>
    </row>
    <row r="21" spans="1:27" s="52" customFormat="1" x14ac:dyDescent="0.25">
      <c r="B21" s="53" t="s">
        <v>65</v>
      </c>
      <c r="C21" s="54">
        <f>C$15*C22/100</f>
        <v>23462358206.826641</v>
      </c>
      <c r="D21" s="54">
        <f t="shared" ref="D21:W21" si="7">D$15*D22/100</f>
        <v>24195389408.4767</v>
      </c>
      <c r="E21" s="54">
        <f t="shared" si="7"/>
        <v>23957445772.048283</v>
      </c>
      <c r="F21" s="54">
        <f t="shared" si="7"/>
        <v>23811278825.458042</v>
      </c>
      <c r="G21" s="54">
        <f t="shared" si="7"/>
        <v>29452523917.608551</v>
      </c>
      <c r="H21" s="54">
        <f t="shared" si="7"/>
        <v>37657140175.205849</v>
      </c>
      <c r="I21" s="54">
        <f t="shared" si="7"/>
        <v>44411150096.2612</v>
      </c>
      <c r="J21" s="54">
        <f t="shared" si="7"/>
        <v>56403976846.919395</v>
      </c>
      <c r="K21" s="54">
        <f t="shared" si="7"/>
        <v>64396809383.886414</v>
      </c>
      <c r="L21" s="54">
        <f t="shared" si="7"/>
        <v>62493517886.294884</v>
      </c>
      <c r="M21" s="54">
        <f t="shared" si="7"/>
        <v>74903135644.978867</v>
      </c>
      <c r="N21" s="54">
        <f t="shared" si="7"/>
        <v>89404910018.918106</v>
      </c>
      <c r="O21" s="54">
        <f t="shared" si="7"/>
        <v>104950976514.51401</v>
      </c>
      <c r="P21" s="54">
        <f t="shared" si="7"/>
        <v>106947739657.3898</v>
      </c>
      <c r="Q21" s="54">
        <f t="shared" si="7"/>
        <v>108557571787.60051</v>
      </c>
      <c r="R21" s="54">
        <f t="shared" si="7"/>
        <v>87440334391.283112</v>
      </c>
      <c r="S21" s="54">
        <f t="shared" si="7"/>
        <v>94201912070.412262</v>
      </c>
      <c r="T21" s="54">
        <f t="shared" si="7"/>
        <v>101272577056.46149</v>
      </c>
      <c r="U21" s="54">
        <f t="shared" si="7"/>
        <v>108724474371.73338</v>
      </c>
      <c r="V21" s="54">
        <f t="shared" si="7"/>
        <v>116095602657.25519</v>
      </c>
      <c r="W21" s="54">
        <f t="shared" si="7"/>
        <v>124108728177.18971</v>
      </c>
      <c r="X21" s="55" t="s">
        <v>151</v>
      </c>
      <c r="Y21" s="63">
        <f>$Y$15</f>
        <v>7.2999999999999995E-2</v>
      </c>
      <c r="Z21" s="57">
        <f>Y21*0.5</f>
        <v>3.6499999999999998E-2</v>
      </c>
      <c r="AA21" s="57">
        <f>Y21+Z21</f>
        <v>0.10949999999999999</v>
      </c>
    </row>
    <row r="22" spans="1:27" s="52" customFormat="1" x14ac:dyDescent="0.25">
      <c r="B22" s="58" t="s">
        <v>174</v>
      </c>
      <c r="C22">
        <v>23.489000000000001</v>
      </c>
      <c r="D22">
        <v>24.638000000000002</v>
      </c>
      <c r="E22">
        <v>24.463000000000001</v>
      </c>
      <c r="F22">
        <v>25.148</v>
      </c>
      <c r="G22">
        <v>25.157</v>
      </c>
      <c r="H22">
        <v>25.701000000000001</v>
      </c>
      <c r="I22">
        <v>27.283999999999999</v>
      </c>
      <c r="J22">
        <v>27.18</v>
      </c>
      <c r="K22">
        <v>26.385999999999999</v>
      </c>
      <c r="L22">
        <v>26.727</v>
      </c>
      <c r="M22">
        <v>26.097000000000001</v>
      </c>
      <c r="N22">
        <v>26.655000000000001</v>
      </c>
      <c r="O22">
        <v>28.34</v>
      </c>
      <c r="P22">
        <v>28.262</v>
      </c>
      <c r="Q22">
        <v>28.204000000000001</v>
      </c>
      <c r="R22">
        <v>26.306999999999999</v>
      </c>
      <c r="S22">
        <v>26.148</v>
      </c>
      <c r="T22">
        <v>25.952000000000002</v>
      </c>
      <c r="U22">
        <v>25.968</v>
      </c>
      <c r="V22">
        <v>25.84</v>
      </c>
      <c r="W22">
        <v>25.713999999999999</v>
      </c>
      <c r="Y22"/>
      <c r="Z22"/>
      <c r="AA22"/>
    </row>
    <row r="23" spans="1:27" s="52" customFormat="1" x14ac:dyDescent="0.25">
      <c r="Y23"/>
      <c r="Z23"/>
      <c r="AA23"/>
    </row>
    <row r="24" spans="1:27" s="52" customFormat="1" x14ac:dyDescent="0.25">
      <c r="Y24"/>
      <c r="Z24"/>
      <c r="AA24"/>
    </row>
    <row r="25" spans="1:27" s="52" customFormat="1" x14ac:dyDescent="0.25">
      <c r="A25" s="51" t="s">
        <v>155</v>
      </c>
      <c r="Y25"/>
      <c r="Z25"/>
      <c r="AA25"/>
    </row>
    <row r="26" spans="1:27" s="52" customFormat="1" x14ac:dyDescent="0.25">
      <c r="C26" s="53">
        <v>2000</v>
      </c>
      <c r="D26" s="53">
        <v>2001</v>
      </c>
      <c r="E26" s="53">
        <v>2002</v>
      </c>
      <c r="F26" s="53">
        <v>2003</v>
      </c>
      <c r="G26" s="53">
        <v>2004</v>
      </c>
      <c r="H26" s="53">
        <v>2005</v>
      </c>
      <c r="I26" s="53">
        <v>2006</v>
      </c>
      <c r="J26" s="53">
        <v>2007</v>
      </c>
      <c r="K26" s="53">
        <v>2008</v>
      </c>
      <c r="L26" s="53">
        <v>2009</v>
      </c>
      <c r="M26" s="53">
        <v>2010</v>
      </c>
      <c r="N26" s="53">
        <v>2011</v>
      </c>
      <c r="O26" s="53">
        <v>2012</v>
      </c>
      <c r="P26" s="53">
        <v>2013</v>
      </c>
      <c r="Q26" s="53">
        <v>2014</v>
      </c>
      <c r="R26" s="53">
        <v>2015</v>
      </c>
      <c r="S26" s="53">
        <v>2016</v>
      </c>
      <c r="T26" s="53">
        <v>2017</v>
      </c>
      <c r="U26" s="53">
        <v>2018</v>
      </c>
      <c r="V26" s="53">
        <v>2019</v>
      </c>
      <c r="W26" s="53">
        <v>2020</v>
      </c>
      <c r="Y26" s="35" t="s">
        <v>61</v>
      </c>
      <c r="Z26" s="35" t="s">
        <v>62</v>
      </c>
      <c r="AA26" s="35" t="s">
        <v>60</v>
      </c>
    </row>
    <row r="27" spans="1:27" s="52" customFormat="1" x14ac:dyDescent="0.25">
      <c r="B27" s="53" t="s">
        <v>65</v>
      </c>
      <c r="C27" s="54">
        <f>C$15*C28/100</f>
        <v>26396026990.233761</v>
      </c>
      <c r="D27" s="54">
        <f t="shared" ref="D27:W27" si="8">D$15*D28/100</f>
        <v>27043292212.4617</v>
      </c>
      <c r="E27" s="54">
        <f t="shared" si="8"/>
        <v>27320478465.553322</v>
      </c>
      <c r="F27" s="54">
        <f t="shared" si="8"/>
        <v>26357347250.846012</v>
      </c>
      <c r="G27" s="54">
        <f t="shared" si="8"/>
        <v>30932350217.718151</v>
      </c>
      <c r="H27" s="54">
        <f t="shared" si="8"/>
        <v>37677652994.257751</v>
      </c>
      <c r="I27" s="54">
        <f t="shared" si="8"/>
        <v>46025864247.246796</v>
      </c>
      <c r="J27" s="54">
        <f t="shared" si="8"/>
        <v>58161672519.816414</v>
      </c>
      <c r="K27" s="54">
        <f t="shared" si="8"/>
        <v>65011832349.274864</v>
      </c>
      <c r="L27" s="54">
        <f t="shared" si="8"/>
        <v>69028833577.99968</v>
      </c>
      <c r="M27" s="54">
        <f t="shared" si="8"/>
        <v>84368995374.340103</v>
      </c>
      <c r="N27" s="54">
        <f t="shared" si="8"/>
        <v>96059546727.885788</v>
      </c>
      <c r="O27" s="54">
        <f t="shared" si="8"/>
        <v>104651010773.5939</v>
      </c>
      <c r="P27" s="54">
        <f t="shared" si="8"/>
        <v>110527548648.8232</v>
      </c>
      <c r="Q27" s="54">
        <f t="shared" si="8"/>
        <v>113923096361.13316</v>
      </c>
      <c r="R27" s="54">
        <f t="shared" si="8"/>
        <v>98129813062.449203</v>
      </c>
      <c r="S27" s="54">
        <f t="shared" si="8"/>
        <v>103723697813.18799</v>
      </c>
      <c r="T27" s="54">
        <f t="shared" si="8"/>
        <v>111118088458.7986</v>
      </c>
      <c r="U27" s="54">
        <f t="shared" si="8"/>
        <v>117793220963.27583</v>
      </c>
      <c r="V27" s="54">
        <f t="shared" si="8"/>
        <v>124780308537.1497</v>
      </c>
      <c r="W27" s="54">
        <f t="shared" si="8"/>
        <v>132236561196.18275</v>
      </c>
      <c r="X27" s="55" t="s">
        <v>151</v>
      </c>
      <c r="Y27" s="63">
        <f>$Y$15</f>
        <v>7.2999999999999995E-2</v>
      </c>
      <c r="Z27" s="57">
        <f>Y27*0.5</f>
        <v>3.6499999999999998E-2</v>
      </c>
      <c r="AA27" s="57">
        <f>Y27+Z27</f>
        <v>0.10949999999999999</v>
      </c>
    </row>
    <row r="28" spans="1:27" s="52" customFormat="1" x14ac:dyDescent="0.25">
      <c r="B28" s="58" t="s">
        <v>174</v>
      </c>
      <c r="C28">
        <v>26.425999999999998</v>
      </c>
      <c r="D28">
        <v>27.538</v>
      </c>
      <c r="E28">
        <v>27.896999999999998</v>
      </c>
      <c r="F28">
        <v>27.837</v>
      </c>
      <c r="G28">
        <v>26.420999999999999</v>
      </c>
      <c r="H28">
        <v>25.715</v>
      </c>
      <c r="I28">
        <v>28.276</v>
      </c>
      <c r="J28">
        <v>28.027000000000001</v>
      </c>
      <c r="K28">
        <v>26.638000000000002</v>
      </c>
      <c r="L28">
        <v>29.521999999999998</v>
      </c>
      <c r="M28">
        <v>29.395</v>
      </c>
      <c r="N28">
        <v>28.638999999999999</v>
      </c>
      <c r="O28">
        <v>28.259</v>
      </c>
      <c r="P28">
        <v>29.207999999999998</v>
      </c>
      <c r="Q28">
        <v>29.597999999999999</v>
      </c>
      <c r="R28">
        <v>29.523</v>
      </c>
      <c r="S28">
        <v>28.791</v>
      </c>
      <c r="T28">
        <v>28.475000000000001</v>
      </c>
      <c r="U28">
        <v>28.134</v>
      </c>
      <c r="V28">
        <v>27.773</v>
      </c>
      <c r="W28">
        <v>27.398</v>
      </c>
      <c r="Y28"/>
      <c r="Z28"/>
      <c r="AA28"/>
    </row>
    <row r="29" spans="1:27" s="52" customFormat="1" x14ac:dyDescent="0.25">
      <c r="Y29"/>
      <c r="Z29"/>
      <c r="AA29"/>
    </row>
    <row r="30" spans="1:27" s="52" customFormat="1" x14ac:dyDescent="0.25">
      <c r="Y30"/>
      <c r="Z30"/>
      <c r="AA30"/>
    </row>
    <row r="31" spans="1:27" s="52" customFormat="1" x14ac:dyDescent="0.25">
      <c r="A31" s="51" t="s">
        <v>156</v>
      </c>
      <c r="Y31"/>
      <c r="Z31"/>
      <c r="AA31"/>
    </row>
    <row r="32" spans="1:27" s="52" customFormat="1" x14ac:dyDescent="0.25">
      <c r="C32" s="53">
        <v>2000</v>
      </c>
      <c r="D32" s="53">
        <v>2001</v>
      </c>
      <c r="E32" s="53">
        <v>2002</v>
      </c>
      <c r="F32" s="53">
        <v>2003</v>
      </c>
      <c r="G32" s="53">
        <v>2004</v>
      </c>
      <c r="H32" s="53">
        <v>2005</v>
      </c>
      <c r="I32" s="53">
        <v>2006</v>
      </c>
      <c r="J32" s="53">
        <v>2007</v>
      </c>
      <c r="K32" s="53">
        <v>2008</v>
      </c>
      <c r="L32" s="53">
        <v>2009</v>
      </c>
      <c r="M32" s="53">
        <v>2010</v>
      </c>
      <c r="N32" s="53">
        <v>2011</v>
      </c>
      <c r="O32" s="53">
        <v>2012</v>
      </c>
      <c r="P32" s="53">
        <v>2013</v>
      </c>
      <c r="Q32" s="53">
        <v>2014</v>
      </c>
      <c r="R32" s="53">
        <v>2015</v>
      </c>
      <c r="S32" s="53">
        <v>2016</v>
      </c>
      <c r="T32" s="53">
        <v>2017</v>
      </c>
      <c r="U32" s="53">
        <v>2018</v>
      </c>
      <c r="V32" s="53">
        <v>2019</v>
      </c>
      <c r="W32" s="53">
        <v>2020</v>
      </c>
      <c r="Y32" s="35" t="s">
        <v>61</v>
      </c>
      <c r="Z32" s="35" t="s">
        <v>62</v>
      </c>
      <c r="AA32" s="35" t="s">
        <v>60</v>
      </c>
    </row>
    <row r="33" spans="1:32" s="52" customFormat="1" x14ac:dyDescent="0.25">
      <c r="B33" s="53" t="s">
        <v>65</v>
      </c>
      <c r="C33" s="54">
        <f>C$15*C34/100</f>
        <v>5899886199.0370827</v>
      </c>
      <c r="D33" s="54">
        <f t="shared" ref="D33:P33" si="9">D$15*D34/100</f>
        <v>5852934932.3652964</v>
      </c>
      <c r="E33" s="54">
        <f t="shared" si="9"/>
        <v>5551833685.3101063</v>
      </c>
      <c r="F33" s="54">
        <f t="shared" si="9"/>
        <v>5607877095.1618004</v>
      </c>
      <c r="G33" s="54">
        <f t="shared" si="9"/>
        <v>6287829188.7647486</v>
      </c>
      <c r="H33" s="54">
        <f t="shared" si="9"/>
        <v>8521372137.9649868</v>
      </c>
      <c r="I33" s="54">
        <f t="shared" si="9"/>
        <v>9948241578.0836334</v>
      </c>
      <c r="J33" s="54">
        <f t="shared" si="9"/>
        <v>12976995380.966158</v>
      </c>
      <c r="K33" s="54">
        <f t="shared" si="9"/>
        <v>16156398889.859732</v>
      </c>
      <c r="L33" s="54">
        <f t="shared" si="9"/>
        <v>16396527070.752371</v>
      </c>
      <c r="M33" s="54">
        <f t="shared" si="9"/>
        <v>19395324775.062447</v>
      </c>
      <c r="N33" s="54">
        <f t="shared" si="9"/>
        <v>21930594524.914112</v>
      </c>
      <c r="O33" s="54">
        <f t="shared" si="9"/>
        <v>25274914924.110126</v>
      </c>
      <c r="P33" s="54">
        <f t="shared" si="9"/>
        <v>25777365447.645405</v>
      </c>
      <c r="Q33" s="54"/>
      <c r="R33" s="54"/>
      <c r="S33" s="54"/>
      <c r="T33" s="54"/>
      <c r="U33" s="54"/>
      <c r="V33" s="54"/>
      <c r="W33" s="54"/>
      <c r="X33" s="55" t="s">
        <v>151</v>
      </c>
      <c r="Y33" s="63">
        <f>$Y$15</f>
        <v>7.2999999999999995E-2</v>
      </c>
      <c r="Z33" s="57">
        <f>Y33*0.5</f>
        <v>3.6499999999999998E-2</v>
      </c>
      <c r="AA33" s="57">
        <f>Y33+Z33</f>
        <v>0.10949999999999999</v>
      </c>
    </row>
    <row r="34" spans="1:32" s="52" customFormat="1" x14ac:dyDescent="0.25">
      <c r="B34" s="58" t="s">
        <v>175</v>
      </c>
      <c r="C34" s="59">
        <v>5.9065855915906988</v>
      </c>
      <c r="D34" s="59">
        <v>5.9600037192662425</v>
      </c>
      <c r="E34" s="59">
        <v>5.6689894547188802</v>
      </c>
      <c r="F34" s="59">
        <v>5.922692948282509</v>
      </c>
      <c r="G34" s="59">
        <v>5.3707763499067456</v>
      </c>
      <c r="H34" s="59">
        <v>5.8158368983642799</v>
      </c>
      <c r="I34" s="59">
        <v>6.1117044397209677</v>
      </c>
      <c r="J34" s="59">
        <v>6.2533664144272878</v>
      </c>
      <c r="K34" s="59">
        <v>6.6199357574772915</v>
      </c>
      <c r="L34" s="59">
        <v>7.0124069478268964</v>
      </c>
      <c r="M34" s="59">
        <v>6.7575247190433894</v>
      </c>
      <c r="N34" s="59">
        <v>6.5383433296660396</v>
      </c>
      <c r="O34" s="59">
        <v>6.8250064243110957</v>
      </c>
      <c r="P34" s="59">
        <v>6.8119242595980918</v>
      </c>
      <c r="Q34" s="58"/>
      <c r="R34" s="58"/>
      <c r="S34" s="58"/>
      <c r="T34" s="58"/>
      <c r="U34" s="58"/>
      <c r="V34" s="58"/>
      <c r="W34" s="58"/>
      <c r="Y34"/>
      <c r="Z34"/>
      <c r="AA34"/>
    </row>
    <row r="35" spans="1:32" s="52" customFormat="1" x14ac:dyDescent="0.25">
      <c r="Y35"/>
      <c r="Z35"/>
      <c r="AA35"/>
    </row>
    <row r="36" spans="1:32" s="52" customFormat="1" x14ac:dyDescent="0.25">
      <c r="Y36"/>
      <c r="Z36"/>
      <c r="AA36"/>
    </row>
    <row r="37" spans="1:32" s="52" customFormat="1" x14ac:dyDescent="0.25">
      <c r="A37" s="51" t="s">
        <v>157</v>
      </c>
      <c r="Y37"/>
      <c r="Z37"/>
      <c r="AA37"/>
    </row>
    <row r="38" spans="1:32" s="52" customFormat="1" x14ac:dyDescent="0.25">
      <c r="C38" s="53">
        <v>2000</v>
      </c>
      <c r="D38" s="53">
        <v>2001</v>
      </c>
      <c r="E38" s="53">
        <v>2002</v>
      </c>
      <c r="F38" s="53">
        <v>2003</v>
      </c>
      <c r="G38" s="53">
        <v>2004</v>
      </c>
      <c r="H38" s="53">
        <v>2005</v>
      </c>
      <c r="I38" s="53">
        <v>2006</v>
      </c>
      <c r="J38" s="53">
        <v>2007</v>
      </c>
      <c r="K38" s="53">
        <v>2008</v>
      </c>
      <c r="L38" s="53">
        <v>2009</v>
      </c>
      <c r="M38" s="53">
        <v>2010</v>
      </c>
      <c r="N38" s="53">
        <v>2011</v>
      </c>
      <c r="O38" s="53">
        <v>2012</v>
      </c>
      <c r="P38" s="53">
        <v>2013</v>
      </c>
      <c r="Q38" s="53">
        <v>2014</v>
      </c>
      <c r="R38" s="53">
        <v>2015</v>
      </c>
      <c r="S38" s="53">
        <v>2016</v>
      </c>
      <c r="T38" s="53">
        <v>2017</v>
      </c>
      <c r="U38" s="53">
        <v>2018</v>
      </c>
      <c r="V38" s="53">
        <v>2019</v>
      </c>
      <c r="W38" s="53">
        <v>2020</v>
      </c>
      <c r="Y38" s="35" t="s">
        <v>61</v>
      </c>
      <c r="Z38" s="35" t="s">
        <v>62</v>
      </c>
      <c r="AA38" s="35" t="s">
        <v>60</v>
      </c>
    </row>
    <row r="39" spans="1:32" s="52" customFormat="1" x14ac:dyDescent="0.25">
      <c r="B39" s="53" t="s">
        <v>65</v>
      </c>
      <c r="C39" s="54">
        <f>C$15*C40/100</f>
        <v>4678514834.1051912</v>
      </c>
      <c r="D39" s="54">
        <f t="shared" ref="D39:P39" si="10">D$15*D40/100</f>
        <v>4606260689.2309494</v>
      </c>
      <c r="E39" s="54">
        <f t="shared" si="10"/>
        <v>4455710869.0082846</v>
      </c>
      <c r="F39" s="54">
        <f t="shared" si="10"/>
        <v>4638860388.3009872</v>
      </c>
      <c r="G39" s="54">
        <f t="shared" si="10"/>
        <v>4780010773.0253048</v>
      </c>
      <c r="H39" s="54">
        <f t="shared" si="10"/>
        <v>6323834530.3955288</v>
      </c>
      <c r="I39" s="54">
        <f t="shared" si="10"/>
        <v>7381851376.4236937</v>
      </c>
      <c r="J39" s="54">
        <f t="shared" si="10"/>
        <v>9420432261.1129627</v>
      </c>
      <c r="K39" s="54">
        <f t="shared" si="10"/>
        <v>11465802476.027477</v>
      </c>
      <c r="L39" s="54">
        <f t="shared" si="10"/>
        <v>12037779296.686453</v>
      </c>
      <c r="M39" s="54">
        <f t="shared" si="10"/>
        <v>14281029254.889826</v>
      </c>
      <c r="N39" s="54">
        <f t="shared" si="10"/>
        <v>16498129064.382359</v>
      </c>
      <c r="O39" s="54">
        <f t="shared" si="10"/>
        <v>19153505776.259266</v>
      </c>
      <c r="P39" s="54">
        <f t="shared" si="10"/>
        <v>19599696696.225708</v>
      </c>
      <c r="Q39" s="54"/>
      <c r="R39" s="54"/>
      <c r="S39" s="54"/>
      <c r="T39" s="54"/>
      <c r="U39" s="54"/>
      <c r="V39" s="54"/>
      <c r="W39" s="54"/>
      <c r="X39" s="55" t="s">
        <v>151</v>
      </c>
      <c r="Y39" s="63">
        <f>$Y$15</f>
        <v>7.2999999999999995E-2</v>
      </c>
      <c r="Z39" s="57">
        <f>Y39*0.5</f>
        <v>3.6499999999999998E-2</v>
      </c>
      <c r="AA39" s="57">
        <f>Y39+Z39</f>
        <v>0.10949999999999999</v>
      </c>
      <c r="AC39" s="64"/>
      <c r="AD39"/>
      <c r="AE39"/>
      <c r="AF39"/>
    </row>
    <row r="40" spans="1:32" s="52" customFormat="1" x14ac:dyDescent="0.25">
      <c r="B40" s="58" t="s">
        <v>174</v>
      </c>
      <c r="C40" s="59">
        <v>4.6838273446154286</v>
      </c>
      <c r="D40" s="59">
        <v>4.6905238409393801</v>
      </c>
      <c r="E40" s="59">
        <v>4.5497360622526219</v>
      </c>
      <c r="F40" s="59">
        <v>4.8992774348712107</v>
      </c>
      <c r="G40" s="59">
        <v>4.0828667639279708</v>
      </c>
      <c r="H40" s="59">
        <v>4.3160173743811665</v>
      </c>
      <c r="I40" s="59">
        <v>4.5350420450223758</v>
      </c>
      <c r="J40" s="59">
        <v>4.5395265222515029</v>
      </c>
      <c r="K40" s="59">
        <v>4.6980070445565074</v>
      </c>
      <c r="L40" s="59">
        <v>5.1482735833166551</v>
      </c>
      <c r="M40" s="59">
        <v>4.9756531186000252</v>
      </c>
      <c r="N40" s="59">
        <v>4.9187190067979367</v>
      </c>
      <c r="O40" s="59">
        <v>5.1720371903745042</v>
      </c>
      <c r="P40" s="59">
        <v>5.1794140746055133</v>
      </c>
      <c r="Q40" s="58"/>
      <c r="R40" s="58"/>
      <c r="S40" s="58"/>
      <c r="T40" s="58"/>
      <c r="U40" s="58"/>
      <c r="V40" s="58"/>
      <c r="W40" s="58"/>
      <c r="Y40"/>
      <c r="Z40"/>
      <c r="AA40"/>
      <c r="AC40"/>
      <c r="AD40" s="36"/>
      <c r="AE40" s="36"/>
      <c r="AF40" s="36"/>
    </row>
    <row r="43" spans="1:32" x14ac:dyDescent="0.25">
      <c r="A43" s="37" t="s">
        <v>158</v>
      </c>
    </row>
    <row r="44" spans="1:32" x14ac:dyDescent="0.25">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Y44" s="35" t="s">
        <v>61</v>
      </c>
      <c r="Z44" s="35" t="s">
        <v>62</v>
      </c>
      <c r="AA44" s="35" t="s">
        <v>60</v>
      </c>
    </row>
    <row r="45" spans="1:32" x14ac:dyDescent="0.25">
      <c r="B45" s="35" t="s">
        <v>65</v>
      </c>
      <c r="C45" s="31"/>
      <c r="D45" s="31"/>
      <c r="E45" s="31"/>
      <c r="F45" s="31"/>
      <c r="G45" s="31"/>
      <c r="H45" s="31"/>
      <c r="I45" s="31"/>
      <c r="J45" s="31">
        <v>4545445.0468697902</v>
      </c>
      <c r="K45" s="31">
        <v>7678130.9659805596</v>
      </c>
      <c r="L45" s="31">
        <v>10253536.557264946</v>
      </c>
      <c r="M45" s="31"/>
      <c r="N45" s="31"/>
      <c r="O45" s="31"/>
      <c r="P45" s="31">
        <v>12983287.311837399</v>
      </c>
      <c r="Q45" s="31"/>
      <c r="R45" s="31"/>
      <c r="S45" s="31"/>
      <c r="T45" s="31"/>
      <c r="U45" s="31"/>
      <c r="V45" s="31"/>
      <c r="W45" s="31"/>
      <c r="X45" s="21" t="s">
        <v>151</v>
      </c>
      <c r="Y45" s="63">
        <f>$Y$15</f>
        <v>7.2999999999999995E-2</v>
      </c>
      <c r="Z45" s="57">
        <f>Y45*0.5</f>
        <v>3.6499999999999998E-2</v>
      </c>
      <c r="AA45" s="57">
        <f>Y45+Z45</f>
        <v>0.10949999999999999</v>
      </c>
    </row>
    <row r="46" spans="1:32" x14ac:dyDescent="0.25">
      <c r="J46" s="18"/>
      <c r="K46" s="18"/>
      <c r="L46" s="32"/>
      <c r="P46" s="18"/>
    </row>
    <row r="49" spans="1:27" x14ac:dyDescent="0.25">
      <c r="A49" s="37" t="s">
        <v>159</v>
      </c>
    </row>
    <row r="50" spans="1:27" x14ac:dyDescent="0.25">
      <c r="C50" s="35">
        <v>2000</v>
      </c>
      <c r="D50" s="35">
        <v>2001</v>
      </c>
      <c r="E50" s="35">
        <v>2002</v>
      </c>
      <c r="F50" s="35">
        <v>2003</v>
      </c>
      <c r="G50" s="35">
        <v>2004</v>
      </c>
      <c r="H50" s="35">
        <v>2005</v>
      </c>
      <c r="I50" s="35">
        <v>2006</v>
      </c>
      <c r="J50" s="35">
        <v>2007</v>
      </c>
      <c r="K50" s="35">
        <v>2008</v>
      </c>
      <c r="L50" s="35">
        <v>2009</v>
      </c>
      <c r="M50" s="35">
        <v>2010</v>
      </c>
      <c r="N50" s="35">
        <v>2011</v>
      </c>
      <c r="O50" s="35">
        <v>2012</v>
      </c>
      <c r="P50" s="35">
        <v>2013</v>
      </c>
      <c r="Q50" s="35">
        <v>2014</v>
      </c>
      <c r="R50" s="35">
        <v>2015</v>
      </c>
      <c r="S50" s="35">
        <v>2016</v>
      </c>
      <c r="T50" s="35">
        <v>2017</v>
      </c>
      <c r="U50" s="35">
        <v>2018</v>
      </c>
      <c r="V50" s="35">
        <v>2019</v>
      </c>
      <c r="W50" s="35">
        <v>2020</v>
      </c>
      <c r="Y50" s="35" t="s">
        <v>61</v>
      </c>
      <c r="Z50" s="35" t="s">
        <v>62</v>
      </c>
      <c r="AA50" s="35" t="s">
        <v>60</v>
      </c>
    </row>
    <row r="51" spans="1:27" x14ac:dyDescent="0.25">
      <c r="B51" s="35" t="s">
        <v>65</v>
      </c>
      <c r="C51" s="31"/>
      <c r="D51" s="31"/>
      <c r="E51" s="31"/>
      <c r="F51" s="31"/>
      <c r="G51" s="31"/>
      <c r="H51" s="31"/>
      <c r="I51" s="31"/>
      <c r="J51" s="31">
        <v>11312707.29686979</v>
      </c>
      <c r="K51" s="31">
        <v>13759186.85683322</v>
      </c>
      <c r="L51" s="31">
        <v>16138084.890598275</v>
      </c>
      <c r="M51" s="31"/>
      <c r="N51" s="31"/>
      <c r="O51" s="31"/>
      <c r="P51" s="31">
        <v>24956318.7987561</v>
      </c>
      <c r="Q51" s="31"/>
      <c r="R51" s="31"/>
      <c r="S51" s="31"/>
      <c r="T51" s="31"/>
      <c r="U51" s="31"/>
      <c r="V51" s="31"/>
      <c r="W51" s="31"/>
      <c r="X51" s="21" t="s">
        <v>151</v>
      </c>
      <c r="Y51" s="65">
        <v>0</v>
      </c>
      <c r="Z51" s="57">
        <f>Y51*0.5</f>
        <v>0</v>
      </c>
      <c r="AA51" s="57">
        <f>Y51+Z51</f>
        <v>0</v>
      </c>
    </row>
    <row r="52" spans="1:27" x14ac:dyDescent="0.25">
      <c r="I52" s="32"/>
      <c r="J52" s="32"/>
      <c r="K52" s="32"/>
      <c r="L52" s="32"/>
      <c r="P52" s="32"/>
    </row>
    <row r="53" spans="1:27" x14ac:dyDescent="0.25">
      <c r="J53" s="32"/>
    </row>
    <row r="54" spans="1:27" x14ac:dyDescent="0.25">
      <c r="J54" s="32"/>
    </row>
    <row r="55" spans="1:27" x14ac:dyDescent="0.25">
      <c r="A55" s="37" t="s">
        <v>160</v>
      </c>
    </row>
    <row r="56" spans="1:27" x14ac:dyDescent="0.25">
      <c r="C56" s="35">
        <v>2000</v>
      </c>
      <c r="D56" s="35">
        <v>2001</v>
      </c>
      <c r="E56" s="35">
        <v>2002</v>
      </c>
      <c r="F56" s="35">
        <v>2003</v>
      </c>
      <c r="G56" s="35">
        <v>2004</v>
      </c>
      <c r="H56" s="35">
        <v>2005</v>
      </c>
      <c r="I56" s="35">
        <v>2006</v>
      </c>
      <c r="J56" s="35">
        <v>2007</v>
      </c>
      <c r="K56" s="35">
        <v>2008</v>
      </c>
      <c r="L56" s="35">
        <v>2009</v>
      </c>
      <c r="M56" s="35">
        <v>2010</v>
      </c>
      <c r="N56" s="35">
        <v>2011</v>
      </c>
      <c r="O56" s="35">
        <v>2012</v>
      </c>
      <c r="P56" s="35">
        <v>2013</v>
      </c>
      <c r="Q56" s="35">
        <v>2014</v>
      </c>
      <c r="R56" s="35">
        <v>2015</v>
      </c>
      <c r="S56" s="35">
        <v>2016</v>
      </c>
      <c r="T56" s="35">
        <v>2017</v>
      </c>
      <c r="U56" s="35">
        <v>2018</v>
      </c>
      <c r="V56" s="35">
        <v>2019</v>
      </c>
      <c r="W56" s="35">
        <v>2020</v>
      </c>
      <c r="Y56" s="35" t="s">
        <v>61</v>
      </c>
      <c r="Z56" s="35" t="s">
        <v>62</v>
      </c>
      <c r="AA56" s="35" t="s">
        <v>60</v>
      </c>
    </row>
    <row r="57" spans="1:27" x14ac:dyDescent="0.25">
      <c r="B57" s="35" t="s">
        <v>65</v>
      </c>
      <c r="C57" s="31"/>
      <c r="D57" s="31"/>
      <c r="E57" s="31"/>
      <c r="F57" s="31"/>
      <c r="G57" s="31"/>
      <c r="H57" s="31"/>
      <c r="I57" s="31"/>
      <c r="J57" s="31">
        <v>0</v>
      </c>
      <c r="K57" s="31">
        <v>0</v>
      </c>
      <c r="L57" s="31">
        <v>0</v>
      </c>
      <c r="M57" s="31"/>
      <c r="N57" s="31"/>
      <c r="O57" s="31"/>
      <c r="P57" s="31">
        <v>0</v>
      </c>
      <c r="Q57" s="31"/>
      <c r="R57" s="31"/>
      <c r="S57" s="31"/>
      <c r="T57" s="31"/>
      <c r="U57" s="31"/>
      <c r="V57" s="31"/>
      <c r="W57" s="31"/>
      <c r="X57" s="21" t="s">
        <v>151</v>
      </c>
      <c r="Y57" s="65">
        <v>0</v>
      </c>
      <c r="Z57" s="57">
        <f>Y57*0.5</f>
        <v>0</v>
      </c>
      <c r="AA57" s="57">
        <f>Y57+Z57</f>
        <v>0</v>
      </c>
    </row>
    <row r="61" spans="1:27" x14ac:dyDescent="0.25">
      <c r="A61" s="37" t="s">
        <v>161</v>
      </c>
    </row>
    <row r="62" spans="1:27" ht="14.45" x14ac:dyDescent="0.3">
      <c r="C62" s="35">
        <v>2000</v>
      </c>
      <c r="D62" s="35">
        <v>2001</v>
      </c>
      <c r="E62" s="35">
        <v>2002</v>
      </c>
      <c r="F62" s="35">
        <v>2003</v>
      </c>
      <c r="G62" s="35">
        <v>2004</v>
      </c>
      <c r="H62" s="35">
        <v>2005</v>
      </c>
      <c r="I62" s="35">
        <v>2006</v>
      </c>
      <c r="J62" s="35">
        <v>2007</v>
      </c>
      <c r="K62" s="35">
        <v>2008</v>
      </c>
      <c r="L62" s="35">
        <v>2009</v>
      </c>
      <c r="M62" s="35">
        <v>2010</v>
      </c>
      <c r="N62" s="35">
        <v>2011</v>
      </c>
      <c r="O62" s="35">
        <v>2012</v>
      </c>
      <c r="P62" s="35">
        <v>2013</v>
      </c>
      <c r="Q62" s="35">
        <v>2014</v>
      </c>
      <c r="R62" s="35">
        <v>2015</v>
      </c>
      <c r="S62" s="35">
        <v>2016</v>
      </c>
      <c r="T62" s="35">
        <v>2017</v>
      </c>
      <c r="U62" s="35">
        <v>2018</v>
      </c>
      <c r="V62" s="35">
        <v>2019</v>
      </c>
      <c r="W62" s="35">
        <v>2020</v>
      </c>
      <c r="Y62" s="35" t="s">
        <v>61</v>
      </c>
      <c r="Z62" s="35" t="s">
        <v>62</v>
      </c>
      <c r="AA62" s="35" t="s">
        <v>60</v>
      </c>
    </row>
    <row r="63" spans="1:27" ht="14.45" x14ac:dyDescent="0.3">
      <c r="B63" s="35" t="s">
        <v>65</v>
      </c>
      <c r="C63" s="31"/>
      <c r="D63" s="31"/>
      <c r="E63" s="31"/>
      <c r="F63" s="31"/>
      <c r="G63" s="31"/>
      <c r="H63" s="31"/>
      <c r="I63" s="31"/>
      <c r="J63" s="31">
        <v>5811619.0468697902</v>
      </c>
      <c r="K63" s="31">
        <v>8549485.8609805591</v>
      </c>
      <c r="L63" s="31">
        <v>11846859.557264946</v>
      </c>
      <c r="M63" s="31"/>
      <c r="N63" s="31"/>
      <c r="O63" s="31"/>
      <c r="P63" s="31">
        <v>14672298.439999999</v>
      </c>
      <c r="Q63" s="31"/>
      <c r="R63" s="31"/>
      <c r="S63" s="31"/>
      <c r="T63" s="31"/>
      <c r="U63" s="31"/>
      <c r="V63" s="31"/>
      <c r="W63" s="31"/>
      <c r="X63" s="21" t="s">
        <v>151</v>
      </c>
      <c r="Y63" s="65">
        <v>0</v>
      </c>
      <c r="Z63" s="57">
        <f>Y63*0.5</f>
        <v>0</v>
      </c>
      <c r="AA63" s="57">
        <f>Y63+Z63</f>
        <v>0</v>
      </c>
    </row>
    <row r="64" spans="1:27" ht="14.45" x14ac:dyDescent="0.3">
      <c r="J64" s="18"/>
      <c r="K64" s="18"/>
      <c r="L64" s="18"/>
      <c r="P64" s="18"/>
    </row>
    <row r="65" spans="1:27" ht="14.45" x14ac:dyDescent="0.3">
      <c r="J65" s="18"/>
    </row>
    <row r="67" spans="1:27" ht="14.45" x14ac:dyDescent="0.3">
      <c r="A67" s="37" t="s">
        <v>162</v>
      </c>
    </row>
    <row r="68" spans="1:27" ht="14.45" x14ac:dyDescent="0.3">
      <c r="C68" s="35">
        <v>2000</v>
      </c>
      <c r="D68" s="35">
        <v>2001</v>
      </c>
      <c r="E68" s="35">
        <v>2002</v>
      </c>
      <c r="F68" s="35">
        <v>2003</v>
      </c>
      <c r="G68" s="35">
        <v>2004</v>
      </c>
      <c r="H68" s="35">
        <v>2005</v>
      </c>
      <c r="I68" s="35">
        <v>2006</v>
      </c>
      <c r="J68" s="35">
        <v>2007</v>
      </c>
      <c r="K68" s="35">
        <v>2008</v>
      </c>
      <c r="L68" s="35">
        <v>2009</v>
      </c>
      <c r="M68" s="35">
        <v>2010</v>
      </c>
      <c r="N68" s="35">
        <v>2011</v>
      </c>
      <c r="O68" s="35">
        <v>2012</v>
      </c>
      <c r="P68" s="35">
        <v>2013</v>
      </c>
      <c r="Q68" s="35">
        <v>2014</v>
      </c>
      <c r="R68" s="35">
        <v>2015</v>
      </c>
      <c r="S68" s="35">
        <v>2016</v>
      </c>
      <c r="T68" s="35">
        <v>2017</v>
      </c>
      <c r="U68" s="35">
        <v>2018</v>
      </c>
      <c r="V68" s="35">
        <v>2019</v>
      </c>
      <c r="W68" s="35">
        <v>2020</v>
      </c>
      <c r="Y68" s="35" t="s">
        <v>61</v>
      </c>
      <c r="Z68" s="35" t="s">
        <v>62</v>
      </c>
      <c r="AA68" s="35" t="s">
        <v>60</v>
      </c>
    </row>
    <row r="69" spans="1:27" ht="14.45" x14ac:dyDescent="0.3">
      <c r="B69" s="35" t="s">
        <v>65</v>
      </c>
      <c r="C69" s="31"/>
      <c r="D69" s="31"/>
      <c r="E69" s="31"/>
      <c r="F69" s="31"/>
      <c r="G69" s="31"/>
      <c r="H69" s="31"/>
      <c r="I69" s="31"/>
      <c r="J69" s="31">
        <v>0</v>
      </c>
      <c r="K69" s="31">
        <v>0</v>
      </c>
      <c r="L69" s="31">
        <v>0</v>
      </c>
      <c r="M69" s="31"/>
      <c r="N69" s="31"/>
      <c r="O69" s="31"/>
      <c r="P69" s="31">
        <v>0</v>
      </c>
      <c r="Q69" s="31"/>
      <c r="R69" s="31"/>
      <c r="S69" s="31"/>
      <c r="T69" s="31"/>
      <c r="U69" s="31"/>
      <c r="V69" s="31"/>
      <c r="W69" s="31"/>
      <c r="X69" s="21" t="s">
        <v>151</v>
      </c>
      <c r="Y69" s="63">
        <f>Y15</f>
        <v>7.2999999999999995E-2</v>
      </c>
      <c r="Z69" s="57">
        <f>Y69*0.5</f>
        <v>3.6499999999999998E-2</v>
      </c>
      <c r="AA69" s="57">
        <f>Y69+Z69</f>
        <v>0.10949999999999999</v>
      </c>
    </row>
    <row r="70" spans="1:27" ht="14.45" x14ac:dyDescent="0.3">
      <c r="J70" s="18"/>
      <c r="K70" s="18"/>
      <c r="L70" s="18"/>
      <c r="M70" s="18"/>
      <c r="N70" s="18"/>
      <c r="O70" s="18"/>
      <c r="P70" s="18"/>
    </row>
    <row r="71" spans="1:27" ht="14.45" x14ac:dyDescent="0.3">
      <c r="J71" s="32"/>
      <c r="K71" s="32"/>
      <c r="L71" s="32"/>
      <c r="M71" s="32"/>
      <c r="N71" s="32"/>
      <c r="O71" s="32"/>
      <c r="P71" s="32"/>
    </row>
    <row r="72" spans="1:27" ht="14.45" x14ac:dyDescent="0.3">
      <c r="J72" s="32"/>
      <c r="K72" s="32"/>
      <c r="L72" s="32"/>
      <c r="M72" s="32"/>
      <c r="N72" s="32"/>
      <c r="O72" s="32"/>
      <c r="P72" s="32"/>
    </row>
    <row r="73" spans="1:27" ht="14.45" x14ac:dyDescent="0.3">
      <c r="A73" s="37" t="s">
        <v>163</v>
      </c>
      <c r="J73" s="38"/>
      <c r="K73" s="38"/>
      <c r="L73" s="38"/>
      <c r="M73" s="38"/>
      <c r="N73" s="38"/>
      <c r="O73" s="38"/>
      <c r="P73" s="38"/>
    </row>
    <row r="74" spans="1:27" ht="14.45" x14ac:dyDescent="0.3">
      <c r="C74" s="35">
        <v>2000</v>
      </c>
      <c r="D74" s="35">
        <v>2001</v>
      </c>
      <c r="E74" s="35">
        <v>2002</v>
      </c>
      <c r="F74" s="35">
        <v>2003</v>
      </c>
      <c r="G74" s="35">
        <v>2004</v>
      </c>
      <c r="H74" s="35">
        <v>2005</v>
      </c>
      <c r="I74" s="35">
        <v>2006</v>
      </c>
      <c r="J74" s="35">
        <v>2007</v>
      </c>
      <c r="K74" s="35">
        <v>2008</v>
      </c>
      <c r="L74" s="35">
        <v>2009</v>
      </c>
      <c r="M74" s="35">
        <v>2010</v>
      </c>
      <c r="N74" s="35">
        <v>2011</v>
      </c>
      <c r="O74" s="35">
        <v>2012</v>
      </c>
      <c r="P74" s="35">
        <v>2013</v>
      </c>
      <c r="Q74" s="35">
        <v>2014</v>
      </c>
      <c r="R74" s="35">
        <v>2015</v>
      </c>
      <c r="S74" s="35">
        <v>2016</v>
      </c>
      <c r="T74" s="35">
        <v>2017</v>
      </c>
      <c r="U74" s="35">
        <v>2018</v>
      </c>
      <c r="V74" s="35">
        <v>2019</v>
      </c>
      <c r="W74" s="35">
        <v>2020</v>
      </c>
      <c r="Y74" s="35" t="s">
        <v>61</v>
      </c>
      <c r="Z74" s="35" t="s">
        <v>62</v>
      </c>
      <c r="AA74" s="35" t="s">
        <v>60</v>
      </c>
    </row>
    <row r="75" spans="1:27" ht="14.45" x14ac:dyDescent="0.3">
      <c r="B75" s="35" t="s">
        <v>110</v>
      </c>
      <c r="C75" s="11"/>
      <c r="D75" s="11"/>
      <c r="E75" s="11"/>
      <c r="F75" s="11"/>
      <c r="G75" s="11"/>
      <c r="H75" s="11"/>
      <c r="I75" s="11"/>
      <c r="J75" s="13"/>
      <c r="K75" s="13"/>
      <c r="L75" s="13"/>
      <c r="M75" s="13"/>
      <c r="N75" s="13"/>
      <c r="O75" s="13"/>
      <c r="P75" s="33">
        <f>1455115/49282</f>
        <v>29.526297634024594</v>
      </c>
      <c r="Q75" s="11"/>
      <c r="R75" s="11"/>
      <c r="S75" s="11"/>
      <c r="T75" s="11"/>
      <c r="U75" s="11"/>
      <c r="V75" s="11"/>
      <c r="W75" s="11"/>
      <c r="X75" s="21" t="s">
        <v>151</v>
      </c>
      <c r="Y75" s="63">
        <f>Y$3</f>
        <v>3.04E-2</v>
      </c>
      <c r="Z75" s="57">
        <f>Z$3</f>
        <v>1.52E-2</v>
      </c>
      <c r="AA75" s="57">
        <f>AA$3</f>
        <v>4.5600000000000002E-2</v>
      </c>
    </row>
    <row r="76" spans="1:27" ht="14.45" x14ac:dyDescent="0.3">
      <c r="B76" s="35" t="s">
        <v>111</v>
      </c>
      <c r="C76" s="11"/>
      <c r="D76" s="11"/>
      <c r="E76" s="11"/>
      <c r="F76" s="11"/>
      <c r="G76" s="11"/>
      <c r="H76" s="11"/>
      <c r="I76" s="11"/>
      <c r="J76" s="11"/>
      <c r="K76" s="11"/>
      <c r="L76" s="11"/>
      <c r="M76" s="11"/>
      <c r="N76" s="11"/>
      <c r="O76" s="11"/>
      <c r="P76" s="33">
        <f t="shared" ref="P76:P80" si="11">1455115/49282</f>
        <v>29.526297634024594</v>
      </c>
      <c r="Q76" s="11"/>
      <c r="R76" s="11"/>
      <c r="S76" s="11"/>
      <c r="T76" s="11"/>
      <c r="U76" s="11"/>
      <c r="V76" s="11"/>
      <c r="W76" s="11"/>
      <c r="X76" s="21" t="s">
        <v>151</v>
      </c>
      <c r="Y76" s="63">
        <f t="shared" ref="Y76:AA80" si="12">Y$3</f>
        <v>3.04E-2</v>
      </c>
      <c r="Z76" s="57">
        <f t="shared" si="12"/>
        <v>1.52E-2</v>
      </c>
      <c r="AA76" s="57">
        <f t="shared" si="12"/>
        <v>4.5600000000000002E-2</v>
      </c>
    </row>
    <row r="77" spans="1:27" ht="14.45" x14ac:dyDescent="0.3">
      <c r="B77" s="35" t="s">
        <v>130</v>
      </c>
      <c r="C77" s="11"/>
      <c r="D77" s="11"/>
      <c r="E77" s="11"/>
      <c r="F77" s="11"/>
      <c r="G77" s="11"/>
      <c r="H77" s="11"/>
      <c r="I77" s="11"/>
      <c r="J77" s="11"/>
      <c r="K77" s="11"/>
      <c r="L77" s="11"/>
      <c r="M77" s="11"/>
      <c r="N77" s="11"/>
      <c r="O77" s="11"/>
      <c r="P77" s="33">
        <f t="shared" si="11"/>
        <v>29.526297634024594</v>
      </c>
      <c r="Q77" s="11"/>
      <c r="R77" s="11"/>
      <c r="S77" s="11"/>
      <c r="T77" s="11"/>
      <c r="U77" s="11"/>
      <c r="V77" s="11"/>
      <c r="W77" s="11"/>
      <c r="X77" s="21" t="s">
        <v>151</v>
      </c>
      <c r="Y77" s="63">
        <f t="shared" si="12"/>
        <v>3.04E-2</v>
      </c>
      <c r="Z77" s="57">
        <f t="shared" si="12"/>
        <v>1.52E-2</v>
      </c>
      <c r="AA77" s="57">
        <f t="shared" si="12"/>
        <v>4.5600000000000002E-2</v>
      </c>
    </row>
    <row r="78" spans="1:27" ht="14.45" x14ac:dyDescent="0.3">
      <c r="B78" s="35" t="s">
        <v>113</v>
      </c>
      <c r="C78" s="11"/>
      <c r="D78" s="11"/>
      <c r="E78" s="11"/>
      <c r="F78" s="11"/>
      <c r="G78" s="11"/>
      <c r="H78" s="11"/>
      <c r="I78" s="11"/>
      <c r="J78" s="11"/>
      <c r="K78" s="11"/>
      <c r="L78" s="11"/>
      <c r="M78" s="11"/>
      <c r="N78" s="11"/>
      <c r="O78" s="11"/>
      <c r="P78" s="33">
        <f t="shared" si="11"/>
        <v>29.526297634024594</v>
      </c>
      <c r="Q78" s="11"/>
      <c r="R78" s="11"/>
      <c r="S78" s="11"/>
      <c r="T78" s="11"/>
      <c r="U78" s="11"/>
      <c r="V78" s="11"/>
      <c r="W78" s="11"/>
      <c r="X78" s="21" t="s">
        <v>151</v>
      </c>
      <c r="Y78" s="63">
        <f t="shared" si="12"/>
        <v>3.04E-2</v>
      </c>
      <c r="Z78" s="57">
        <f t="shared" si="12"/>
        <v>1.52E-2</v>
      </c>
      <c r="AA78" s="57">
        <f t="shared" si="12"/>
        <v>4.5600000000000002E-2</v>
      </c>
    </row>
    <row r="79" spans="1:27" x14ac:dyDescent="0.25">
      <c r="B79" s="35" t="s">
        <v>114</v>
      </c>
      <c r="C79" s="11"/>
      <c r="D79" s="11"/>
      <c r="E79" s="11"/>
      <c r="F79" s="11"/>
      <c r="G79" s="11"/>
      <c r="H79" s="11"/>
      <c r="I79" s="11"/>
      <c r="J79" s="11"/>
      <c r="K79" s="11"/>
      <c r="L79" s="11"/>
      <c r="M79" s="11"/>
      <c r="N79" s="11"/>
      <c r="O79" s="11"/>
      <c r="P79" s="33">
        <f t="shared" si="11"/>
        <v>29.526297634024594</v>
      </c>
      <c r="Q79" s="11"/>
      <c r="R79" s="11"/>
      <c r="S79" s="11"/>
      <c r="T79" s="11"/>
      <c r="U79" s="11"/>
      <c r="V79" s="11"/>
      <c r="W79" s="11"/>
      <c r="X79" s="21" t="s">
        <v>151</v>
      </c>
      <c r="Y79" s="63">
        <f t="shared" si="12"/>
        <v>3.04E-2</v>
      </c>
      <c r="Z79" s="57">
        <f t="shared" si="12"/>
        <v>1.52E-2</v>
      </c>
      <c r="AA79" s="57">
        <f t="shared" si="12"/>
        <v>4.5600000000000002E-2</v>
      </c>
    </row>
    <row r="80" spans="1:27" x14ac:dyDescent="0.25">
      <c r="B80" s="35" t="s">
        <v>115</v>
      </c>
      <c r="C80" s="11"/>
      <c r="D80" s="11"/>
      <c r="E80" s="11"/>
      <c r="F80" s="11"/>
      <c r="G80" s="11"/>
      <c r="H80" s="11"/>
      <c r="I80" s="11"/>
      <c r="J80" s="11"/>
      <c r="K80" s="11"/>
      <c r="L80" s="11"/>
      <c r="M80" s="11"/>
      <c r="N80" s="11"/>
      <c r="O80" s="11"/>
      <c r="P80" s="33">
        <f t="shared" si="11"/>
        <v>29.526297634024594</v>
      </c>
      <c r="Q80" s="11"/>
      <c r="R80" s="11"/>
      <c r="S80" s="11"/>
      <c r="T80" s="11"/>
      <c r="U80" s="11"/>
      <c r="V80" s="11"/>
      <c r="W80" s="11"/>
      <c r="X80" s="21" t="s">
        <v>151</v>
      </c>
      <c r="Y80" s="63">
        <f t="shared" si="12"/>
        <v>3.04E-2</v>
      </c>
      <c r="Z80" s="57">
        <f t="shared" si="12"/>
        <v>1.52E-2</v>
      </c>
      <c r="AA80" s="57">
        <f t="shared" si="12"/>
        <v>4.5600000000000002E-2</v>
      </c>
    </row>
    <row r="84" spans="1:27" x14ac:dyDescent="0.25">
      <c r="A84" s="37" t="s">
        <v>164</v>
      </c>
    </row>
    <row r="85" spans="1:27" x14ac:dyDescent="0.25">
      <c r="C85" s="35">
        <v>2000</v>
      </c>
      <c r="D85" s="35">
        <v>2001</v>
      </c>
      <c r="E85" s="35">
        <v>2002</v>
      </c>
      <c r="F85" s="35">
        <v>2003</v>
      </c>
      <c r="G85" s="35">
        <v>2004</v>
      </c>
      <c r="H85" s="35">
        <v>2005</v>
      </c>
      <c r="I85" s="35">
        <v>2006</v>
      </c>
      <c r="J85" s="35">
        <v>2007</v>
      </c>
      <c r="K85" s="35">
        <v>2008</v>
      </c>
      <c r="L85" s="35">
        <v>2009</v>
      </c>
      <c r="M85" s="35">
        <v>2010</v>
      </c>
      <c r="N85" s="35">
        <v>2011</v>
      </c>
      <c r="O85" s="35">
        <v>2012</v>
      </c>
      <c r="P85" s="35">
        <v>2013</v>
      </c>
      <c r="Q85" s="35">
        <v>2014</v>
      </c>
      <c r="R85" s="35">
        <v>2015</v>
      </c>
      <c r="S85" s="35">
        <v>2016</v>
      </c>
      <c r="T85" s="35">
        <v>2017</v>
      </c>
      <c r="U85" s="35">
        <v>2018</v>
      </c>
      <c r="V85" s="35">
        <v>2019</v>
      </c>
      <c r="W85" s="35">
        <v>2020</v>
      </c>
      <c r="Y85" s="35" t="s">
        <v>61</v>
      </c>
      <c r="Z85" s="35" t="s">
        <v>62</v>
      </c>
      <c r="AA85" s="35" t="s">
        <v>60</v>
      </c>
    </row>
    <row r="86" spans="1:27" x14ac:dyDescent="0.25">
      <c r="B86" s="35" t="s">
        <v>110</v>
      </c>
      <c r="C86" s="11"/>
      <c r="D86" s="11"/>
      <c r="E86" s="11"/>
      <c r="F86" s="11"/>
      <c r="G86" s="11"/>
      <c r="H86" s="11"/>
      <c r="I86" s="11"/>
      <c r="J86" s="11"/>
      <c r="K86" s="11"/>
      <c r="L86" s="11"/>
      <c r="M86" s="11"/>
      <c r="N86" s="11"/>
      <c r="O86" s="11"/>
      <c r="P86" s="11"/>
      <c r="Q86" s="11">
        <v>0</v>
      </c>
      <c r="R86" s="11"/>
      <c r="S86" s="11"/>
      <c r="T86" s="11"/>
      <c r="U86" s="11"/>
      <c r="V86" s="11"/>
      <c r="W86" s="11"/>
      <c r="X86" s="21" t="s">
        <v>151</v>
      </c>
      <c r="Y86" s="63">
        <f>Y$3</f>
        <v>3.04E-2</v>
      </c>
      <c r="Z86" s="57">
        <f>Z$3</f>
        <v>1.52E-2</v>
      </c>
      <c r="AA86" s="57">
        <f>AA$3</f>
        <v>4.5600000000000002E-2</v>
      </c>
    </row>
    <row r="87" spans="1:27" x14ac:dyDescent="0.25">
      <c r="B87" s="35" t="s">
        <v>111</v>
      </c>
      <c r="C87" s="11"/>
      <c r="D87" s="11"/>
      <c r="E87" s="11"/>
      <c r="F87" s="11"/>
      <c r="G87" s="11"/>
      <c r="H87" s="11"/>
      <c r="I87" s="11"/>
      <c r="J87" s="11"/>
      <c r="K87" s="11"/>
      <c r="L87" s="11"/>
      <c r="M87" s="11"/>
      <c r="N87" s="11"/>
      <c r="O87" s="11"/>
      <c r="P87" s="11"/>
      <c r="Q87" s="11">
        <v>0</v>
      </c>
      <c r="R87" s="11"/>
      <c r="S87" s="11"/>
      <c r="T87" s="11"/>
      <c r="U87" s="11"/>
      <c r="V87" s="11"/>
      <c r="W87" s="11"/>
      <c r="X87" s="21" t="s">
        <v>151</v>
      </c>
      <c r="Y87" s="63">
        <f t="shared" ref="Y87:AA91" si="13">Y$3</f>
        <v>3.04E-2</v>
      </c>
      <c r="Z87" s="57">
        <f t="shared" si="13"/>
        <v>1.52E-2</v>
      </c>
      <c r="AA87" s="57">
        <f t="shared" si="13"/>
        <v>4.5600000000000002E-2</v>
      </c>
    </row>
    <row r="88" spans="1:27" x14ac:dyDescent="0.25">
      <c r="B88" s="35" t="s">
        <v>130</v>
      </c>
      <c r="C88" s="11"/>
      <c r="D88" s="11"/>
      <c r="E88" s="11"/>
      <c r="F88" s="11"/>
      <c r="G88" s="11"/>
      <c r="H88" s="11"/>
      <c r="I88" s="11"/>
      <c r="J88" s="11"/>
      <c r="K88" s="11"/>
      <c r="L88" s="11"/>
      <c r="M88" s="11"/>
      <c r="N88" s="11"/>
      <c r="O88" s="11"/>
      <c r="P88" s="11"/>
      <c r="Q88" s="11">
        <v>0</v>
      </c>
      <c r="R88" s="11"/>
      <c r="S88" s="11"/>
      <c r="T88" s="11"/>
      <c r="U88" s="11"/>
      <c r="V88" s="11"/>
      <c r="W88" s="11"/>
      <c r="X88" s="21" t="s">
        <v>151</v>
      </c>
      <c r="Y88" s="63">
        <f t="shared" si="13"/>
        <v>3.04E-2</v>
      </c>
      <c r="Z88" s="57">
        <f t="shared" si="13"/>
        <v>1.52E-2</v>
      </c>
      <c r="AA88" s="57">
        <f t="shared" si="13"/>
        <v>4.5600000000000002E-2</v>
      </c>
    </row>
    <row r="89" spans="1:27" x14ac:dyDescent="0.25">
      <c r="B89" s="35" t="s">
        <v>113</v>
      </c>
      <c r="C89" s="11"/>
      <c r="D89" s="11"/>
      <c r="E89" s="11"/>
      <c r="F89" s="11"/>
      <c r="G89" s="11"/>
      <c r="H89" s="11"/>
      <c r="I89" s="11"/>
      <c r="J89" s="11"/>
      <c r="K89" s="11"/>
      <c r="L89" s="11"/>
      <c r="M89" s="11"/>
      <c r="N89" s="11"/>
      <c r="O89" s="11"/>
      <c r="P89" s="11"/>
      <c r="Q89" s="11">
        <v>0</v>
      </c>
      <c r="R89" s="11"/>
      <c r="S89" s="11"/>
      <c r="T89" s="11"/>
      <c r="U89" s="11"/>
      <c r="V89" s="11"/>
      <c r="W89" s="11"/>
      <c r="X89" s="21" t="s">
        <v>151</v>
      </c>
      <c r="Y89" s="63">
        <f t="shared" si="13"/>
        <v>3.04E-2</v>
      </c>
      <c r="Z89" s="57">
        <f t="shared" si="13"/>
        <v>1.52E-2</v>
      </c>
      <c r="AA89" s="57">
        <f t="shared" si="13"/>
        <v>4.5600000000000002E-2</v>
      </c>
    </row>
    <row r="90" spans="1:27" x14ac:dyDescent="0.25">
      <c r="B90" s="35" t="s">
        <v>114</v>
      </c>
      <c r="C90" s="11"/>
      <c r="D90" s="11"/>
      <c r="E90" s="11"/>
      <c r="F90" s="11"/>
      <c r="G90" s="11"/>
      <c r="H90" s="11"/>
      <c r="I90" s="11"/>
      <c r="J90" s="11"/>
      <c r="K90" s="11"/>
      <c r="L90" s="11"/>
      <c r="M90" s="11"/>
      <c r="N90" s="11"/>
      <c r="O90" s="11"/>
      <c r="P90" s="11"/>
      <c r="Q90" s="11">
        <v>0</v>
      </c>
      <c r="R90" s="11"/>
      <c r="S90" s="11"/>
      <c r="T90" s="11"/>
      <c r="U90" s="11"/>
      <c r="V90" s="11"/>
      <c r="W90" s="11"/>
      <c r="X90" s="21" t="s">
        <v>151</v>
      </c>
      <c r="Y90" s="63">
        <f t="shared" si="13"/>
        <v>3.04E-2</v>
      </c>
      <c r="Z90" s="57">
        <f t="shared" si="13"/>
        <v>1.52E-2</v>
      </c>
      <c r="AA90" s="57">
        <f t="shared" si="13"/>
        <v>4.5600000000000002E-2</v>
      </c>
    </row>
    <row r="91" spans="1:27" x14ac:dyDescent="0.25">
      <c r="B91" s="35" t="s">
        <v>115</v>
      </c>
      <c r="C91" s="11"/>
      <c r="D91" s="11"/>
      <c r="E91" s="11"/>
      <c r="F91" s="11"/>
      <c r="G91" s="11"/>
      <c r="H91" s="11"/>
      <c r="I91" s="11"/>
      <c r="J91" s="11"/>
      <c r="K91" s="11"/>
      <c r="L91" s="11"/>
      <c r="M91" s="11"/>
      <c r="N91" s="11"/>
      <c r="O91" s="11"/>
      <c r="P91" s="11"/>
      <c r="Q91" s="11">
        <v>0</v>
      </c>
      <c r="R91" s="11"/>
      <c r="S91" s="11"/>
      <c r="T91" s="11"/>
      <c r="U91" s="11"/>
      <c r="V91" s="11"/>
      <c r="W91" s="11"/>
      <c r="X91" s="21" t="s">
        <v>151</v>
      </c>
      <c r="Y91" s="63">
        <f t="shared" si="13"/>
        <v>3.04E-2</v>
      </c>
      <c r="Z91" s="57">
        <f t="shared" si="13"/>
        <v>1.52E-2</v>
      </c>
      <c r="AA91" s="57">
        <f t="shared" si="13"/>
        <v>4.5600000000000002E-2</v>
      </c>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heetViews>
  <sheetFormatPr defaultColWidth="8.85546875" defaultRowHeight="15" x14ac:dyDescent="0.25"/>
  <cols>
    <col min="3" max="3" width="15.7109375" customWidth="1"/>
    <col min="4" max="4" width="40.7109375" customWidth="1"/>
    <col min="7" max="7" width="12.7109375" customWidth="1"/>
    <col min="8" max="9" width="16.7109375" customWidth="1"/>
    <col min="10" max="10" width="12.7109375" customWidth="1"/>
  </cols>
  <sheetData>
    <row r="1" spans="1:11" x14ac:dyDescent="0.25">
      <c r="A1" s="4" t="s">
        <v>15</v>
      </c>
    </row>
    <row r="2" spans="1:11" x14ac:dyDescent="0.25">
      <c r="C2" s="5" t="s">
        <v>16</v>
      </c>
      <c r="D2" s="5" t="s">
        <v>17</v>
      </c>
      <c r="E2" s="5" t="s">
        <v>18</v>
      </c>
      <c r="F2" s="5" t="s">
        <v>19</v>
      </c>
      <c r="G2" s="5" t="s">
        <v>20</v>
      </c>
      <c r="H2" s="5" t="s">
        <v>21</v>
      </c>
      <c r="I2" s="5" t="s">
        <v>22</v>
      </c>
      <c r="J2" s="5" t="s">
        <v>23</v>
      </c>
      <c r="K2" s="5" t="s">
        <v>24</v>
      </c>
    </row>
    <row r="3" spans="1:11" x14ac:dyDescent="0.25">
      <c r="B3" s="6">
        <v>1</v>
      </c>
      <c r="C3" s="7" t="s">
        <v>25</v>
      </c>
      <c r="D3" s="7" t="s">
        <v>26</v>
      </c>
      <c r="E3" s="7" t="s">
        <v>27</v>
      </c>
      <c r="F3" s="7" t="s">
        <v>28</v>
      </c>
      <c r="G3" s="7" t="s">
        <v>27</v>
      </c>
      <c r="H3" s="7" t="s">
        <v>28</v>
      </c>
      <c r="I3" s="7" t="s">
        <v>27</v>
      </c>
      <c r="J3" s="7" t="s">
        <v>28</v>
      </c>
      <c r="K3" s="7" t="s">
        <v>27</v>
      </c>
    </row>
    <row r="4" spans="1:11" x14ac:dyDescent="0.25">
      <c r="B4" s="6">
        <v>2</v>
      </c>
      <c r="C4" s="7" t="s">
        <v>29</v>
      </c>
      <c r="D4" s="7" t="s">
        <v>30</v>
      </c>
      <c r="E4" s="7" t="s">
        <v>28</v>
      </c>
      <c r="F4" s="7" t="s">
        <v>27</v>
      </c>
      <c r="G4" s="7" t="s">
        <v>27</v>
      </c>
      <c r="H4" s="7" t="s">
        <v>27</v>
      </c>
      <c r="I4" s="7" t="s">
        <v>28</v>
      </c>
      <c r="J4" s="7" t="s">
        <v>27</v>
      </c>
      <c r="K4" s="7" t="s">
        <v>28</v>
      </c>
    </row>
    <row r="5" spans="1:11" x14ac:dyDescent="0.25">
      <c r="B5" s="6">
        <v>3</v>
      </c>
      <c r="C5" s="7" t="s">
        <v>31</v>
      </c>
      <c r="D5" s="7" t="s">
        <v>32</v>
      </c>
      <c r="E5" s="7" t="s">
        <v>28</v>
      </c>
      <c r="F5" s="7" t="s">
        <v>27</v>
      </c>
      <c r="G5" s="7" t="s">
        <v>27</v>
      </c>
      <c r="H5" s="7" t="s">
        <v>28</v>
      </c>
      <c r="I5" s="7" t="s">
        <v>27</v>
      </c>
      <c r="J5" s="7" t="s">
        <v>27</v>
      </c>
      <c r="K5" s="7" t="s">
        <v>27</v>
      </c>
    </row>
    <row r="6" spans="1:11" x14ac:dyDescent="0.25">
      <c r="B6" s="6">
        <v>4</v>
      </c>
      <c r="C6" s="7" t="s">
        <v>33</v>
      </c>
      <c r="D6" s="7" t="s">
        <v>33</v>
      </c>
      <c r="E6" s="7" t="s">
        <v>28</v>
      </c>
      <c r="F6" s="7" t="s">
        <v>27</v>
      </c>
      <c r="G6" s="7" t="s">
        <v>27</v>
      </c>
      <c r="H6" s="7" t="s">
        <v>27</v>
      </c>
      <c r="I6" s="7" t="s">
        <v>27</v>
      </c>
      <c r="J6" s="7" t="s">
        <v>27</v>
      </c>
      <c r="K6" s="7" t="s">
        <v>27</v>
      </c>
    </row>
    <row r="7" spans="1:11" x14ac:dyDescent="0.25">
      <c r="B7" s="6">
        <v>5</v>
      </c>
      <c r="C7" s="7" t="s">
        <v>34</v>
      </c>
      <c r="D7" s="7" t="s">
        <v>34</v>
      </c>
      <c r="E7" s="7" t="s">
        <v>27</v>
      </c>
      <c r="F7" s="7" t="s">
        <v>28</v>
      </c>
      <c r="G7" s="7" t="s">
        <v>27</v>
      </c>
      <c r="H7" s="7" t="s">
        <v>27</v>
      </c>
      <c r="I7" s="7" t="s">
        <v>27</v>
      </c>
      <c r="J7" s="7" t="s">
        <v>27</v>
      </c>
      <c r="K7" s="7" t="s">
        <v>27</v>
      </c>
    </row>
    <row r="8" spans="1:11" x14ac:dyDescent="0.25">
      <c r="B8" s="6">
        <v>6</v>
      </c>
      <c r="C8" s="7" t="s">
        <v>35</v>
      </c>
      <c r="D8" s="7" t="s">
        <v>35</v>
      </c>
      <c r="E8" s="7" t="s">
        <v>28</v>
      </c>
      <c r="F8" s="7" t="s">
        <v>27</v>
      </c>
      <c r="G8" s="7" t="s">
        <v>27</v>
      </c>
      <c r="H8" s="7" t="s">
        <v>27</v>
      </c>
      <c r="I8" s="7" t="s">
        <v>28</v>
      </c>
      <c r="J8" s="7" t="s">
        <v>27</v>
      </c>
      <c r="K8" s="7" t="s">
        <v>27</v>
      </c>
    </row>
    <row r="9" spans="1:11" x14ac:dyDescent="0.25">
      <c r="B9" s="6">
        <v>7</v>
      </c>
      <c r="C9" s="7" t="s">
        <v>36</v>
      </c>
      <c r="D9" s="7" t="s">
        <v>36</v>
      </c>
      <c r="E9" s="7" t="s">
        <v>27</v>
      </c>
      <c r="F9" s="7" t="s">
        <v>28</v>
      </c>
      <c r="G9" s="7" t="s">
        <v>27</v>
      </c>
      <c r="H9" s="7" t="s">
        <v>28</v>
      </c>
      <c r="I9" s="7" t="s">
        <v>27</v>
      </c>
      <c r="J9" s="7" t="s">
        <v>27</v>
      </c>
      <c r="K9" s="7" t="s">
        <v>27</v>
      </c>
    </row>
    <row r="13" spans="1:11" x14ac:dyDescent="0.25">
      <c r="A13" s="4" t="s">
        <v>37</v>
      </c>
    </row>
    <row r="14" spans="1:11" x14ac:dyDescent="0.25">
      <c r="C14" s="5" t="s">
        <v>16</v>
      </c>
      <c r="D14" s="5" t="s">
        <v>17</v>
      </c>
    </row>
    <row r="15" spans="1:11" x14ac:dyDescent="0.25">
      <c r="B15" s="6">
        <v>1</v>
      </c>
      <c r="C15" s="7" t="s">
        <v>38</v>
      </c>
      <c r="D15" s="7" t="s">
        <v>39</v>
      </c>
    </row>
    <row r="16" spans="1:11" x14ac:dyDescent="0.25">
      <c r="B16" s="6">
        <v>2</v>
      </c>
      <c r="C16" s="7" t="s">
        <v>40</v>
      </c>
      <c r="D16" s="7" t="s">
        <v>41</v>
      </c>
    </row>
    <row r="17" spans="2:4" x14ac:dyDescent="0.25">
      <c r="B17" s="6">
        <v>3</v>
      </c>
      <c r="C17" s="7" t="s">
        <v>42</v>
      </c>
      <c r="D17" s="7" t="s">
        <v>43</v>
      </c>
    </row>
    <row r="18" spans="2:4" x14ac:dyDescent="0.25">
      <c r="B18" s="6">
        <v>4</v>
      </c>
      <c r="C18" s="7" t="s">
        <v>44</v>
      </c>
      <c r="D18" s="7" t="s">
        <v>45</v>
      </c>
    </row>
    <row r="19" spans="2:4" x14ac:dyDescent="0.25">
      <c r="B19" s="6">
        <v>5</v>
      </c>
      <c r="C19" s="7" t="s">
        <v>46</v>
      </c>
      <c r="D19" s="7" t="s">
        <v>47</v>
      </c>
    </row>
    <row r="20" spans="2:4" x14ac:dyDescent="0.25">
      <c r="B20" s="6">
        <v>6</v>
      </c>
      <c r="C20" s="7" t="s">
        <v>48</v>
      </c>
      <c r="D20" s="7" t="s">
        <v>49</v>
      </c>
    </row>
    <row r="21" spans="2:4" x14ac:dyDescent="0.25">
      <c r="B21" s="6">
        <v>7</v>
      </c>
      <c r="C21" s="7" t="s">
        <v>50</v>
      </c>
      <c r="D21" s="7" t="s">
        <v>51</v>
      </c>
    </row>
    <row r="22" spans="2:4" x14ac:dyDescent="0.25">
      <c r="B22" s="6">
        <v>8</v>
      </c>
      <c r="C22" s="7" t="s">
        <v>52</v>
      </c>
      <c r="D22" s="7" t="s">
        <v>52</v>
      </c>
    </row>
    <row r="23" spans="2:4" x14ac:dyDescent="0.25">
      <c r="B23" s="6">
        <v>9</v>
      </c>
      <c r="C23" s="7" t="s">
        <v>53</v>
      </c>
      <c r="D23" s="7" t="s">
        <v>53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tabSelected="1" zoomScale="80" zoomScaleNormal="80" workbookViewId="0">
      <selection activeCell="Q13" sqref="Q13"/>
    </sheetView>
  </sheetViews>
  <sheetFormatPr defaultColWidth="8.85546875" defaultRowHeight="15" x14ac:dyDescent="0.25"/>
  <cols>
    <col min="4" max="4" width="9.140625" customWidth="1"/>
    <col min="5" max="5" width="13.140625" customWidth="1"/>
    <col min="6" max="10" width="8.85546875" customWidth="1"/>
    <col min="11" max="14" width="13.85546875" bestFit="1" customWidth="1"/>
    <col min="15" max="15" width="11.140625" bestFit="1" customWidth="1"/>
    <col min="16" max="17" width="13.85546875" bestFit="1" customWidth="1"/>
    <col min="29" max="29" width="22.7109375" bestFit="1" customWidth="1"/>
    <col min="30" max="30" width="16.85546875" bestFit="1" customWidth="1"/>
    <col min="31" max="31" width="21" bestFit="1" customWidth="1"/>
    <col min="32" max="32" width="12.140625" bestFit="1" customWidth="1"/>
    <col min="33" max="33" width="16.42578125" bestFit="1" customWidth="1"/>
  </cols>
  <sheetData>
    <row r="1" spans="1:33" x14ac:dyDescent="0.25">
      <c r="A1" s="4" t="s">
        <v>54</v>
      </c>
    </row>
    <row r="2" spans="1:33"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55</v>
      </c>
    </row>
    <row r="3" spans="1:33" x14ac:dyDescent="0.25">
      <c r="B3" s="6" t="str">
        <f>'Populations &amp; programs'!$C$15</f>
        <v>FSW program</v>
      </c>
      <c r="C3" s="6" t="s">
        <v>56</v>
      </c>
      <c r="D3" s="8"/>
      <c r="E3" s="8"/>
      <c r="F3" s="8"/>
      <c r="G3" s="8"/>
      <c r="H3" s="8"/>
      <c r="I3" s="8"/>
      <c r="J3" s="8"/>
      <c r="K3" s="8">
        <v>0.39</v>
      </c>
      <c r="L3" s="8">
        <v>0.49</v>
      </c>
      <c r="M3" s="8">
        <v>0.59</v>
      </c>
      <c r="N3" s="8"/>
      <c r="O3" s="8">
        <v>0.45</v>
      </c>
      <c r="P3" s="8"/>
      <c r="Q3" s="8">
        <v>0.73250000000000004</v>
      </c>
      <c r="R3" s="8"/>
      <c r="S3" s="8"/>
      <c r="T3" s="8"/>
      <c r="U3" s="8"/>
      <c r="V3" s="8"/>
      <c r="W3" s="8"/>
      <c r="X3" s="8"/>
      <c r="Y3" s="9" t="s">
        <v>57</v>
      </c>
      <c r="Z3" s="8"/>
      <c r="AB3" s="44"/>
      <c r="AC3" s="44" t="s">
        <v>165</v>
      </c>
      <c r="AD3" s="44" t="s">
        <v>166</v>
      </c>
      <c r="AE3" s="44" t="s">
        <v>170</v>
      </c>
      <c r="AF3" s="48" t="s">
        <v>167</v>
      </c>
      <c r="AG3" s="48" t="s">
        <v>171</v>
      </c>
    </row>
    <row r="4" spans="1:33" x14ac:dyDescent="0.25">
      <c r="B4" s="6" t="str">
        <f>'Populations &amp; programs'!$C$15</f>
        <v>FSW program</v>
      </c>
      <c r="C4" s="6" t="s">
        <v>58</v>
      </c>
      <c r="D4" s="13"/>
      <c r="E4" s="13"/>
      <c r="F4" s="13"/>
      <c r="G4" s="13"/>
      <c r="H4" s="13"/>
      <c r="I4" s="13"/>
      <c r="J4" s="13"/>
      <c r="K4" s="13">
        <v>1663620</v>
      </c>
      <c r="L4" s="13">
        <v>2249619.7980875042</v>
      </c>
      <c r="M4" s="13">
        <v>3030960</v>
      </c>
      <c r="N4" s="13"/>
      <c r="O4" s="13">
        <v>776500</v>
      </c>
      <c r="P4" s="13"/>
      <c r="Q4" s="13">
        <v>5221754.9435028257</v>
      </c>
      <c r="R4" s="13"/>
      <c r="S4" s="13"/>
      <c r="T4" s="13"/>
      <c r="U4" s="13"/>
      <c r="V4" s="13"/>
      <c r="W4" s="13"/>
      <c r="X4" s="13"/>
      <c r="Y4" s="9" t="s">
        <v>57</v>
      </c>
      <c r="Z4" s="10"/>
      <c r="AB4" s="44" t="s">
        <v>25</v>
      </c>
      <c r="AC4" s="45">
        <v>0.4</v>
      </c>
      <c r="AD4" s="46">
        <v>1050000</v>
      </c>
      <c r="AE4" s="46">
        <v>173514.40266666663</v>
      </c>
      <c r="AF4" s="49">
        <f>AD4/(AE4*AC4)</f>
        <v>15.12842714874113</v>
      </c>
      <c r="AG4" s="48">
        <v>40</v>
      </c>
    </row>
    <row r="5" spans="1:33" x14ac:dyDescent="0.25">
      <c r="K5" s="32"/>
      <c r="L5" s="32"/>
      <c r="N5" s="18"/>
      <c r="AB5" s="44" t="s">
        <v>31</v>
      </c>
      <c r="AC5" s="45">
        <v>0.3</v>
      </c>
      <c r="AD5" s="46">
        <v>3500000</v>
      </c>
      <c r="AE5" s="47">
        <v>292794.56792</v>
      </c>
      <c r="AF5" s="49">
        <f>AD5/(AE5*AC5)</f>
        <v>39.84591227066187</v>
      </c>
      <c r="AG5" s="48">
        <v>60</v>
      </c>
    </row>
    <row r="6" spans="1:33" x14ac:dyDescent="0.25">
      <c r="B6" s="6" t="str">
        <f>'Populations &amp; programs'!$C$16</f>
        <v>MSM program</v>
      </c>
      <c r="C6" s="6" t="s">
        <v>56</v>
      </c>
      <c r="D6" s="8"/>
      <c r="E6" s="8"/>
      <c r="F6" s="8"/>
      <c r="G6" s="8"/>
      <c r="H6" s="8"/>
      <c r="I6" s="8"/>
      <c r="J6" s="8"/>
      <c r="K6" s="8"/>
      <c r="L6" s="8"/>
      <c r="M6" s="8"/>
      <c r="N6" s="8"/>
      <c r="O6" s="8"/>
      <c r="P6" s="8"/>
      <c r="Q6" s="8">
        <v>0</v>
      </c>
      <c r="R6" s="8"/>
      <c r="S6" s="8"/>
      <c r="T6" s="8"/>
      <c r="U6" s="8"/>
      <c r="V6" s="8"/>
      <c r="W6" s="8"/>
      <c r="X6" s="8"/>
      <c r="Y6" s="9" t="s">
        <v>57</v>
      </c>
      <c r="Z6" s="8"/>
      <c r="AB6" s="44" t="s">
        <v>168</v>
      </c>
      <c r="AC6" s="45">
        <v>0.3</v>
      </c>
      <c r="AD6" s="46">
        <v>10000000</v>
      </c>
      <c r="AE6" s="44">
        <v>20025865.895456001</v>
      </c>
      <c r="AF6" s="49">
        <f>AD6/(AE6*AC6)</f>
        <v>1.6645139594636396</v>
      </c>
      <c r="AG6" s="48">
        <v>4</v>
      </c>
    </row>
    <row r="7" spans="1:33" x14ac:dyDescent="0.25">
      <c r="B7" s="6" t="str">
        <f>'Populations &amp; programs'!$C$16</f>
        <v>MSM program</v>
      </c>
      <c r="C7" s="6" t="s">
        <v>58</v>
      </c>
      <c r="D7" s="13"/>
      <c r="E7" s="13"/>
      <c r="F7" s="13"/>
      <c r="G7" s="13"/>
      <c r="H7" s="13"/>
      <c r="I7" s="13"/>
      <c r="J7" s="13"/>
      <c r="K7" s="13"/>
      <c r="L7" s="13"/>
      <c r="M7" s="13"/>
      <c r="N7" s="13"/>
      <c r="O7" s="13"/>
      <c r="P7" s="13"/>
      <c r="Q7" s="13">
        <v>0.01</v>
      </c>
      <c r="R7" s="13"/>
      <c r="S7" s="13"/>
      <c r="T7" s="13"/>
      <c r="U7" s="13"/>
      <c r="V7" s="13"/>
      <c r="W7" s="13"/>
      <c r="X7" s="13"/>
      <c r="Y7" s="9" t="s">
        <v>57</v>
      </c>
      <c r="Z7" s="10"/>
      <c r="AB7" s="44" t="s">
        <v>46</v>
      </c>
      <c r="AC7" s="46">
        <v>12500</v>
      </c>
      <c r="AD7" s="46">
        <v>4000000</v>
      </c>
      <c r="AE7" s="44"/>
      <c r="AF7" s="50">
        <f>AD7/AC7</f>
        <v>320</v>
      </c>
      <c r="AG7" s="48">
        <v>600</v>
      </c>
    </row>
    <row r="8" spans="1:33" x14ac:dyDescent="0.25">
      <c r="AB8" s="44" t="s">
        <v>169</v>
      </c>
      <c r="AC8" s="45">
        <v>0.4</v>
      </c>
      <c r="AD8" s="46">
        <v>3500000</v>
      </c>
      <c r="AE8" s="44">
        <v>20025865.895456001</v>
      </c>
      <c r="AF8" s="49">
        <f>AD8/(AE8*AC8)</f>
        <v>0.4369349143592054</v>
      </c>
      <c r="AG8" s="48">
        <v>1.1000000000000001</v>
      </c>
    </row>
    <row r="9" spans="1:33" x14ac:dyDescent="0.25">
      <c r="B9" s="6" t="str">
        <f>'Populations &amp; programs'!$C$17</f>
        <v>HIV testing</v>
      </c>
      <c r="C9" s="6" t="s">
        <v>56</v>
      </c>
      <c r="D9" s="8"/>
      <c r="E9" s="8"/>
      <c r="F9" s="8"/>
      <c r="G9" s="8"/>
      <c r="H9" s="8"/>
      <c r="I9" s="8"/>
      <c r="J9" s="8"/>
      <c r="K9" s="8">
        <v>0.249085</v>
      </c>
      <c r="L9" s="8">
        <v>0.35</v>
      </c>
      <c r="M9" s="8">
        <v>0.42286899999999999</v>
      </c>
      <c r="N9" s="8"/>
      <c r="O9" s="8"/>
      <c r="P9" s="8"/>
      <c r="Q9" s="8">
        <v>0.51165300000000002</v>
      </c>
      <c r="R9" s="8"/>
      <c r="S9" s="8"/>
      <c r="T9" s="8"/>
      <c r="U9" s="8"/>
      <c r="V9" s="8"/>
      <c r="W9" s="8"/>
      <c r="X9" s="8"/>
      <c r="Y9" s="9" t="s">
        <v>57</v>
      </c>
      <c r="Z9" s="8"/>
      <c r="AB9" s="44" t="s">
        <v>44</v>
      </c>
      <c r="AC9" s="46">
        <v>10500</v>
      </c>
      <c r="AD9" s="46">
        <v>2000000</v>
      </c>
      <c r="AE9" s="44"/>
      <c r="AF9" s="49">
        <f>AD9/AC9</f>
        <v>190.47619047619048</v>
      </c>
      <c r="AG9" s="48">
        <v>300</v>
      </c>
    </row>
    <row r="10" spans="1:33" x14ac:dyDescent="0.25">
      <c r="B10" s="6" t="str">
        <f>'Populations &amp; programs'!$C$17</f>
        <v>HIV testing</v>
      </c>
      <c r="C10" s="6" t="s">
        <v>58</v>
      </c>
      <c r="D10" s="13"/>
      <c r="E10" s="13"/>
      <c r="F10" s="13"/>
      <c r="G10" s="13"/>
      <c r="H10" s="13"/>
      <c r="I10" s="13"/>
      <c r="J10" s="13"/>
      <c r="K10" s="13">
        <v>6000000</v>
      </c>
      <c r="L10" s="13">
        <v>9000000</v>
      </c>
      <c r="M10" s="13">
        <v>10000000</v>
      </c>
      <c r="N10" s="13"/>
      <c r="O10" s="13"/>
      <c r="P10" s="13"/>
      <c r="Q10" s="13">
        <v>13000000</v>
      </c>
      <c r="R10" s="13"/>
      <c r="S10" s="13"/>
      <c r="T10" s="13"/>
      <c r="U10" s="13"/>
      <c r="V10" s="13"/>
      <c r="W10" s="13"/>
      <c r="X10" s="13"/>
      <c r="Y10" s="9" t="s">
        <v>57</v>
      </c>
      <c r="Z10" s="10"/>
    </row>
    <row r="11" spans="1:33" x14ac:dyDescent="0.25">
      <c r="K11" s="32"/>
      <c r="L11" s="18"/>
      <c r="N11" s="18"/>
      <c r="Q11" s="40"/>
    </row>
    <row r="12" spans="1:33" x14ac:dyDescent="0.25">
      <c r="B12" s="6" t="str">
        <f>'Populations &amp; programs'!$C$18</f>
        <v>ART</v>
      </c>
      <c r="C12" s="6" t="s">
        <v>56</v>
      </c>
      <c r="D12" s="8"/>
      <c r="E12" s="8"/>
      <c r="F12" s="8"/>
      <c r="G12" s="8"/>
      <c r="H12" s="8"/>
      <c r="I12" s="8"/>
      <c r="J12" s="8"/>
      <c r="K12" s="66">
        <f>'Testing &amp; treatment'!J21+'Testing &amp; treatment'!J27</f>
        <v>617</v>
      </c>
      <c r="L12" s="66">
        <f>'Testing &amp; treatment'!K21+'Testing &amp; treatment'!K27</f>
        <v>1164</v>
      </c>
      <c r="M12" s="66">
        <f>'Testing &amp; treatment'!L21+'Testing &amp; treatment'!L27</f>
        <v>2021</v>
      </c>
      <c r="N12" s="66"/>
      <c r="O12" s="66"/>
      <c r="P12" s="66"/>
      <c r="Q12" s="66">
        <f>'Testing &amp; treatment'!P21+'Testing &amp; treatment'!P27</f>
        <v>3529</v>
      </c>
      <c r="R12" s="8"/>
      <c r="S12" s="8"/>
      <c r="T12" s="8"/>
      <c r="U12" s="8"/>
      <c r="V12" s="8"/>
      <c r="W12" s="8"/>
      <c r="X12" s="8"/>
      <c r="Y12" s="9" t="s">
        <v>57</v>
      </c>
      <c r="Z12" s="8"/>
    </row>
    <row r="13" spans="1:33" x14ac:dyDescent="0.25">
      <c r="B13" s="6" t="str">
        <f>'Populations &amp; programs'!$C$18</f>
        <v>ART</v>
      </c>
      <c r="C13" s="6" t="s">
        <v>58</v>
      </c>
      <c r="D13" s="13"/>
      <c r="E13" s="13"/>
      <c r="F13" s="13"/>
      <c r="G13" s="13"/>
      <c r="H13" s="13"/>
      <c r="I13" s="13"/>
      <c r="J13" s="13"/>
      <c r="K13" s="13">
        <v>6000000</v>
      </c>
      <c r="L13" s="13">
        <v>10000000</v>
      </c>
      <c r="M13" s="13">
        <v>11000000</v>
      </c>
      <c r="N13" s="13"/>
      <c r="O13" s="13"/>
      <c r="P13" s="13"/>
      <c r="Q13" s="13">
        <v>7000000</v>
      </c>
      <c r="R13" s="13"/>
      <c r="S13" s="13"/>
      <c r="T13" s="13"/>
      <c r="U13" s="13"/>
      <c r="V13" s="13"/>
      <c r="W13" s="13"/>
      <c r="X13" s="13"/>
      <c r="Y13" s="9" t="s">
        <v>57</v>
      </c>
      <c r="Z13" s="10"/>
    </row>
    <row r="14" spans="1:33" x14ac:dyDescent="0.25">
      <c r="O14" s="18"/>
    </row>
    <row r="15" spans="1:33" x14ac:dyDescent="0.25">
      <c r="B15" s="6" t="str">
        <f>'Populations &amp; programs'!$C$19</f>
        <v>PMTCT</v>
      </c>
      <c r="C15" s="6" t="s">
        <v>56</v>
      </c>
      <c r="D15" s="8"/>
      <c r="E15" s="8"/>
      <c r="F15" s="8"/>
      <c r="G15" s="8"/>
      <c r="H15" s="8"/>
      <c r="I15" s="8"/>
      <c r="J15" s="8"/>
      <c r="K15" s="15">
        <v>253</v>
      </c>
      <c r="L15" s="15">
        <v>287</v>
      </c>
      <c r="M15" s="15">
        <v>514</v>
      </c>
      <c r="N15" s="15"/>
      <c r="O15" s="15"/>
      <c r="P15" s="15"/>
      <c r="Q15" s="15">
        <v>900</v>
      </c>
      <c r="R15" s="8"/>
      <c r="S15" s="8"/>
      <c r="T15" s="8"/>
      <c r="U15" s="8"/>
      <c r="V15" s="8"/>
      <c r="W15" s="8"/>
      <c r="X15" s="8"/>
      <c r="Y15" s="9" t="s">
        <v>57</v>
      </c>
      <c r="Z15" s="8"/>
    </row>
    <row r="16" spans="1:33" x14ac:dyDescent="0.25">
      <c r="B16" s="6" t="str">
        <f>'Populations &amp; programs'!$C$19</f>
        <v>PMTCT</v>
      </c>
      <c r="C16" s="6" t="s">
        <v>58</v>
      </c>
      <c r="D16" s="13"/>
      <c r="E16" s="13"/>
      <c r="F16" s="13"/>
      <c r="G16" s="13"/>
      <c r="H16" s="13"/>
      <c r="I16" s="13"/>
      <c r="J16" s="13"/>
      <c r="K16" s="16">
        <v>121752</v>
      </c>
      <c r="L16" s="16">
        <v>149425</v>
      </c>
      <c r="M16" s="16">
        <v>259464</v>
      </c>
      <c r="N16" s="13"/>
      <c r="O16" s="13"/>
      <c r="P16" s="13"/>
      <c r="Q16" s="13">
        <v>515305.08620689699</v>
      </c>
      <c r="R16" s="13"/>
      <c r="S16" s="13"/>
      <c r="T16" s="13"/>
      <c r="U16" s="13"/>
      <c r="V16" s="13"/>
      <c r="W16" s="13"/>
      <c r="X16" s="13"/>
      <c r="Y16" s="9" t="s">
        <v>57</v>
      </c>
      <c r="Z16" s="10"/>
    </row>
    <row r="18" spans="2:26" x14ac:dyDescent="0.25">
      <c r="B18" s="6" t="str">
        <f>'Populations &amp; programs'!$C$20</f>
        <v>MGMT</v>
      </c>
      <c r="C18" s="6" t="s">
        <v>56</v>
      </c>
      <c r="D18" s="17"/>
      <c r="E18" s="17"/>
      <c r="F18" s="17"/>
      <c r="G18" s="17"/>
      <c r="H18" s="17"/>
      <c r="I18" s="17"/>
      <c r="J18" s="17"/>
      <c r="K18" s="17"/>
      <c r="L18" s="17"/>
      <c r="M18" s="17"/>
      <c r="N18" s="17"/>
      <c r="O18" s="17"/>
      <c r="P18" s="17"/>
      <c r="Q18" s="17"/>
      <c r="R18" s="17"/>
      <c r="S18" s="17"/>
      <c r="T18" s="17"/>
      <c r="U18" s="17"/>
      <c r="V18" s="17"/>
      <c r="W18" s="17"/>
      <c r="X18" s="17"/>
      <c r="Y18" s="9" t="s">
        <v>57</v>
      </c>
      <c r="Z18" s="8"/>
    </row>
    <row r="19" spans="2:26" x14ac:dyDescent="0.25">
      <c r="B19" s="6" t="str">
        <f>'Populations &amp; programs'!$C$20</f>
        <v>MGMT</v>
      </c>
      <c r="C19" s="6" t="s">
        <v>58</v>
      </c>
      <c r="D19" s="13"/>
      <c r="E19" s="13"/>
      <c r="F19" s="13"/>
      <c r="G19" s="13"/>
      <c r="H19" s="13"/>
      <c r="I19" s="13"/>
      <c r="J19" s="13"/>
      <c r="K19" s="13">
        <v>5377398</v>
      </c>
      <c r="L19" s="13">
        <v>5411872.666666667</v>
      </c>
      <c r="M19" s="13">
        <v>5340375.3333333302</v>
      </c>
      <c r="N19" s="13"/>
      <c r="O19" s="13"/>
      <c r="P19" s="13"/>
      <c r="Q19" s="13">
        <v>4554386</v>
      </c>
      <c r="R19" s="13"/>
      <c r="S19" s="13"/>
      <c r="T19" s="13"/>
      <c r="U19" s="13"/>
      <c r="V19" s="13"/>
      <c r="W19" s="13"/>
      <c r="X19" s="13"/>
      <c r="Y19" s="9" t="s">
        <v>57</v>
      </c>
      <c r="Z19" s="10"/>
    </row>
    <row r="21" spans="2:26" x14ac:dyDescent="0.25">
      <c r="B21" s="6" t="str">
        <f>'Populations &amp; programs'!$C$21</f>
        <v>SBCC + condom program</v>
      </c>
      <c r="C21" s="6" t="s">
        <v>56</v>
      </c>
      <c r="D21" s="8"/>
      <c r="E21" s="8"/>
      <c r="F21" s="8"/>
      <c r="G21" s="8"/>
      <c r="H21" s="8"/>
      <c r="I21" s="8"/>
      <c r="J21" s="8"/>
      <c r="K21" s="8">
        <v>0.105</v>
      </c>
      <c r="L21" s="8">
        <v>0.249</v>
      </c>
      <c r="M21" s="8">
        <v>0.46100000000000002</v>
      </c>
      <c r="N21" s="14"/>
      <c r="O21" s="14"/>
      <c r="P21" s="14"/>
      <c r="Q21" s="8">
        <v>0.65</v>
      </c>
      <c r="R21" s="8"/>
      <c r="S21" s="8"/>
      <c r="T21" s="8"/>
      <c r="U21" s="8"/>
      <c r="V21" s="8"/>
      <c r="W21" s="8"/>
      <c r="X21" s="8"/>
      <c r="Y21" s="9" t="s">
        <v>57</v>
      </c>
      <c r="Z21" s="8"/>
    </row>
    <row r="22" spans="2:26" x14ac:dyDescent="0.25">
      <c r="B22" s="6" t="str">
        <f>'Populations &amp; programs'!$C$21</f>
        <v>SBCC + condom program</v>
      </c>
      <c r="C22" s="6" t="s">
        <v>58</v>
      </c>
      <c r="D22" s="13"/>
      <c r="E22" s="13"/>
      <c r="F22" s="13"/>
      <c r="G22" s="13"/>
      <c r="H22" s="13"/>
      <c r="I22" s="13"/>
      <c r="J22" s="13"/>
      <c r="K22" s="13">
        <v>1268818.1818181819</v>
      </c>
      <c r="L22" s="13">
        <v>3221760</v>
      </c>
      <c r="M22" s="13">
        <v>6599317.3333333004</v>
      </c>
      <c r="N22" s="13"/>
      <c r="O22" s="13"/>
      <c r="P22" s="13"/>
      <c r="Q22" s="13">
        <v>12172637.210000001</v>
      </c>
      <c r="R22" s="13"/>
      <c r="S22" s="13"/>
      <c r="T22" s="13"/>
      <c r="U22" s="13"/>
      <c r="V22" s="13"/>
      <c r="W22" s="13"/>
      <c r="X22" s="13"/>
      <c r="Y22" s="9" t="s">
        <v>57</v>
      </c>
      <c r="Z22" s="10"/>
    </row>
    <row r="23" spans="2:26" x14ac:dyDescent="0.25">
      <c r="N23" s="18"/>
      <c r="P23" s="18"/>
    </row>
    <row r="24" spans="2:26" x14ac:dyDescent="0.25">
      <c r="B24" s="6" t="str">
        <f>'Populations &amp; programs'!$C$22</f>
        <v>Other HIV care</v>
      </c>
      <c r="C24" s="6" t="s">
        <v>56</v>
      </c>
      <c r="D24" s="17"/>
      <c r="E24" s="17"/>
      <c r="F24" s="17"/>
      <c r="G24" s="17"/>
      <c r="H24" s="17"/>
      <c r="I24" s="17"/>
      <c r="J24" s="17"/>
      <c r="K24" s="17"/>
      <c r="L24" s="17"/>
      <c r="M24" s="17"/>
      <c r="N24" s="17"/>
      <c r="O24" s="17"/>
      <c r="P24" s="17"/>
      <c r="Q24" s="17"/>
      <c r="R24" s="17"/>
      <c r="S24" s="17"/>
      <c r="T24" s="17"/>
      <c r="U24" s="17"/>
      <c r="V24" s="17"/>
      <c r="W24" s="17"/>
      <c r="X24" s="17"/>
      <c r="Y24" s="9" t="s">
        <v>57</v>
      </c>
      <c r="Z24" s="8"/>
    </row>
    <row r="25" spans="2:26" x14ac:dyDescent="0.25">
      <c r="B25" s="6" t="str">
        <f>'Populations &amp; programs'!$C$22</f>
        <v>Other HIV care</v>
      </c>
      <c r="C25" s="6" t="s">
        <v>58</v>
      </c>
      <c r="D25" s="13"/>
      <c r="E25" s="13"/>
      <c r="F25" s="13"/>
      <c r="G25" s="13"/>
      <c r="H25" s="13"/>
      <c r="I25" s="13"/>
      <c r="J25" s="13"/>
      <c r="K25" s="13">
        <v>26858.25</v>
      </c>
      <c r="L25" s="13">
        <v>41327.5</v>
      </c>
      <c r="M25" s="13">
        <v>68085</v>
      </c>
      <c r="N25" s="13"/>
      <c r="O25" s="13"/>
      <c r="P25" s="13"/>
      <c r="Q25" s="13">
        <v>234678.75</v>
      </c>
      <c r="R25" s="13"/>
      <c r="S25" s="13"/>
      <c r="T25" s="13"/>
      <c r="U25" s="13"/>
      <c r="V25" s="13"/>
      <c r="W25" s="13"/>
      <c r="X25" s="13"/>
      <c r="Y25" s="9" t="s">
        <v>57</v>
      </c>
      <c r="Z25" s="10"/>
    </row>
    <row r="27" spans="2:26" ht="14.45" x14ac:dyDescent="0.3">
      <c r="B27" s="6" t="str">
        <f>'Populations &amp; programs'!$C$23</f>
        <v>Other prevention</v>
      </c>
      <c r="C27" s="6" t="s">
        <v>56</v>
      </c>
      <c r="D27" s="17"/>
      <c r="E27" s="17"/>
      <c r="F27" s="17"/>
      <c r="G27" s="17"/>
      <c r="H27" s="17"/>
      <c r="I27" s="17"/>
      <c r="J27" s="17"/>
      <c r="K27" s="17"/>
      <c r="L27" s="17"/>
      <c r="M27" s="17"/>
      <c r="N27" s="17"/>
      <c r="O27" s="17"/>
      <c r="P27" s="17"/>
      <c r="Q27" s="17"/>
      <c r="R27" s="17"/>
      <c r="S27" s="17"/>
      <c r="T27" s="17"/>
      <c r="U27" s="17"/>
      <c r="V27" s="17"/>
      <c r="W27" s="17"/>
      <c r="X27" s="17"/>
      <c r="Y27" s="9" t="s">
        <v>57</v>
      </c>
      <c r="Z27" s="8"/>
    </row>
    <row r="28" spans="2:26" ht="14.45" x14ac:dyDescent="0.3">
      <c r="B28" s="6" t="str">
        <f>'Populations &amp; programs'!$C$23</f>
        <v>Other prevention</v>
      </c>
      <c r="C28" s="6" t="s">
        <v>58</v>
      </c>
      <c r="D28" s="13"/>
      <c r="E28" s="13"/>
      <c r="F28" s="13"/>
      <c r="G28" s="13"/>
      <c r="H28" s="13"/>
      <c r="I28" s="13"/>
      <c r="J28" s="13"/>
      <c r="K28" s="13">
        <v>3949258</v>
      </c>
      <c r="L28" s="13">
        <v>5012612</v>
      </c>
      <c r="M28" s="13">
        <v>4924405</v>
      </c>
      <c r="N28" s="13"/>
      <c r="O28" s="13"/>
      <c r="P28" s="13"/>
      <c r="Q28" s="13">
        <v>3924405</v>
      </c>
      <c r="R28" s="13"/>
      <c r="S28" s="13"/>
      <c r="T28" s="13"/>
      <c r="U28" s="13"/>
      <c r="V28" s="13"/>
      <c r="W28" s="13"/>
      <c r="X28" s="13"/>
      <c r="Y28" s="9" t="s">
        <v>57</v>
      </c>
      <c r="Z28" s="10"/>
    </row>
    <row r="29" spans="2:26" ht="14.45" x14ac:dyDescent="0.3">
      <c r="K29" s="18">
        <f t="shared" ref="K29:M29" si="0">K4+K7+K10+K13+K16+K19+K22+K25+K28</f>
        <v>24407704.431818184</v>
      </c>
      <c r="L29" s="18">
        <f t="shared" si="0"/>
        <v>35086616.964754172</v>
      </c>
      <c r="M29" s="18">
        <f t="shared" si="0"/>
        <v>41222606.666666627</v>
      </c>
      <c r="N29" s="18"/>
      <c r="O29" s="18"/>
      <c r="P29" s="18"/>
      <c r="Q29" s="71">
        <f>Q4+Q7+Q10+Q13+Q16+Q19+Q22+Q25+Q28</f>
        <v>46623166.999709725</v>
      </c>
    </row>
    <row r="30" spans="2:26" ht="14.45" x14ac:dyDescent="0.3">
      <c r="Q30" s="18"/>
    </row>
    <row r="31" spans="2:26" ht="14.45" x14ac:dyDescent="0.3">
      <c r="L31" s="36"/>
      <c r="Q31" s="18"/>
    </row>
    <row r="32" spans="2:26" ht="14.45" x14ac:dyDescent="0.3">
      <c r="K32" s="37"/>
    </row>
    <row r="34" spans="11:13" ht="14.45" x14ac:dyDescent="0.3">
      <c r="L34" s="43"/>
    </row>
    <row r="35" spans="11:13" ht="14.45" x14ac:dyDescent="0.3">
      <c r="K35" s="37"/>
    </row>
    <row r="36" spans="11:13" ht="14.45" x14ac:dyDescent="0.3">
      <c r="M36" s="39"/>
    </row>
    <row r="37" spans="11:13" ht="14.45" x14ac:dyDescent="0.3">
      <c r="K37" s="37"/>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topLeftCell="A15" workbookViewId="0">
      <selection activeCell="N33" sqref="N33"/>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4" t="s">
        <v>59</v>
      </c>
      <c r="K1" s="20"/>
    </row>
    <row r="2" spans="1:26" ht="14.45" x14ac:dyDescent="0.3">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55</v>
      </c>
    </row>
    <row r="3" spans="1:26" ht="14.45" x14ac:dyDescent="0.3">
      <c r="B3" s="6" t="str">
        <f>'Populations &amp; programs'!$C$3</f>
        <v>FSW</v>
      </c>
      <c r="C3" s="6" t="s">
        <v>60</v>
      </c>
      <c r="D3" s="10"/>
      <c r="E3" s="10"/>
      <c r="F3" s="10"/>
      <c r="G3" s="10"/>
      <c r="H3" s="10"/>
      <c r="I3" s="10"/>
      <c r="J3" s="10"/>
      <c r="K3" s="10"/>
      <c r="L3" s="10"/>
      <c r="M3" s="10"/>
      <c r="N3" s="10"/>
      <c r="O3" s="10"/>
      <c r="P3" s="10"/>
      <c r="Q3" s="10"/>
      <c r="R3" s="10"/>
      <c r="S3" s="10"/>
      <c r="T3" s="10"/>
      <c r="U3" s="10"/>
      <c r="V3" s="10"/>
      <c r="W3" s="10"/>
      <c r="X3" s="10"/>
      <c r="Y3" s="9" t="s">
        <v>57</v>
      </c>
      <c r="Z3" s="10"/>
    </row>
    <row r="4" spans="1:26" ht="14.45" x14ac:dyDescent="0.3">
      <c r="B4" s="6" t="str">
        <f>'Populations &amp; programs'!$C$3</f>
        <v>FSW</v>
      </c>
      <c r="C4" s="6" t="s">
        <v>61</v>
      </c>
      <c r="D4" s="14">
        <v>139172.68199999997</v>
      </c>
      <c r="E4" s="14">
        <v>142903.36199999999</v>
      </c>
      <c r="F4" s="14">
        <v>146834.7015</v>
      </c>
      <c r="G4" s="14">
        <v>150947.02799999999</v>
      </c>
      <c r="H4" s="14">
        <v>155239.50299999997</v>
      </c>
      <c r="I4" s="14">
        <v>159704.08549999999</v>
      </c>
      <c r="J4" s="14">
        <v>164054.05149999997</v>
      </c>
      <c r="K4" s="14">
        <v>168684.54949999999</v>
      </c>
      <c r="L4" s="14">
        <v>173498.35649999997</v>
      </c>
      <c r="M4" s="14">
        <v>178360.30199999997</v>
      </c>
      <c r="N4" s="14">
        <v>183205.09050000002</v>
      </c>
      <c r="O4" s="10"/>
      <c r="P4" s="10"/>
      <c r="Q4" s="10"/>
      <c r="R4" s="10"/>
      <c r="S4" s="10"/>
      <c r="T4" s="10"/>
      <c r="U4" s="10"/>
      <c r="V4" s="10"/>
      <c r="W4" s="10"/>
      <c r="X4" s="10"/>
      <c r="Y4" s="9" t="s">
        <v>57</v>
      </c>
      <c r="Z4" s="10"/>
    </row>
    <row r="5" spans="1:26" ht="14.45" x14ac:dyDescent="0.3">
      <c r="B5" s="6" t="str">
        <f>'Populations &amp; programs'!$C$3</f>
        <v>FSW</v>
      </c>
      <c r="C5" s="6" t="s">
        <v>62</v>
      </c>
      <c r="D5" s="10"/>
      <c r="E5" s="10"/>
      <c r="F5" s="10"/>
      <c r="G5" s="10"/>
      <c r="H5" s="10"/>
      <c r="I5" s="10"/>
      <c r="J5" s="10"/>
      <c r="K5" s="10"/>
      <c r="L5" s="10"/>
      <c r="M5" s="10"/>
      <c r="N5" s="10"/>
      <c r="O5" s="10"/>
      <c r="P5" s="10"/>
      <c r="Q5" s="10"/>
      <c r="R5" s="10"/>
      <c r="S5" s="10"/>
      <c r="T5" s="10"/>
      <c r="U5" s="10"/>
      <c r="V5" s="10"/>
      <c r="W5" s="10"/>
      <c r="X5" s="10"/>
      <c r="Y5" s="9" t="s">
        <v>57</v>
      </c>
      <c r="Z5" s="10"/>
    </row>
    <row r="7" spans="1:26" ht="14.45" x14ac:dyDescent="0.3">
      <c r="B7" s="6" t="str">
        <f>'Populations &amp; programs'!$C$4</f>
        <v>Clients</v>
      </c>
      <c r="C7" s="6" t="s">
        <v>60</v>
      </c>
      <c r="D7" s="10"/>
      <c r="E7" s="10"/>
      <c r="F7" s="10"/>
      <c r="G7" s="10"/>
      <c r="H7" s="10"/>
      <c r="I7" s="10"/>
      <c r="J7" s="10"/>
      <c r="K7" s="10"/>
      <c r="L7" s="10"/>
      <c r="M7" s="10"/>
      <c r="N7" s="10"/>
      <c r="O7" s="10"/>
      <c r="P7" s="10"/>
      <c r="Q7" s="10"/>
      <c r="R7" s="10"/>
      <c r="S7" s="10"/>
      <c r="T7" s="10"/>
      <c r="U7" s="10"/>
      <c r="V7" s="10"/>
      <c r="W7" s="10"/>
      <c r="X7" s="10"/>
      <c r="Y7" s="9" t="s">
        <v>57</v>
      </c>
      <c r="Z7" s="10"/>
    </row>
    <row r="8" spans="1:26" ht="14.45" x14ac:dyDescent="0.3">
      <c r="B8" s="6" t="str">
        <f>'Populations &amp; programs'!$C$4</f>
        <v>Clients</v>
      </c>
      <c r="C8" s="6" t="s">
        <v>61</v>
      </c>
      <c r="D8" s="15">
        <v>979330.74050000007</v>
      </c>
      <c r="E8" s="15">
        <v>1005100.5545</v>
      </c>
      <c r="F8" s="15">
        <v>1032397.1909999998</v>
      </c>
      <c r="G8" s="15">
        <v>1061105.969</v>
      </c>
      <c r="H8" s="15">
        <v>1091227.4904999998</v>
      </c>
      <c r="I8" s="15">
        <v>1122701.2544999998</v>
      </c>
      <c r="J8" s="15">
        <v>1153293.841</v>
      </c>
      <c r="K8" s="15">
        <v>1185986.2035000001</v>
      </c>
      <c r="L8" s="15">
        <v>1220095.0719999999</v>
      </c>
      <c r="M8" s="15">
        <v>1254652.581</v>
      </c>
      <c r="N8" s="15">
        <v>1289179.3879999998</v>
      </c>
      <c r="O8" s="10"/>
      <c r="P8" s="10"/>
      <c r="Q8" s="10"/>
      <c r="R8" s="10"/>
      <c r="S8" s="10"/>
      <c r="T8" s="10"/>
      <c r="U8" s="10"/>
      <c r="V8" s="10"/>
      <c r="W8" s="10"/>
      <c r="X8" s="10"/>
      <c r="Y8" s="9" t="s">
        <v>57</v>
      </c>
      <c r="Z8" s="10"/>
    </row>
    <row r="9" spans="1:26" ht="14.45" x14ac:dyDescent="0.3">
      <c r="B9" s="6" t="str">
        <f>'Populations &amp; programs'!$C$4</f>
        <v>Clients</v>
      </c>
      <c r="C9" s="6" t="s">
        <v>62</v>
      </c>
      <c r="D9" s="10"/>
      <c r="E9" s="10"/>
      <c r="F9" s="10"/>
      <c r="G9" s="10"/>
      <c r="H9" s="10"/>
      <c r="I9" s="10"/>
      <c r="J9" s="10"/>
      <c r="K9" s="10"/>
      <c r="L9" s="10"/>
      <c r="M9" s="10"/>
      <c r="N9" s="10"/>
      <c r="O9" s="10"/>
      <c r="P9" s="10"/>
      <c r="Q9" s="10"/>
      <c r="R9" s="10"/>
      <c r="S9" s="10"/>
      <c r="T9" s="10"/>
      <c r="U9" s="10"/>
      <c r="V9" s="10"/>
      <c r="W9" s="10"/>
      <c r="X9" s="10"/>
      <c r="Y9" s="9" t="s">
        <v>57</v>
      </c>
      <c r="Z9" s="10"/>
    </row>
    <row r="11" spans="1:26" ht="14.45" x14ac:dyDescent="0.3">
      <c r="B11" s="6" t="str">
        <f>'Populations &amp; programs'!$C$5</f>
        <v>MSM</v>
      </c>
      <c r="C11" s="6" t="s">
        <v>60</v>
      </c>
      <c r="D11" s="10"/>
      <c r="E11" s="10"/>
      <c r="F11" s="10"/>
      <c r="G11" s="10"/>
      <c r="H11" s="10"/>
      <c r="I11" s="10"/>
      <c r="J11" s="10"/>
      <c r="K11" s="10"/>
      <c r="L11" s="10"/>
      <c r="M11" s="10"/>
      <c r="N11" s="10"/>
      <c r="O11" s="10"/>
      <c r="P11" s="10"/>
      <c r="Q11" s="10"/>
      <c r="R11" s="10"/>
      <c r="S11" s="10"/>
      <c r="T11" s="10"/>
      <c r="U11" s="10"/>
      <c r="V11" s="10"/>
      <c r="W11" s="10"/>
      <c r="X11" s="10"/>
      <c r="Y11" s="9" t="s">
        <v>57</v>
      </c>
      <c r="Z11" s="10"/>
    </row>
    <row r="12" spans="1:26" ht="14.45" x14ac:dyDescent="0.3">
      <c r="B12" s="6" t="str">
        <f>'Populations &amp; programs'!$C$5</f>
        <v>MSM</v>
      </c>
      <c r="C12" s="6" t="s">
        <v>61</v>
      </c>
      <c r="D12" s="19">
        <v>233634.81954</v>
      </c>
      <c r="E12" s="19">
        <v>240092.89913999999</v>
      </c>
      <c r="F12" s="19">
        <v>246814.95895499998</v>
      </c>
      <c r="G12" s="19">
        <v>253861.58915999997</v>
      </c>
      <c r="H12" s="19">
        <v>261202.81490999999</v>
      </c>
      <c r="I12" s="19">
        <v>268928.87743499997</v>
      </c>
      <c r="J12" s="19">
        <v>276418.378455</v>
      </c>
      <c r="K12" s="19">
        <v>284379.46351500001</v>
      </c>
      <c r="L12" s="19">
        <v>292755.04930499999</v>
      </c>
      <c r="M12" s="19">
        <v>301249.19094</v>
      </c>
      <c r="N12" s="19">
        <v>309773.84728499997</v>
      </c>
      <c r="O12" s="10"/>
      <c r="P12" s="10"/>
      <c r="Q12" s="10"/>
      <c r="R12" s="10"/>
      <c r="S12" s="10"/>
      <c r="T12" s="10"/>
      <c r="U12" s="10"/>
      <c r="V12" s="10"/>
      <c r="W12" s="10"/>
      <c r="X12" s="10"/>
      <c r="Y12" s="9" t="s">
        <v>57</v>
      </c>
      <c r="Z12" s="10"/>
    </row>
    <row r="13" spans="1:26" ht="14.45" x14ac:dyDescent="0.3">
      <c r="B13" s="6" t="str">
        <f>'Populations &amp; programs'!$C$5</f>
        <v>MSM</v>
      </c>
      <c r="C13" s="6" t="s">
        <v>62</v>
      </c>
      <c r="D13" s="10"/>
      <c r="E13" s="10"/>
      <c r="F13" s="10"/>
      <c r="G13" s="10"/>
      <c r="H13" s="10"/>
      <c r="I13" s="10"/>
      <c r="J13" s="10"/>
      <c r="K13" s="10"/>
      <c r="L13" s="10"/>
      <c r="M13" s="10"/>
      <c r="N13" s="10"/>
      <c r="O13" s="10"/>
      <c r="P13" s="10"/>
      <c r="Q13" s="10"/>
      <c r="R13" s="10"/>
      <c r="S13" s="10"/>
      <c r="T13" s="10"/>
      <c r="U13" s="10"/>
      <c r="V13" s="10"/>
      <c r="W13" s="10"/>
      <c r="X13" s="10"/>
      <c r="Y13" s="9" t="s">
        <v>57</v>
      </c>
      <c r="Z13" s="10"/>
    </row>
    <row r="14" spans="1:26" ht="14.45" x14ac:dyDescent="0.3">
      <c r="D14" s="20"/>
      <c r="E14" s="20"/>
      <c r="F14" s="20"/>
      <c r="G14" s="20"/>
      <c r="H14" s="20"/>
      <c r="I14" s="20"/>
      <c r="J14" s="20"/>
      <c r="K14" s="20"/>
      <c r="L14" s="20"/>
      <c r="M14" s="20"/>
      <c r="N14" s="20"/>
    </row>
    <row r="15" spans="1:26" ht="14.45" x14ac:dyDescent="0.3">
      <c r="B15" s="6" t="str">
        <f>'Populations &amp; programs'!$C$6</f>
        <v>Males 0-14</v>
      </c>
      <c r="C15" s="6" t="s">
        <v>60</v>
      </c>
      <c r="D15" s="10"/>
      <c r="E15" s="10"/>
      <c r="F15" s="10"/>
      <c r="G15" s="10"/>
      <c r="H15" s="10"/>
      <c r="I15" s="10"/>
      <c r="J15" s="10"/>
      <c r="K15" s="10"/>
      <c r="L15" s="10"/>
      <c r="M15" s="10"/>
      <c r="N15" s="10"/>
      <c r="O15" s="10"/>
      <c r="P15" s="10"/>
      <c r="Q15" s="10"/>
      <c r="R15" s="10"/>
      <c r="S15" s="10"/>
      <c r="T15" s="10"/>
      <c r="U15" s="10"/>
      <c r="V15" s="10"/>
      <c r="W15" s="10"/>
      <c r="X15" s="10"/>
      <c r="Y15" s="9" t="s">
        <v>57</v>
      </c>
      <c r="Z15" s="10"/>
    </row>
    <row r="16" spans="1:26" ht="14.45" x14ac:dyDescent="0.3">
      <c r="B16" s="6" t="str">
        <f>'Populations &amp; programs'!$C$6</f>
        <v>Males 0-14</v>
      </c>
      <c r="C16" s="6" t="s">
        <v>61</v>
      </c>
      <c r="D16" s="14">
        <v>5723488.8407041095</v>
      </c>
      <c r="E16" s="14">
        <v>5858607.2957011135</v>
      </c>
      <c r="F16" s="14">
        <v>6003342.2545919986</v>
      </c>
      <c r="G16" s="14">
        <v>6153172.9878569786</v>
      </c>
      <c r="H16" s="14">
        <v>6299294.3540538466</v>
      </c>
      <c r="I16" s="14">
        <v>6436264.5069840979</v>
      </c>
      <c r="J16" s="14">
        <v>6583259.0201850031</v>
      </c>
      <c r="K16" s="14">
        <v>6717814.9076994918</v>
      </c>
      <c r="L16" s="14">
        <v>6843212.1268744087</v>
      </c>
      <c r="M16" s="14">
        <v>6961495.9108635653</v>
      </c>
      <c r="N16" s="14">
        <v>7074265.7621033583</v>
      </c>
      <c r="O16" s="10"/>
      <c r="P16" s="10"/>
      <c r="Q16" s="10"/>
      <c r="R16" s="10"/>
      <c r="S16" s="10"/>
      <c r="T16" s="10"/>
      <c r="U16" s="10"/>
      <c r="V16" s="10"/>
      <c r="W16" s="10"/>
      <c r="X16" s="10"/>
      <c r="Y16" s="9" t="s">
        <v>57</v>
      </c>
      <c r="Z16" s="10"/>
    </row>
    <row r="17" spans="2:26" ht="14.45" x14ac:dyDescent="0.3">
      <c r="B17" s="6" t="str">
        <f>'Populations &amp; programs'!$C$6</f>
        <v>Males 0-14</v>
      </c>
      <c r="C17" s="6" t="s">
        <v>62</v>
      </c>
      <c r="D17" s="10"/>
      <c r="E17" s="10"/>
      <c r="F17" s="10"/>
      <c r="G17" s="10"/>
      <c r="H17" s="10"/>
      <c r="I17" s="10"/>
      <c r="J17" s="10"/>
      <c r="K17" s="10"/>
      <c r="L17" s="10"/>
      <c r="M17" s="10"/>
      <c r="N17" s="10"/>
      <c r="O17" s="10"/>
      <c r="P17" s="10"/>
      <c r="Q17" s="10"/>
      <c r="R17" s="10"/>
      <c r="S17" s="10"/>
      <c r="T17" s="10"/>
      <c r="U17" s="10"/>
      <c r="V17" s="10"/>
      <c r="W17" s="10"/>
      <c r="X17" s="10"/>
      <c r="Y17" s="9" t="s">
        <v>57</v>
      </c>
      <c r="Z17" s="10"/>
    </row>
    <row r="19" spans="2:26" ht="14.45" x14ac:dyDescent="0.3">
      <c r="B19" s="6" t="str">
        <f>'Populations &amp; programs'!$C$7</f>
        <v>Females 0-14</v>
      </c>
      <c r="C19" s="6" t="s">
        <v>60</v>
      </c>
      <c r="D19" s="10"/>
      <c r="E19" s="10"/>
      <c r="F19" s="10"/>
      <c r="G19" s="10"/>
      <c r="H19" s="10"/>
      <c r="I19" s="10"/>
      <c r="J19" s="10"/>
      <c r="K19" s="10"/>
      <c r="L19" s="10"/>
      <c r="M19" s="10"/>
      <c r="N19" s="10"/>
      <c r="O19" s="10"/>
      <c r="P19" s="10"/>
      <c r="Q19" s="10"/>
      <c r="R19" s="10"/>
      <c r="S19" s="10"/>
      <c r="T19" s="10"/>
      <c r="U19" s="10"/>
      <c r="V19" s="10"/>
      <c r="W19" s="10"/>
      <c r="X19" s="10"/>
      <c r="Y19" s="9" t="s">
        <v>57</v>
      </c>
      <c r="Z19" s="10"/>
    </row>
    <row r="20" spans="2:26" ht="14.45" x14ac:dyDescent="0.3">
      <c r="B20" s="6" t="str">
        <f>'Populations &amp; programs'!$C$7</f>
        <v>Females 0-14</v>
      </c>
      <c r="C20" s="6" t="s">
        <v>61</v>
      </c>
      <c r="D20" s="14">
        <v>6556511.1592958905</v>
      </c>
      <c r="E20" s="14">
        <v>6714392.7042988865</v>
      </c>
      <c r="F20" s="14">
        <v>6882657.7454080014</v>
      </c>
      <c r="G20" s="14">
        <v>7054827.0121430214</v>
      </c>
      <c r="H20" s="14">
        <v>7225705.6459461534</v>
      </c>
      <c r="I20" s="14">
        <v>7385735.4930159021</v>
      </c>
      <c r="J20" s="14">
        <v>7551740.9798149969</v>
      </c>
      <c r="K20" s="14">
        <v>7708185.0923005082</v>
      </c>
      <c r="L20" s="14">
        <v>7852787.8731255913</v>
      </c>
      <c r="M20" s="14">
        <v>7985504.0891364347</v>
      </c>
      <c r="N20" s="14">
        <v>8112734.2378966417</v>
      </c>
      <c r="O20" s="10"/>
      <c r="P20" s="10"/>
      <c r="Q20" s="10"/>
      <c r="R20" s="10"/>
      <c r="S20" s="10"/>
      <c r="T20" s="10"/>
      <c r="U20" s="10"/>
      <c r="V20" s="10"/>
      <c r="W20" s="10"/>
      <c r="X20" s="10"/>
      <c r="Y20" s="9" t="s">
        <v>57</v>
      </c>
      <c r="Z20" s="10"/>
    </row>
    <row r="21" spans="2:26" ht="14.45" x14ac:dyDescent="0.3">
      <c r="B21" s="6" t="str">
        <f>'Populations &amp; programs'!$C$7</f>
        <v>Females 0-14</v>
      </c>
      <c r="C21" s="6" t="s">
        <v>62</v>
      </c>
      <c r="D21" s="10"/>
      <c r="E21" s="10"/>
      <c r="F21" s="10"/>
      <c r="G21" s="10"/>
      <c r="H21" s="10"/>
      <c r="I21" s="10"/>
      <c r="J21" s="10"/>
      <c r="K21" s="10"/>
      <c r="L21" s="10"/>
      <c r="M21" s="10"/>
      <c r="N21" s="10"/>
      <c r="O21" s="10"/>
      <c r="P21" s="10"/>
      <c r="Q21" s="10"/>
      <c r="R21" s="10"/>
      <c r="S21" s="10"/>
      <c r="T21" s="10"/>
      <c r="U21" s="10"/>
      <c r="V21" s="10"/>
      <c r="W21" s="10"/>
      <c r="X21" s="10"/>
      <c r="Y21" s="9" t="s">
        <v>57</v>
      </c>
      <c r="Z21" s="10"/>
    </row>
    <row r="23" spans="2:26" ht="14.45" x14ac:dyDescent="0.3">
      <c r="B23" s="6" t="str">
        <f>'Populations &amp; programs'!$C$8</f>
        <v>Males 15+</v>
      </c>
      <c r="C23" s="6" t="s">
        <v>60</v>
      </c>
      <c r="D23" s="10"/>
      <c r="E23" s="10"/>
      <c r="F23" s="10"/>
      <c r="G23" s="10"/>
      <c r="H23" s="10"/>
      <c r="I23" s="10"/>
      <c r="J23" s="10"/>
      <c r="K23" s="10"/>
      <c r="L23" s="10"/>
      <c r="M23" s="10"/>
      <c r="N23" s="10"/>
      <c r="O23" s="10"/>
      <c r="P23" s="10"/>
      <c r="Q23" s="10"/>
      <c r="R23" s="10"/>
      <c r="S23" s="10"/>
      <c r="T23" s="10"/>
      <c r="U23" s="10"/>
      <c r="V23" s="10"/>
      <c r="W23" s="10"/>
      <c r="X23" s="10"/>
      <c r="Y23" s="9" t="s">
        <v>57</v>
      </c>
      <c r="Z23" s="10"/>
    </row>
    <row r="24" spans="2:26" ht="14.45" x14ac:dyDescent="0.3">
      <c r="B24" s="6" t="str">
        <f>'Populations &amp; programs'!$C$8</f>
        <v>Males 15+</v>
      </c>
      <c r="C24" s="6" t="s">
        <v>61</v>
      </c>
      <c r="D24" s="15">
        <v>7233255.1607159991</v>
      </c>
      <c r="E24" s="15">
        <v>7428988.3785239998</v>
      </c>
      <c r="F24" s="15">
        <v>7633881.9605519995</v>
      </c>
      <c r="G24" s="15">
        <v>7850736.3949680012</v>
      </c>
      <c r="H24" s="15">
        <v>8073971.626716</v>
      </c>
      <c r="I24" s="15">
        <v>8309173.1889239997</v>
      </c>
      <c r="J24" s="15">
        <v>8542595.3393519986</v>
      </c>
      <c r="K24" s="15">
        <v>8786055.4544519987</v>
      </c>
      <c r="L24" s="15">
        <v>9043336.0227840003</v>
      </c>
      <c r="M24" s="15">
        <v>9308015.5606319997</v>
      </c>
      <c r="N24" s="15">
        <v>9572697.9063360002</v>
      </c>
      <c r="O24" s="10"/>
      <c r="P24" s="10"/>
      <c r="Q24" s="10"/>
      <c r="R24" s="10"/>
      <c r="S24" s="10"/>
      <c r="T24" s="10"/>
      <c r="U24" s="10"/>
      <c r="V24" s="10"/>
      <c r="W24" s="10"/>
      <c r="X24" s="10"/>
      <c r="Y24" s="9" t="s">
        <v>57</v>
      </c>
      <c r="Z24" s="10"/>
    </row>
    <row r="25" spans="2:26" ht="14.45" x14ac:dyDescent="0.3">
      <c r="B25" s="6" t="str">
        <f>'Populations &amp; programs'!$C$8</f>
        <v>Males 15+</v>
      </c>
      <c r="C25" s="6" t="s">
        <v>62</v>
      </c>
      <c r="D25" s="15"/>
      <c r="E25" s="15"/>
      <c r="F25" s="15"/>
      <c r="G25" s="15"/>
      <c r="H25" s="15"/>
      <c r="I25" s="15"/>
      <c r="J25" s="15"/>
      <c r="K25" s="15"/>
      <c r="L25" s="15"/>
      <c r="M25" s="15"/>
      <c r="N25" s="15"/>
      <c r="O25" s="10"/>
      <c r="P25" s="10"/>
      <c r="Q25" s="10"/>
      <c r="R25" s="10"/>
      <c r="S25" s="10"/>
      <c r="T25" s="10"/>
      <c r="U25" s="10"/>
      <c r="V25" s="10"/>
      <c r="W25" s="10"/>
      <c r="X25" s="10"/>
      <c r="Y25" s="9" t="s">
        <v>57</v>
      </c>
      <c r="Z25" s="10"/>
    </row>
    <row r="27" spans="2:26" ht="14.45" x14ac:dyDescent="0.3">
      <c r="B27" s="6" t="str">
        <f>'Populations &amp; programs'!$C$9</f>
        <v>Females 15+</v>
      </c>
      <c r="C27" s="6" t="s">
        <v>60</v>
      </c>
      <c r="D27" s="15"/>
      <c r="E27" s="15"/>
      <c r="F27" s="15"/>
      <c r="G27" s="15"/>
      <c r="H27" s="15"/>
      <c r="I27" s="15"/>
      <c r="J27" s="15"/>
      <c r="K27" s="15"/>
      <c r="L27" s="15"/>
      <c r="M27" s="15"/>
      <c r="N27" s="15"/>
      <c r="O27" s="10"/>
      <c r="P27" s="10"/>
      <c r="Q27" s="10"/>
      <c r="R27" s="10"/>
      <c r="S27" s="10"/>
      <c r="T27" s="10"/>
      <c r="U27" s="10"/>
      <c r="V27" s="10"/>
      <c r="W27" s="10"/>
      <c r="X27" s="10"/>
      <c r="Y27" s="9" t="s">
        <v>57</v>
      </c>
      <c r="Z27" s="10"/>
    </row>
    <row r="28" spans="2:26" ht="14.45" x14ac:dyDescent="0.3">
      <c r="B28" s="6" t="str">
        <f>'Populations &amp; programs'!$C$9</f>
        <v>Females 15+</v>
      </c>
      <c r="C28" s="6" t="s">
        <v>61</v>
      </c>
      <c r="D28" s="15">
        <v>7787827.318</v>
      </c>
      <c r="E28" s="15">
        <v>8003096.6380000003</v>
      </c>
      <c r="F28" s="15">
        <v>8227165.2984999996</v>
      </c>
      <c r="G28" s="15">
        <v>8462052.9719999991</v>
      </c>
      <c r="H28" s="15">
        <v>8706760.4969999995</v>
      </c>
      <c r="I28" s="15">
        <v>8964295.9145</v>
      </c>
      <c r="J28" s="15">
        <v>9213945.9484999999</v>
      </c>
      <c r="K28" s="15">
        <v>9479315.4505000003</v>
      </c>
      <c r="L28" s="15">
        <v>9758501.6435000002</v>
      </c>
      <c r="M28" s="15">
        <v>10041639.698000001</v>
      </c>
      <c r="N28" s="15">
        <v>10325794.909499999</v>
      </c>
      <c r="O28" s="10"/>
      <c r="P28" s="10"/>
      <c r="Q28" s="10"/>
      <c r="R28" s="10"/>
      <c r="S28" s="10"/>
      <c r="T28" s="10"/>
      <c r="U28" s="10"/>
      <c r="V28" s="10"/>
      <c r="W28" s="10"/>
      <c r="X28" s="10"/>
      <c r="Y28" s="9" t="s">
        <v>57</v>
      </c>
      <c r="Z28" s="10"/>
    </row>
    <row r="29" spans="2:26" ht="14.45" x14ac:dyDescent="0.3">
      <c r="B29" s="6" t="str">
        <f>'Populations &amp; programs'!$C$9</f>
        <v>Females 15+</v>
      </c>
      <c r="C29" s="6" t="s">
        <v>62</v>
      </c>
      <c r="D29" s="15"/>
      <c r="E29" s="15"/>
      <c r="F29" s="15"/>
      <c r="G29" s="15"/>
      <c r="H29" s="15"/>
      <c r="I29" s="15"/>
      <c r="J29" s="15"/>
      <c r="K29" s="15"/>
      <c r="L29" s="15"/>
      <c r="M29" s="15"/>
      <c r="N29" s="15"/>
      <c r="O29" s="10"/>
      <c r="P29" s="10"/>
      <c r="Q29" s="10"/>
      <c r="R29" s="10"/>
      <c r="S29" s="10"/>
      <c r="T29" s="10"/>
      <c r="U29" s="10"/>
      <c r="V29" s="10"/>
      <c r="W29" s="10"/>
      <c r="X29" s="10"/>
      <c r="Y29" s="9" t="s">
        <v>57</v>
      </c>
      <c r="Z29" s="10"/>
    </row>
    <row r="31" spans="2:26" ht="14.45" x14ac:dyDescent="0.3">
      <c r="M31" t="s">
        <v>179</v>
      </c>
      <c r="N31" s="36">
        <f>SUM(N4:N30)</f>
        <v>36867651.141620994</v>
      </c>
    </row>
    <row r="32" spans="2:26" ht="14.45" x14ac:dyDescent="0.3">
      <c r="M32" t="s">
        <v>178</v>
      </c>
      <c r="N32" s="41">
        <f>N31*0.0023</f>
        <v>84795.597625728289</v>
      </c>
      <c r="O32" s="67">
        <f>N32*0.81</f>
        <v>68684.434076839912</v>
      </c>
      <c r="P32" t="s">
        <v>176</v>
      </c>
    </row>
    <row r="33" spans="1:26" ht="14.45" x14ac:dyDescent="0.3">
      <c r="N33">
        <f>3529/N32*100</f>
        <v>4.1617726613312378</v>
      </c>
      <c r="P33" t="s">
        <v>177</v>
      </c>
    </row>
    <row r="34" spans="1:26" ht="14.45" x14ac:dyDescent="0.3">
      <c r="A34" s="4" t="s">
        <v>63</v>
      </c>
    </row>
    <row r="35" spans="1:26" ht="14.45" x14ac:dyDescent="0.3">
      <c r="D35" s="6">
        <v>2000</v>
      </c>
      <c r="E35" s="6">
        <v>2001</v>
      </c>
      <c r="F35" s="6">
        <v>2002</v>
      </c>
      <c r="G35" s="6">
        <v>2003</v>
      </c>
      <c r="H35" s="6">
        <v>2004</v>
      </c>
      <c r="I35" s="6">
        <v>2005</v>
      </c>
      <c r="J35" s="6">
        <v>2006</v>
      </c>
      <c r="K35" s="6">
        <v>2007</v>
      </c>
      <c r="L35" s="6">
        <v>2008</v>
      </c>
      <c r="M35" s="6">
        <v>2009</v>
      </c>
      <c r="N35" s="6">
        <v>2010</v>
      </c>
      <c r="O35" s="6">
        <v>2011</v>
      </c>
      <c r="P35" s="6">
        <v>2012</v>
      </c>
      <c r="Q35" s="6">
        <v>2013</v>
      </c>
      <c r="R35" s="6">
        <v>2014</v>
      </c>
      <c r="S35" s="6">
        <v>2015</v>
      </c>
      <c r="T35" s="6">
        <v>2016</v>
      </c>
      <c r="U35" s="6">
        <v>2017</v>
      </c>
      <c r="V35" s="6">
        <v>2018</v>
      </c>
      <c r="W35" s="6">
        <v>2019</v>
      </c>
      <c r="X35" s="6">
        <v>2020</v>
      </c>
      <c r="Z35" s="6" t="s">
        <v>55</v>
      </c>
    </row>
    <row r="36" spans="1:26" ht="14.45" x14ac:dyDescent="0.3">
      <c r="B36" s="6" t="str">
        <f>'Populations &amp; programs'!$C$3</f>
        <v>FSW</v>
      </c>
      <c r="C36" s="6" t="s">
        <v>60</v>
      </c>
      <c r="D36" s="8"/>
      <c r="E36" s="8"/>
      <c r="F36" s="8"/>
      <c r="G36" s="8"/>
      <c r="H36" s="8"/>
      <c r="I36" s="8"/>
      <c r="J36" s="8"/>
      <c r="K36" s="8"/>
      <c r="L36" s="8"/>
      <c r="M36" s="8"/>
      <c r="N36" s="8"/>
      <c r="O36" s="8"/>
      <c r="P36" s="8"/>
      <c r="Q36" s="8"/>
      <c r="R36" s="8"/>
      <c r="S36" s="8"/>
      <c r="T36" s="8"/>
      <c r="U36" s="8"/>
      <c r="V36" s="8"/>
      <c r="W36" s="8"/>
      <c r="X36" s="8"/>
      <c r="Y36" s="21" t="s">
        <v>57</v>
      </c>
      <c r="Z36" s="8"/>
    </row>
    <row r="37" spans="1:26" ht="14.45" x14ac:dyDescent="0.3">
      <c r="B37" s="6" t="str">
        <f>'Populations &amp; programs'!$C$3</f>
        <v>FSW</v>
      </c>
      <c r="C37" s="6" t="s">
        <v>61</v>
      </c>
      <c r="D37" s="8">
        <v>3.5000000000000003E-2</v>
      </c>
      <c r="E37" s="8"/>
      <c r="F37" s="8"/>
      <c r="G37" s="8"/>
      <c r="H37" s="8"/>
      <c r="I37" s="8">
        <v>4.3999999999999997E-2</v>
      </c>
      <c r="J37" s="8"/>
      <c r="K37" s="8"/>
      <c r="L37" s="8"/>
      <c r="M37" s="8"/>
      <c r="N37" s="8"/>
      <c r="O37" s="8">
        <v>0.05</v>
      </c>
      <c r="P37" s="8"/>
      <c r="Q37" s="8"/>
      <c r="R37" s="8"/>
      <c r="S37" s="8"/>
      <c r="T37" s="8"/>
      <c r="U37" s="8"/>
      <c r="V37" s="8"/>
      <c r="W37" s="8"/>
      <c r="X37" s="8"/>
      <c r="Y37" s="21" t="s">
        <v>57</v>
      </c>
      <c r="Z37" s="8"/>
    </row>
    <row r="38" spans="1:26" ht="14.45" x14ac:dyDescent="0.3">
      <c r="B38" s="6" t="str">
        <f>'Populations &amp; programs'!$C$3</f>
        <v>FSW</v>
      </c>
      <c r="C38" s="6" t="s">
        <v>62</v>
      </c>
      <c r="D38" s="8"/>
      <c r="E38" s="8"/>
      <c r="F38" s="8"/>
      <c r="G38" s="8"/>
      <c r="H38" s="8"/>
      <c r="I38" s="8"/>
      <c r="J38" s="8"/>
      <c r="K38" s="8"/>
      <c r="L38" s="8"/>
      <c r="M38" s="8"/>
      <c r="N38" s="8"/>
      <c r="O38" s="8"/>
      <c r="P38" s="8"/>
      <c r="Q38" s="8"/>
      <c r="R38" s="8"/>
      <c r="S38" s="8"/>
      <c r="T38" s="8"/>
      <c r="U38" s="8"/>
      <c r="V38" s="8"/>
      <c r="W38" s="8"/>
      <c r="X38" s="8"/>
      <c r="Y38" s="21" t="s">
        <v>57</v>
      </c>
      <c r="Z38" s="8"/>
    </row>
    <row r="40" spans="1:26" ht="14.45" x14ac:dyDescent="0.3">
      <c r="B40" s="6" t="str">
        <f>'Populations &amp; programs'!$C$4</f>
        <v>Clients</v>
      </c>
      <c r="C40" s="6" t="s">
        <v>60</v>
      </c>
      <c r="D40" s="8"/>
      <c r="E40" s="8"/>
      <c r="F40" s="8"/>
      <c r="G40" s="8"/>
      <c r="H40" s="8"/>
      <c r="I40" s="8"/>
      <c r="J40" s="8"/>
      <c r="K40" s="8"/>
      <c r="L40" s="8"/>
      <c r="M40" s="8"/>
      <c r="N40" s="8"/>
      <c r="O40" s="8"/>
      <c r="P40" s="8"/>
      <c r="Q40" s="8"/>
      <c r="R40" s="8"/>
      <c r="S40" s="8"/>
      <c r="T40" s="8"/>
      <c r="U40" s="8"/>
      <c r="V40" s="8"/>
      <c r="W40" s="8"/>
      <c r="X40" s="8"/>
      <c r="Y40" s="21" t="s">
        <v>57</v>
      </c>
      <c r="Z40" s="8"/>
    </row>
    <row r="41" spans="1:26" ht="14.45" x14ac:dyDescent="0.3">
      <c r="B41" s="6" t="str">
        <f>'Populations &amp; programs'!$C$4</f>
        <v>Clients</v>
      </c>
      <c r="C41" s="6" t="s">
        <v>61</v>
      </c>
      <c r="D41" s="8"/>
      <c r="E41" s="8"/>
      <c r="F41" s="8"/>
      <c r="G41" s="8"/>
      <c r="H41" s="8"/>
      <c r="I41" s="8"/>
      <c r="J41" s="8"/>
      <c r="K41" s="8"/>
      <c r="L41" s="8"/>
      <c r="M41" s="8"/>
      <c r="N41" s="8"/>
      <c r="O41" s="8"/>
      <c r="P41" s="8"/>
      <c r="Q41" s="8"/>
      <c r="R41" s="8"/>
      <c r="S41" s="8"/>
      <c r="T41" s="8"/>
      <c r="U41" s="8"/>
      <c r="V41" s="8"/>
      <c r="W41" s="8"/>
      <c r="X41" s="8"/>
      <c r="Y41" s="21" t="s">
        <v>57</v>
      </c>
      <c r="Z41" s="8">
        <v>8.9999999999999993E-3</v>
      </c>
    </row>
    <row r="42" spans="1:26" ht="14.45" x14ac:dyDescent="0.3">
      <c r="B42" s="6" t="str">
        <f>'Populations &amp; programs'!$C$4</f>
        <v>Clients</v>
      </c>
      <c r="C42" s="6" t="s">
        <v>62</v>
      </c>
      <c r="D42" s="8"/>
      <c r="E42" s="8"/>
      <c r="F42" s="8"/>
      <c r="G42" s="8"/>
      <c r="H42" s="8"/>
      <c r="I42" s="8"/>
      <c r="J42" s="8"/>
      <c r="K42" s="8"/>
      <c r="L42" s="8"/>
      <c r="M42" s="8"/>
      <c r="N42" s="8"/>
      <c r="O42" s="8"/>
      <c r="P42" s="8"/>
      <c r="Q42" s="8"/>
      <c r="R42" s="8"/>
      <c r="S42" s="8"/>
      <c r="T42" s="8"/>
      <c r="U42" s="8"/>
      <c r="V42" s="8"/>
      <c r="W42" s="8"/>
      <c r="X42" s="8"/>
      <c r="Y42" s="21" t="s">
        <v>57</v>
      </c>
      <c r="Z42" s="8"/>
    </row>
    <row r="44" spans="1:26" ht="14.45" x14ac:dyDescent="0.3">
      <c r="B44" s="6" t="str">
        <f>'Populations &amp; programs'!$C$5</f>
        <v>MSM</v>
      </c>
      <c r="C44" s="6" t="s">
        <v>60</v>
      </c>
      <c r="D44" s="8"/>
      <c r="E44" s="8"/>
      <c r="F44" s="8"/>
      <c r="G44" s="8"/>
      <c r="H44" s="8"/>
      <c r="I44" s="8"/>
      <c r="J44" s="8"/>
      <c r="K44" s="8"/>
      <c r="L44" s="8"/>
      <c r="M44" s="8"/>
      <c r="N44" s="8"/>
      <c r="O44" s="8"/>
      <c r="P44" s="8"/>
      <c r="Q44" s="8"/>
      <c r="R44" s="8"/>
      <c r="S44" s="8"/>
      <c r="T44" s="8"/>
      <c r="U44" s="8"/>
      <c r="V44" s="8"/>
      <c r="W44" s="8"/>
      <c r="X44" s="8"/>
      <c r="Y44" s="21" t="s">
        <v>57</v>
      </c>
      <c r="Z44" s="8"/>
    </row>
    <row r="45" spans="1:26" ht="14.45" x14ac:dyDescent="0.3">
      <c r="B45" s="6" t="str">
        <f>'Populations &amp; programs'!$C$5</f>
        <v>MSM</v>
      </c>
      <c r="C45" s="6" t="s">
        <v>61</v>
      </c>
      <c r="D45" s="8"/>
      <c r="E45" s="8"/>
      <c r="F45" s="8"/>
      <c r="G45" s="8">
        <v>2.1600000000000001E-2</v>
      </c>
      <c r="H45" s="8"/>
      <c r="I45" s="8">
        <v>2.6499999999999999E-2</v>
      </c>
      <c r="J45" s="8"/>
      <c r="K45" s="8"/>
      <c r="L45" s="8">
        <v>3.6150000000000002E-2</v>
      </c>
      <c r="M45" s="8"/>
      <c r="N45" s="8"/>
      <c r="O45" s="22">
        <v>4.725E-2</v>
      </c>
      <c r="P45" s="8"/>
      <c r="Q45" s="8"/>
      <c r="R45" s="8"/>
      <c r="S45" s="8"/>
      <c r="T45" s="8"/>
      <c r="U45" s="8"/>
      <c r="V45" s="8"/>
      <c r="W45" s="8"/>
      <c r="X45" s="8"/>
      <c r="Y45" s="21" t="s">
        <v>57</v>
      </c>
      <c r="Z45" s="8"/>
    </row>
    <row r="46" spans="1:26" ht="14.45" x14ac:dyDescent="0.3">
      <c r="B46" s="6" t="str">
        <f>'Populations &amp; programs'!$C$5</f>
        <v>MSM</v>
      </c>
      <c r="C46" s="6" t="s">
        <v>62</v>
      </c>
      <c r="D46" s="8"/>
      <c r="E46" s="8"/>
      <c r="F46" s="8"/>
      <c r="G46" s="8"/>
      <c r="H46" s="8"/>
      <c r="I46" s="8"/>
      <c r="J46" s="8"/>
      <c r="K46" s="8"/>
      <c r="L46" s="8"/>
      <c r="M46" s="8"/>
      <c r="N46" s="8"/>
      <c r="O46" s="8"/>
      <c r="P46" s="8"/>
      <c r="Q46" s="8"/>
      <c r="R46" s="8"/>
      <c r="S46" s="8"/>
      <c r="T46" s="8"/>
      <c r="U46" s="8"/>
      <c r="V46" s="8"/>
      <c r="W46" s="8"/>
      <c r="X46" s="8"/>
      <c r="Y46" s="21" t="s">
        <v>57</v>
      </c>
      <c r="Z46" s="8"/>
    </row>
    <row r="48" spans="1:26" ht="14.45" x14ac:dyDescent="0.3">
      <c r="B48" s="6" t="str">
        <f>'Populations &amp; programs'!$C$6</f>
        <v>Males 0-14</v>
      </c>
      <c r="C48" s="6" t="s">
        <v>60</v>
      </c>
      <c r="D48" s="8"/>
      <c r="E48" s="8"/>
      <c r="F48" s="8"/>
      <c r="G48" s="8"/>
      <c r="H48" s="8"/>
      <c r="I48" s="8"/>
      <c r="J48" s="8"/>
      <c r="K48" s="8"/>
      <c r="L48" s="8"/>
      <c r="M48" s="8"/>
      <c r="N48" s="8"/>
      <c r="O48" s="8"/>
      <c r="P48" s="8"/>
      <c r="Q48" s="8"/>
      <c r="R48" s="8"/>
      <c r="S48" s="8"/>
      <c r="T48" s="8"/>
      <c r="U48" s="8"/>
      <c r="V48" s="8"/>
      <c r="W48" s="8"/>
      <c r="X48" s="8"/>
      <c r="Y48" s="21" t="s">
        <v>57</v>
      </c>
      <c r="Z48" s="8"/>
    </row>
    <row r="49" spans="2:26" ht="14.45" x14ac:dyDescent="0.3">
      <c r="B49" s="6" t="str">
        <f>'Populations &amp; programs'!$C$6</f>
        <v>Males 0-14</v>
      </c>
      <c r="C49" s="6" t="s">
        <v>61</v>
      </c>
      <c r="D49" s="8"/>
      <c r="E49" s="8"/>
      <c r="F49" s="8"/>
      <c r="G49" s="8"/>
      <c r="H49" s="8"/>
      <c r="I49" s="8"/>
      <c r="J49" s="8"/>
      <c r="K49" s="8"/>
      <c r="L49" s="8"/>
      <c r="M49" s="8"/>
      <c r="N49" s="8"/>
      <c r="O49" s="8"/>
      <c r="P49" s="8"/>
      <c r="Q49" s="8"/>
      <c r="R49" s="8"/>
      <c r="S49" s="8"/>
      <c r="T49" s="8"/>
      <c r="U49" s="8"/>
      <c r="V49" s="8"/>
      <c r="W49" s="8"/>
      <c r="X49" s="8"/>
      <c r="Y49" s="21" t="s">
        <v>57</v>
      </c>
      <c r="Z49" s="8">
        <v>2.9999999999999997E-4</v>
      </c>
    </row>
    <row r="50" spans="2:26" ht="14.45" x14ac:dyDescent="0.3">
      <c r="B50" s="6" t="str">
        <f>'Populations &amp; programs'!$C$6</f>
        <v>Males 0-14</v>
      </c>
      <c r="C50" s="6" t="s">
        <v>62</v>
      </c>
      <c r="D50" s="8"/>
      <c r="E50" s="8"/>
      <c r="F50" s="8"/>
      <c r="G50" s="8"/>
      <c r="H50" s="8"/>
      <c r="I50" s="8"/>
      <c r="J50" s="8"/>
      <c r="K50" s="8"/>
      <c r="L50" s="8"/>
      <c r="M50" s="8"/>
      <c r="N50" s="8"/>
      <c r="O50" s="8"/>
      <c r="P50" s="8"/>
      <c r="Q50" s="8"/>
      <c r="R50" s="8"/>
      <c r="S50" s="8"/>
      <c r="T50" s="8"/>
      <c r="U50" s="8"/>
      <c r="V50" s="8"/>
      <c r="W50" s="8"/>
      <c r="X50" s="8"/>
      <c r="Y50" s="21" t="s">
        <v>57</v>
      </c>
      <c r="Z50" s="8"/>
    </row>
    <row r="52" spans="2:26" ht="14.45" x14ac:dyDescent="0.3">
      <c r="B52" s="6" t="str">
        <f>'Populations &amp; programs'!$C$7</f>
        <v>Females 0-14</v>
      </c>
      <c r="C52" s="6" t="s">
        <v>60</v>
      </c>
      <c r="D52" s="8"/>
      <c r="E52" s="8"/>
      <c r="F52" s="8"/>
      <c r="G52" s="8"/>
      <c r="H52" s="8"/>
      <c r="I52" s="8"/>
      <c r="J52" s="8"/>
      <c r="K52" s="8"/>
      <c r="L52" s="8"/>
      <c r="M52" s="8"/>
      <c r="N52" s="8"/>
      <c r="O52" s="8"/>
      <c r="P52" s="8"/>
      <c r="Q52" s="8"/>
      <c r="R52" s="8"/>
      <c r="S52" s="8"/>
      <c r="T52" s="8"/>
      <c r="U52" s="8"/>
      <c r="V52" s="8"/>
      <c r="W52" s="8"/>
      <c r="X52" s="8"/>
      <c r="Y52" s="21" t="s">
        <v>57</v>
      </c>
      <c r="Z52" s="8"/>
    </row>
    <row r="53" spans="2:26" ht="14.45" x14ac:dyDescent="0.3">
      <c r="B53" s="6" t="str">
        <f>'Populations &amp; programs'!$C$7</f>
        <v>Females 0-14</v>
      </c>
      <c r="C53" s="6" t="s">
        <v>61</v>
      </c>
      <c r="D53" s="8"/>
      <c r="E53" s="8"/>
      <c r="F53" s="8"/>
      <c r="G53" s="8"/>
      <c r="H53" s="8"/>
      <c r="I53" s="8"/>
      <c r="J53" s="8"/>
      <c r="K53" s="8"/>
      <c r="L53" s="8"/>
      <c r="M53" s="8"/>
      <c r="N53" s="8"/>
      <c r="O53" s="8"/>
      <c r="P53" s="8"/>
      <c r="Q53" s="8"/>
      <c r="R53" s="8"/>
      <c r="S53" s="8"/>
      <c r="T53" s="8"/>
      <c r="U53" s="8"/>
      <c r="V53" s="8"/>
      <c r="W53" s="8"/>
      <c r="X53" s="8"/>
      <c r="Y53" s="21" t="s">
        <v>57</v>
      </c>
      <c r="Z53" s="8">
        <v>2.9999999999999997E-4</v>
      </c>
    </row>
    <row r="54" spans="2:26" ht="14.45" x14ac:dyDescent="0.3">
      <c r="B54" s="6" t="str">
        <f>'Populations &amp; programs'!$C$7</f>
        <v>Females 0-14</v>
      </c>
      <c r="C54" s="6" t="s">
        <v>62</v>
      </c>
      <c r="D54" s="8"/>
      <c r="E54" s="8"/>
      <c r="F54" s="8"/>
      <c r="G54" s="8"/>
      <c r="H54" s="8"/>
      <c r="I54" s="8"/>
      <c r="J54" s="8"/>
      <c r="K54" s="8"/>
      <c r="L54" s="8"/>
      <c r="M54" s="8"/>
      <c r="N54" s="8"/>
      <c r="O54" s="8"/>
      <c r="P54" s="8"/>
      <c r="Q54" s="8"/>
      <c r="R54" s="8"/>
      <c r="S54" s="8"/>
      <c r="T54" s="8"/>
      <c r="U54" s="8"/>
      <c r="V54" s="8"/>
      <c r="W54" s="8"/>
      <c r="X54" s="8"/>
      <c r="Y54" s="21" t="s">
        <v>57</v>
      </c>
      <c r="Z54" s="8"/>
    </row>
    <row r="56" spans="2:26" ht="14.45" x14ac:dyDescent="0.3">
      <c r="B56" s="6" t="str">
        <f>'Populations &amp; programs'!$C$8</f>
        <v>Males 15+</v>
      </c>
      <c r="C56" s="6" t="s">
        <v>60</v>
      </c>
      <c r="D56" s="8"/>
      <c r="E56" s="8"/>
      <c r="F56" s="8"/>
      <c r="G56" s="8"/>
      <c r="H56" s="8"/>
      <c r="I56" s="8"/>
      <c r="J56" s="8"/>
      <c r="K56" s="8"/>
      <c r="L56" s="8"/>
      <c r="M56" s="8"/>
      <c r="N56" s="8"/>
      <c r="O56" s="8"/>
      <c r="P56" s="8"/>
      <c r="Q56" s="8"/>
      <c r="R56" s="8"/>
      <c r="S56" s="8"/>
      <c r="T56" s="8"/>
      <c r="U56" s="8"/>
      <c r="V56" s="8"/>
      <c r="W56" s="8"/>
      <c r="X56" s="8"/>
      <c r="Y56" s="21" t="s">
        <v>57</v>
      </c>
      <c r="Z56" s="8"/>
    </row>
    <row r="57" spans="2:26" x14ac:dyDescent="0.25">
      <c r="B57" s="6" t="str">
        <f>'Populations &amp; programs'!$C$8</f>
        <v>Males 15+</v>
      </c>
      <c r="C57" s="6" t="s">
        <v>61</v>
      </c>
      <c r="D57" s="8">
        <v>5.0000000000000001E-4</v>
      </c>
      <c r="E57" s="8"/>
      <c r="F57" s="8"/>
      <c r="G57" s="8"/>
      <c r="H57" s="8">
        <v>2.9999999999999997E-4</v>
      </c>
      <c r="I57" s="8">
        <v>6.4000000000000005E-4</v>
      </c>
      <c r="J57" s="8"/>
      <c r="K57" s="8">
        <v>6.9999999999999999E-4</v>
      </c>
      <c r="L57" s="8"/>
      <c r="M57" s="8">
        <v>7.5000000000000002E-4</v>
      </c>
      <c r="N57" s="8">
        <v>1.4499999999999999E-3</v>
      </c>
      <c r="O57" s="8"/>
      <c r="P57" s="8"/>
      <c r="Q57" s="8"/>
      <c r="R57" s="8">
        <v>8.4000000000000003E-4</v>
      </c>
      <c r="S57" s="8"/>
      <c r="T57" s="8"/>
      <c r="U57" s="8"/>
      <c r="V57" s="8"/>
      <c r="W57" s="8"/>
      <c r="X57" s="8"/>
      <c r="Y57" s="21" t="s">
        <v>57</v>
      </c>
      <c r="Z57" s="8"/>
    </row>
    <row r="58" spans="2:26" x14ac:dyDescent="0.25">
      <c r="B58" s="6" t="str">
        <f>'Populations &amp; programs'!$C$8</f>
        <v>Males 15+</v>
      </c>
      <c r="C58" s="6" t="s">
        <v>62</v>
      </c>
      <c r="D58" s="8"/>
      <c r="E58" s="8"/>
      <c r="F58" s="8"/>
      <c r="G58" s="8"/>
      <c r="H58" s="8"/>
      <c r="I58" s="8"/>
      <c r="J58" s="8"/>
      <c r="K58" s="8"/>
      <c r="L58" s="8"/>
      <c r="M58" s="8"/>
      <c r="N58" s="8"/>
      <c r="O58" s="8"/>
      <c r="P58" s="8"/>
      <c r="Q58" s="8"/>
      <c r="R58" s="8"/>
      <c r="S58" s="8"/>
      <c r="T58" s="8"/>
      <c r="U58" s="8"/>
      <c r="V58" s="8"/>
      <c r="W58" s="8"/>
      <c r="X58" s="8"/>
      <c r="Y58" s="21" t="s">
        <v>57</v>
      </c>
      <c r="Z58" s="8"/>
    </row>
    <row r="60" spans="2:26" x14ac:dyDescent="0.25">
      <c r="B60" s="6" t="str">
        <f>'Populations &amp; programs'!$C$9</f>
        <v>Females 15+</v>
      </c>
      <c r="C60" s="6" t="s">
        <v>60</v>
      </c>
      <c r="D60" s="8"/>
      <c r="E60" s="8"/>
      <c r="F60" s="8"/>
      <c r="G60" s="8"/>
      <c r="H60" s="8"/>
      <c r="I60" s="8"/>
      <c r="J60" s="8"/>
      <c r="K60" s="8"/>
      <c r="L60" s="8"/>
      <c r="M60" s="8"/>
      <c r="N60" s="8"/>
      <c r="O60" s="8"/>
      <c r="P60" s="8"/>
      <c r="Q60" s="8"/>
      <c r="R60" s="8"/>
      <c r="S60" s="8"/>
      <c r="T60" s="8"/>
      <c r="U60" s="8"/>
      <c r="V60" s="8"/>
      <c r="W60" s="8"/>
      <c r="X60" s="8"/>
      <c r="Y60" s="21" t="s">
        <v>57</v>
      </c>
      <c r="Z60" s="8"/>
    </row>
    <row r="61" spans="2:26" x14ac:dyDescent="0.25">
      <c r="B61" s="6" t="str">
        <f>'Populations &amp; programs'!$C$9</f>
        <v>Females 15+</v>
      </c>
      <c r="C61" s="6" t="s">
        <v>61</v>
      </c>
      <c r="D61" s="8">
        <v>8.4999999999999995E-4</v>
      </c>
      <c r="E61" s="8"/>
      <c r="F61" s="8"/>
      <c r="G61" s="8"/>
      <c r="H61" s="8">
        <v>5.0000000000000001E-4</v>
      </c>
      <c r="I61" s="8">
        <v>1.0250000000000001E-3</v>
      </c>
      <c r="J61" s="8"/>
      <c r="K61" s="8">
        <v>1.085E-3</v>
      </c>
      <c r="L61" s="8"/>
      <c r="M61" s="8">
        <v>1.16E-3</v>
      </c>
      <c r="N61" s="8">
        <v>2.5000000000000001E-3</v>
      </c>
      <c r="O61" s="8"/>
      <c r="P61" s="8"/>
      <c r="Q61" s="8"/>
      <c r="R61" s="8">
        <v>1.2899999999999999E-3</v>
      </c>
      <c r="S61" s="8"/>
      <c r="T61" s="8"/>
      <c r="U61" s="8"/>
      <c r="V61" s="8"/>
      <c r="W61" s="8"/>
      <c r="X61" s="8"/>
      <c r="Y61" s="21" t="s">
        <v>57</v>
      </c>
      <c r="Z61" s="8"/>
    </row>
    <row r="62" spans="2:26" x14ac:dyDescent="0.25">
      <c r="B62" s="6" t="str">
        <f>'Populations &amp; programs'!$C$9</f>
        <v>Females 15+</v>
      </c>
      <c r="C62" s="6" t="s">
        <v>62</v>
      </c>
      <c r="D62" s="8"/>
      <c r="E62" s="8"/>
      <c r="F62" s="8"/>
      <c r="G62" s="8"/>
      <c r="H62" s="8"/>
      <c r="I62" s="8"/>
      <c r="J62" s="8"/>
      <c r="K62" s="8"/>
      <c r="L62" s="8"/>
      <c r="M62" s="8"/>
      <c r="N62" s="8"/>
      <c r="O62" s="8"/>
      <c r="P62" s="8"/>
      <c r="Q62" s="8"/>
      <c r="R62" s="8"/>
      <c r="S62" s="8"/>
      <c r="T62" s="8"/>
      <c r="U62" s="8"/>
      <c r="V62" s="8"/>
      <c r="W62" s="8"/>
      <c r="X62" s="8"/>
      <c r="Y62" s="21" t="s">
        <v>57</v>
      </c>
      <c r="Z62" s="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P21" sqref="P21"/>
    </sheetView>
  </sheetViews>
  <sheetFormatPr defaultColWidth="8.85546875" defaultRowHeight="15" x14ac:dyDescent="0.25"/>
  <cols>
    <col min="10" max="10" width="9.140625" bestFit="1" customWidth="1"/>
    <col min="11" max="11" width="10.140625" bestFit="1" customWidth="1"/>
    <col min="13" max="13" width="9.140625" bestFit="1" customWidth="1"/>
    <col min="15" max="16" width="10.140625" bestFit="1" customWidth="1"/>
  </cols>
  <sheetData>
    <row r="1" spans="1:25" x14ac:dyDescent="0.25">
      <c r="A1" s="4" t="s">
        <v>64</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55</v>
      </c>
    </row>
    <row r="3" spans="1:25" x14ac:dyDescent="0.25">
      <c r="B3" s="6" t="s">
        <v>65</v>
      </c>
      <c r="C3" s="11"/>
      <c r="D3" s="11"/>
      <c r="E3" s="11"/>
      <c r="F3" s="11"/>
      <c r="G3" s="11"/>
      <c r="H3" s="11"/>
      <c r="I3" s="11"/>
      <c r="J3" s="23">
        <v>4910000</v>
      </c>
      <c r="K3" s="23">
        <v>6852184.8953114692</v>
      </c>
      <c r="L3" s="23">
        <v>8794369.7906229384</v>
      </c>
      <c r="M3" s="23">
        <v>9345777.3429672047</v>
      </c>
      <c r="N3" s="23">
        <v>9897184.8953114711</v>
      </c>
      <c r="O3" s="23">
        <v>10448592.447655737</v>
      </c>
      <c r="P3" s="23">
        <v>11000000</v>
      </c>
      <c r="Q3" s="11"/>
      <c r="R3" s="11"/>
      <c r="S3" s="11"/>
      <c r="T3" s="11"/>
      <c r="U3" s="11"/>
      <c r="V3" s="11"/>
      <c r="W3" s="11"/>
      <c r="X3" s="9" t="s">
        <v>57</v>
      </c>
      <c r="Y3" s="11"/>
    </row>
    <row r="7" spans="1:25" x14ac:dyDescent="0.25">
      <c r="A7" s="4" t="s">
        <v>66</v>
      </c>
    </row>
    <row r="8" spans="1:25"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55</v>
      </c>
    </row>
    <row r="9" spans="1:25" x14ac:dyDescent="0.25">
      <c r="B9" s="6" t="s">
        <v>65</v>
      </c>
      <c r="C9" s="11"/>
      <c r="D9" s="11"/>
      <c r="E9" s="11"/>
      <c r="F9" s="11"/>
      <c r="G9" s="11"/>
      <c r="H9" s="11"/>
      <c r="I9" s="11"/>
      <c r="J9" s="11">
        <v>2800</v>
      </c>
      <c r="K9" s="11"/>
      <c r="L9" s="11"/>
      <c r="M9" s="11"/>
      <c r="N9" s="11"/>
      <c r="O9" s="11"/>
      <c r="P9" s="23">
        <v>3535</v>
      </c>
      <c r="Q9" s="11"/>
      <c r="R9" s="11"/>
      <c r="S9" s="11"/>
      <c r="T9" s="11"/>
      <c r="U9" s="11"/>
      <c r="V9" s="11"/>
      <c r="W9" s="11"/>
      <c r="X9" s="9" t="s">
        <v>57</v>
      </c>
      <c r="Y9" s="11"/>
    </row>
    <row r="13" spans="1:25" x14ac:dyDescent="0.25">
      <c r="A13" s="4" t="s">
        <v>67</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55</v>
      </c>
    </row>
    <row r="15" spans="1:25" x14ac:dyDescent="0.25">
      <c r="B15" s="6" t="s">
        <v>65</v>
      </c>
      <c r="C15" s="23">
        <v>3121.27</v>
      </c>
      <c r="D15" s="23">
        <v>3721.45</v>
      </c>
      <c r="E15" s="23">
        <v>3923.85</v>
      </c>
      <c r="F15" s="23">
        <v>4279.33</v>
      </c>
      <c r="G15" s="23">
        <v>4533.55</v>
      </c>
      <c r="H15" s="23">
        <v>4685.01</v>
      </c>
      <c r="I15" s="23">
        <v>4700.13</v>
      </c>
      <c r="J15" s="23">
        <v>4808.6400000000003</v>
      </c>
      <c r="K15" s="23">
        <v>4994.5</v>
      </c>
      <c r="L15" s="23">
        <v>5208.76</v>
      </c>
      <c r="M15" s="23">
        <v>5323.27</v>
      </c>
      <c r="N15" s="23">
        <v>5703.88</v>
      </c>
      <c r="O15" s="23">
        <v>5196.3500000000004</v>
      </c>
      <c r="P15" s="23">
        <v>5204.3599999999997</v>
      </c>
      <c r="Q15" s="11"/>
      <c r="R15" s="11"/>
      <c r="S15" s="11"/>
      <c r="T15" s="11"/>
      <c r="U15" s="11"/>
      <c r="V15" s="11"/>
      <c r="W15" s="11"/>
      <c r="X15" s="9" t="s">
        <v>57</v>
      </c>
      <c r="Y15" s="11"/>
    </row>
    <row r="19" spans="1:25" x14ac:dyDescent="0.25">
      <c r="A19" s="4" t="s">
        <v>68</v>
      </c>
    </row>
    <row r="20" spans="1:2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55</v>
      </c>
    </row>
    <row r="21" spans="1:25" x14ac:dyDescent="0.25">
      <c r="B21" s="6" t="s">
        <v>65</v>
      </c>
      <c r="C21" s="11">
        <v>0.11</v>
      </c>
      <c r="D21" s="11">
        <v>0.13</v>
      </c>
      <c r="E21" s="11">
        <v>0.14000000000000001</v>
      </c>
      <c r="F21" s="11">
        <v>0.16</v>
      </c>
      <c r="G21" s="11">
        <v>0.17</v>
      </c>
      <c r="H21" s="11">
        <v>0.18</v>
      </c>
      <c r="I21" s="11">
        <v>0.19</v>
      </c>
      <c r="J21" s="11">
        <v>0.2</v>
      </c>
      <c r="K21" s="11">
        <v>0.21</v>
      </c>
      <c r="L21" s="11">
        <v>0.22</v>
      </c>
      <c r="M21" s="11">
        <v>0.22</v>
      </c>
      <c r="N21" s="11">
        <v>0.23</v>
      </c>
      <c r="O21" s="11">
        <v>0.23</v>
      </c>
      <c r="P21" s="11">
        <v>0.23</v>
      </c>
      <c r="Q21" s="11"/>
      <c r="R21" s="11"/>
      <c r="S21" s="11"/>
      <c r="T21" s="11"/>
      <c r="U21" s="11"/>
      <c r="V21" s="11"/>
      <c r="W21" s="11"/>
      <c r="X21" s="9" t="s">
        <v>57</v>
      </c>
      <c r="Y21" s="11"/>
    </row>
    <row r="25" spans="1:25" x14ac:dyDescent="0.25">
      <c r="A25" s="4" t="s">
        <v>69</v>
      </c>
    </row>
    <row r="26" spans="1:25" ht="14.45" x14ac:dyDescent="0.3">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55</v>
      </c>
    </row>
    <row r="27" spans="1:25" ht="14.45" x14ac:dyDescent="0.3">
      <c r="B27" s="6" t="s">
        <v>65</v>
      </c>
      <c r="C27" s="23">
        <v>714</v>
      </c>
      <c r="D27" s="23">
        <v>857</v>
      </c>
      <c r="E27" s="23">
        <v>1020</v>
      </c>
      <c r="F27" s="23">
        <v>1199</v>
      </c>
      <c r="G27" s="23">
        <v>1396</v>
      </c>
      <c r="H27" s="23">
        <v>1607</v>
      </c>
      <c r="I27" s="23">
        <v>1831</v>
      </c>
      <c r="J27" s="23">
        <v>2060</v>
      </c>
      <c r="K27" s="23">
        <v>2233</v>
      </c>
      <c r="L27" s="23">
        <v>2089</v>
      </c>
      <c r="M27" s="23">
        <v>2197</v>
      </c>
      <c r="N27" s="23">
        <v>2583</v>
      </c>
      <c r="O27" s="23">
        <v>2858</v>
      </c>
      <c r="P27" s="23">
        <v>3101</v>
      </c>
      <c r="Q27" s="11"/>
      <c r="R27" s="11"/>
      <c r="S27" s="11"/>
      <c r="T27" s="11"/>
      <c r="U27" s="11"/>
      <c r="V27" s="11"/>
      <c r="W27" s="11"/>
      <c r="X27" s="9" t="s">
        <v>57</v>
      </c>
      <c r="Y27" s="11"/>
    </row>
    <row r="31" spans="1:25" ht="14.45" x14ac:dyDescent="0.3">
      <c r="A31" s="4" t="s">
        <v>70</v>
      </c>
    </row>
    <row r="32" spans="1:25" ht="14.45" x14ac:dyDescent="0.3">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55</v>
      </c>
    </row>
    <row r="33" spans="2:25" ht="14.45" x14ac:dyDescent="0.3">
      <c r="B33" s="6" t="s">
        <v>65</v>
      </c>
      <c r="C33" s="11"/>
      <c r="D33" s="11"/>
      <c r="E33" s="11"/>
      <c r="F33" s="11"/>
      <c r="G33" s="11"/>
      <c r="H33" s="11"/>
      <c r="I33" s="11"/>
      <c r="J33" s="11"/>
      <c r="K33" s="11"/>
      <c r="L33" s="11">
        <v>648</v>
      </c>
      <c r="M33" s="11"/>
      <c r="N33" s="11">
        <v>931</v>
      </c>
      <c r="O33" s="11">
        <v>780</v>
      </c>
      <c r="P33" s="11">
        <v>1121</v>
      </c>
      <c r="Q33" s="11"/>
      <c r="R33" s="11"/>
      <c r="S33" s="11"/>
      <c r="T33" s="11"/>
      <c r="U33" s="11"/>
      <c r="V33" s="11"/>
      <c r="W33" s="11"/>
      <c r="X33" s="9" t="s">
        <v>57</v>
      </c>
      <c r="Y33" s="1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topLeftCell="A19" workbookViewId="0">
      <selection activeCell="W48" sqref="W48"/>
    </sheetView>
  </sheetViews>
  <sheetFormatPr defaultColWidth="8.85546875" defaultRowHeight="15" x14ac:dyDescent="0.25"/>
  <sheetData>
    <row r="1" spans="1:25" x14ac:dyDescent="0.25">
      <c r="A1" s="4" t="s">
        <v>71</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55</v>
      </c>
    </row>
    <row r="3" spans="1:25" x14ac:dyDescent="0.25">
      <c r="B3" s="6" t="str">
        <f>'Populations &amp; programs'!$C$3</f>
        <v>FSW</v>
      </c>
      <c r="C3" s="8"/>
      <c r="D3" s="8"/>
      <c r="E3" s="8"/>
      <c r="F3" s="8"/>
      <c r="G3" s="8"/>
      <c r="H3" s="8"/>
      <c r="I3" s="8"/>
      <c r="J3" s="8"/>
      <c r="K3" s="8"/>
      <c r="L3" s="8"/>
      <c r="M3" s="8"/>
      <c r="N3" s="8"/>
      <c r="O3" s="8"/>
      <c r="P3" s="8"/>
      <c r="Q3" s="8"/>
      <c r="R3" s="8"/>
      <c r="S3" s="8"/>
      <c r="T3" s="8"/>
      <c r="U3" s="8"/>
      <c r="V3" s="8"/>
      <c r="W3" s="8"/>
      <c r="X3" s="9" t="s">
        <v>57</v>
      </c>
      <c r="Y3" s="8">
        <v>0.01</v>
      </c>
    </row>
    <row r="4" spans="1:25" x14ac:dyDescent="0.25">
      <c r="B4" s="6" t="str">
        <f>'Populations &amp; programs'!$C$4</f>
        <v>Clients</v>
      </c>
      <c r="C4" s="8"/>
      <c r="D4" s="8"/>
      <c r="E4" s="8"/>
      <c r="F4" s="8"/>
      <c r="G4" s="8"/>
      <c r="H4" s="8"/>
      <c r="I4" s="8"/>
      <c r="J4" s="8"/>
      <c r="K4" s="8"/>
      <c r="L4" s="8"/>
      <c r="M4" s="8"/>
      <c r="N4" s="8"/>
      <c r="O4" s="8"/>
      <c r="P4" s="8"/>
      <c r="Q4" s="8"/>
      <c r="R4" s="8"/>
      <c r="S4" s="8"/>
      <c r="T4" s="8"/>
      <c r="U4" s="8"/>
      <c r="V4" s="8"/>
      <c r="W4" s="8"/>
      <c r="X4" s="9" t="s">
        <v>57</v>
      </c>
      <c r="Y4" s="8">
        <v>0.01</v>
      </c>
    </row>
    <row r="5" spans="1:25" x14ac:dyDescent="0.25">
      <c r="B5" s="6" t="str">
        <f>'Populations &amp; programs'!$C$5</f>
        <v>MSM</v>
      </c>
      <c r="C5" s="8"/>
      <c r="D5" s="8"/>
      <c r="E5" s="8"/>
      <c r="F5" s="8"/>
      <c r="G5" s="8"/>
      <c r="H5" s="8"/>
      <c r="I5" s="8"/>
      <c r="J5" s="8"/>
      <c r="K5" s="8"/>
      <c r="L5" s="8"/>
      <c r="M5" s="8"/>
      <c r="N5" s="8"/>
      <c r="O5" s="8"/>
      <c r="P5" s="8"/>
      <c r="Q5" s="8"/>
      <c r="R5" s="8"/>
      <c r="S5" s="8"/>
      <c r="T5" s="8"/>
      <c r="U5" s="8"/>
      <c r="V5" s="8"/>
      <c r="W5" s="8"/>
      <c r="X5" s="9" t="s">
        <v>57</v>
      </c>
      <c r="Y5" s="8">
        <v>0.01</v>
      </c>
    </row>
    <row r="6" spans="1:25" x14ac:dyDescent="0.25">
      <c r="B6" s="6" t="str">
        <f>'Populations &amp; programs'!$C$6</f>
        <v>Males 0-14</v>
      </c>
      <c r="C6" s="8"/>
      <c r="D6" s="8"/>
      <c r="E6" s="8"/>
      <c r="F6" s="8"/>
      <c r="G6" s="8"/>
      <c r="H6" s="8"/>
      <c r="I6" s="8"/>
      <c r="J6" s="8"/>
      <c r="K6" s="8"/>
      <c r="L6" s="8"/>
      <c r="M6" s="8"/>
      <c r="N6" s="8"/>
      <c r="O6" s="8"/>
      <c r="P6" s="8"/>
      <c r="Q6" s="8"/>
      <c r="R6" s="8"/>
      <c r="S6" s="8"/>
      <c r="T6" s="8"/>
      <c r="U6" s="8"/>
      <c r="V6" s="8"/>
      <c r="W6" s="8"/>
      <c r="X6" s="9" t="s">
        <v>57</v>
      </c>
      <c r="Y6" s="8">
        <v>0.01</v>
      </c>
    </row>
    <row r="7" spans="1:25" x14ac:dyDescent="0.25">
      <c r="B7" s="6" t="str">
        <f>'Populations &amp; programs'!$C$7</f>
        <v>Females 0-14</v>
      </c>
      <c r="C7" s="8"/>
      <c r="D7" s="8"/>
      <c r="E7" s="8"/>
      <c r="F7" s="8"/>
      <c r="G7" s="8"/>
      <c r="H7" s="8"/>
      <c r="I7" s="8"/>
      <c r="J7" s="8"/>
      <c r="K7" s="8"/>
      <c r="L7" s="8"/>
      <c r="M7" s="8"/>
      <c r="N7" s="8"/>
      <c r="O7" s="8"/>
      <c r="P7" s="8"/>
      <c r="Q7" s="8"/>
      <c r="R7" s="8"/>
      <c r="S7" s="8"/>
      <c r="T7" s="8"/>
      <c r="U7" s="8"/>
      <c r="V7" s="8"/>
      <c r="W7" s="8"/>
      <c r="X7" s="9" t="s">
        <v>57</v>
      </c>
      <c r="Y7" s="8">
        <v>0.01</v>
      </c>
    </row>
    <row r="8" spans="1:25" x14ac:dyDescent="0.25">
      <c r="B8" s="6" t="str">
        <f>'Populations &amp; programs'!$C$8</f>
        <v>Males 15+</v>
      </c>
      <c r="C8" s="8"/>
      <c r="D8" s="8"/>
      <c r="E8" s="8"/>
      <c r="F8" s="8"/>
      <c r="G8" s="8"/>
      <c r="H8" s="8"/>
      <c r="I8" s="8"/>
      <c r="J8" s="8"/>
      <c r="K8" s="8"/>
      <c r="L8" s="8"/>
      <c r="M8" s="8"/>
      <c r="N8" s="8"/>
      <c r="O8" s="8"/>
      <c r="P8" s="8"/>
      <c r="Q8" s="8"/>
      <c r="R8" s="8"/>
      <c r="S8" s="8"/>
      <c r="T8" s="8"/>
      <c r="U8" s="8"/>
      <c r="V8" s="8"/>
      <c r="W8" s="8"/>
      <c r="X8" s="9" t="s">
        <v>57</v>
      </c>
      <c r="Y8" s="8">
        <v>0.01</v>
      </c>
    </row>
    <row r="9" spans="1:25" x14ac:dyDescent="0.25">
      <c r="B9" s="6" t="str">
        <f>'Populations &amp; programs'!$C$9</f>
        <v>Females 15+</v>
      </c>
      <c r="C9" s="8"/>
      <c r="D9" s="8"/>
      <c r="E9" s="8"/>
      <c r="F9" s="8"/>
      <c r="G9" s="8"/>
      <c r="H9" s="8"/>
      <c r="I9" s="8"/>
      <c r="J9" s="8"/>
      <c r="K9" s="8"/>
      <c r="L9" s="8"/>
      <c r="M9" s="8"/>
      <c r="N9" s="8"/>
      <c r="O9" s="8"/>
      <c r="P9" s="8"/>
      <c r="Q9" s="8"/>
      <c r="R9" s="8"/>
      <c r="S9" s="8"/>
      <c r="T9" s="8"/>
      <c r="U9" s="8"/>
      <c r="V9" s="8"/>
      <c r="W9" s="8"/>
      <c r="X9" s="9" t="s">
        <v>57</v>
      </c>
      <c r="Y9" s="8">
        <v>0.01</v>
      </c>
    </row>
    <row r="13" spans="1:25" x14ac:dyDescent="0.25">
      <c r="A13" s="4" t="s">
        <v>72</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55</v>
      </c>
    </row>
    <row r="15" spans="1:25" x14ac:dyDescent="0.25">
      <c r="B15" s="6" t="str">
        <f>'Populations &amp; programs'!$C$3</f>
        <v>FSW</v>
      </c>
      <c r="C15" s="8"/>
      <c r="D15" s="8"/>
      <c r="E15" s="8"/>
      <c r="F15" s="8"/>
      <c r="G15" s="8"/>
      <c r="H15" s="8"/>
      <c r="I15" s="8"/>
      <c r="J15" s="8"/>
      <c r="K15" s="8"/>
      <c r="L15" s="8"/>
      <c r="M15" s="8">
        <v>9.2999999999999999E-2</v>
      </c>
      <c r="N15" s="8"/>
      <c r="O15" s="8"/>
      <c r="P15" s="8"/>
      <c r="Q15" s="8"/>
      <c r="R15" s="8"/>
      <c r="S15" s="8"/>
      <c r="T15" s="8"/>
      <c r="U15" s="8"/>
      <c r="V15" s="8"/>
      <c r="W15" s="8"/>
      <c r="X15" s="9" t="s">
        <v>57</v>
      </c>
      <c r="Y15" s="8"/>
    </row>
    <row r="16" spans="1:25" x14ac:dyDescent="0.25">
      <c r="B16" s="6" t="str">
        <f>'Populations &amp; programs'!$C$4</f>
        <v>Clients</v>
      </c>
      <c r="C16" s="8"/>
      <c r="D16" s="8"/>
      <c r="E16" s="8"/>
      <c r="F16" s="8"/>
      <c r="G16" s="8"/>
      <c r="H16" s="8"/>
      <c r="I16" s="8"/>
      <c r="J16" s="8"/>
      <c r="K16" s="8"/>
      <c r="L16" s="8"/>
      <c r="M16" s="8"/>
      <c r="N16" s="8"/>
      <c r="O16" s="8"/>
      <c r="P16" s="8"/>
      <c r="Q16" s="8"/>
      <c r="R16" s="8"/>
      <c r="S16" s="8"/>
      <c r="T16" s="8"/>
      <c r="U16" s="8"/>
      <c r="V16" s="8"/>
      <c r="W16" s="8"/>
      <c r="X16" s="9" t="s">
        <v>57</v>
      </c>
      <c r="Y16" s="8">
        <v>0.02</v>
      </c>
    </row>
    <row r="17" spans="1:25" x14ac:dyDescent="0.25">
      <c r="B17" s="6" t="str">
        <f>'Populations &amp; programs'!$C$5</f>
        <v>MSM</v>
      </c>
      <c r="C17" s="8"/>
      <c r="D17" s="8"/>
      <c r="E17" s="8"/>
      <c r="F17" s="8"/>
      <c r="G17" s="8"/>
      <c r="H17" s="8"/>
      <c r="I17" s="8"/>
      <c r="J17" s="8"/>
      <c r="K17" s="8"/>
      <c r="L17" s="8"/>
      <c r="M17" s="8">
        <v>8.3000000000000004E-2</v>
      </c>
      <c r="N17" s="8"/>
      <c r="O17" s="8"/>
      <c r="P17" s="8"/>
      <c r="Q17" s="8"/>
      <c r="R17" s="8"/>
      <c r="S17" s="8"/>
      <c r="T17" s="8"/>
      <c r="U17" s="8"/>
      <c r="V17" s="8"/>
      <c r="W17" s="8"/>
      <c r="X17" s="9" t="s">
        <v>57</v>
      </c>
      <c r="Y17" s="8"/>
    </row>
    <row r="18" spans="1:25" x14ac:dyDescent="0.25">
      <c r="B18" s="6" t="str">
        <f>'Populations &amp; programs'!$C$6</f>
        <v>Males 0-14</v>
      </c>
      <c r="C18" s="8"/>
      <c r="D18" s="8"/>
      <c r="E18" s="8"/>
      <c r="F18" s="8"/>
      <c r="G18" s="8"/>
      <c r="H18" s="8"/>
      <c r="I18" s="8"/>
      <c r="J18" s="8"/>
      <c r="K18" s="8"/>
      <c r="L18" s="8"/>
      <c r="M18" s="8"/>
      <c r="N18" s="8"/>
      <c r="O18" s="8"/>
      <c r="P18" s="8"/>
      <c r="Q18" s="8"/>
      <c r="R18" s="8"/>
      <c r="S18" s="8"/>
      <c r="T18" s="8"/>
      <c r="U18" s="8"/>
      <c r="V18" s="8"/>
      <c r="W18" s="8"/>
      <c r="X18" s="9" t="s">
        <v>57</v>
      </c>
      <c r="Y18" s="8">
        <v>0</v>
      </c>
    </row>
    <row r="19" spans="1:25" x14ac:dyDescent="0.25">
      <c r="B19" s="6" t="str">
        <f>'Populations &amp; programs'!$C$7</f>
        <v>Females 0-14</v>
      </c>
      <c r="C19" s="8"/>
      <c r="D19" s="8"/>
      <c r="E19" s="8"/>
      <c r="F19" s="8"/>
      <c r="G19" s="8"/>
      <c r="H19" s="8"/>
      <c r="I19" s="8"/>
      <c r="J19" s="8"/>
      <c r="K19" s="8"/>
      <c r="L19" s="8"/>
      <c r="M19" s="8"/>
      <c r="N19" s="8"/>
      <c r="O19" s="8"/>
      <c r="P19" s="8"/>
      <c r="Q19" s="8"/>
      <c r="R19" s="8"/>
      <c r="S19" s="8"/>
      <c r="T19" s="8"/>
      <c r="U19" s="8"/>
      <c r="V19" s="8"/>
      <c r="W19" s="8"/>
      <c r="X19" s="9" t="s">
        <v>57</v>
      </c>
      <c r="Y19" s="8">
        <v>0</v>
      </c>
    </row>
    <row r="20" spans="1:25" x14ac:dyDescent="0.25">
      <c r="B20" s="6" t="str">
        <f>'Populations &amp; programs'!$C$8</f>
        <v>Males 15+</v>
      </c>
      <c r="C20" s="8"/>
      <c r="D20" s="8"/>
      <c r="E20" s="8"/>
      <c r="F20" s="8"/>
      <c r="G20" s="8"/>
      <c r="H20" s="8"/>
      <c r="I20" s="8"/>
      <c r="J20" s="8"/>
      <c r="K20" s="8"/>
      <c r="L20" s="8"/>
      <c r="M20" s="8"/>
      <c r="N20" s="8"/>
      <c r="O20" s="8"/>
      <c r="P20" s="8"/>
      <c r="Q20" s="8"/>
      <c r="R20" s="8"/>
      <c r="S20" s="8"/>
      <c r="T20" s="8"/>
      <c r="U20" s="8"/>
      <c r="V20" s="8"/>
      <c r="W20" s="8"/>
      <c r="X20" s="9" t="s">
        <v>57</v>
      </c>
      <c r="Y20" s="8">
        <v>0.01</v>
      </c>
    </row>
    <row r="21" spans="1:25" x14ac:dyDescent="0.25">
      <c r="B21" s="6" t="str">
        <f>'Populations &amp; programs'!$C$9</f>
        <v>Females 15+</v>
      </c>
      <c r="C21" s="8"/>
      <c r="D21" s="8"/>
      <c r="E21" s="8"/>
      <c r="F21" s="8"/>
      <c r="G21" s="8"/>
      <c r="H21" s="8"/>
      <c r="I21" s="8"/>
      <c r="J21" s="8"/>
      <c r="K21" s="8"/>
      <c r="L21" s="8"/>
      <c r="M21" s="8"/>
      <c r="N21" s="8"/>
      <c r="O21" s="8"/>
      <c r="P21" s="8"/>
      <c r="Q21" s="8"/>
      <c r="R21" s="8"/>
      <c r="S21" s="8"/>
      <c r="T21" s="8"/>
      <c r="U21" s="8"/>
      <c r="V21" s="8"/>
      <c r="W21" s="8"/>
      <c r="X21" s="9" t="s">
        <v>57</v>
      </c>
      <c r="Y21" s="8">
        <v>0.01</v>
      </c>
    </row>
    <row r="25" spans="1:25" x14ac:dyDescent="0.25">
      <c r="A25" s="4" t="s">
        <v>73</v>
      </c>
    </row>
    <row r="26" spans="1:25"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55</v>
      </c>
    </row>
    <row r="27" spans="1:25" x14ac:dyDescent="0.25">
      <c r="B27" s="6" t="str">
        <f>'Populations &amp; programs'!$C$3</f>
        <v>FSW</v>
      </c>
      <c r="C27" s="8"/>
      <c r="D27" s="8"/>
      <c r="E27" s="8"/>
      <c r="F27" s="8"/>
      <c r="G27" s="8"/>
      <c r="H27" s="8"/>
      <c r="I27" s="8"/>
      <c r="J27" s="8"/>
      <c r="K27" s="8"/>
      <c r="L27" s="8"/>
      <c r="M27" s="8">
        <v>0.27900000000000003</v>
      </c>
      <c r="N27" s="8"/>
      <c r="O27" s="8"/>
      <c r="P27" s="8"/>
      <c r="Q27" s="8"/>
      <c r="R27" s="8"/>
      <c r="S27" s="8"/>
      <c r="T27" s="8"/>
      <c r="U27" s="8"/>
      <c r="V27" s="8"/>
      <c r="W27" s="8"/>
      <c r="X27" s="9" t="s">
        <v>57</v>
      </c>
      <c r="Y27" s="8"/>
    </row>
    <row r="28" spans="1:25" x14ac:dyDescent="0.25">
      <c r="B28" s="6" t="str">
        <f>'Populations &amp; programs'!$C$4</f>
        <v>Clients</v>
      </c>
      <c r="C28" s="8"/>
      <c r="D28" s="8"/>
      <c r="E28" s="8"/>
      <c r="F28" s="8"/>
      <c r="G28" s="8"/>
      <c r="H28" s="8"/>
      <c r="I28" s="8"/>
      <c r="J28" s="8"/>
      <c r="K28" s="8"/>
      <c r="L28" s="8"/>
      <c r="M28" s="8"/>
      <c r="N28" s="8"/>
      <c r="O28" s="8"/>
      <c r="P28" s="8"/>
      <c r="Q28" s="8"/>
      <c r="R28" s="8"/>
      <c r="S28" s="8"/>
      <c r="T28" s="8"/>
      <c r="U28" s="8"/>
      <c r="V28" s="8"/>
      <c r="W28" s="8"/>
      <c r="X28" s="9" t="s">
        <v>57</v>
      </c>
      <c r="Y28" s="8">
        <v>0.05</v>
      </c>
    </row>
    <row r="29" spans="1:25" x14ac:dyDescent="0.25">
      <c r="B29" s="6" t="str">
        <f>'Populations &amp; programs'!$C$5</f>
        <v>MSM</v>
      </c>
      <c r="C29" s="8"/>
      <c r="D29" s="8"/>
      <c r="E29" s="8"/>
      <c r="F29" s="8"/>
      <c r="G29" s="8"/>
      <c r="H29" s="8"/>
      <c r="I29" s="8"/>
      <c r="J29" s="8"/>
      <c r="K29" s="8"/>
      <c r="L29" s="8"/>
      <c r="M29" s="8">
        <v>0.15</v>
      </c>
      <c r="N29" s="8"/>
      <c r="O29" s="8"/>
      <c r="P29" s="8"/>
      <c r="Q29" s="8"/>
      <c r="R29" s="8"/>
      <c r="S29" s="8"/>
      <c r="T29" s="8"/>
      <c r="U29" s="8"/>
      <c r="V29" s="8"/>
      <c r="W29" s="8"/>
      <c r="X29" s="9" t="s">
        <v>57</v>
      </c>
      <c r="Y29" s="8"/>
    </row>
    <row r="30" spans="1:25" x14ac:dyDescent="0.25">
      <c r="B30" s="6" t="str">
        <f>'Populations &amp; programs'!$C$6</f>
        <v>Males 0-14</v>
      </c>
      <c r="C30" s="8"/>
      <c r="D30" s="8"/>
      <c r="E30" s="8"/>
      <c r="F30" s="8"/>
      <c r="G30" s="8"/>
      <c r="H30" s="8"/>
      <c r="I30" s="8"/>
      <c r="J30" s="8"/>
      <c r="K30" s="8"/>
      <c r="L30" s="8"/>
      <c r="M30" s="8"/>
      <c r="N30" s="8"/>
      <c r="O30" s="8"/>
      <c r="P30" s="8"/>
      <c r="Q30" s="8"/>
      <c r="R30" s="8"/>
      <c r="S30" s="8"/>
      <c r="T30" s="8"/>
      <c r="U30" s="8"/>
      <c r="V30" s="8"/>
      <c r="W30" s="8"/>
      <c r="X30" s="9" t="s">
        <v>57</v>
      </c>
      <c r="Y30" s="8">
        <v>0</v>
      </c>
    </row>
    <row r="31" spans="1:25" x14ac:dyDescent="0.25">
      <c r="B31" s="6" t="str">
        <f>'Populations &amp; programs'!$C$7</f>
        <v>Females 0-14</v>
      </c>
      <c r="C31" s="8"/>
      <c r="D31" s="8"/>
      <c r="E31" s="8"/>
      <c r="F31" s="8"/>
      <c r="G31" s="8"/>
      <c r="H31" s="8"/>
      <c r="I31" s="8"/>
      <c r="J31" s="8"/>
      <c r="K31" s="8"/>
      <c r="L31" s="8"/>
      <c r="M31" s="8"/>
      <c r="N31" s="8"/>
      <c r="O31" s="8"/>
      <c r="P31" s="8"/>
      <c r="Q31" s="8"/>
      <c r="R31" s="8"/>
      <c r="S31" s="8"/>
      <c r="T31" s="8"/>
      <c r="U31" s="8"/>
      <c r="V31" s="8"/>
      <c r="W31" s="8"/>
      <c r="X31" s="9" t="s">
        <v>57</v>
      </c>
      <c r="Y31" s="8">
        <v>0</v>
      </c>
    </row>
    <row r="32" spans="1:25" x14ac:dyDescent="0.25">
      <c r="B32" s="6" t="str">
        <f>'Populations &amp; programs'!$C$8</f>
        <v>Males 15+</v>
      </c>
      <c r="C32" s="8"/>
      <c r="D32" s="8"/>
      <c r="E32" s="8"/>
      <c r="F32" s="8"/>
      <c r="G32" s="8"/>
      <c r="H32" s="8"/>
      <c r="I32" s="8"/>
      <c r="J32" s="8"/>
      <c r="K32" s="8"/>
      <c r="L32" s="8"/>
      <c r="M32" s="8"/>
      <c r="N32" s="8"/>
      <c r="O32" s="8"/>
      <c r="P32" s="8"/>
      <c r="Q32" s="8"/>
      <c r="R32" s="8"/>
      <c r="S32" s="8"/>
      <c r="T32" s="8"/>
      <c r="U32" s="8"/>
      <c r="V32" s="8"/>
      <c r="W32" s="8"/>
      <c r="X32" s="9" t="s">
        <v>57</v>
      </c>
      <c r="Y32" s="8">
        <v>0.01</v>
      </c>
    </row>
    <row r="33" spans="1:25" x14ac:dyDescent="0.25">
      <c r="B33" s="6" t="str">
        <f>'Populations &amp; programs'!$C$9</f>
        <v>Females 15+</v>
      </c>
      <c r="C33" s="8"/>
      <c r="D33" s="8"/>
      <c r="E33" s="8"/>
      <c r="F33" s="8"/>
      <c r="G33" s="8"/>
      <c r="H33" s="8"/>
      <c r="I33" s="8"/>
      <c r="J33" s="8"/>
      <c r="K33" s="8"/>
      <c r="L33" s="8"/>
      <c r="M33" s="8"/>
      <c r="N33" s="8"/>
      <c r="O33" s="8"/>
      <c r="P33" s="8"/>
      <c r="Q33" s="8"/>
      <c r="R33" s="8"/>
      <c r="S33" s="8"/>
      <c r="T33" s="8"/>
      <c r="U33" s="8"/>
      <c r="V33" s="8"/>
      <c r="W33" s="8"/>
      <c r="X33" s="9" t="s">
        <v>57</v>
      </c>
      <c r="Y33" s="8">
        <v>0.02</v>
      </c>
    </row>
    <row r="37" spans="1:25" x14ac:dyDescent="0.25">
      <c r="A37" s="4" t="s">
        <v>74</v>
      </c>
    </row>
    <row r="38" spans="1:25"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55</v>
      </c>
    </row>
    <row r="39" spans="1:25" x14ac:dyDescent="0.25">
      <c r="B39" s="6" t="str">
        <f>'Populations &amp; programs'!$C$3</f>
        <v>FSW</v>
      </c>
      <c r="C39" s="8"/>
      <c r="D39" s="8"/>
      <c r="E39" s="8"/>
      <c r="F39" s="8"/>
      <c r="G39" s="8"/>
      <c r="H39" s="8"/>
      <c r="I39" s="8"/>
      <c r="J39" s="8"/>
      <c r="K39" s="8"/>
      <c r="L39" s="8"/>
      <c r="M39" s="8"/>
      <c r="N39" s="8"/>
      <c r="O39" s="8">
        <v>2.0999999999999999E-3</v>
      </c>
      <c r="P39" s="8"/>
      <c r="Q39" s="8"/>
      <c r="R39" s="8"/>
      <c r="S39" s="8"/>
      <c r="T39" s="8"/>
      <c r="U39" s="8"/>
      <c r="V39" s="8"/>
      <c r="W39" s="8"/>
      <c r="X39" s="9" t="s">
        <v>57</v>
      </c>
      <c r="Y39" s="8"/>
    </row>
    <row r="40" spans="1:25" x14ac:dyDescent="0.25">
      <c r="B40" s="6" t="str">
        <f>'Populations &amp; programs'!$C$4</f>
        <v>Clients</v>
      </c>
      <c r="C40" s="8"/>
      <c r="D40" s="8"/>
      <c r="E40" s="8"/>
      <c r="F40" s="8"/>
      <c r="G40" s="8"/>
      <c r="H40" s="8"/>
      <c r="I40" s="8"/>
      <c r="J40" s="8"/>
      <c r="K40" s="8"/>
      <c r="L40" s="8"/>
      <c r="M40" s="8"/>
      <c r="N40" s="8"/>
      <c r="O40" s="8">
        <v>2.0999999999999999E-3</v>
      </c>
      <c r="P40" s="8"/>
      <c r="Q40" s="8"/>
      <c r="R40" s="8"/>
      <c r="S40" s="8"/>
      <c r="T40" s="8"/>
      <c r="U40" s="8"/>
      <c r="V40" s="8"/>
      <c r="W40" s="8"/>
      <c r="X40" s="9" t="s">
        <v>57</v>
      </c>
      <c r="Y40" s="8"/>
    </row>
    <row r="41" spans="1:25" x14ac:dyDescent="0.25">
      <c r="B41" s="6" t="str">
        <f>'Populations &amp; programs'!$C$5</f>
        <v>MSM</v>
      </c>
      <c r="C41" s="8"/>
      <c r="D41" s="8"/>
      <c r="E41" s="8"/>
      <c r="F41" s="8"/>
      <c r="G41" s="8"/>
      <c r="H41" s="8"/>
      <c r="I41" s="8"/>
      <c r="J41" s="8"/>
      <c r="K41" s="8"/>
      <c r="L41" s="8"/>
      <c r="M41" s="8"/>
      <c r="N41" s="8"/>
      <c r="O41" s="8">
        <v>2.0999999999999999E-3</v>
      </c>
      <c r="P41" s="8"/>
      <c r="Q41" s="8"/>
      <c r="R41" s="8"/>
      <c r="S41" s="8"/>
      <c r="T41" s="8"/>
      <c r="U41" s="8"/>
      <c r="V41" s="8"/>
      <c r="W41" s="8"/>
      <c r="X41" s="9" t="s">
        <v>57</v>
      </c>
      <c r="Y41" s="8"/>
    </row>
    <row r="42" spans="1:25" x14ac:dyDescent="0.25">
      <c r="B42" s="6" t="str">
        <f>'Populations &amp; programs'!$C$6</f>
        <v>Males 0-14</v>
      </c>
      <c r="C42" s="8"/>
      <c r="D42" s="8"/>
      <c r="E42" s="8"/>
      <c r="F42" s="8"/>
      <c r="G42" s="8"/>
      <c r="H42" s="8"/>
      <c r="I42" s="8"/>
      <c r="J42" s="8"/>
      <c r="K42" s="8"/>
      <c r="L42" s="8"/>
      <c r="M42" s="8"/>
      <c r="N42" s="8"/>
      <c r="O42" s="8"/>
      <c r="P42" s="8"/>
      <c r="Q42" s="8"/>
      <c r="R42" s="8"/>
      <c r="S42" s="8"/>
      <c r="T42" s="8"/>
      <c r="U42" s="8"/>
      <c r="V42" s="8"/>
      <c r="W42" s="8"/>
      <c r="X42" s="9" t="s">
        <v>57</v>
      </c>
      <c r="Y42" s="8">
        <v>0</v>
      </c>
    </row>
    <row r="43" spans="1:25" x14ac:dyDescent="0.25">
      <c r="B43" s="6" t="str">
        <f>'Populations &amp; programs'!$C$7</f>
        <v>Females 0-14</v>
      </c>
      <c r="C43" s="8"/>
      <c r="D43" s="8"/>
      <c r="E43" s="8"/>
      <c r="F43" s="8"/>
      <c r="G43" s="8"/>
      <c r="H43" s="8"/>
      <c r="I43" s="8"/>
      <c r="J43" s="8"/>
      <c r="K43" s="8"/>
      <c r="L43" s="8"/>
      <c r="M43" s="8"/>
      <c r="N43" s="8"/>
      <c r="O43" s="8"/>
      <c r="P43" s="8"/>
      <c r="Q43" s="8"/>
      <c r="R43" s="8"/>
      <c r="S43" s="8"/>
      <c r="T43" s="8"/>
      <c r="U43" s="8"/>
      <c r="V43" s="8"/>
      <c r="W43" s="8"/>
      <c r="X43" s="9" t="s">
        <v>57</v>
      </c>
      <c r="Y43" s="8">
        <v>0</v>
      </c>
    </row>
    <row r="44" spans="1:25" ht="14.45" x14ac:dyDescent="0.3">
      <c r="B44" s="6" t="str">
        <f>'Populations &amp; programs'!$C$8</f>
        <v>Males 15+</v>
      </c>
      <c r="C44" s="8"/>
      <c r="D44" s="8"/>
      <c r="E44" s="8"/>
      <c r="F44" s="8"/>
      <c r="G44" s="8"/>
      <c r="H44" s="8"/>
      <c r="I44" s="8"/>
      <c r="J44" s="8"/>
      <c r="K44" s="8"/>
      <c r="L44" s="8"/>
      <c r="M44" s="8"/>
      <c r="N44" s="8"/>
      <c r="O44" s="8">
        <v>2.0999999999999999E-3</v>
      </c>
      <c r="P44" s="8"/>
      <c r="Q44" s="8"/>
      <c r="R44" s="8"/>
      <c r="S44" s="8"/>
      <c r="T44" s="8"/>
      <c r="U44" s="8"/>
      <c r="V44" s="8"/>
      <c r="W44" s="8"/>
      <c r="X44" s="9" t="s">
        <v>57</v>
      </c>
      <c r="Y44" s="8"/>
    </row>
    <row r="45" spans="1:25" ht="14.45" x14ac:dyDescent="0.3">
      <c r="B45" s="6" t="str">
        <f>'Populations &amp; programs'!$C$9</f>
        <v>Females 15+</v>
      </c>
      <c r="C45" s="8"/>
      <c r="D45" s="8"/>
      <c r="E45" s="8"/>
      <c r="F45" s="8"/>
      <c r="G45" s="8"/>
      <c r="H45" s="8"/>
      <c r="I45" s="8"/>
      <c r="J45" s="8"/>
      <c r="K45" s="8"/>
      <c r="L45" s="8"/>
      <c r="M45" s="8"/>
      <c r="N45" s="8"/>
      <c r="O45" s="8">
        <v>2.0999999999999999E-3</v>
      </c>
      <c r="P45" s="8"/>
      <c r="Q45" s="8"/>
      <c r="R45" s="8"/>
      <c r="S45" s="8"/>
      <c r="T45" s="8"/>
      <c r="U45" s="8"/>
      <c r="V45" s="8"/>
      <c r="W45" s="8"/>
      <c r="X45" s="9" t="s">
        <v>57</v>
      </c>
      <c r="Y45"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workbookViewId="0"/>
  </sheetViews>
  <sheetFormatPr defaultColWidth="8.85546875" defaultRowHeight="15" x14ac:dyDescent="0.25"/>
  <sheetData>
    <row r="1" spans="1:25" x14ac:dyDescent="0.25">
      <c r="A1" s="4" t="s">
        <v>75</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55</v>
      </c>
    </row>
    <row r="3" spans="1:25" x14ac:dyDescent="0.25">
      <c r="B3" s="6" t="str">
        <f>'Populations &amp; programs'!$C$3</f>
        <v>FSW</v>
      </c>
      <c r="C3" s="24"/>
      <c r="D3" s="24"/>
      <c r="E3" s="24"/>
      <c r="F3" s="24"/>
      <c r="G3" s="24"/>
      <c r="H3" s="24"/>
      <c r="I3" s="24"/>
      <c r="J3" s="24">
        <v>0.37</v>
      </c>
      <c r="K3" s="24"/>
      <c r="L3" s="24"/>
      <c r="M3" s="24"/>
      <c r="N3" s="12"/>
      <c r="O3" s="12"/>
      <c r="P3" s="12">
        <v>0.63</v>
      </c>
      <c r="Q3" s="12"/>
      <c r="R3" s="12"/>
      <c r="S3" s="12"/>
      <c r="T3" s="12"/>
      <c r="U3" s="12"/>
      <c r="V3" s="12"/>
      <c r="W3" s="12"/>
      <c r="X3" s="9" t="s">
        <v>57</v>
      </c>
      <c r="Y3" s="12"/>
    </row>
    <row r="4" spans="1:25" x14ac:dyDescent="0.25">
      <c r="B4" s="6" t="str">
        <f>'Populations &amp; programs'!$C$4</f>
        <v>Clients</v>
      </c>
      <c r="C4" s="24"/>
      <c r="D4" s="24"/>
      <c r="E4" s="24"/>
      <c r="F4" s="24"/>
      <c r="G4" s="24"/>
      <c r="H4" s="24"/>
      <c r="I4" s="24"/>
      <c r="J4" s="24">
        <v>0.2215</v>
      </c>
      <c r="K4" s="24"/>
      <c r="L4" s="24">
        <v>0.35849999999999999</v>
      </c>
      <c r="M4" s="24"/>
      <c r="N4" s="12"/>
      <c r="O4" s="12"/>
      <c r="P4" s="12">
        <v>0.42599999999999999</v>
      </c>
      <c r="Q4" s="12"/>
      <c r="R4" s="12"/>
      <c r="S4" s="12"/>
      <c r="T4" s="12"/>
      <c r="U4" s="12"/>
      <c r="V4" s="12"/>
      <c r="W4" s="12"/>
      <c r="X4" s="9" t="s">
        <v>57</v>
      </c>
      <c r="Y4" s="12"/>
    </row>
    <row r="5" spans="1:25" x14ac:dyDescent="0.25">
      <c r="B5" s="6" t="str">
        <f>'Populations &amp; programs'!$C$5</f>
        <v>MSM</v>
      </c>
      <c r="C5" s="24"/>
      <c r="D5" s="24"/>
      <c r="E5" s="24"/>
      <c r="F5" s="24"/>
      <c r="G5" s="24"/>
      <c r="H5" s="24"/>
      <c r="I5" s="24"/>
      <c r="J5" s="24"/>
      <c r="K5" s="24"/>
      <c r="L5" s="24"/>
      <c r="M5" s="24"/>
      <c r="N5" s="12"/>
      <c r="O5" s="12"/>
      <c r="P5" s="12">
        <v>2.5000000000000001E-2</v>
      </c>
      <c r="Q5" s="12"/>
      <c r="R5" s="12"/>
      <c r="S5" s="12"/>
      <c r="T5" s="12"/>
      <c r="U5" s="12"/>
      <c r="V5" s="12"/>
      <c r="W5" s="12"/>
      <c r="X5" s="9" t="s">
        <v>57</v>
      </c>
      <c r="Y5" s="12"/>
    </row>
    <row r="6" spans="1:25" x14ac:dyDescent="0.25">
      <c r="B6" s="6" t="str">
        <f>'Populations &amp; programs'!$C$6</f>
        <v>Males 0-14</v>
      </c>
      <c r="C6" s="12"/>
      <c r="D6" s="12"/>
      <c r="E6" s="12"/>
      <c r="F6" s="12"/>
      <c r="G6" s="12"/>
      <c r="H6" s="12"/>
      <c r="I6" s="12"/>
      <c r="J6" s="12"/>
      <c r="K6" s="12"/>
      <c r="L6" s="12"/>
      <c r="M6" s="12"/>
      <c r="N6" s="12"/>
      <c r="O6" s="12"/>
      <c r="P6" s="12"/>
      <c r="Q6" s="12"/>
      <c r="R6" s="12"/>
      <c r="S6" s="12"/>
      <c r="T6" s="12"/>
      <c r="U6" s="12"/>
      <c r="V6" s="12"/>
      <c r="W6" s="12"/>
      <c r="X6" s="9" t="s">
        <v>57</v>
      </c>
      <c r="Y6" s="12">
        <v>1E-3</v>
      </c>
    </row>
    <row r="7" spans="1:25" x14ac:dyDescent="0.25">
      <c r="B7" s="6" t="str">
        <f>'Populations &amp; programs'!$C$7</f>
        <v>Females 0-14</v>
      </c>
      <c r="C7" s="12"/>
      <c r="D7" s="12"/>
      <c r="E7" s="12"/>
      <c r="F7" s="12"/>
      <c r="G7" s="12"/>
      <c r="H7" s="12"/>
      <c r="I7" s="12"/>
      <c r="J7" s="12"/>
      <c r="K7" s="12"/>
      <c r="L7" s="12"/>
      <c r="M7" s="12"/>
      <c r="N7" s="12"/>
      <c r="O7" s="12"/>
      <c r="P7" s="12"/>
      <c r="Q7" s="12"/>
      <c r="R7" s="12"/>
      <c r="S7" s="12"/>
      <c r="T7" s="12"/>
      <c r="U7" s="12"/>
      <c r="V7" s="12"/>
      <c r="W7" s="12"/>
      <c r="X7" s="9" t="s">
        <v>57</v>
      </c>
      <c r="Y7" s="12">
        <v>1E-3</v>
      </c>
    </row>
    <row r="8" spans="1:25" x14ac:dyDescent="0.25">
      <c r="B8" s="6" t="str">
        <f>'Populations &amp; programs'!$C$8</f>
        <v>Males 15+</v>
      </c>
      <c r="C8" s="24"/>
      <c r="D8" s="24"/>
      <c r="E8" s="24"/>
      <c r="F8" s="24"/>
      <c r="G8" s="24"/>
      <c r="H8" s="24"/>
      <c r="I8" s="24"/>
      <c r="J8" s="24">
        <v>0.23200000000000001</v>
      </c>
      <c r="K8" s="24"/>
      <c r="L8" s="24">
        <v>0.38650000000000001</v>
      </c>
      <c r="M8" s="24"/>
      <c r="N8" s="12"/>
      <c r="O8" s="24"/>
      <c r="P8" s="12">
        <v>0.46350000000000002</v>
      </c>
      <c r="Q8" s="12"/>
      <c r="R8" s="12"/>
      <c r="S8" s="12"/>
      <c r="T8" s="12"/>
      <c r="U8" s="12"/>
      <c r="V8" s="12"/>
      <c r="W8" s="12"/>
      <c r="X8" s="9" t="s">
        <v>57</v>
      </c>
      <c r="Y8" s="12"/>
    </row>
    <row r="9" spans="1:25" x14ac:dyDescent="0.25">
      <c r="B9" s="6" t="str">
        <f>'Populations &amp; programs'!$C$9</f>
        <v>Females 15+</v>
      </c>
      <c r="C9" s="24"/>
      <c r="D9" s="24"/>
      <c r="E9" s="24"/>
      <c r="F9" s="24"/>
      <c r="G9" s="24"/>
      <c r="H9" s="24"/>
      <c r="I9" s="24"/>
      <c r="J9" s="24">
        <v>0.22900000000000001</v>
      </c>
      <c r="K9" s="24"/>
      <c r="L9" s="24">
        <v>0.38250000000000001</v>
      </c>
      <c r="M9" s="24"/>
      <c r="N9" s="12"/>
      <c r="O9" s="24"/>
      <c r="P9" s="12">
        <v>0.46250000000000002</v>
      </c>
      <c r="Q9" s="12"/>
      <c r="R9" s="12"/>
      <c r="S9" s="12"/>
      <c r="T9" s="12"/>
      <c r="U9" s="12"/>
      <c r="V9" s="12"/>
      <c r="W9" s="12"/>
      <c r="X9" s="9" t="s">
        <v>57</v>
      </c>
      <c r="Y9" s="12"/>
    </row>
    <row r="13" spans="1:25" x14ac:dyDescent="0.25">
      <c r="A13" s="4" t="s">
        <v>76</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55</v>
      </c>
    </row>
    <row r="15" spans="1:25" x14ac:dyDescent="0.25">
      <c r="B15" s="6" t="s">
        <v>77</v>
      </c>
      <c r="C15" s="7"/>
      <c r="D15" s="7"/>
      <c r="E15" s="7"/>
      <c r="F15" s="7"/>
      <c r="G15" s="7"/>
      <c r="H15" s="7"/>
      <c r="I15" s="7"/>
      <c r="J15" s="7"/>
      <c r="K15" s="7"/>
      <c r="L15" s="7"/>
      <c r="M15" s="7"/>
      <c r="N15" s="7"/>
      <c r="O15" s="7"/>
      <c r="P15" s="25">
        <v>0.2</v>
      </c>
      <c r="Q15" s="7"/>
      <c r="R15" s="7"/>
      <c r="S15" s="7"/>
      <c r="T15" s="7"/>
      <c r="U15" s="7"/>
      <c r="V15" s="7"/>
      <c r="W15" s="7"/>
      <c r="X15" s="9" t="s">
        <v>57</v>
      </c>
      <c r="Y15" s="7"/>
    </row>
    <row r="19" spans="1:25" x14ac:dyDescent="0.25">
      <c r="A19" s="4" t="s">
        <v>78</v>
      </c>
    </row>
    <row r="20" spans="1:25"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55</v>
      </c>
    </row>
    <row r="21" spans="1:25" x14ac:dyDescent="0.25">
      <c r="B21" s="6" t="s">
        <v>65</v>
      </c>
      <c r="C21" s="7">
        <v>0</v>
      </c>
      <c r="D21" s="7"/>
      <c r="E21" s="7"/>
      <c r="F21" s="7">
        <v>1</v>
      </c>
      <c r="G21" s="7"/>
      <c r="H21" s="7"/>
      <c r="I21" s="7"/>
      <c r="J21" s="7">
        <v>616</v>
      </c>
      <c r="K21" s="7">
        <v>1160</v>
      </c>
      <c r="L21" s="7">
        <v>1996</v>
      </c>
      <c r="M21" s="7">
        <v>2122</v>
      </c>
      <c r="N21" s="7">
        <v>2377</v>
      </c>
      <c r="O21" s="7">
        <v>2575</v>
      </c>
      <c r="P21" s="7">
        <v>3308</v>
      </c>
      <c r="Q21" s="7"/>
      <c r="R21" s="7"/>
      <c r="S21" s="7"/>
      <c r="T21" s="7"/>
      <c r="U21" s="7"/>
      <c r="V21" s="7"/>
      <c r="W21" s="7"/>
      <c r="X21" s="9" t="s">
        <v>57</v>
      </c>
      <c r="Y21" s="7"/>
    </row>
    <row r="25" spans="1:25" x14ac:dyDescent="0.25">
      <c r="A25" s="4" t="s">
        <v>79</v>
      </c>
    </row>
    <row r="26" spans="1:25" ht="14.45" x14ac:dyDescent="0.3">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55</v>
      </c>
    </row>
    <row r="27" spans="1:25" ht="14.45" x14ac:dyDescent="0.3">
      <c r="B27" s="6" t="s">
        <v>65</v>
      </c>
      <c r="C27" s="7">
        <v>0</v>
      </c>
      <c r="D27" s="7"/>
      <c r="E27" s="7"/>
      <c r="F27" s="7"/>
      <c r="G27" s="7"/>
      <c r="H27" s="7"/>
      <c r="I27" s="7"/>
      <c r="J27" s="7">
        <v>1</v>
      </c>
      <c r="K27" s="7">
        <v>4</v>
      </c>
      <c r="L27" s="7">
        <v>25</v>
      </c>
      <c r="M27" s="7">
        <v>50</v>
      </c>
      <c r="N27" s="7">
        <v>79</v>
      </c>
      <c r="O27" s="7">
        <v>142</v>
      </c>
      <c r="P27" s="7">
        <v>221</v>
      </c>
      <c r="Q27" s="7"/>
      <c r="R27" s="7"/>
      <c r="S27" s="7"/>
      <c r="T27" s="7"/>
      <c r="U27" s="7"/>
      <c r="V27" s="7"/>
      <c r="W27" s="7"/>
      <c r="X27" s="9" t="s">
        <v>57</v>
      </c>
      <c r="Y27" s="7"/>
    </row>
    <row r="31" spans="1:25" ht="14.45" x14ac:dyDescent="0.3">
      <c r="A31" s="4" t="s">
        <v>80</v>
      </c>
    </row>
    <row r="32" spans="1:25" ht="14.45" x14ac:dyDescent="0.3">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55</v>
      </c>
    </row>
    <row r="33" spans="1:25" ht="14.45" x14ac:dyDescent="0.3">
      <c r="B33" s="6" t="s">
        <v>65</v>
      </c>
      <c r="C33" s="7">
        <v>200</v>
      </c>
      <c r="D33" s="7">
        <v>200</v>
      </c>
      <c r="E33" s="7">
        <v>200</v>
      </c>
      <c r="F33" s="7">
        <v>200</v>
      </c>
      <c r="G33" s="7">
        <v>200</v>
      </c>
      <c r="H33" s="7">
        <v>200</v>
      </c>
      <c r="I33" s="7">
        <v>200</v>
      </c>
      <c r="J33" s="7">
        <v>200</v>
      </c>
      <c r="K33" s="7">
        <v>200</v>
      </c>
      <c r="L33" s="7">
        <v>200</v>
      </c>
      <c r="M33" s="7">
        <v>200</v>
      </c>
      <c r="N33" s="7">
        <v>350</v>
      </c>
      <c r="O33" s="7">
        <v>350</v>
      </c>
      <c r="P33" s="7">
        <v>350</v>
      </c>
      <c r="Q33" s="7">
        <v>500</v>
      </c>
      <c r="R33" s="7">
        <v>500</v>
      </c>
      <c r="S33" s="7">
        <v>999</v>
      </c>
      <c r="T33" s="7">
        <v>999</v>
      </c>
      <c r="U33" s="7">
        <v>999</v>
      </c>
      <c r="V33" s="7">
        <v>999</v>
      </c>
      <c r="W33" s="7">
        <v>999</v>
      </c>
      <c r="X33" s="9" t="s">
        <v>57</v>
      </c>
      <c r="Y33" s="7"/>
    </row>
    <row r="37" spans="1:25" ht="14.45" x14ac:dyDescent="0.3">
      <c r="A37" s="4" t="s">
        <v>81</v>
      </c>
    </row>
    <row r="38" spans="1:25" ht="14.45" x14ac:dyDescent="0.3">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55</v>
      </c>
    </row>
    <row r="39" spans="1:25" ht="14.45" x14ac:dyDescent="0.3">
      <c r="B39" s="6" t="str">
        <f>'Populations &amp; programs'!$C$3</f>
        <v>FSW</v>
      </c>
      <c r="C39" s="12"/>
      <c r="D39" s="12"/>
      <c r="E39" s="12"/>
      <c r="F39" s="12"/>
      <c r="G39" s="12"/>
      <c r="H39" s="12"/>
      <c r="I39" s="12"/>
      <c r="J39" s="12"/>
      <c r="K39" s="12"/>
      <c r="L39" s="12"/>
      <c r="M39" s="12"/>
      <c r="N39" s="12"/>
      <c r="O39" s="12"/>
      <c r="P39" s="12"/>
      <c r="Q39" s="12"/>
      <c r="R39" s="12"/>
      <c r="S39" s="12"/>
      <c r="T39" s="12"/>
      <c r="U39" s="12"/>
      <c r="V39" s="12"/>
      <c r="W39" s="12"/>
      <c r="X39" s="9" t="s">
        <v>57</v>
      </c>
      <c r="Y39" s="12">
        <v>0</v>
      </c>
    </row>
    <row r="40" spans="1:25" ht="14.45" x14ac:dyDescent="0.3">
      <c r="B40" s="6" t="str">
        <f>'Populations &amp; programs'!$C$4</f>
        <v>Clients</v>
      </c>
      <c r="C40" s="12"/>
      <c r="D40" s="12"/>
      <c r="E40" s="12"/>
      <c r="F40" s="12"/>
      <c r="G40" s="12"/>
      <c r="H40" s="12"/>
      <c r="I40" s="12"/>
      <c r="J40" s="12"/>
      <c r="K40" s="12"/>
      <c r="L40" s="12"/>
      <c r="M40" s="12"/>
      <c r="N40" s="12"/>
      <c r="O40" s="12"/>
      <c r="P40" s="12"/>
      <c r="Q40" s="12"/>
      <c r="R40" s="12"/>
      <c r="S40" s="12"/>
      <c r="T40" s="12"/>
      <c r="U40" s="12"/>
      <c r="V40" s="12"/>
      <c r="W40" s="12"/>
      <c r="X40" s="9" t="s">
        <v>57</v>
      </c>
      <c r="Y40" s="12">
        <v>0</v>
      </c>
    </row>
    <row r="41" spans="1:25" ht="14.45" x14ac:dyDescent="0.3">
      <c r="B41" s="6" t="str">
        <f>'Populations &amp; programs'!$C$5</f>
        <v>MSM</v>
      </c>
      <c r="C41" s="12"/>
      <c r="D41" s="12"/>
      <c r="E41" s="12"/>
      <c r="F41" s="12"/>
      <c r="G41" s="12"/>
      <c r="H41" s="12"/>
      <c r="I41" s="12"/>
      <c r="J41" s="12"/>
      <c r="K41" s="12"/>
      <c r="L41" s="12"/>
      <c r="M41" s="12"/>
      <c r="N41" s="12"/>
      <c r="O41" s="12"/>
      <c r="P41" s="12"/>
      <c r="Q41" s="12"/>
      <c r="R41" s="12"/>
      <c r="S41" s="12"/>
      <c r="T41" s="12"/>
      <c r="U41" s="12"/>
      <c r="V41" s="12"/>
      <c r="W41" s="12"/>
      <c r="X41" s="9" t="s">
        <v>57</v>
      </c>
      <c r="Y41" s="12">
        <v>0</v>
      </c>
    </row>
    <row r="42" spans="1:25" ht="14.45" x14ac:dyDescent="0.3">
      <c r="B42" s="6" t="str">
        <f>'Populations &amp; programs'!$C$6</f>
        <v>Males 0-14</v>
      </c>
      <c r="C42" s="12"/>
      <c r="D42" s="12"/>
      <c r="E42" s="12"/>
      <c r="F42" s="12"/>
      <c r="G42" s="12"/>
      <c r="H42" s="12"/>
      <c r="I42" s="12"/>
      <c r="J42" s="12"/>
      <c r="K42" s="12"/>
      <c r="L42" s="12"/>
      <c r="M42" s="12"/>
      <c r="N42" s="12"/>
      <c r="O42" s="12"/>
      <c r="P42" s="12"/>
      <c r="Q42" s="12"/>
      <c r="R42" s="12"/>
      <c r="S42" s="12"/>
      <c r="T42" s="12"/>
      <c r="U42" s="12"/>
      <c r="V42" s="12"/>
      <c r="W42" s="12"/>
      <c r="X42" s="9" t="s">
        <v>57</v>
      </c>
      <c r="Y42" s="12">
        <v>0</v>
      </c>
    </row>
    <row r="43" spans="1:25" x14ac:dyDescent="0.25">
      <c r="B43" s="6" t="str">
        <f>'Populations &amp; programs'!$C$7</f>
        <v>Females 0-14</v>
      </c>
      <c r="C43" s="12"/>
      <c r="D43" s="12"/>
      <c r="E43" s="12"/>
      <c r="F43" s="12"/>
      <c r="G43" s="12"/>
      <c r="H43" s="12"/>
      <c r="I43" s="12"/>
      <c r="J43" s="12"/>
      <c r="K43" s="12"/>
      <c r="L43" s="12"/>
      <c r="M43" s="12"/>
      <c r="N43" s="12"/>
      <c r="O43" s="12"/>
      <c r="P43" s="12"/>
      <c r="Q43" s="12"/>
      <c r="R43" s="12"/>
      <c r="S43" s="12"/>
      <c r="T43" s="12"/>
      <c r="U43" s="12"/>
      <c r="V43" s="12"/>
      <c r="W43" s="12"/>
      <c r="X43" s="9" t="s">
        <v>57</v>
      </c>
      <c r="Y43" s="12">
        <v>0</v>
      </c>
    </row>
    <row r="44" spans="1:25" x14ac:dyDescent="0.25">
      <c r="B44" s="6" t="str">
        <f>'Populations &amp; programs'!$C$8</f>
        <v>Males 15+</v>
      </c>
      <c r="C44" s="12"/>
      <c r="D44" s="12"/>
      <c r="E44" s="12"/>
      <c r="F44" s="12"/>
      <c r="G44" s="12"/>
      <c r="H44" s="12"/>
      <c r="I44" s="12"/>
      <c r="J44" s="12"/>
      <c r="K44" s="12"/>
      <c r="L44" s="12"/>
      <c r="M44" s="12"/>
      <c r="N44" s="12"/>
      <c r="O44" s="12"/>
      <c r="P44" s="12"/>
      <c r="Q44" s="12"/>
      <c r="R44" s="12"/>
      <c r="S44" s="12"/>
      <c r="T44" s="12"/>
      <c r="U44" s="12"/>
      <c r="V44" s="12"/>
      <c r="W44" s="12"/>
      <c r="X44" s="9" t="s">
        <v>57</v>
      </c>
      <c r="Y44" s="12">
        <v>0</v>
      </c>
    </row>
    <row r="45" spans="1:25" x14ac:dyDescent="0.25">
      <c r="B45" s="6" t="str">
        <f>'Populations &amp; programs'!$C$9</f>
        <v>Females 15+</v>
      </c>
      <c r="C45" s="12"/>
      <c r="D45" s="12"/>
      <c r="E45" s="12"/>
      <c r="F45" s="12"/>
      <c r="G45" s="12"/>
      <c r="H45" s="12"/>
      <c r="I45" s="12"/>
      <c r="J45" s="12"/>
      <c r="K45" s="12"/>
      <c r="L45" s="12"/>
      <c r="M45" s="12"/>
      <c r="N45" s="12"/>
      <c r="O45" s="12"/>
      <c r="P45" s="12"/>
      <c r="Q45" s="12"/>
      <c r="R45" s="12"/>
      <c r="S45" s="12"/>
      <c r="T45" s="12"/>
      <c r="U45" s="12"/>
      <c r="V45" s="12"/>
      <c r="W45" s="12"/>
      <c r="X45" s="9" t="s">
        <v>57</v>
      </c>
      <c r="Y45" s="12">
        <v>0</v>
      </c>
    </row>
    <row r="49" spans="1:25" x14ac:dyDescent="0.25">
      <c r="A49" s="4" t="s">
        <v>82</v>
      </c>
    </row>
    <row r="50" spans="1:25" x14ac:dyDescent="0.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55</v>
      </c>
    </row>
    <row r="51" spans="1:25" x14ac:dyDescent="0.25">
      <c r="B51" s="6" t="s">
        <v>65</v>
      </c>
      <c r="C51" s="26"/>
      <c r="D51" s="26"/>
      <c r="E51" s="26"/>
      <c r="F51" s="26"/>
      <c r="G51" s="26"/>
      <c r="H51" s="26"/>
      <c r="I51" s="26"/>
      <c r="J51" s="26"/>
      <c r="K51" s="26"/>
      <c r="L51" s="26"/>
      <c r="M51" s="26"/>
      <c r="N51" s="27">
        <v>0.4</v>
      </c>
      <c r="O51" s="27"/>
      <c r="P51" s="27">
        <v>0.44</v>
      </c>
      <c r="Q51" s="26"/>
      <c r="R51" s="26"/>
      <c r="S51" s="26"/>
      <c r="T51" s="26"/>
      <c r="U51" s="26"/>
      <c r="V51" s="26"/>
      <c r="W51" s="26"/>
      <c r="X51" s="9" t="s">
        <v>57</v>
      </c>
      <c r="Y51" s="7"/>
    </row>
    <row r="55" spans="1:25" x14ac:dyDescent="0.25">
      <c r="A55" s="4" t="s">
        <v>83</v>
      </c>
    </row>
    <row r="56" spans="1:25" x14ac:dyDescent="0.25">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S56" s="6">
        <v>2016</v>
      </c>
      <c r="T56" s="6">
        <v>2017</v>
      </c>
      <c r="U56" s="6">
        <v>2018</v>
      </c>
      <c r="V56" s="6">
        <v>2019</v>
      </c>
      <c r="W56" s="6">
        <v>2020</v>
      </c>
      <c r="Y56" s="6" t="s">
        <v>55</v>
      </c>
    </row>
    <row r="57" spans="1:25" x14ac:dyDescent="0.25">
      <c r="B57" s="6" t="str">
        <f>'Populations &amp; programs'!$C$3</f>
        <v>FSW</v>
      </c>
      <c r="C57" s="28">
        <v>9.0399361562071207E-2</v>
      </c>
      <c r="D57" s="28">
        <v>9.0352495793761756E-2</v>
      </c>
      <c r="E57" s="28">
        <v>9.0350910505525572E-2</v>
      </c>
      <c r="F57" s="28">
        <v>9.0349112944317439E-2</v>
      </c>
      <c r="G57" s="28">
        <v>9.0292047960886607E-2</v>
      </c>
      <c r="H57" s="28">
        <v>8.3642402217548484E-2</v>
      </c>
      <c r="I57" s="28">
        <v>8.3588880435537666E-2</v>
      </c>
      <c r="J57" s="28">
        <v>8.3422244145891195E-2</v>
      </c>
      <c r="K57" s="28">
        <v>8.3179781995007862E-2</v>
      </c>
      <c r="L57" s="28">
        <v>8.2909632807747047E-2</v>
      </c>
      <c r="M57" s="28">
        <v>7.6923076923076927E-2</v>
      </c>
      <c r="N57" s="28"/>
      <c r="O57" s="28"/>
      <c r="P57" s="28"/>
      <c r="Q57" s="11"/>
      <c r="R57" s="11"/>
      <c r="S57" s="11"/>
      <c r="T57" s="11"/>
      <c r="U57" s="11"/>
      <c r="V57" s="11"/>
      <c r="W57" s="11"/>
      <c r="X57" s="9" t="s">
        <v>57</v>
      </c>
      <c r="Y57" s="11"/>
    </row>
    <row r="58" spans="1:25" x14ac:dyDescent="0.25">
      <c r="B58" s="6" t="str">
        <f>'Populations &amp; programs'!$C$7</f>
        <v>Females 0-14</v>
      </c>
      <c r="C58" s="28"/>
      <c r="D58" s="28"/>
      <c r="E58" s="28"/>
      <c r="F58" s="28"/>
      <c r="G58" s="28"/>
      <c r="H58" s="28"/>
      <c r="I58" s="28"/>
      <c r="J58" s="28"/>
      <c r="K58" s="28"/>
      <c r="L58" s="28"/>
      <c r="M58" s="28"/>
      <c r="N58" s="28"/>
      <c r="O58" s="28"/>
      <c r="P58" s="28"/>
      <c r="Q58" s="11"/>
      <c r="R58" s="11"/>
      <c r="S58" s="11"/>
      <c r="T58" s="11"/>
      <c r="U58" s="11"/>
      <c r="V58" s="11"/>
      <c r="W58" s="11"/>
      <c r="X58" s="9" t="s">
        <v>57</v>
      </c>
      <c r="Y58" s="11"/>
    </row>
    <row r="59" spans="1:25" x14ac:dyDescent="0.25">
      <c r="B59" s="6" t="str">
        <f>'Populations &amp; programs'!$C$9</f>
        <v>Females 15+</v>
      </c>
      <c r="C59" s="28">
        <v>9.0399361562071207E-2</v>
      </c>
      <c r="D59" s="28">
        <v>9.0352495793761756E-2</v>
      </c>
      <c r="E59" s="28">
        <v>9.0350910505525572E-2</v>
      </c>
      <c r="F59" s="28">
        <v>9.0349112944317439E-2</v>
      </c>
      <c r="G59" s="28">
        <v>9.0292047960886607E-2</v>
      </c>
      <c r="H59" s="28">
        <v>8.3642402217548484E-2</v>
      </c>
      <c r="I59" s="28">
        <v>8.3588880435537666E-2</v>
      </c>
      <c r="J59" s="28">
        <v>8.3422244145891195E-2</v>
      </c>
      <c r="K59" s="28">
        <v>8.3179781995007862E-2</v>
      </c>
      <c r="L59" s="28">
        <v>8.2909632807747047E-2</v>
      </c>
      <c r="M59" s="28">
        <v>7.6923076923076927E-2</v>
      </c>
      <c r="N59" s="28"/>
      <c r="O59" s="28"/>
      <c r="P59" s="28"/>
      <c r="Q59" s="11"/>
      <c r="R59" s="11"/>
      <c r="S59" s="11"/>
      <c r="T59" s="11"/>
      <c r="U59" s="11"/>
      <c r="V59" s="11"/>
      <c r="W59" s="11"/>
      <c r="X59" s="9" t="s">
        <v>57</v>
      </c>
      <c r="Y59" s="11"/>
    </row>
    <row r="63" spans="1:25" x14ac:dyDescent="0.25">
      <c r="A63" s="4" t="s">
        <v>84</v>
      </c>
    </row>
    <row r="64" spans="1:25" x14ac:dyDescent="0.25">
      <c r="C64" s="6">
        <v>2000</v>
      </c>
      <c r="D64" s="6">
        <v>2001</v>
      </c>
      <c r="E64" s="6">
        <v>2002</v>
      </c>
      <c r="F64" s="6">
        <v>2003</v>
      </c>
      <c r="G64" s="6">
        <v>2004</v>
      </c>
      <c r="H64" s="6">
        <v>2005</v>
      </c>
      <c r="I64" s="6">
        <v>2006</v>
      </c>
      <c r="J64" s="6">
        <v>2007</v>
      </c>
      <c r="K64" s="6">
        <v>2008</v>
      </c>
      <c r="L64" s="6">
        <v>2009</v>
      </c>
      <c r="M64" s="6">
        <v>2010</v>
      </c>
      <c r="N64" s="6">
        <v>2011</v>
      </c>
      <c r="O64" s="6">
        <v>2012</v>
      </c>
      <c r="P64" s="6">
        <v>2013</v>
      </c>
      <c r="Q64" s="6">
        <v>2014</v>
      </c>
      <c r="R64" s="6">
        <v>2015</v>
      </c>
      <c r="S64" s="6">
        <v>2016</v>
      </c>
      <c r="T64" s="6">
        <v>2017</v>
      </c>
      <c r="U64" s="6">
        <v>2018</v>
      </c>
      <c r="V64" s="6">
        <v>2019</v>
      </c>
      <c r="W64" s="6">
        <v>2020</v>
      </c>
      <c r="Y64" s="6" t="s">
        <v>55</v>
      </c>
    </row>
    <row r="65" spans="2:25" x14ac:dyDescent="0.25">
      <c r="B65" s="6" t="s">
        <v>65</v>
      </c>
      <c r="C65" s="12"/>
      <c r="D65" s="12"/>
      <c r="E65" s="12"/>
      <c r="F65" s="12"/>
      <c r="G65" s="12"/>
      <c r="H65" s="12"/>
      <c r="I65" s="12"/>
      <c r="J65" s="12"/>
      <c r="K65" s="12"/>
      <c r="L65" s="12"/>
      <c r="M65" s="29">
        <v>0.876</v>
      </c>
      <c r="N65" s="12"/>
      <c r="O65" s="12"/>
      <c r="P65" s="12"/>
      <c r="Q65" s="12"/>
      <c r="R65" s="12"/>
      <c r="S65" s="12"/>
      <c r="T65" s="12"/>
      <c r="U65" s="12"/>
      <c r="V65" s="12"/>
      <c r="W65" s="12"/>
      <c r="X65" s="9" t="s">
        <v>57</v>
      </c>
      <c r="Y65" s="1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A25" workbookViewId="0">
      <selection activeCell="P58" sqref="P58"/>
    </sheetView>
  </sheetViews>
  <sheetFormatPr defaultColWidth="8.85546875" defaultRowHeight="15" x14ac:dyDescent="0.25"/>
  <sheetData>
    <row r="1" spans="1:25" x14ac:dyDescent="0.25">
      <c r="A1" s="4" t="s">
        <v>85</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55</v>
      </c>
    </row>
    <row r="3" spans="1:25" x14ac:dyDescent="0.25">
      <c r="B3" s="6" t="str">
        <f>'Populations &amp; programs'!$C$3</f>
        <v>FSW</v>
      </c>
      <c r="C3" s="7"/>
      <c r="D3" s="7"/>
      <c r="E3" s="7"/>
      <c r="F3" s="7"/>
      <c r="G3" s="7"/>
      <c r="H3" s="7"/>
      <c r="I3" s="7"/>
      <c r="J3" s="7"/>
      <c r="K3" s="7"/>
      <c r="L3" s="7"/>
      <c r="M3" s="7"/>
      <c r="N3" s="7"/>
      <c r="O3" s="7"/>
      <c r="P3" s="7">
        <v>34</v>
      </c>
      <c r="Q3" s="7"/>
      <c r="R3" s="7"/>
      <c r="S3" s="7"/>
      <c r="T3" s="7"/>
      <c r="U3" s="7"/>
      <c r="V3" s="7"/>
      <c r="W3" s="7"/>
      <c r="X3" s="9" t="s">
        <v>57</v>
      </c>
      <c r="Y3" s="7"/>
    </row>
    <row r="4" spans="1:25" x14ac:dyDescent="0.25">
      <c r="B4" s="6" t="str">
        <f>'Populations &amp; programs'!$C$4</f>
        <v>Clients</v>
      </c>
      <c r="C4" s="7"/>
      <c r="D4" s="7"/>
      <c r="E4" s="7"/>
      <c r="F4" s="7"/>
      <c r="G4" s="7"/>
      <c r="H4" s="7"/>
      <c r="I4" s="7"/>
      <c r="J4" s="7"/>
      <c r="K4" s="7"/>
      <c r="L4" s="7"/>
      <c r="M4" s="7"/>
      <c r="N4" s="7"/>
      <c r="O4" s="7"/>
      <c r="P4" s="7">
        <v>46</v>
      </c>
      <c r="Q4" s="7"/>
      <c r="R4" s="7"/>
      <c r="S4" s="7"/>
      <c r="T4" s="7"/>
      <c r="U4" s="7"/>
      <c r="V4" s="7"/>
      <c r="W4" s="7"/>
      <c r="X4" s="9" t="s">
        <v>57</v>
      </c>
      <c r="Y4" s="7"/>
    </row>
    <row r="5" spans="1:25" x14ac:dyDescent="0.25">
      <c r="B5" s="6" t="str">
        <f>'Populations &amp; programs'!$C$5</f>
        <v>MSM</v>
      </c>
      <c r="C5" s="7"/>
      <c r="D5" s="7"/>
      <c r="E5" s="7"/>
      <c r="F5" s="7"/>
      <c r="G5" s="7"/>
      <c r="H5" s="7"/>
      <c r="I5" s="7"/>
      <c r="J5" s="7"/>
      <c r="K5" s="7"/>
      <c r="L5" s="7"/>
      <c r="M5" s="7"/>
      <c r="N5" s="7"/>
      <c r="O5" s="7"/>
      <c r="P5" s="7">
        <v>46</v>
      </c>
      <c r="Q5" s="7"/>
      <c r="R5" s="7"/>
      <c r="S5" s="7"/>
      <c r="T5" s="7"/>
      <c r="U5" s="7"/>
      <c r="V5" s="7"/>
      <c r="W5" s="7"/>
      <c r="X5" s="9" t="s">
        <v>57</v>
      </c>
      <c r="Y5" s="7"/>
    </row>
    <row r="6" spans="1:25" x14ac:dyDescent="0.25">
      <c r="B6" s="6" t="str">
        <f>'Populations &amp; programs'!$C$6</f>
        <v>Males 0-14</v>
      </c>
      <c r="C6" s="7"/>
      <c r="D6" s="7"/>
      <c r="E6" s="7"/>
      <c r="F6" s="7"/>
      <c r="G6" s="7"/>
      <c r="H6" s="7"/>
      <c r="I6" s="7"/>
      <c r="J6" s="7"/>
      <c r="K6" s="7"/>
      <c r="L6" s="7"/>
      <c r="M6" s="7"/>
      <c r="N6" s="7"/>
      <c r="O6" s="7"/>
      <c r="P6" s="7"/>
      <c r="Q6" s="7"/>
      <c r="R6" s="7"/>
      <c r="S6" s="7"/>
      <c r="T6" s="7"/>
      <c r="U6" s="7"/>
      <c r="V6" s="7"/>
      <c r="W6" s="7"/>
      <c r="X6" s="9" t="s">
        <v>57</v>
      </c>
      <c r="Y6" s="7">
        <v>0</v>
      </c>
    </row>
    <row r="7" spans="1:25" x14ac:dyDescent="0.25">
      <c r="B7" s="6" t="str">
        <f>'Populations &amp; programs'!$C$7</f>
        <v>Females 0-14</v>
      </c>
      <c r="C7" s="7"/>
      <c r="D7" s="7"/>
      <c r="E7" s="7"/>
      <c r="F7" s="7"/>
      <c r="G7" s="7"/>
      <c r="H7" s="7"/>
      <c r="I7" s="7"/>
      <c r="J7" s="7"/>
      <c r="K7" s="7"/>
      <c r="L7" s="7"/>
      <c r="M7" s="7"/>
      <c r="N7" s="7"/>
      <c r="O7" s="7"/>
      <c r="P7" s="7"/>
      <c r="Q7" s="7"/>
      <c r="R7" s="7"/>
      <c r="S7" s="7"/>
      <c r="T7" s="7"/>
      <c r="U7" s="7"/>
      <c r="V7" s="7"/>
      <c r="W7" s="7"/>
      <c r="X7" s="9" t="s">
        <v>57</v>
      </c>
      <c r="Y7" s="7">
        <v>0</v>
      </c>
    </row>
    <row r="8" spans="1:25" x14ac:dyDescent="0.25">
      <c r="B8" s="6" t="str">
        <f>'Populations &amp; programs'!$C$8</f>
        <v>Males 15+</v>
      </c>
      <c r="C8" s="7"/>
      <c r="D8" s="7"/>
      <c r="E8" s="7"/>
      <c r="F8" s="7"/>
      <c r="G8" s="7"/>
      <c r="H8" s="7"/>
      <c r="I8" s="7"/>
      <c r="J8" s="7"/>
      <c r="K8" s="7"/>
      <c r="L8" s="7"/>
      <c r="M8" s="7"/>
      <c r="N8" s="7"/>
      <c r="O8" s="7"/>
      <c r="P8" s="7">
        <v>40</v>
      </c>
      <c r="Q8" s="7"/>
      <c r="R8" s="7"/>
      <c r="S8" s="7"/>
      <c r="T8" s="7"/>
      <c r="U8" s="7"/>
      <c r="V8" s="7"/>
      <c r="W8" s="7"/>
      <c r="X8" s="9" t="s">
        <v>57</v>
      </c>
      <c r="Y8" s="7"/>
    </row>
    <row r="9" spans="1:25" x14ac:dyDescent="0.25">
      <c r="B9" s="6" t="str">
        <f>'Populations &amp; programs'!$C$9</f>
        <v>Females 15+</v>
      </c>
      <c r="C9" s="7"/>
      <c r="D9" s="7"/>
      <c r="E9" s="7"/>
      <c r="F9" s="7"/>
      <c r="G9" s="7"/>
      <c r="H9" s="7"/>
      <c r="I9" s="7"/>
      <c r="J9" s="7"/>
      <c r="K9" s="7"/>
      <c r="L9" s="7"/>
      <c r="M9" s="7"/>
      <c r="N9" s="7"/>
      <c r="O9" s="7"/>
      <c r="P9" s="7">
        <v>35</v>
      </c>
      <c r="Q9" s="7"/>
      <c r="R9" s="7"/>
      <c r="S9" s="7"/>
      <c r="T9" s="7"/>
      <c r="U9" s="7"/>
      <c r="V9" s="7"/>
      <c r="W9" s="7"/>
      <c r="X9" s="9" t="s">
        <v>57</v>
      </c>
      <c r="Y9" s="7"/>
    </row>
    <row r="13" spans="1:25" x14ac:dyDescent="0.25">
      <c r="A13" s="4" t="s">
        <v>86</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55</v>
      </c>
    </row>
    <row r="15" spans="1:25" x14ac:dyDescent="0.25">
      <c r="B15" s="6" t="str">
        <f>'Populations &amp; programs'!$C$3</f>
        <v>FSW</v>
      </c>
      <c r="C15" s="7"/>
      <c r="D15" s="7"/>
      <c r="E15" s="7"/>
      <c r="F15" s="7"/>
      <c r="G15" s="7"/>
      <c r="H15" s="7"/>
      <c r="I15" s="7"/>
      <c r="J15" s="7"/>
      <c r="K15" s="7"/>
      <c r="L15" s="7"/>
      <c r="M15" s="7"/>
      <c r="N15" s="7"/>
      <c r="O15" s="7"/>
      <c r="P15" s="7">
        <v>30</v>
      </c>
      <c r="Q15" s="7"/>
      <c r="R15" s="7"/>
      <c r="S15" s="7"/>
      <c r="T15" s="7"/>
      <c r="U15" s="7"/>
      <c r="V15" s="7"/>
      <c r="W15" s="7"/>
      <c r="X15" s="9" t="s">
        <v>57</v>
      </c>
      <c r="Y15" s="7"/>
    </row>
    <row r="16" spans="1:25" x14ac:dyDescent="0.25">
      <c r="B16" s="6" t="str">
        <f>'Populations &amp; programs'!$C$4</f>
        <v>Clients</v>
      </c>
      <c r="C16" s="7"/>
      <c r="D16" s="7"/>
      <c r="E16" s="7"/>
      <c r="F16" s="7"/>
      <c r="G16" s="7"/>
      <c r="H16" s="7"/>
      <c r="I16" s="7"/>
      <c r="J16" s="7"/>
      <c r="K16" s="7"/>
      <c r="L16" s="7"/>
      <c r="M16" s="7"/>
      <c r="N16" s="7"/>
      <c r="O16" s="7"/>
      <c r="P16" s="7">
        <v>3</v>
      </c>
      <c r="Q16" s="7"/>
      <c r="R16" s="7"/>
      <c r="S16" s="7"/>
      <c r="T16" s="7"/>
      <c r="U16" s="7"/>
      <c r="V16" s="7"/>
      <c r="W16" s="7"/>
      <c r="X16" s="9" t="s">
        <v>57</v>
      </c>
      <c r="Y16" s="7"/>
    </row>
    <row r="17" spans="1:25" x14ac:dyDescent="0.25">
      <c r="B17" s="6" t="str">
        <f>'Populations &amp; programs'!$C$5</f>
        <v>MSM</v>
      </c>
      <c r="C17" s="7"/>
      <c r="D17" s="7"/>
      <c r="E17" s="7"/>
      <c r="F17" s="7"/>
      <c r="G17" s="7"/>
      <c r="H17" s="7"/>
      <c r="I17" s="7"/>
      <c r="J17" s="7"/>
      <c r="K17" s="7"/>
      <c r="L17" s="7"/>
      <c r="M17" s="7"/>
      <c r="N17" s="7"/>
      <c r="O17" s="7"/>
      <c r="P17" s="7">
        <v>24</v>
      </c>
      <c r="Q17" s="7"/>
      <c r="R17" s="7"/>
      <c r="S17" s="7"/>
      <c r="T17" s="7"/>
      <c r="U17" s="7"/>
      <c r="V17" s="7"/>
      <c r="W17" s="7"/>
      <c r="X17" s="9" t="s">
        <v>57</v>
      </c>
      <c r="Y17" s="7"/>
    </row>
    <row r="18" spans="1:25" x14ac:dyDescent="0.25">
      <c r="B18" s="6" t="str">
        <f>'Populations &amp; programs'!$C$6</f>
        <v>Males 0-14</v>
      </c>
      <c r="C18" s="7"/>
      <c r="D18" s="7"/>
      <c r="E18" s="7"/>
      <c r="F18" s="7"/>
      <c r="G18" s="7"/>
      <c r="H18" s="7"/>
      <c r="I18" s="7"/>
      <c r="J18" s="7"/>
      <c r="K18" s="7"/>
      <c r="L18" s="7"/>
      <c r="M18" s="7"/>
      <c r="N18" s="7"/>
      <c r="O18" s="7"/>
      <c r="P18" s="7"/>
      <c r="Q18" s="7"/>
      <c r="R18" s="7"/>
      <c r="S18" s="7"/>
      <c r="T18" s="7"/>
      <c r="U18" s="7"/>
      <c r="V18" s="7"/>
      <c r="W18" s="7"/>
      <c r="X18" s="9" t="s">
        <v>57</v>
      </c>
      <c r="Y18" s="7">
        <v>0</v>
      </c>
    </row>
    <row r="19" spans="1:25" x14ac:dyDescent="0.25">
      <c r="B19" s="6" t="str">
        <f>'Populations &amp; programs'!$C$7</f>
        <v>Females 0-14</v>
      </c>
      <c r="C19" s="7"/>
      <c r="D19" s="7"/>
      <c r="E19" s="7"/>
      <c r="F19" s="7"/>
      <c r="G19" s="7"/>
      <c r="H19" s="7"/>
      <c r="I19" s="7"/>
      <c r="J19" s="7"/>
      <c r="K19" s="7"/>
      <c r="L19" s="7"/>
      <c r="M19" s="7"/>
      <c r="N19" s="7"/>
      <c r="O19" s="7"/>
      <c r="P19" s="7"/>
      <c r="Q19" s="7"/>
      <c r="R19" s="7"/>
      <c r="S19" s="7"/>
      <c r="T19" s="7"/>
      <c r="U19" s="7"/>
      <c r="V19" s="7"/>
      <c r="W19" s="7"/>
      <c r="X19" s="9" t="s">
        <v>57</v>
      </c>
      <c r="Y19" s="7">
        <v>0</v>
      </c>
    </row>
    <row r="20" spans="1:25" x14ac:dyDescent="0.25">
      <c r="B20" s="6" t="str">
        <f>'Populations &amp; programs'!$C$8</f>
        <v>Males 15+</v>
      </c>
      <c r="C20" s="7"/>
      <c r="D20" s="7"/>
      <c r="E20" s="7"/>
      <c r="F20" s="7"/>
      <c r="G20" s="7"/>
      <c r="H20" s="7"/>
      <c r="I20" s="7"/>
      <c r="J20" s="7"/>
      <c r="K20" s="7"/>
      <c r="L20" s="7"/>
      <c r="M20" s="7"/>
      <c r="N20" s="7"/>
      <c r="O20" s="7"/>
      <c r="P20" s="7">
        <v>3</v>
      </c>
      <c r="Q20" s="7"/>
      <c r="R20" s="7"/>
      <c r="S20" s="7"/>
      <c r="T20" s="7"/>
      <c r="U20" s="7"/>
      <c r="V20" s="7"/>
      <c r="W20" s="7"/>
      <c r="X20" s="9" t="s">
        <v>57</v>
      </c>
      <c r="Y20" s="7"/>
    </row>
    <row r="21" spans="1:25" x14ac:dyDescent="0.25">
      <c r="B21" s="6" t="str">
        <f>'Populations &amp; programs'!$C$9</f>
        <v>Females 15+</v>
      </c>
      <c r="C21" s="7"/>
      <c r="D21" s="7"/>
      <c r="E21" s="7"/>
      <c r="F21" s="7"/>
      <c r="G21" s="7"/>
      <c r="H21" s="7"/>
      <c r="I21" s="7"/>
      <c r="J21" s="7"/>
      <c r="K21" s="7"/>
      <c r="L21" s="7"/>
      <c r="M21" s="7"/>
      <c r="N21" s="7"/>
      <c r="O21" s="7"/>
      <c r="P21" s="7">
        <v>2</v>
      </c>
      <c r="Q21" s="7"/>
      <c r="R21" s="7"/>
      <c r="S21" s="7"/>
      <c r="T21" s="7"/>
      <c r="U21" s="7"/>
      <c r="V21" s="7"/>
      <c r="W21" s="7"/>
      <c r="X21" s="9" t="s">
        <v>57</v>
      </c>
      <c r="Y21" s="7"/>
    </row>
    <row r="25" spans="1:25" x14ac:dyDescent="0.25">
      <c r="A25" s="4" t="s">
        <v>87</v>
      </c>
    </row>
    <row r="26" spans="1:25"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55</v>
      </c>
    </row>
    <row r="27" spans="1:25" x14ac:dyDescent="0.25">
      <c r="B27" s="6" t="str">
        <f>'Populations &amp; programs'!$C$3</f>
        <v>FSW</v>
      </c>
      <c r="C27" s="7"/>
      <c r="D27" s="7"/>
      <c r="E27" s="7"/>
      <c r="F27" s="7"/>
      <c r="G27" s="7"/>
      <c r="H27" s="7"/>
      <c r="I27" s="7"/>
      <c r="J27" s="7"/>
      <c r="K27" s="7"/>
      <c r="L27" s="7"/>
      <c r="M27" s="7"/>
      <c r="N27" s="7"/>
      <c r="O27" s="7"/>
      <c r="P27" s="7">
        <v>436</v>
      </c>
      <c r="Q27" s="7"/>
      <c r="R27" s="7"/>
      <c r="S27" s="7"/>
      <c r="T27" s="7"/>
      <c r="U27" s="7"/>
      <c r="V27" s="7"/>
      <c r="W27" s="7"/>
      <c r="X27" s="9" t="s">
        <v>57</v>
      </c>
      <c r="Y27" s="7"/>
    </row>
    <row r="28" spans="1:25" x14ac:dyDescent="0.25">
      <c r="B28" s="6" t="str">
        <f>'Populations &amp; programs'!$C$4</f>
        <v>Clients</v>
      </c>
      <c r="C28" s="7"/>
      <c r="D28" s="7"/>
      <c r="E28" s="7"/>
      <c r="F28" s="7"/>
      <c r="G28" s="7"/>
      <c r="H28" s="7"/>
      <c r="I28" s="7"/>
      <c r="J28" s="7"/>
      <c r="K28" s="7"/>
      <c r="L28" s="7"/>
      <c r="M28" s="7"/>
      <c r="N28" s="7"/>
      <c r="O28" s="7"/>
      <c r="P28" s="7">
        <v>61</v>
      </c>
      <c r="Q28" s="7"/>
      <c r="R28" s="7"/>
      <c r="S28" s="7"/>
      <c r="T28" s="7"/>
      <c r="U28" s="7"/>
      <c r="V28" s="7"/>
      <c r="W28" s="7"/>
      <c r="X28" s="9" t="s">
        <v>57</v>
      </c>
      <c r="Y28" s="7"/>
    </row>
    <row r="29" spans="1:25" x14ac:dyDescent="0.25">
      <c r="B29" s="6" t="str">
        <f>'Populations &amp; programs'!$C$5</f>
        <v>MSM</v>
      </c>
      <c r="C29" s="7"/>
      <c r="D29" s="7"/>
      <c r="E29" s="7"/>
      <c r="F29" s="7"/>
      <c r="G29" s="7"/>
      <c r="H29" s="7"/>
      <c r="I29" s="7"/>
      <c r="J29" s="7"/>
      <c r="K29" s="7"/>
      <c r="L29" s="7"/>
      <c r="M29" s="7"/>
      <c r="N29" s="7"/>
      <c r="O29" s="7"/>
      <c r="P29" s="7"/>
      <c r="Q29" s="7"/>
      <c r="R29" s="7"/>
      <c r="S29" s="7"/>
      <c r="T29" s="7"/>
      <c r="U29" s="7"/>
      <c r="V29" s="7"/>
      <c r="W29" s="7"/>
      <c r="X29" s="9" t="s">
        <v>57</v>
      </c>
      <c r="Y29" s="7"/>
    </row>
    <row r="30" spans="1:25" x14ac:dyDescent="0.25">
      <c r="B30" s="6" t="str">
        <f>'Populations &amp; programs'!$C$6</f>
        <v>Males 0-14</v>
      </c>
      <c r="C30" s="7"/>
      <c r="D30" s="7"/>
      <c r="E30" s="7"/>
      <c r="F30" s="7"/>
      <c r="G30" s="7"/>
      <c r="H30" s="7"/>
      <c r="I30" s="7"/>
      <c r="J30" s="7"/>
      <c r="K30" s="7"/>
      <c r="L30" s="7"/>
      <c r="M30" s="7"/>
      <c r="N30" s="7"/>
      <c r="O30" s="7"/>
      <c r="P30" s="7"/>
      <c r="Q30" s="7"/>
      <c r="R30" s="7"/>
      <c r="S30" s="7"/>
      <c r="T30" s="7"/>
      <c r="U30" s="7"/>
      <c r="V30" s="7"/>
      <c r="W30" s="7"/>
      <c r="X30" s="9" t="s">
        <v>57</v>
      </c>
      <c r="Y30" s="7"/>
    </row>
    <row r="31" spans="1:25" x14ac:dyDescent="0.25">
      <c r="B31" s="6" t="str">
        <f>'Populations &amp; programs'!$C$7</f>
        <v>Females 0-14</v>
      </c>
      <c r="C31" s="7"/>
      <c r="D31" s="7"/>
      <c r="E31" s="7"/>
      <c r="F31" s="7"/>
      <c r="G31" s="7"/>
      <c r="H31" s="7"/>
      <c r="I31" s="7"/>
      <c r="J31" s="7"/>
      <c r="K31" s="7"/>
      <c r="L31" s="7"/>
      <c r="M31" s="7"/>
      <c r="N31" s="7"/>
      <c r="O31" s="7"/>
      <c r="P31" s="7"/>
      <c r="Q31" s="7"/>
      <c r="R31" s="7"/>
      <c r="S31" s="7"/>
      <c r="T31" s="7"/>
      <c r="U31" s="7"/>
      <c r="V31" s="7"/>
      <c r="W31" s="7"/>
      <c r="X31" s="9" t="s">
        <v>57</v>
      </c>
      <c r="Y31" s="7"/>
    </row>
    <row r="32" spans="1:25" x14ac:dyDescent="0.25">
      <c r="B32" s="6" t="str">
        <f>'Populations &amp; programs'!$C$8</f>
        <v>Males 15+</v>
      </c>
      <c r="C32" s="7"/>
      <c r="D32" s="7"/>
      <c r="E32" s="7"/>
      <c r="F32" s="7"/>
      <c r="G32" s="7"/>
      <c r="H32" s="7"/>
      <c r="I32" s="7"/>
      <c r="J32" s="7"/>
      <c r="K32" s="7"/>
      <c r="L32" s="7"/>
      <c r="M32" s="7"/>
      <c r="N32" s="7"/>
      <c r="O32" s="7"/>
      <c r="P32" s="7"/>
      <c r="Q32" s="7"/>
      <c r="R32" s="7"/>
      <c r="S32" s="7"/>
      <c r="T32" s="7"/>
      <c r="U32" s="7"/>
      <c r="V32" s="7"/>
      <c r="W32" s="7"/>
      <c r="X32" s="9" t="s">
        <v>57</v>
      </c>
      <c r="Y32" s="7"/>
    </row>
    <row r="33" spans="1:25" x14ac:dyDescent="0.25">
      <c r="B33" s="6" t="str">
        <f>'Populations &amp; programs'!$C$9</f>
        <v>Females 15+</v>
      </c>
      <c r="C33" s="7"/>
      <c r="D33" s="7"/>
      <c r="E33" s="7"/>
      <c r="F33" s="7"/>
      <c r="G33" s="7"/>
      <c r="H33" s="7"/>
      <c r="I33" s="7"/>
      <c r="J33" s="7"/>
      <c r="K33" s="7"/>
      <c r="L33" s="7"/>
      <c r="M33" s="7"/>
      <c r="N33" s="7"/>
      <c r="O33" s="7"/>
      <c r="P33" s="7"/>
      <c r="Q33" s="7"/>
      <c r="R33" s="7"/>
      <c r="S33" s="7"/>
      <c r="T33" s="7"/>
      <c r="U33" s="7"/>
      <c r="V33" s="7"/>
      <c r="W33" s="7"/>
      <c r="X33" s="9" t="s">
        <v>57</v>
      </c>
      <c r="Y33" s="7"/>
    </row>
    <row r="37" spans="1:25" x14ac:dyDescent="0.25">
      <c r="A37" s="4" t="s">
        <v>88</v>
      </c>
    </row>
    <row r="38" spans="1:25"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55</v>
      </c>
    </row>
    <row r="39" spans="1:25" x14ac:dyDescent="0.25">
      <c r="B39" s="6" t="str">
        <f>'Populations &amp; programs'!$C$3</f>
        <v>FSW</v>
      </c>
      <c r="C39" s="12"/>
      <c r="D39" s="12"/>
      <c r="E39" s="12"/>
      <c r="F39" s="12"/>
      <c r="G39" s="12"/>
      <c r="H39" s="12"/>
      <c r="I39" s="12"/>
      <c r="J39" s="12"/>
      <c r="K39" s="12"/>
      <c r="L39" s="12"/>
      <c r="M39" s="12"/>
      <c r="N39" s="12"/>
      <c r="O39" s="12"/>
      <c r="P39" s="22">
        <v>0.05</v>
      </c>
      <c r="Q39" s="12"/>
      <c r="R39" s="12"/>
      <c r="S39" s="12"/>
      <c r="T39" s="12"/>
      <c r="U39" s="12"/>
      <c r="V39" s="12"/>
      <c r="W39" s="12"/>
      <c r="X39" s="9" t="s">
        <v>57</v>
      </c>
      <c r="Y39" s="12"/>
    </row>
    <row r="40" spans="1:25" x14ac:dyDescent="0.25">
      <c r="B40" s="6" t="str">
        <f>'Populations &amp; programs'!$C$4</f>
        <v>Clients</v>
      </c>
      <c r="C40" s="12"/>
      <c r="D40" s="12"/>
      <c r="E40" s="12"/>
      <c r="F40" s="12"/>
      <c r="G40" s="12"/>
      <c r="H40" s="12"/>
      <c r="I40" s="12"/>
      <c r="J40" s="12"/>
      <c r="K40" s="12"/>
      <c r="L40" s="12"/>
      <c r="M40" s="12"/>
      <c r="N40" s="12"/>
      <c r="O40" s="12"/>
      <c r="P40" s="22">
        <v>1E-3</v>
      </c>
      <c r="Q40" s="12"/>
      <c r="R40" s="12"/>
      <c r="S40" s="12"/>
      <c r="T40" s="12"/>
      <c r="U40" s="12"/>
      <c r="V40" s="12"/>
      <c r="W40" s="12"/>
      <c r="X40" s="9" t="s">
        <v>57</v>
      </c>
      <c r="Y40" s="12"/>
    </row>
    <row r="41" spans="1:25" x14ac:dyDescent="0.25">
      <c r="B41" s="6" t="str">
        <f>'Populations &amp; programs'!$C$5</f>
        <v>MSM</v>
      </c>
      <c r="C41" s="12"/>
      <c r="D41" s="12"/>
      <c r="E41" s="12"/>
      <c r="F41" s="12"/>
      <c r="G41" s="12"/>
      <c r="H41" s="12"/>
      <c r="I41" s="12"/>
      <c r="J41" s="12"/>
      <c r="K41" s="12"/>
      <c r="L41" s="12"/>
      <c r="M41" s="12"/>
      <c r="N41" s="12"/>
      <c r="O41" s="12"/>
      <c r="P41" s="22">
        <v>0.05</v>
      </c>
      <c r="Q41" s="12"/>
      <c r="R41" s="12"/>
      <c r="S41" s="12"/>
      <c r="T41" s="12"/>
      <c r="U41" s="12"/>
      <c r="V41" s="12"/>
      <c r="W41" s="12"/>
      <c r="X41" s="9" t="s">
        <v>57</v>
      </c>
      <c r="Y41" s="12"/>
    </row>
    <row r="42" spans="1:25" x14ac:dyDescent="0.25">
      <c r="B42" s="6" t="str">
        <f>'Populations &amp; programs'!$C$6</f>
        <v>Males 0-14</v>
      </c>
      <c r="C42" s="12"/>
      <c r="D42" s="12"/>
      <c r="E42" s="12"/>
      <c r="F42" s="12"/>
      <c r="G42" s="12"/>
      <c r="H42" s="12"/>
      <c r="I42" s="12"/>
      <c r="J42" s="12"/>
      <c r="K42" s="12"/>
      <c r="L42" s="12"/>
      <c r="M42" s="12"/>
      <c r="N42" s="12"/>
      <c r="O42" s="12"/>
      <c r="P42" s="12"/>
      <c r="Q42" s="12"/>
      <c r="R42" s="12"/>
      <c r="S42" s="12"/>
      <c r="T42" s="12"/>
      <c r="U42" s="12"/>
      <c r="V42" s="12"/>
      <c r="W42" s="12"/>
      <c r="X42" s="9" t="s">
        <v>57</v>
      </c>
      <c r="Y42" s="12"/>
    </row>
    <row r="43" spans="1:25" x14ac:dyDescent="0.25">
      <c r="B43" s="6" t="str">
        <f>'Populations &amp; programs'!$C$7</f>
        <v>Females 0-14</v>
      </c>
      <c r="C43" s="12"/>
      <c r="D43" s="12"/>
      <c r="E43" s="12"/>
      <c r="F43" s="12"/>
      <c r="G43" s="12"/>
      <c r="H43" s="12"/>
      <c r="I43" s="12"/>
      <c r="J43" s="12"/>
      <c r="K43" s="12"/>
      <c r="L43" s="12"/>
      <c r="M43" s="12"/>
      <c r="N43" s="12"/>
      <c r="O43" s="12"/>
      <c r="P43" s="22"/>
      <c r="Q43" s="12"/>
      <c r="R43" s="12"/>
      <c r="S43" s="12"/>
      <c r="T43" s="12"/>
      <c r="U43" s="12"/>
      <c r="V43" s="12"/>
      <c r="W43" s="12"/>
      <c r="X43" s="9" t="s">
        <v>57</v>
      </c>
      <c r="Y43" s="12"/>
    </row>
    <row r="44" spans="1:25" x14ac:dyDescent="0.25">
      <c r="B44" s="6" t="str">
        <f>'Populations &amp; programs'!$C$8</f>
        <v>Males 15+</v>
      </c>
      <c r="C44" s="12"/>
      <c r="D44" s="12"/>
      <c r="E44" s="12"/>
      <c r="F44" s="12"/>
      <c r="G44" s="12"/>
      <c r="H44" s="12"/>
      <c r="I44" s="12"/>
      <c r="J44" s="12"/>
      <c r="K44" s="12"/>
      <c r="L44" s="12"/>
      <c r="M44" s="12"/>
      <c r="N44" s="12"/>
      <c r="O44" s="12"/>
      <c r="P44" s="22">
        <v>1E-3</v>
      </c>
      <c r="Q44" s="12"/>
      <c r="R44" s="12"/>
      <c r="S44" s="12"/>
      <c r="T44" s="12"/>
      <c r="U44" s="12"/>
      <c r="V44" s="12"/>
      <c r="W44" s="12"/>
      <c r="X44" s="9" t="s">
        <v>57</v>
      </c>
      <c r="Y44" s="12"/>
    </row>
    <row r="45" spans="1:25" x14ac:dyDescent="0.25">
      <c r="B45" s="6" t="str">
        <f>'Populations &amp; programs'!$C$9</f>
        <v>Females 15+</v>
      </c>
      <c r="C45" s="12"/>
      <c r="D45" s="12"/>
      <c r="E45" s="12"/>
      <c r="F45" s="12"/>
      <c r="G45" s="12"/>
      <c r="H45" s="12"/>
      <c r="I45" s="12"/>
      <c r="J45" s="12"/>
      <c r="K45" s="12"/>
      <c r="L45" s="12"/>
      <c r="M45" s="12"/>
      <c r="N45" s="12"/>
      <c r="O45" s="12"/>
      <c r="P45" s="22">
        <v>1E-3</v>
      </c>
      <c r="Q45" s="12"/>
      <c r="R45" s="12"/>
      <c r="S45" s="12"/>
      <c r="T45" s="12"/>
      <c r="U45" s="12"/>
      <c r="V45" s="12"/>
      <c r="W45" s="12"/>
      <c r="X45" s="9" t="s">
        <v>57</v>
      </c>
      <c r="Y45" s="12"/>
    </row>
    <row r="49" spans="1:25" x14ac:dyDescent="0.25">
      <c r="A49" s="4" t="s">
        <v>89</v>
      </c>
    </row>
    <row r="50" spans="1:25" ht="14.45" x14ac:dyDescent="0.3">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55</v>
      </c>
    </row>
    <row r="51" spans="1:25" ht="14.45" x14ac:dyDescent="0.3">
      <c r="B51" s="6" t="str">
        <f>'Populations &amp; programs'!$C$3</f>
        <v>FSW</v>
      </c>
      <c r="C51" s="12"/>
      <c r="D51" s="12"/>
      <c r="E51" s="12"/>
      <c r="F51" s="12"/>
      <c r="G51" s="12"/>
      <c r="H51" s="12"/>
      <c r="I51" s="12"/>
      <c r="J51" s="12"/>
      <c r="K51" s="12"/>
      <c r="L51" s="30">
        <v>0.378</v>
      </c>
      <c r="M51" s="30"/>
      <c r="N51" s="12"/>
      <c r="O51" s="12"/>
      <c r="P51" s="12"/>
      <c r="Q51" s="12"/>
      <c r="R51" s="12"/>
      <c r="S51" s="12"/>
      <c r="T51" s="12"/>
      <c r="U51" s="12"/>
      <c r="V51" s="12"/>
      <c r="W51" s="12"/>
      <c r="X51" s="9" t="s">
        <v>57</v>
      </c>
      <c r="Y51" s="12"/>
    </row>
    <row r="52" spans="1:25" ht="14.45" x14ac:dyDescent="0.3">
      <c r="B52" s="6" t="str">
        <f>'Populations &amp; programs'!$C$4</f>
        <v>Clients</v>
      </c>
      <c r="C52" s="12"/>
      <c r="D52" s="12"/>
      <c r="E52" s="12"/>
      <c r="F52" s="12"/>
      <c r="G52" s="12"/>
      <c r="H52" s="12"/>
      <c r="I52" s="12"/>
      <c r="J52" s="12">
        <v>0.17</v>
      </c>
      <c r="K52" s="12"/>
      <c r="L52" s="29">
        <v>0.39</v>
      </c>
      <c r="M52" s="29"/>
      <c r="N52" s="12"/>
      <c r="O52" s="12"/>
      <c r="P52" s="12">
        <v>0.51249999999999996</v>
      </c>
      <c r="Q52" s="12"/>
      <c r="R52" s="12"/>
      <c r="S52" s="12"/>
      <c r="T52" s="12"/>
      <c r="U52" s="12"/>
      <c r="V52" s="12"/>
      <c r="W52" s="12"/>
      <c r="X52" s="9" t="s">
        <v>57</v>
      </c>
      <c r="Y52" s="12"/>
    </row>
    <row r="53" spans="1:25" ht="14.45" x14ac:dyDescent="0.3">
      <c r="B53" s="6" t="str">
        <f>'Populations &amp; programs'!$C$5</f>
        <v>MSM</v>
      </c>
      <c r="C53" s="12"/>
      <c r="D53" s="12"/>
      <c r="E53" s="12"/>
      <c r="F53" s="12"/>
      <c r="G53" s="12"/>
      <c r="H53" s="12"/>
      <c r="I53" s="12"/>
      <c r="J53" s="12"/>
      <c r="K53" s="12"/>
      <c r="L53" s="29"/>
      <c r="M53" s="29"/>
      <c r="N53" s="12"/>
      <c r="O53" s="12"/>
      <c r="P53" s="12">
        <v>0.125</v>
      </c>
      <c r="Q53" s="12"/>
      <c r="R53" s="12"/>
      <c r="S53" s="12"/>
      <c r="T53" s="12"/>
      <c r="U53" s="12"/>
      <c r="V53" s="12"/>
      <c r="W53" s="12"/>
      <c r="X53" s="9" t="s">
        <v>57</v>
      </c>
      <c r="Y53" s="12"/>
    </row>
    <row r="54" spans="1:25" ht="14.45" x14ac:dyDescent="0.3">
      <c r="B54" s="6" t="str">
        <f>'Populations &amp; programs'!$C$6</f>
        <v>Males 0-14</v>
      </c>
      <c r="C54" s="12"/>
      <c r="D54" s="12"/>
      <c r="E54" s="12"/>
      <c r="F54" s="12"/>
      <c r="G54" s="12"/>
      <c r="H54" s="12"/>
      <c r="I54" s="12"/>
      <c r="J54" s="12"/>
      <c r="K54" s="12"/>
      <c r="L54" s="12"/>
      <c r="M54" s="12"/>
      <c r="N54" s="12"/>
      <c r="O54" s="12"/>
      <c r="P54" s="12"/>
      <c r="Q54" s="12"/>
      <c r="R54" s="12"/>
      <c r="S54" s="12"/>
      <c r="T54" s="12"/>
      <c r="U54" s="12"/>
      <c r="V54" s="12"/>
      <c r="W54" s="12"/>
      <c r="X54" s="9" t="s">
        <v>57</v>
      </c>
      <c r="Y54" s="12"/>
    </row>
    <row r="55" spans="1:25" ht="14.45" x14ac:dyDescent="0.3">
      <c r="B55" s="6" t="str">
        <f>'Populations &amp; programs'!$C$7</f>
        <v>Females 0-14</v>
      </c>
      <c r="C55" s="12"/>
      <c r="D55" s="12"/>
      <c r="E55" s="12"/>
      <c r="F55" s="12"/>
      <c r="G55" s="12"/>
      <c r="H55" s="12"/>
      <c r="I55" s="12"/>
      <c r="J55" s="12"/>
      <c r="K55" s="12"/>
      <c r="L55" s="12"/>
      <c r="M55" s="12"/>
      <c r="N55" s="12"/>
      <c r="O55" s="12"/>
      <c r="P55" s="12"/>
      <c r="Q55" s="12"/>
      <c r="R55" s="12"/>
      <c r="S55" s="12"/>
      <c r="T55" s="12"/>
      <c r="U55" s="12"/>
      <c r="V55" s="12"/>
      <c r="W55" s="12"/>
      <c r="X55" s="9" t="s">
        <v>57</v>
      </c>
      <c r="Y55" s="12"/>
    </row>
    <row r="56" spans="1:25" ht="14.45" x14ac:dyDescent="0.3">
      <c r="B56" s="6" t="str">
        <f>'Populations &amp; programs'!$C$8</f>
        <v>Males 15+</v>
      </c>
      <c r="C56" s="12"/>
      <c r="D56" s="12"/>
      <c r="E56" s="12"/>
      <c r="F56" s="12"/>
      <c r="G56" s="12"/>
      <c r="H56" s="12"/>
      <c r="I56" s="12"/>
      <c r="J56" s="12">
        <v>0.13</v>
      </c>
      <c r="K56" s="12"/>
      <c r="L56" s="12">
        <v>0.4</v>
      </c>
      <c r="M56" s="12"/>
      <c r="N56" s="12"/>
      <c r="O56" s="12"/>
      <c r="P56" s="12">
        <v>0.53749999999999998</v>
      </c>
      <c r="Q56" s="12"/>
      <c r="R56" s="12"/>
      <c r="S56" s="12"/>
      <c r="T56" s="12"/>
      <c r="U56" s="12"/>
      <c r="V56" s="12"/>
      <c r="W56" s="12"/>
      <c r="X56" s="9" t="s">
        <v>57</v>
      </c>
      <c r="Y56" s="12"/>
    </row>
    <row r="57" spans="1:25" ht="14.45" x14ac:dyDescent="0.3">
      <c r="B57" s="6" t="str">
        <f>'Populations &amp; programs'!$C$9</f>
        <v>Females 15+</v>
      </c>
      <c r="C57" s="12"/>
      <c r="D57" s="12"/>
      <c r="E57" s="12"/>
      <c r="F57" s="12"/>
      <c r="G57" s="12"/>
      <c r="H57" s="12"/>
      <c r="I57" s="12"/>
      <c r="J57" s="12">
        <v>0.13</v>
      </c>
      <c r="K57" s="12"/>
      <c r="L57" s="29">
        <v>0.39500000000000002</v>
      </c>
      <c r="M57" s="29"/>
      <c r="N57" s="12"/>
      <c r="O57" s="12"/>
      <c r="P57" s="12">
        <v>0.53500000000000003</v>
      </c>
      <c r="Q57" s="12"/>
      <c r="R57" s="12"/>
      <c r="S57" s="12"/>
      <c r="T57" s="12"/>
      <c r="U57" s="12"/>
      <c r="V57" s="12"/>
      <c r="W57" s="12"/>
      <c r="X57" s="9" t="s">
        <v>57</v>
      </c>
      <c r="Y57" s="12"/>
    </row>
    <row r="61" spans="1:25" ht="14.45" x14ac:dyDescent="0.3">
      <c r="A61" s="4" t="s">
        <v>90</v>
      </c>
    </row>
    <row r="62" spans="1:25" ht="14.45" x14ac:dyDescent="0.3">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S62" s="6">
        <v>2016</v>
      </c>
      <c r="T62" s="6">
        <v>2017</v>
      </c>
      <c r="U62" s="6">
        <v>2018</v>
      </c>
      <c r="V62" s="6">
        <v>2019</v>
      </c>
      <c r="W62" s="6">
        <v>2020</v>
      </c>
      <c r="Y62" s="6" t="s">
        <v>55</v>
      </c>
    </row>
    <row r="63" spans="1:25" ht="14.45" x14ac:dyDescent="0.3">
      <c r="B63" s="6" t="str">
        <f>'Populations &amp; programs'!$C$3</f>
        <v>FSW</v>
      </c>
      <c r="C63" s="12"/>
      <c r="D63" s="12"/>
      <c r="E63" s="12"/>
      <c r="F63" s="12"/>
      <c r="G63" s="12"/>
      <c r="H63" s="12"/>
      <c r="I63" s="12"/>
      <c r="J63" s="12">
        <v>0.45750000000000002</v>
      </c>
      <c r="K63" s="12"/>
      <c r="L63" s="29"/>
      <c r="M63" s="29"/>
      <c r="N63" s="12"/>
      <c r="O63" s="12"/>
      <c r="P63" s="12">
        <v>0.70499999999999996</v>
      </c>
      <c r="Q63" s="12"/>
      <c r="R63" s="12"/>
      <c r="S63" s="12"/>
      <c r="T63" s="12"/>
      <c r="U63" s="12"/>
      <c r="V63" s="12"/>
      <c r="W63" s="12"/>
      <c r="X63" s="9" t="s">
        <v>57</v>
      </c>
      <c r="Y63" s="12"/>
    </row>
    <row r="64" spans="1:25" ht="14.45" x14ac:dyDescent="0.3">
      <c r="B64" s="6" t="str">
        <f>'Populations &amp; programs'!$C$4</f>
        <v>Clients</v>
      </c>
      <c r="C64" s="12"/>
      <c r="D64" s="12"/>
      <c r="E64" s="12"/>
      <c r="F64" s="12"/>
      <c r="G64" s="12"/>
      <c r="H64" s="12"/>
      <c r="I64" s="12"/>
      <c r="J64" s="12"/>
      <c r="K64" s="12"/>
      <c r="L64" s="12"/>
      <c r="M64" s="12"/>
      <c r="N64" s="12"/>
      <c r="O64" s="12"/>
      <c r="P64" s="12"/>
      <c r="Q64" s="12"/>
      <c r="R64" s="12"/>
      <c r="S64" s="12"/>
      <c r="T64" s="12"/>
      <c r="U64" s="12"/>
      <c r="V64" s="12"/>
      <c r="W64" s="12"/>
      <c r="X64" s="9" t="s">
        <v>57</v>
      </c>
      <c r="Y64" s="12"/>
    </row>
    <row r="65" spans="1:25" ht="14.45" x14ac:dyDescent="0.3">
      <c r="B65" s="6" t="str">
        <f>'Populations &amp; programs'!$C$5</f>
        <v>MSM</v>
      </c>
      <c r="C65" s="12"/>
      <c r="D65" s="12"/>
      <c r="E65" s="12"/>
      <c r="F65" s="12"/>
      <c r="G65" s="12"/>
      <c r="H65" s="12"/>
      <c r="I65" s="12"/>
      <c r="J65" s="12"/>
      <c r="K65" s="12"/>
      <c r="L65" s="12"/>
      <c r="M65" s="12"/>
      <c r="N65" s="12"/>
      <c r="O65" s="12"/>
      <c r="P65" s="12"/>
      <c r="Q65" s="12"/>
      <c r="R65" s="12"/>
      <c r="S65" s="12"/>
      <c r="T65" s="12"/>
      <c r="U65" s="12"/>
      <c r="V65" s="12"/>
      <c r="W65" s="12"/>
      <c r="X65" s="9" t="s">
        <v>57</v>
      </c>
      <c r="Y65" s="12"/>
    </row>
    <row r="66" spans="1:25" ht="14.45" x14ac:dyDescent="0.3">
      <c r="B66" s="6" t="str">
        <f>'Populations &amp; programs'!$C$6</f>
        <v>Males 0-14</v>
      </c>
      <c r="C66" s="12"/>
      <c r="D66" s="12"/>
      <c r="E66" s="12"/>
      <c r="F66" s="12"/>
      <c r="G66" s="12"/>
      <c r="H66" s="12"/>
      <c r="I66" s="12"/>
      <c r="J66" s="12"/>
      <c r="K66" s="12"/>
      <c r="L66" s="12"/>
      <c r="M66" s="12"/>
      <c r="N66" s="12"/>
      <c r="O66" s="12"/>
      <c r="P66" s="12"/>
      <c r="Q66" s="12"/>
      <c r="R66" s="12"/>
      <c r="S66" s="12"/>
      <c r="T66" s="12"/>
      <c r="U66" s="12"/>
      <c r="V66" s="12"/>
      <c r="W66" s="12"/>
      <c r="X66" s="9" t="s">
        <v>57</v>
      </c>
      <c r="Y66" s="12"/>
    </row>
    <row r="67" spans="1:25" x14ac:dyDescent="0.25">
      <c r="B67" s="6" t="str">
        <f>'Populations &amp; programs'!$C$7</f>
        <v>Females 0-14</v>
      </c>
      <c r="C67" s="12"/>
      <c r="D67" s="12"/>
      <c r="E67" s="12"/>
      <c r="F67" s="12"/>
      <c r="G67" s="12"/>
      <c r="H67" s="12"/>
      <c r="I67" s="12"/>
      <c r="J67" s="12"/>
      <c r="K67" s="12"/>
      <c r="L67" s="12"/>
      <c r="M67" s="12"/>
      <c r="N67" s="12"/>
      <c r="O67" s="12"/>
      <c r="P67" s="12"/>
      <c r="Q67" s="12"/>
      <c r="R67" s="12"/>
      <c r="S67" s="12"/>
      <c r="T67" s="12"/>
      <c r="U67" s="12"/>
      <c r="V67" s="12"/>
      <c r="W67" s="12"/>
      <c r="X67" s="9" t="s">
        <v>57</v>
      </c>
      <c r="Y67" s="12"/>
    </row>
    <row r="68" spans="1:25" x14ac:dyDescent="0.25">
      <c r="B68" s="6" t="str">
        <f>'Populations &amp; programs'!$C$8</f>
        <v>Males 15+</v>
      </c>
      <c r="C68" s="12"/>
      <c r="D68" s="12"/>
      <c r="E68" s="12"/>
      <c r="F68" s="12"/>
      <c r="G68" s="12"/>
      <c r="H68" s="12"/>
      <c r="I68" s="12"/>
      <c r="J68" s="12"/>
      <c r="K68" s="12"/>
      <c r="L68" s="12"/>
      <c r="M68" s="12"/>
      <c r="N68" s="12"/>
      <c r="O68" s="12"/>
      <c r="P68" s="12"/>
      <c r="Q68" s="12"/>
      <c r="R68" s="12"/>
      <c r="S68" s="12"/>
      <c r="T68" s="12"/>
      <c r="U68" s="12"/>
      <c r="V68" s="12"/>
      <c r="W68" s="12"/>
      <c r="X68" s="9" t="s">
        <v>57</v>
      </c>
      <c r="Y68" s="12"/>
    </row>
    <row r="69" spans="1:25" x14ac:dyDescent="0.25">
      <c r="B69" s="6" t="str">
        <f>'Populations &amp; programs'!$C$9</f>
        <v>Females 15+</v>
      </c>
      <c r="C69" s="12"/>
      <c r="D69" s="12"/>
      <c r="E69" s="12"/>
      <c r="F69" s="12"/>
      <c r="G69" s="12"/>
      <c r="H69" s="12"/>
      <c r="I69" s="12"/>
      <c r="J69" s="12"/>
      <c r="K69" s="12"/>
      <c r="L69" s="12"/>
      <c r="M69" s="12"/>
      <c r="N69" s="12"/>
      <c r="O69" s="12"/>
      <c r="P69" s="12"/>
      <c r="Q69" s="12"/>
      <c r="R69" s="12"/>
      <c r="S69" s="12"/>
      <c r="T69" s="12"/>
      <c r="U69" s="12"/>
      <c r="V69" s="12"/>
      <c r="W69" s="12"/>
      <c r="X69" s="9" t="s">
        <v>57</v>
      </c>
      <c r="Y69" s="12"/>
    </row>
    <row r="73" spans="1:25" x14ac:dyDescent="0.25">
      <c r="A73" s="4" t="s">
        <v>91</v>
      </c>
    </row>
    <row r="74" spans="1:25" x14ac:dyDescent="0.25">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S74" s="6">
        <v>2016</v>
      </c>
      <c r="T74" s="6">
        <v>2017</v>
      </c>
      <c r="U74" s="6">
        <v>2018</v>
      </c>
      <c r="V74" s="6">
        <v>2019</v>
      </c>
      <c r="W74" s="6">
        <v>2020</v>
      </c>
      <c r="Y74" s="6" t="s">
        <v>55</v>
      </c>
    </row>
    <row r="75" spans="1:25" x14ac:dyDescent="0.25">
      <c r="B75" s="6" t="str">
        <f>'Populations &amp; programs'!$C$4</f>
        <v>Clients</v>
      </c>
      <c r="C75" s="12"/>
      <c r="D75" s="12"/>
      <c r="E75" s="12"/>
      <c r="F75" s="12"/>
      <c r="G75" s="12"/>
      <c r="H75" s="12"/>
      <c r="I75" s="12"/>
      <c r="J75" s="12"/>
      <c r="K75" s="12"/>
      <c r="L75" s="12"/>
      <c r="M75" s="12">
        <v>0.97</v>
      </c>
      <c r="N75" s="12"/>
      <c r="O75" s="12"/>
      <c r="P75" s="12"/>
      <c r="Q75" s="12"/>
      <c r="R75" s="12"/>
      <c r="S75" s="12"/>
      <c r="T75" s="12"/>
      <c r="U75" s="12"/>
      <c r="V75" s="12"/>
      <c r="W75" s="12"/>
      <c r="X75" s="9" t="s">
        <v>57</v>
      </c>
      <c r="Y75" s="12"/>
    </row>
    <row r="76" spans="1:25" x14ac:dyDescent="0.25">
      <c r="B76" s="6" t="str">
        <f>'Populations &amp; programs'!$C$5</f>
        <v>MSM</v>
      </c>
      <c r="C76" s="12"/>
      <c r="D76" s="12"/>
      <c r="E76" s="12"/>
      <c r="F76" s="12"/>
      <c r="G76" s="12"/>
      <c r="H76" s="12"/>
      <c r="I76" s="12"/>
      <c r="J76" s="12"/>
      <c r="K76" s="12"/>
      <c r="L76" s="12"/>
      <c r="M76" s="12">
        <v>0.97</v>
      </c>
      <c r="N76" s="12"/>
      <c r="O76" s="12"/>
      <c r="P76" s="12"/>
      <c r="Q76" s="12"/>
      <c r="R76" s="12"/>
      <c r="S76" s="12"/>
      <c r="T76" s="12"/>
      <c r="U76" s="12"/>
      <c r="V76" s="12"/>
      <c r="W76" s="12"/>
      <c r="X76" s="9" t="s">
        <v>57</v>
      </c>
      <c r="Y76" s="12"/>
    </row>
    <row r="77" spans="1:25" x14ac:dyDescent="0.25">
      <c r="B77" s="6" t="str">
        <f>'Populations &amp; programs'!$C$6</f>
        <v>Males 0-14</v>
      </c>
      <c r="C77" s="12"/>
      <c r="D77" s="12"/>
      <c r="E77" s="12"/>
      <c r="F77" s="12"/>
      <c r="G77" s="12"/>
      <c r="H77" s="12"/>
      <c r="I77" s="12"/>
      <c r="J77" s="12"/>
      <c r="K77" s="12"/>
      <c r="L77" s="12"/>
      <c r="M77" s="12">
        <v>0.97</v>
      </c>
      <c r="N77" s="12"/>
      <c r="O77" s="12"/>
      <c r="P77" s="12"/>
      <c r="Q77" s="12"/>
      <c r="R77" s="12"/>
      <c r="S77" s="12"/>
      <c r="T77" s="12"/>
      <c r="U77" s="12"/>
      <c r="V77" s="12"/>
      <c r="W77" s="12"/>
      <c r="X77" s="9" t="s">
        <v>57</v>
      </c>
      <c r="Y77" s="12"/>
    </row>
    <row r="78" spans="1:25" x14ac:dyDescent="0.25">
      <c r="B78" s="6" t="str">
        <f>'Populations &amp; programs'!$C$8</f>
        <v>Males 15+</v>
      </c>
      <c r="C78" s="12"/>
      <c r="D78" s="12"/>
      <c r="E78" s="12"/>
      <c r="F78" s="12"/>
      <c r="G78" s="12"/>
      <c r="H78" s="12"/>
      <c r="I78" s="12"/>
      <c r="J78" s="12"/>
      <c r="K78" s="12"/>
      <c r="L78" s="12"/>
      <c r="M78" s="12">
        <v>0.97</v>
      </c>
      <c r="N78" s="12"/>
      <c r="O78" s="12"/>
      <c r="P78" s="12"/>
      <c r="Q78" s="12"/>
      <c r="R78" s="12"/>
      <c r="S78" s="12"/>
      <c r="T78" s="12"/>
      <c r="U78" s="12"/>
      <c r="V78" s="12"/>
      <c r="W78" s="12"/>
      <c r="X78" s="9" t="s">
        <v>57</v>
      </c>
      <c r="Y78" s="12"/>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4" t="s">
        <v>92</v>
      </c>
    </row>
    <row r="2" spans="1:25"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55</v>
      </c>
    </row>
    <row r="3" spans="1:25" x14ac:dyDescent="0.25">
      <c r="B3" s="6" t="str">
        <f>'Populations &amp; programs'!$C$3</f>
        <v>FSW</v>
      </c>
      <c r="C3" s="7"/>
      <c r="D3" s="7"/>
      <c r="E3" s="7"/>
      <c r="F3" s="7"/>
      <c r="G3" s="7"/>
      <c r="H3" s="7"/>
      <c r="I3" s="7"/>
      <c r="J3" s="7"/>
      <c r="K3" s="7"/>
      <c r="L3" s="7"/>
      <c r="M3" s="7"/>
      <c r="N3" s="7"/>
      <c r="O3" s="7"/>
      <c r="P3" s="7"/>
      <c r="Q3" s="7"/>
      <c r="R3" s="7"/>
      <c r="S3" s="7"/>
      <c r="T3" s="7"/>
      <c r="U3" s="7"/>
      <c r="V3" s="7"/>
      <c r="W3" s="7"/>
      <c r="X3" s="9" t="s">
        <v>57</v>
      </c>
      <c r="Y3" s="7">
        <v>0</v>
      </c>
    </row>
    <row r="4" spans="1:25" x14ac:dyDescent="0.25">
      <c r="B4" s="6" t="str">
        <f>'Populations &amp; programs'!$C$4</f>
        <v>Clients</v>
      </c>
      <c r="C4" s="7"/>
      <c r="D4" s="7"/>
      <c r="E4" s="7"/>
      <c r="F4" s="7"/>
      <c r="G4" s="7"/>
      <c r="H4" s="7"/>
      <c r="I4" s="7"/>
      <c r="J4" s="7"/>
      <c r="K4" s="7"/>
      <c r="L4" s="7"/>
      <c r="M4" s="7"/>
      <c r="N4" s="7"/>
      <c r="O4" s="7"/>
      <c r="P4" s="7"/>
      <c r="Q4" s="7"/>
      <c r="R4" s="7"/>
      <c r="S4" s="7"/>
      <c r="T4" s="7"/>
      <c r="U4" s="7"/>
      <c r="V4" s="7"/>
      <c r="W4" s="7"/>
      <c r="X4" s="9" t="s">
        <v>57</v>
      </c>
      <c r="Y4" s="7">
        <v>0</v>
      </c>
    </row>
    <row r="5" spans="1:25" x14ac:dyDescent="0.25">
      <c r="B5" s="6" t="str">
        <f>'Populations &amp; programs'!$C$5</f>
        <v>MSM</v>
      </c>
      <c r="C5" s="7"/>
      <c r="D5" s="7"/>
      <c r="E5" s="7"/>
      <c r="F5" s="7"/>
      <c r="G5" s="7"/>
      <c r="H5" s="7"/>
      <c r="I5" s="7"/>
      <c r="J5" s="7"/>
      <c r="K5" s="7"/>
      <c r="L5" s="7"/>
      <c r="M5" s="7"/>
      <c r="N5" s="7"/>
      <c r="O5" s="7"/>
      <c r="P5" s="7"/>
      <c r="Q5" s="7"/>
      <c r="R5" s="7"/>
      <c r="S5" s="7"/>
      <c r="T5" s="7"/>
      <c r="U5" s="7"/>
      <c r="V5" s="7"/>
      <c r="W5" s="7"/>
      <c r="X5" s="9" t="s">
        <v>57</v>
      </c>
      <c r="Y5" s="7">
        <v>0</v>
      </c>
    </row>
    <row r="6" spans="1:25" x14ac:dyDescent="0.25">
      <c r="B6" s="6" t="str">
        <f>'Populations &amp; programs'!$C$6</f>
        <v>Males 0-14</v>
      </c>
      <c r="C6" s="7"/>
      <c r="D6" s="7"/>
      <c r="E6" s="7"/>
      <c r="F6" s="7"/>
      <c r="G6" s="7"/>
      <c r="H6" s="7"/>
      <c r="I6" s="7"/>
      <c r="J6" s="7"/>
      <c r="K6" s="7"/>
      <c r="L6" s="7"/>
      <c r="M6" s="7"/>
      <c r="N6" s="7"/>
      <c r="O6" s="7"/>
      <c r="P6" s="7"/>
      <c r="Q6" s="7"/>
      <c r="R6" s="7"/>
      <c r="S6" s="7"/>
      <c r="T6" s="7"/>
      <c r="U6" s="7"/>
      <c r="V6" s="7"/>
      <c r="W6" s="7"/>
      <c r="X6" s="9" t="s">
        <v>57</v>
      </c>
      <c r="Y6" s="7">
        <v>0</v>
      </c>
    </row>
    <row r="7" spans="1:25" x14ac:dyDescent="0.25">
      <c r="B7" s="6" t="str">
        <f>'Populations &amp; programs'!$C$7</f>
        <v>Females 0-14</v>
      </c>
      <c r="C7" s="7"/>
      <c r="D7" s="7"/>
      <c r="E7" s="7"/>
      <c r="F7" s="7"/>
      <c r="G7" s="7"/>
      <c r="H7" s="7"/>
      <c r="I7" s="7"/>
      <c r="J7" s="7"/>
      <c r="K7" s="7"/>
      <c r="L7" s="7"/>
      <c r="M7" s="7"/>
      <c r="N7" s="7"/>
      <c r="O7" s="7"/>
      <c r="P7" s="7"/>
      <c r="Q7" s="7"/>
      <c r="R7" s="7"/>
      <c r="S7" s="7"/>
      <c r="T7" s="7"/>
      <c r="U7" s="7"/>
      <c r="V7" s="7"/>
      <c r="W7" s="7"/>
      <c r="X7" s="9" t="s">
        <v>57</v>
      </c>
      <c r="Y7" s="7">
        <v>0</v>
      </c>
    </row>
    <row r="8" spans="1:25" x14ac:dyDescent="0.25">
      <c r="B8" s="6" t="str">
        <f>'Populations &amp; programs'!$C$8</f>
        <v>Males 15+</v>
      </c>
      <c r="C8" s="7"/>
      <c r="D8" s="7"/>
      <c r="E8" s="7"/>
      <c r="F8" s="7"/>
      <c r="G8" s="7"/>
      <c r="H8" s="7"/>
      <c r="I8" s="7"/>
      <c r="J8" s="7"/>
      <c r="K8" s="7"/>
      <c r="L8" s="7"/>
      <c r="M8" s="7"/>
      <c r="N8" s="7"/>
      <c r="O8" s="7"/>
      <c r="P8" s="7"/>
      <c r="Q8" s="7"/>
      <c r="R8" s="7"/>
      <c r="S8" s="7"/>
      <c r="T8" s="7"/>
      <c r="U8" s="7"/>
      <c r="V8" s="7"/>
      <c r="W8" s="7"/>
      <c r="X8" s="9" t="s">
        <v>57</v>
      </c>
      <c r="Y8" s="7">
        <v>0</v>
      </c>
    </row>
    <row r="9" spans="1:25" x14ac:dyDescent="0.25">
      <c r="B9" s="6" t="str">
        <f>'Populations &amp; programs'!$C$9</f>
        <v>Females 15+</v>
      </c>
      <c r="C9" s="7"/>
      <c r="D9" s="7"/>
      <c r="E9" s="7"/>
      <c r="F9" s="7"/>
      <c r="G9" s="7"/>
      <c r="H9" s="7"/>
      <c r="I9" s="7"/>
      <c r="J9" s="7"/>
      <c r="K9" s="7"/>
      <c r="L9" s="7"/>
      <c r="M9" s="7"/>
      <c r="N9" s="7"/>
      <c r="O9" s="7"/>
      <c r="P9" s="7"/>
      <c r="Q9" s="7"/>
      <c r="R9" s="7"/>
      <c r="S9" s="7"/>
      <c r="T9" s="7"/>
      <c r="U9" s="7"/>
      <c r="V9" s="7"/>
      <c r="W9" s="7"/>
      <c r="X9" s="9" t="s">
        <v>57</v>
      </c>
      <c r="Y9" s="7">
        <v>0</v>
      </c>
    </row>
    <row r="13" spans="1:25" x14ac:dyDescent="0.25">
      <c r="A13" s="4" t="s">
        <v>93</v>
      </c>
    </row>
    <row r="14" spans="1:25"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55</v>
      </c>
    </row>
    <row r="15" spans="1:25" x14ac:dyDescent="0.25">
      <c r="B15" s="6" t="str">
        <f>'Populations &amp; programs'!$C$3</f>
        <v>FSW</v>
      </c>
      <c r="C15" s="12"/>
      <c r="D15" s="12"/>
      <c r="E15" s="12"/>
      <c r="F15" s="12"/>
      <c r="G15" s="12"/>
      <c r="H15" s="12"/>
      <c r="I15" s="12"/>
      <c r="J15" s="12"/>
      <c r="K15" s="12"/>
      <c r="L15" s="12"/>
      <c r="M15" s="12"/>
      <c r="N15" s="12"/>
      <c r="O15" s="12"/>
      <c r="P15" s="12"/>
      <c r="Q15" s="12"/>
      <c r="R15" s="12"/>
      <c r="S15" s="12"/>
      <c r="T15" s="12"/>
      <c r="U15" s="12"/>
      <c r="V15" s="12"/>
      <c r="W15" s="12"/>
      <c r="X15" s="9" t="s">
        <v>57</v>
      </c>
      <c r="Y15" s="12">
        <v>0</v>
      </c>
    </row>
    <row r="16" spans="1:25" x14ac:dyDescent="0.25">
      <c r="B16" s="6" t="str">
        <f>'Populations &amp; programs'!$C$4</f>
        <v>Clients</v>
      </c>
      <c r="C16" s="12"/>
      <c r="D16" s="12"/>
      <c r="E16" s="12"/>
      <c r="F16" s="12"/>
      <c r="G16" s="12"/>
      <c r="H16" s="12"/>
      <c r="I16" s="12"/>
      <c r="J16" s="12"/>
      <c r="K16" s="12"/>
      <c r="L16" s="12"/>
      <c r="M16" s="12"/>
      <c r="N16" s="12"/>
      <c r="O16" s="12"/>
      <c r="P16" s="12"/>
      <c r="Q16" s="12"/>
      <c r="R16" s="12"/>
      <c r="S16" s="12"/>
      <c r="T16" s="12"/>
      <c r="U16" s="12"/>
      <c r="V16" s="12"/>
      <c r="W16" s="12"/>
      <c r="X16" s="9" t="s">
        <v>57</v>
      </c>
      <c r="Y16" s="12">
        <v>0</v>
      </c>
    </row>
    <row r="17" spans="1:25" x14ac:dyDescent="0.25">
      <c r="B17" s="6" t="str">
        <f>'Populations &amp; programs'!$C$5</f>
        <v>MSM</v>
      </c>
      <c r="C17" s="12"/>
      <c r="D17" s="12"/>
      <c r="E17" s="12"/>
      <c r="F17" s="12"/>
      <c r="G17" s="12"/>
      <c r="H17" s="12"/>
      <c r="I17" s="12"/>
      <c r="J17" s="12"/>
      <c r="K17" s="12"/>
      <c r="L17" s="12"/>
      <c r="M17" s="12"/>
      <c r="N17" s="12"/>
      <c r="O17" s="12"/>
      <c r="P17" s="12"/>
      <c r="Q17" s="12"/>
      <c r="R17" s="12"/>
      <c r="S17" s="12"/>
      <c r="T17" s="12"/>
      <c r="U17" s="12"/>
      <c r="V17" s="12"/>
      <c r="W17" s="12"/>
      <c r="X17" s="9" t="s">
        <v>57</v>
      </c>
      <c r="Y17" s="12">
        <v>0</v>
      </c>
    </row>
    <row r="18" spans="1:25" x14ac:dyDescent="0.25">
      <c r="B18" s="6" t="str">
        <f>'Populations &amp; programs'!$C$6</f>
        <v>Males 0-14</v>
      </c>
      <c r="C18" s="12"/>
      <c r="D18" s="12"/>
      <c r="E18" s="12"/>
      <c r="F18" s="12"/>
      <c r="G18" s="12"/>
      <c r="H18" s="12"/>
      <c r="I18" s="12"/>
      <c r="J18" s="12"/>
      <c r="K18" s="12"/>
      <c r="L18" s="12"/>
      <c r="M18" s="12"/>
      <c r="N18" s="12"/>
      <c r="O18" s="12"/>
      <c r="P18" s="12"/>
      <c r="Q18" s="12"/>
      <c r="R18" s="12"/>
      <c r="S18" s="12"/>
      <c r="T18" s="12"/>
      <c r="U18" s="12"/>
      <c r="V18" s="12"/>
      <c r="W18" s="12"/>
      <c r="X18" s="9" t="s">
        <v>57</v>
      </c>
      <c r="Y18" s="12">
        <v>0</v>
      </c>
    </row>
    <row r="19" spans="1:25" x14ac:dyDescent="0.25">
      <c r="B19" s="6" t="str">
        <f>'Populations &amp; programs'!$C$7</f>
        <v>Females 0-14</v>
      </c>
      <c r="C19" s="12"/>
      <c r="D19" s="12"/>
      <c r="E19" s="12"/>
      <c r="F19" s="12"/>
      <c r="G19" s="12"/>
      <c r="H19" s="12"/>
      <c r="I19" s="12"/>
      <c r="J19" s="12"/>
      <c r="K19" s="12"/>
      <c r="L19" s="12"/>
      <c r="M19" s="12"/>
      <c r="N19" s="12"/>
      <c r="O19" s="12"/>
      <c r="P19" s="12"/>
      <c r="Q19" s="12"/>
      <c r="R19" s="12"/>
      <c r="S19" s="12"/>
      <c r="T19" s="12"/>
      <c r="U19" s="12"/>
      <c r="V19" s="12"/>
      <c r="W19" s="12"/>
      <c r="X19" s="9" t="s">
        <v>57</v>
      </c>
      <c r="Y19" s="12">
        <v>0</v>
      </c>
    </row>
    <row r="20" spans="1:25" x14ac:dyDescent="0.25">
      <c r="B20" s="6" t="str">
        <f>'Populations &amp; programs'!$C$8</f>
        <v>Males 15+</v>
      </c>
      <c r="C20" s="12"/>
      <c r="D20" s="12"/>
      <c r="E20" s="12"/>
      <c r="F20" s="12"/>
      <c r="G20" s="12"/>
      <c r="H20" s="12"/>
      <c r="I20" s="12"/>
      <c r="J20" s="12"/>
      <c r="K20" s="12"/>
      <c r="L20" s="12"/>
      <c r="M20" s="12"/>
      <c r="N20" s="12"/>
      <c r="O20" s="12"/>
      <c r="P20" s="12"/>
      <c r="Q20" s="12"/>
      <c r="R20" s="12"/>
      <c r="S20" s="12"/>
      <c r="T20" s="12"/>
      <c r="U20" s="12"/>
      <c r="V20" s="12"/>
      <c r="W20" s="12"/>
      <c r="X20" s="9" t="s">
        <v>57</v>
      </c>
      <c r="Y20" s="12">
        <v>0</v>
      </c>
    </row>
    <row r="21" spans="1:25" x14ac:dyDescent="0.25">
      <c r="B21" s="6" t="str">
        <f>'Populations &amp; programs'!$C$9</f>
        <v>Females 15+</v>
      </c>
      <c r="C21" s="12"/>
      <c r="D21" s="12"/>
      <c r="E21" s="12"/>
      <c r="F21" s="12"/>
      <c r="G21" s="12"/>
      <c r="H21" s="12"/>
      <c r="I21" s="12"/>
      <c r="J21" s="12"/>
      <c r="K21" s="12"/>
      <c r="L21" s="12"/>
      <c r="M21" s="12"/>
      <c r="N21" s="12"/>
      <c r="O21" s="12"/>
      <c r="P21" s="12"/>
      <c r="Q21" s="12"/>
      <c r="R21" s="12"/>
      <c r="S21" s="12"/>
      <c r="T21" s="12"/>
      <c r="U21" s="12"/>
      <c r="V21" s="12"/>
      <c r="W21" s="12"/>
      <c r="X21" s="9" t="s">
        <v>57</v>
      </c>
      <c r="Y21" s="12">
        <v>0</v>
      </c>
    </row>
    <row r="25" spans="1:25" x14ac:dyDescent="0.25">
      <c r="A25" s="4" t="s">
        <v>94</v>
      </c>
    </row>
    <row r="26" spans="1:25" ht="14.45" x14ac:dyDescent="0.3">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55</v>
      </c>
    </row>
    <row r="27" spans="1:25" ht="14.45" x14ac:dyDescent="0.3">
      <c r="B27" s="6" t="s">
        <v>77</v>
      </c>
      <c r="C27" s="7"/>
      <c r="D27" s="7"/>
      <c r="E27" s="7"/>
      <c r="F27" s="7"/>
      <c r="G27" s="7"/>
      <c r="H27" s="7"/>
      <c r="I27" s="7"/>
      <c r="J27" s="7"/>
      <c r="K27" s="7"/>
      <c r="L27" s="7"/>
      <c r="M27" s="7"/>
      <c r="N27" s="7"/>
      <c r="O27" s="7"/>
      <c r="P27" s="7"/>
      <c r="Q27" s="7"/>
      <c r="R27" s="7"/>
      <c r="S27" s="7"/>
      <c r="T27" s="7"/>
      <c r="U27" s="7"/>
      <c r="V27" s="7"/>
      <c r="W27" s="7"/>
      <c r="X27" s="9" t="s">
        <v>57</v>
      </c>
      <c r="Y27" s="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2015-12-15T16:22:27Z</dcterms:modified>
</cp:coreProperties>
</file>