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560" yWindow="560" windowWidth="25040" windowHeight="13880" tabRatio="500" activeTab="3"/>
  </bookViews>
  <sheets>
    <sheet name="US " sheetId="1" r:id="rId1"/>
    <sheet name="clean" sheetId="2" r:id="rId2"/>
    <sheet name="array" sheetId="3" r:id="rId3"/>
    <sheet name="geo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7" i="3" l="1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A17" i="3"/>
  <c r="Z17" i="3"/>
  <c r="Y17" i="3"/>
  <c r="X17" i="3"/>
  <c r="W17" i="3"/>
  <c r="V17" i="3"/>
  <c r="U17" i="3"/>
  <c r="T17" i="3"/>
  <c r="S17" i="3"/>
  <c r="R17" i="3"/>
  <c r="AA16" i="3"/>
  <c r="Z16" i="3"/>
  <c r="Y16" i="3"/>
  <c r="X16" i="3"/>
  <c r="W16" i="3"/>
  <c r="V16" i="3"/>
  <c r="U16" i="3"/>
  <c r="T16" i="3"/>
  <c r="S16" i="3"/>
  <c r="R16" i="3"/>
  <c r="AA15" i="3"/>
  <c r="Z15" i="3"/>
  <c r="Y15" i="3"/>
  <c r="X15" i="3"/>
  <c r="W15" i="3"/>
  <c r="V15" i="3"/>
  <c r="U15" i="3"/>
  <c r="T15" i="3"/>
  <c r="S15" i="3"/>
  <c r="R15" i="3"/>
  <c r="AA14" i="3"/>
  <c r="Z14" i="3"/>
  <c r="Y14" i="3"/>
  <c r="X14" i="3"/>
  <c r="W14" i="3"/>
  <c r="V14" i="3"/>
  <c r="U14" i="3"/>
  <c r="T14" i="3"/>
  <c r="S14" i="3"/>
  <c r="R14" i="3"/>
  <c r="AA13" i="3"/>
  <c r="Z13" i="3"/>
  <c r="Y13" i="3"/>
  <c r="X13" i="3"/>
  <c r="W13" i="3"/>
  <c r="V13" i="3"/>
  <c r="U13" i="3"/>
  <c r="T13" i="3"/>
  <c r="S13" i="3"/>
  <c r="R13" i="3"/>
  <c r="AA12" i="3"/>
  <c r="Z12" i="3"/>
  <c r="Y12" i="3"/>
  <c r="X12" i="3"/>
  <c r="W12" i="3"/>
  <c r="V12" i="3"/>
  <c r="U12" i="3"/>
  <c r="T12" i="3"/>
  <c r="S12" i="3"/>
  <c r="R12" i="3"/>
  <c r="AA11" i="3"/>
  <c r="Z11" i="3"/>
  <c r="Y11" i="3"/>
  <c r="X11" i="3"/>
  <c r="W11" i="3"/>
  <c r="V11" i="3"/>
  <c r="U11" i="3"/>
  <c r="T11" i="3"/>
  <c r="S11" i="3"/>
  <c r="R11" i="3"/>
  <c r="AA10" i="3"/>
  <c r="Z10" i="3"/>
  <c r="Y10" i="3"/>
  <c r="X10" i="3"/>
  <c r="W10" i="3"/>
  <c r="V10" i="3"/>
  <c r="U10" i="3"/>
  <c r="T10" i="3"/>
  <c r="S10" i="3"/>
  <c r="R10" i="3"/>
  <c r="AA9" i="3"/>
  <c r="Z9" i="3"/>
  <c r="Y9" i="3"/>
  <c r="X9" i="3"/>
  <c r="W9" i="3"/>
  <c r="V9" i="3"/>
  <c r="U9" i="3"/>
  <c r="T9" i="3"/>
  <c r="S9" i="3"/>
  <c r="R9" i="3"/>
  <c r="AA8" i="3"/>
  <c r="Z8" i="3"/>
  <c r="Y8" i="3"/>
  <c r="X8" i="3"/>
  <c r="W8" i="3"/>
  <c r="V8" i="3"/>
  <c r="U8" i="3"/>
  <c r="T8" i="3"/>
  <c r="S8" i="3"/>
  <c r="R8" i="3"/>
  <c r="AA7" i="3"/>
  <c r="Z7" i="3"/>
  <c r="Y7" i="3"/>
  <c r="X7" i="3"/>
  <c r="W7" i="3"/>
  <c r="V7" i="3"/>
  <c r="U7" i="3"/>
  <c r="T7" i="3"/>
  <c r="S7" i="3"/>
  <c r="R7" i="3"/>
  <c r="AA6" i="3"/>
  <c r="Z6" i="3"/>
  <c r="Y6" i="3"/>
  <c r="X6" i="3"/>
  <c r="W6" i="3"/>
  <c r="V6" i="3"/>
  <c r="U6" i="3"/>
  <c r="T6" i="3"/>
  <c r="S6" i="3"/>
  <c r="R6" i="3"/>
  <c r="AA5" i="3"/>
  <c r="Z5" i="3"/>
  <c r="Y5" i="3"/>
  <c r="X5" i="3"/>
  <c r="W5" i="3"/>
  <c r="V5" i="3"/>
  <c r="U5" i="3"/>
  <c r="T5" i="3"/>
  <c r="S5" i="3"/>
  <c r="R5" i="3"/>
  <c r="AA4" i="3"/>
  <c r="Z4" i="3"/>
  <c r="Y4" i="3"/>
  <c r="X4" i="3"/>
  <c r="W4" i="3"/>
  <c r="V4" i="3"/>
  <c r="U4" i="3"/>
  <c r="T4" i="3"/>
  <c r="S4" i="3"/>
  <c r="R4" i="3"/>
  <c r="AA3" i="3"/>
  <c r="Z3" i="3"/>
  <c r="Y3" i="3"/>
  <c r="X3" i="3"/>
  <c r="W3" i="3"/>
  <c r="V3" i="3"/>
  <c r="U3" i="3"/>
  <c r="T3" i="3"/>
  <c r="S3" i="3"/>
  <c r="R3" i="3"/>
  <c r="AA2" i="3"/>
  <c r="Z2" i="3"/>
  <c r="Y2" i="3"/>
  <c r="X2" i="3"/>
  <c r="W2" i="3"/>
  <c r="V2" i="3"/>
  <c r="U2" i="3"/>
  <c r="T2" i="3"/>
  <c r="S2" i="3"/>
  <c r="R2" i="3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A43" i="2"/>
  <c r="A42" i="2"/>
  <c r="E41" i="2"/>
  <c r="A41" i="2"/>
  <c r="A40" i="2"/>
  <c r="A39" i="2"/>
  <c r="A38" i="2"/>
  <c r="A37" i="2"/>
  <c r="A36" i="2"/>
  <c r="A35" i="2"/>
  <c r="A34" i="2"/>
  <c r="A33" i="2"/>
  <c r="E32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E9" i="2"/>
  <c r="A9" i="2"/>
  <c r="A8" i="2"/>
  <c r="A7" i="2"/>
  <c r="A6" i="2"/>
  <c r="A5" i="2"/>
  <c r="A4" i="2"/>
  <c r="A3" i="2"/>
  <c r="I2" i="1"/>
  <c r="B223" i="1"/>
  <c r="B222" i="1"/>
  <c r="A221" i="1"/>
  <c r="A220" i="1"/>
  <c r="A219" i="1"/>
  <c r="A218" i="1"/>
  <c r="A216" i="1"/>
  <c r="A215" i="1"/>
  <c r="A214" i="1"/>
  <c r="A213" i="1"/>
  <c r="A212" i="1"/>
  <c r="A211" i="1"/>
  <c r="A210" i="1"/>
  <c r="A209" i="1"/>
  <c r="A208" i="1"/>
  <c r="A207" i="1"/>
  <c r="A205" i="1"/>
  <c r="A204" i="1"/>
  <c r="A203" i="1"/>
  <c r="A202" i="1"/>
  <c r="A201" i="1"/>
  <c r="A200" i="1"/>
  <c r="A199" i="1"/>
  <c r="A198" i="1"/>
  <c r="A197" i="1"/>
  <c r="A196" i="1"/>
  <c r="A195" i="1"/>
  <c r="A193" i="1"/>
  <c r="A192" i="1"/>
  <c r="A191" i="1"/>
  <c r="A190" i="1"/>
  <c r="A189" i="1"/>
  <c r="A188" i="1"/>
  <c r="A187" i="1"/>
  <c r="A186" i="1"/>
  <c r="A185" i="1"/>
  <c r="A184" i="1"/>
  <c r="E183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E143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7" i="1"/>
  <c r="A116" i="1"/>
  <c r="A115" i="1"/>
  <c r="A114" i="1"/>
  <c r="A113" i="1"/>
  <c r="A112" i="1"/>
  <c r="A111" i="1"/>
  <c r="A110" i="1"/>
  <c r="A109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E30" i="1"/>
  <c r="A30" i="1"/>
  <c r="A29" i="1"/>
  <c r="A28" i="1"/>
  <c r="A27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<sst xmlns="http://schemas.openxmlformats.org/spreadsheetml/2006/main" count="1224" uniqueCount="774">
  <si>
    <t>Handle</t>
  </si>
  <si>
    <t>Name</t>
  </si>
  <si>
    <t>Followers</t>
  </si>
  <si>
    <t>Email</t>
  </si>
  <si>
    <t>Blog</t>
  </si>
  <si>
    <t>Bio</t>
  </si>
  <si>
    <t>Address</t>
  </si>
  <si>
    <t>Notes</t>
  </si>
  <si>
    <t>Our Open Road</t>
  </si>
  <si>
    <t>http://ouropenroad.com/terraincognit</t>
  </si>
  <si>
    <t>family on the road</t>
  </si>
  <si>
    <t>James</t>
  </si>
  <si>
    <t>james@bleubirdblog.com</t>
  </si>
  <si>
    <t>http://bleubirdblog.com</t>
  </si>
  <si>
    <t>TN</t>
  </si>
  <si>
    <t>mom</t>
  </si>
  <si>
    <t>Caroline Harper Knapp</t>
  </si>
  <si>
    <t>http://www.houseofharper.com</t>
  </si>
  <si>
    <t>TX</t>
  </si>
  <si>
    <t>Amanda Waters</t>
  </si>
  <si>
    <t>mamawattersblog@gmail.com</t>
  </si>
  <si>
    <t>http://mamawatters.blogspot.com/</t>
  </si>
  <si>
    <t>Midwest</t>
  </si>
  <si>
    <t>Kirsten Alana</t>
  </si>
  <si>
    <t>kirsten@kirstenalana.com</t>
  </si>
  <si>
    <t>travel</t>
  </si>
  <si>
    <t>Rachel Green</t>
  </si>
  <si>
    <t>hello@rachaelgreenblog.com</t>
  </si>
  <si>
    <t>CA</t>
  </si>
  <si>
    <t>Abi Porter</t>
  </si>
  <si>
    <t>parklingfootsteps@gmail.com</t>
  </si>
  <si>
    <t>http://www.sparklingfootsteps.com</t>
  </si>
  <si>
    <t>Portland</t>
  </si>
  <si>
    <t>Lynzy Coughlin</t>
  </si>
  <si>
    <t>Jessica Shyba</t>
  </si>
  <si>
    <t xml:space="preserve">Klo </t>
  </si>
  <si>
    <t>http://about.me/klodid</t>
  </si>
  <si>
    <t xml:space="preserve">SF </t>
  </si>
  <si>
    <t>mom, photog</t>
  </si>
  <si>
    <t>Jessica Kraus</t>
  </si>
  <si>
    <t>jessicareedkraus@gmail.com</t>
  </si>
  <si>
    <t>http://houseofhabit.blogspot.com/?m=1</t>
  </si>
  <si>
    <t>Naomi Leonor Phan-Quang</t>
  </si>
  <si>
    <t>Jen Herem</t>
  </si>
  <si>
    <t>http://www.jenheremphoto.com</t>
  </si>
  <si>
    <t>Marge Jacobsen</t>
  </si>
  <si>
    <t>http://www.margaretjacobsen.com</t>
  </si>
  <si>
    <t>Alli</t>
  </si>
  <si>
    <t>http://www.lifeasus.com/2015/01/12/four-funerals-and-a-baby/</t>
  </si>
  <si>
    <t>SF</t>
  </si>
  <si>
    <t>style/mom blogger</t>
  </si>
  <si>
    <t>Lyndsey Zorich</t>
  </si>
  <si>
    <t>lyndseyzorich@gmail.com</t>
  </si>
  <si>
    <t>http://www.lavenueblog.com</t>
  </si>
  <si>
    <t>NYC</t>
  </si>
  <si>
    <t>Ari</t>
  </si>
  <si>
    <t>arizapata@ymail.com</t>
  </si>
  <si>
    <t>http://www.arianderik.com</t>
  </si>
  <si>
    <t>NY area</t>
  </si>
  <si>
    <t>mom, photographer</t>
  </si>
  <si>
    <t>Reesa</t>
  </si>
  <si>
    <t>http://www.mommalew.com</t>
  </si>
  <si>
    <t>NJ</t>
  </si>
  <si>
    <t>mommy blogger</t>
  </si>
  <si>
    <t>Emma Heming Willis</t>
  </si>
  <si>
    <t>http://emmahemingwillis.com/fever-fear/</t>
  </si>
  <si>
    <t>Bruce Willis' wife, mom/fashion</t>
  </si>
  <si>
    <t>Marissa Kraxberger</t>
  </si>
  <si>
    <t>marissakrax@gmail.com</t>
  </si>
  <si>
    <t>http://ladyandprince.com</t>
  </si>
  <si>
    <t>fashion, mom, vp of creative for ivanka trump</t>
  </si>
  <si>
    <t>Erin Cullison</t>
  </si>
  <si>
    <t>fashion publicist</t>
  </si>
  <si>
    <t>Victoria</t>
  </si>
  <si>
    <t>feathersandfrills@me.com</t>
  </si>
  <si>
    <t>http://frillsandfeathers.wordpress.com</t>
  </si>
  <si>
    <t>fashion blogger</t>
  </si>
  <si>
    <t>Taylor Lashae</t>
  </si>
  <si>
    <t>taylorlashae@me.com</t>
  </si>
  <si>
    <t>actress, fashion</t>
  </si>
  <si>
    <t>Meryl Valerie</t>
  </si>
  <si>
    <t>merylvals@gmail.com</t>
  </si>
  <si>
    <t>french/swiss actress</t>
  </si>
  <si>
    <t>Ana Brandt</t>
  </si>
  <si>
    <t>http://www.bellybabylove.com</t>
  </si>
  <si>
    <t>California | New York. Twitter: anabrandt Facebook: bellybabylove Maternity | Newborn | Children {TAoPaN: maternity gowns www.shoptaopan.com}</t>
  </si>
  <si>
    <t>Arielle Nao Nachmani</t>
  </si>
  <si>
    <t>arielle@somethingnavy.com</t>
  </si>
  <si>
    <t>somethingnavy.com</t>
  </si>
  <si>
    <t>Kelly Framel</t>
  </si>
  <si>
    <t>http://TheGlamourai.com</t>
  </si>
  <si>
    <t>Shea Marie</t>
  </si>
  <si>
    <t>info@peaceloveshea.com</t>
  </si>
  <si>
    <t>LA/NYC</t>
  </si>
  <si>
    <t>fashion blogger, model</t>
  </si>
  <si>
    <t>Kate Ogata</t>
  </si>
  <si>
    <t>28.7k</t>
  </si>
  <si>
    <t>thefancypantsreport@gmail.com</t>
  </si>
  <si>
    <t>Sonya Yu</t>
  </si>
  <si>
    <t>110k</t>
  </si>
  <si>
    <t>s@sonyayu.com</t>
  </si>
  <si>
    <t>Victoria Smith</t>
  </si>
  <si>
    <t>90.3k</t>
  </si>
  <si>
    <t>sfgirlassistant@gmail.com.</t>
  </si>
  <si>
    <t>Josh Riedel</t>
  </si>
  <si>
    <t>165k</t>
  </si>
  <si>
    <t>lifestyle, photog</t>
  </si>
  <si>
    <t>Lindsay Crowder</t>
  </si>
  <si>
    <t>lec101@gmail.com</t>
  </si>
  <si>
    <t>NY</t>
  </si>
  <si>
    <t>photog</t>
  </si>
  <si>
    <t xml:space="preserve">Jennifer </t>
  </si>
  <si>
    <t>justaddglamjennifer@gmail.com</t>
  </si>
  <si>
    <t>photography</t>
  </si>
  <si>
    <t>Laura Visconti</t>
  </si>
  <si>
    <t>lauralawsonvisconti@gmail.com</t>
  </si>
  <si>
    <t>Portland, OR</t>
  </si>
  <si>
    <t>fitness, lifestyle</t>
  </si>
  <si>
    <t>style blogger</t>
  </si>
  <si>
    <t>fashion, lifestyle</t>
  </si>
  <si>
    <t>fashion</t>
  </si>
  <si>
    <t>designer</t>
  </si>
  <si>
    <t>musician, lifestyle</t>
  </si>
  <si>
    <t>Bree Warren</t>
  </si>
  <si>
    <t xml:space="preserve"> </t>
  </si>
  <si>
    <t>fashion, model</t>
  </si>
  <si>
    <t>Joe Demadura</t>
  </si>
  <si>
    <t>joestylez562@yahoo.com</t>
  </si>
  <si>
    <t>lifestyle, men's fashion</t>
  </si>
  <si>
    <t>Darren Burton</t>
  </si>
  <si>
    <t>burtonphoto@gmail.com</t>
  </si>
  <si>
    <t>http://DarrenBurton.us</t>
  </si>
  <si>
    <t>lifestyle, fashion</t>
  </si>
  <si>
    <t>lifestyle</t>
  </si>
  <si>
    <t>photographer</t>
  </si>
  <si>
    <t>fashion, travel, food</t>
  </si>
  <si>
    <t>stylist</t>
  </si>
  <si>
    <t>fashion/lifestyle blogger</t>
  </si>
  <si>
    <t>Erica</t>
  </si>
  <si>
    <t>http://monbraee.com</t>
  </si>
  <si>
    <t>Shanghai/NYC</t>
  </si>
  <si>
    <t>design, lifestyle</t>
  </si>
  <si>
    <t>Philly</t>
  </si>
  <si>
    <t>Diana Marks</t>
  </si>
  <si>
    <t>Diana@LAbyDiana.com</t>
  </si>
  <si>
    <t>http://www.LAbyDiana.com</t>
  </si>
  <si>
    <t>LA</t>
  </si>
  <si>
    <t>Sarah</t>
  </si>
  <si>
    <t>fitness</t>
  </si>
  <si>
    <t>Emma</t>
  </si>
  <si>
    <t>lifestyle, illustrations</t>
  </si>
  <si>
    <t>men's fashion</t>
  </si>
  <si>
    <t>Arielle@SomethingNavy.com</t>
  </si>
  <si>
    <t>Mary Tran</t>
  </si>
  <si>
    <t>marytfitness@gmail.com</t>
  </si>
  <si>
    <t>6001 Camphor Ave
Westminster, CA 92683</t>
  </si>
  <si>
    <t>Jillian Christi</t>
  </si>
  <si>
    <t>jillian.christi2000@gmail.com</t>
  </si>
  <si>
    <t>6700 Hillpark Dr. #201
Los Angeles, CA 90068</t>
  </si>
  <si>
    <t>director</t>
  </si>
  <si>
    <t>Eric Rutherford</t>
  </si>
  <si>
    <t>ericrutherfordusa@gmail.com</t>
  </si>
  <si>
    <t>330 Westbourne Dr
West Hollywood, CA
90048</t>
  </si>
  <si>
    <t>actor</t>
  </si>
  <si>
    <t>Nastasia Yakoub</t>
  </si>
  <si>
    <t>contact@dametraveler.com</t>
  </si>
  <si>
    <t>http://www.dametraveler.com</t>
  </si>
  <si>
    <t>111 East Chestnut
Unit 11F
Chicago, IL 60611</t>
  </si>
  <si>
    <t xml:space="preserve">travele blogger </t>
  </si>
  <si>
    <t>Samar</t>
  </si>
  <si>
    <t>samar.javid@gmail.com</t>
  </si>
  <si>
    <t>4 Sangallo
Irvine, CA 92614</t>
  </si>
  <si>
    <t>foodie</t>
  </si>
  <si>
    <t>Anna Jepson</t>
  </si>
  <si>
    <t>http://www.ladyandlike.com</t>
  </si>
  <si>
    <t>13064 Kiyot Way
Playa Vista CA 90094</t>
  </si>
  <si>
    <t>art director, blogger</t>
  </si>
  <si>
    <t>Olivia Sui</t>
  </si>
  <si>
    <t>oliviamsui@gmail.com</t>
  </si>
  <si>
    <t>2728 Madera dr Pasadena CA 91107</t>
  </si>
  <si>
    <t>dancer, actor</t>
  </si>
  <si>
    <t>Jeff Mindell</t>
  </si>
  <si>
    <t>Mindellj@gmail.com</t>
  </si>
  <si>
    <t>http://jeffmindellphotography.com/lifestyle</t>
  </si>
  <si>
    <t>118 N. Larchmont Blvd
Los Angeles, CA 90004</t>
  </si>
  <si>
    <t>Reinaldo Irizarry</t>
  </si>
  <si>
    <t>reinaldo@reyalfashion.com</t>
  </si>
  <si>
    <t>http://www.reyalfashion.com</t>
  </si>
  <si>
    <t>8581 Santa Monica Blvd #96
West Hollywood, CA 90069</t>
  </si>
  <si>
    <t>Raquel Paiva</t>
  </si>
  <si>
    <t>contact@raquelpaiva.com</t>
  </si>
  <si>
    <t>http://www.raquelpaiva.com</t>
  </si>
  <si>
    <t>195 Driggs Avenue, Apt 1 C.
Brooklyn, NY. 11222</t>
  </si>
  <si>
    <t>Henry Tang</t>
  </si>
  <si>
    <t>htang1022@gmail.com</t>
  </si>
  <si>
    <t>18707 Wright Pl
Artesia, CA 90701</t>
  </si>
  <si>
    <t>tech, photographer</t>
  </si>
  <si>
    <t>Anthony Villegas</t>
  </si>
  <si>
    <t>avilleg7@gmail.com</t>
  </si>
  <si>
    <t>http://www.ofmiceandmenswear.com</t>
  </si>
  <si>
    <t>1700 N 1st Street #140
San Jose CA 95112</t>
  </si>
  <si>
    <t>men's fashion blogger</t>
  </si>
  <si>
    <t>Jessica Smith</t>
  </si>
  <si>
    <t>jezzicasmith1@gmail.com</t>
  </si>
  <si>
    <t>http://WHISKEYGYPSY.COM</t>
  </si>
  <si>
    <t>1149 S. 9th Street - 2nd Floor
Philadelphia, PA 19147</t>
  </si>
  <si>
    <t>lifestyle, digital strategist</t>
  </si>
  <si>
    <t>Rachel Chen</t>
  </si>
  <si>
    <t>prissygrl@gmail.com</t>
  </si>
  <si>
    <t>54 E Chalmers Street
Apt 307
Champaign, IL 61820</t>
  </si>
  <si>
    <t>fashion, travel</t>
  </si>
  <si>
    <t>Morgan</t>
  </si>
  <si>
    <t>hola@morgan-creative.com</t>
  </si>
  <si>
    <t>http://www.morgan-creative.com/blog/</t>
  </si>
  <si>
    <t xml:space="preserve">30-06 29th street #2s
Astoria, NY
11102 </t>
  </si>
  <si>
    <t>Leo Chan</t>
  </si>
  <si>
    <t>Leo.LevitateStyle@gmail.com</t>
  </si>
  <si>
    <t>2107 38th st #1R
Astoria NY 11105</t>
  </si>
  <si>
    <t>travel, men's fashion</t>
  </si>
  <si>
    <t>Patrice</t>
  </si>
  <si>
    <t>patrice@lookingflyonadime.com</t>
  </si>
  <si>
    <t>http://lookingflyonadime.com</t>
  </si>
  <si>
    <t>Patrice Williams
202 Herman St.
Hackensack, NJ 07601</t>
  </si>
  <si>
    <t>style, fashion blogger</t>
  </si>
  <si>
    <t>Jeffrey Te</t>
  </si>
  <si>
    <t>jeffreeeyte@gmail.com</t>
  </si>
  <si>
    <t>11150 Glenoaks Blvd. #225 Pacoima, CA 91331</t>
  </si>
  <si>
    <t xml:space="preserve">Francis Kenneth </t>
  </si>
  <si>
    <t xml:space="preserve">francis.anunciacion@gmail.com </t>
  </si>
  <si>
    <t>http://franciskenneth.com</t>
  </si>
  <si>
    <t>5211 Pacific Concourse Drive Suite 1405, Los Angeles, CA 90045</t>
  </si>
  <si>
    <t>Rob Mangano</t>
  </si>
  <si>
    <t xml:space="preserve">dressedtoillrob@gmail.com </t>
  </si>
  <si>
    <t>Rob Mangano
5 Lawrence St
Apt 449
Bloomfield NJ 07003</t>
  </si>
  <si>
    <t>Camron Walkes</t>
  </si>
  <si>
    <t>walkescam93@gmail.com</t>
  </si>
  <si>
    <t>343 Remsen Avenue, Brooklyn, NY 11212</t>
  </si>
  <si>
    <t>fashion, has several other instagram accounts</t>
  </si>
  <si>
    <t>Barrett Pall</t>
  </si>
  <si>
    <t>artisanandking@gmail.com</t>
  </si>
  <si>
    <t>artisanandking.com ✉️</t>
  </si>
  <si>
    <t>113 Elizabeth St Apt 4A NY NY 10013</t>
  </si>
  <si>
    <t>fitness, model, blogger</t>
  </si>
  <si>
    <t>heejin lee</t>
  </si>
  <si>
    <t>heejin116@gmail.com</t>
  </si>
  <si>
    <t>15 Ridgecrest Terrace
San Mateo, CA 94402</t>
  </si>
  <si>
    <t xml:space="preserve">LaTonya </t>
  </si>
  <si>
    <t>latonyayvetteblogs@gmail.com</t>
  </si>
  <si>
    <t>http://www.latonyayvette.com</t>
  </si>
  <si>
    <t>LaTonya Staubs
479 Clinton Avenue apt. BA
Brooklyn NY 11238</t>
  </si>
  <si>
    <t>designer, fashion blogger, mom</t>
  </si>
  <si>
    <t>Matt Benedetto</t>
  </si>
  <si>
    <t>mattyb@easterncollective.com</t>
  </si>
  <si>
    <t>http://modernthrift.tumblr.com</t>
  </si>
  <si>
    <t>18 Monroe St #B
Burlington VT 05401</t>
  </si>
  <si>
    <t>outdoor, lifestyle</t>
  </si>
  <si>
    <t>Jordan Clark</t>
  </si>
  <si>
    <t>Jordanwilliam40@gmail.com</t>
  </si>
  <si>
    <t>218 Harpeth View Trail
Kingston Springs Tn, 37082</t>
  </si>
  <si>
    <t>model, actor</t>
  </si>
  <si>
    <t>Philip Sblendorio</t>
  </si>
  <si>
    <t>Philip@sprezzabox.com</t>
  </si>
  <si>
    <t>4615 Center Blvd, Ste 3809
Long Island City, NY 11109</t>
  </si>
  <si>
    <t>Tita</t>
  </si>
  <si>
    <t>Dujourmarketing@gmail.com</t>
  </si>
  <si>
    <t>1930 Powell St. 
Vancouver, BC
V5L 1J3 Canada</t>
  </si>
  <si>
    <t>fitness, traveler</t>
  </si>
  <si>
    <t xml:space="preserve">Robert Mischenko </t>
  </si>
  <si>
    <t>editor@playingfashion.com</t>
  </si>
  <si>
    <t>65 E 117th St, Apt. 3 New York, NY 10035 
C/O Jason Cimino
Attn: Robert Mishchenko</t>
  </si>
  <si>
    <t>fashion blogger, editor elle ukraine, fashion</t>
  </si>
  <si>
    <t>Denny</t>
  </si>
  <si>
    <t>Dennybalmaceda623@gmail.com</t>
  </si>
  <si>
    <t>Denny Balmaceda c/o Zampella
256 Newark Ave.
Jersey City, NJ 07302</t>
  </si>
  <si>
    <t>mensweat blogger, vintage</t>
  </si>
  <si>
    <t>Alice</t>
  </si>
  <si>
    <t>Alice@shapeofcontent.com ✌️</t>
  </si>
  <si>
    <t>http://shapeofcontent.com/</t>
  </si>
  <si>
    <t>3220 Griffith Park Blvd
Los Angeles, CA 90027</t>
  </si>
  <si>
    <t>digital media</t>
  </si>
  <si>
    <t>Monling Lee</t>
  </si>
  <si>
    <t>MonlingL@gmail.com</t>
  </si>
  <si>
    <t>2325 42nd Street, NW
Washington, DC 20007</t>
  </si>
  <si>
    <t>art, fashion blogger, photography</t>
  </si>
  <si>
    <t>Winnie Detaw</t>
  </si>
  <si>
    <t>winniedetwa@gmail.com</t>
  </si>
  <si>
    <t>8220 Fountain View Dr.
Flushing, MI 48433</t>
  </si>
  <si>
    <t>blogger, stylist, designer</t>
  </si>
  <si>
    <t>Joseph Ginzburg</t>
  </si>
  <si>
    <t>JGFilmsHD@gmail.com</t>
  </si>
  <si>
    <t>10707 Rochester Ave
Los Angeles, CA 90024</t>
  </si>
  <si>
    <t>car photographer, videographer</t>
  </si>
  <si>
    <t>Boyu Ba</t>
  </si>
  <si>
    <t>boyuba@live.com</t>
  </si>
  <si>
    <t>Dennis Nguyen
19716 Frank Ave
Cerritos Ca 90703</t>
  </si>
  <si>
    <t>fashion, fitness, food</t>
  </si>
  <si>
    <t>Melissa Chapski</t>
  </si>
  <si>
    <t>melissa.chapski@gmail.com</t>
  </si>
  <si>
    <t>ballerina</t>
  </si>
  <si>
    <t>Frankie Trieu</t>
  </si>
  <si>
    <t>franktrieu@hotmail.com</t>
  </si>
  <si>
    <t>11329 Calle Jalapa
San Diego, CA 92126</t>
  </si>
  <si>
    <t>street fashion, sneakers</t>
  </si>
  <si>
    <t>Maia Shibutani</t>
  </si>
  <si>
    <t>maiaandalexshibutani@gmail.com</t>
  </si>
  <si>
    <t>Maia &amp; Alex Shibutani 
c/o Artic Edge Ice Arena
46615 Michigan Ave
Canton‎, MI‎ 48188</t>
  </si>
  <si>
    <t>olympic figure skater, food fashion, photography</t>
  </si>
  <si>
    <t>Alex Shibutani</t>
  </si>
  <si>
    <t>SAME PACKAGE AS MAIA ABOVE</t>
  </si>
  <si>
    <t>figure skater</t>
  </si>
  <si>
    <t>Jane Kim</t>
  </si>
  <si>
    <t xml:space="preserve">         janesunkim@yahoo.com</t>
  </si>
  <si>
    <t>Jane Kim
2590 Windsor Ct.
Union City, CA 94587</t>
  </si>
  <si>
    <t>lifestyle, fashion, photography</t>
  </si>
  <si>
    <t>Alissa</t>
  </si>
  <si>
    <t>itsmissalissa@gmail.com</t>
  </si>
  <si>
    <t>Alissa Laderer
430 West 34th Street
APT 15K
new york, NY 10001</t>
  </si>
  <si>
    <t>model blogger, actress</t>
  </si>
  <si>
    <t>Neal Santos</t>
  </si>
  <si>
    <t>nealsantos1@gmail.com</t>
  </si>
  <si>
    <t>5107 Chester Avenue
Philadelphia PA 19143</t>
  </si>
  <si>
    <t>Johnnybell Sanchez</t>
  </si>
  <si>
    <t>johnnybell@nytrendymoms.com</t>
  </si>
  <si>
    <t>23-30 33rd street suite 1, Astoria NY 11105</t>
  </si>
  <si>
    <t>fashion blogger, beauty</t>
  </si>
  <si>
    <t>Warren</t>
  </si>
  <si>
    <t xml:space="preserve">wkcarlyle@gmail.com </t>
  </si>
  <si>
    <t>5940 Arapaho Rd  #226
Dallas tx 75248</t>
  </si>
  <si>
    <t>fitness, blogger</t>
  </si>
  <si>
    <t>Ryan Chua</t>
  </si>
  <si>
    <t>ryanbchua@gmail.com</t>
  </si>
  <si>
    <t>Ryan Chua
780 Valencia Street
San Francisco, CA 94110</t>
  </si>
  <si>
    <t>fashion, street style photographer</t>
  </si>
  <si>
    <t>Ariana</t>
  </si>
  <si>
    <t>Ariana@fashionborn.com</t>
  </si>
  <si>
    <t>Lisa Linh</t>
  </si>
  <si>
    <t xml:space="preserve">Info@ByLisaLinh.com </t>
  </si>
  <si>
    <t>C/O LISA TRAN
9401 Whitmore Street
El Monte, CA 91731</t>
  </si>
  <si>
    <t>lifestyle, blogger, fashion</t>
  </si>
  <si>
    <t>Jeremy Ville</t>
  </si>
  <si>
    <t>info@jeremyville.com</t>
  </si>
  <si>
    <t>Megan Mair
Studio Jeremyville 
Broadway &amp; Eternity
305 West Broadway, Suite 128, New York NY, 10013</t>
  </si>
  <si>
    <t>illustrator, artist</t>
  </si>
  <si>
    <t>Brandon Bermudez</t>
  </si>
  <si>
    <t>BronBermudez@aol.com</t>
  </si>
  <si>
    <t>2035 Anchor St Philadelphia PA 19124</t>
  </si>
  <si>
    <t>fashion design, artist</t>
  </si>
  <si>
    <t>Jonathan Wong</t>
  </si>
  <si>
    <t>itsjdmwong@gmail.com</t>
  </si>
  <si>
    <t>Christina Lau</t>
  </si>
  <si>
    <t>LooksByLau@gmail.com</t>
  </si>
  <si>
    <t>Christina Lau
40 Patton Drive
East Brunswick, NJ 08816</t>
  </si>
  <si>
    <t>stylist, blogger, fashion</t>
  </si>
  <si>
    <t>Samuel Harwit</t>
  </si>
  <si>
    <t>sh@publicpr.net</t>
  </si>
  <si>
    <t>Samuel A. Harwit
4445 N 36th St #419
Phoenix, AZ 85018</t>
  </si>
  <si>
    <t>public relations</t>
  </si>
  <si>
    <t>Zuzka Light</t>
  </si>
  <si>
    <t>http://bit.ly/ZuzkasNYDietBet</t>
  </si>
  <si>
    <t>Dana Boulos</t>
  </si>
  <si>
    <t>danaboulos@gmail.com</t>
  </si>
  <si>
    <t xml:space="preserve">Dana Boulos
620 N Kenwood st apt #109
Glendale ca 91206 </t>
  </si>
  <si>
    <t>Taylor Camp</t>
  </si>
  <si>
    <t>thevintagetieguy@gmail.com</t>
  </si>
  <si>
    <t>730 Ackert Hook Road, Rhinebeck, New York, 12572</t>
  </si>
  <si>
    <t>Efrain Bueres</t>
  </si>
  <si>
    <t>efrainbueres@gmail.com</t>
  </si>
  <si>
    <t>5901 sw 112th Ct., Miami Florida 33173</t>
  </si>
  <si>
    <t>Dat Hoang</t>
  </si>
  <si>
    <t>info@dathoang.com</t>
  </si>
  <si>
    <t>359 Broadway 2nd Floor
New York, NY 10013</t>
  </si>
  <si>
    <t>Jamal Jackson</t>
  </si>
  <si>
    <t>stylesocietyguyblog@gmail.com</t>
  </si>
  <si>
    <t>Jamal Jackson
391 Cornelia St.
Brooklyn NY
11237</t>
  </si>
  <si>
    <t>style</t>
  </si>
  <si>
    <t>Florencia Rodi</t>
  </si>
  <si>
    <t>flolovesclothes@gmail.com</t>
  </si>
  <si>
    <t>Florenica rodi 
37 Lincoln st
Belmont MA 02478</t>
  </si>
  <si>
    <t>Tessa John Connor</t>
  </si>
  <si>
    <t>afroista@gmail.com</t>
  </si>
  <si>
    <t xml:space="preserve">Tessa John Connor
540 w 55th street apt 7N
NYC NY 10019 </t>
  </si>
  <si>
    <t>style, lifestyle, fashion, culture</t>
  </si>
  <si>
    <t>Brandon</t>
  </si>
  <si>
    <t>brandonjamesbeltran@gmail.com</t>
  </si>
  <si>
    <t>http://b-fullout.blogspot.com</t>
  </si>
  <si>
    <t>8110 Baymist Drive Unit D Huntington Beach Ca 92656</t>
  </si>
  <si>
    <t>Christopher Flore</t>
  </si>
  <si>
    <t>christopher.florentino@gmail.com</t>
  </si>
  <si>
    <t xml:space="preserve">2138 greystone trail orlando Fl 32818 </t>
  </si>
  <si>
    <t>artist, painter, street art</t>
  </si>
  <si>
    <t>Allison Graham</t>
  </si>
  <si>
    <t>shedoeshimfashion@gmail.com</t>
  </si>
  <si>
    <t>Allison Graham
596 East 22nd St Apt 3D
Brooklyn, NY 11226</t>
  </si>
  <si>
    <t xml:space="preserve">fashion, style   </t>
  </si>
  <si>
    <t>Ben Willett</t>
  </si>
  <si>
    <t>hello@willettcreative.com</t>
  </si>
  <si>
    <t>5244 NE 31st ave
Portland, OR
97211</t>
  </si>
  <si>
    <t>photography, lifestyle</t>
  </si>
  <si>
    <t>Brook D'Leau</t>
  </si>
  <si>
    <t>jen@theinvisiblellc.com</t>
  </si>
  <si>
    <t>309 E Hillcrest blvd #350
Inglewood, CA 90301</t>
  </si>
  <si>
    <t>Brianna Cartwright</t>
  </si>
  <si>
    <t>2429 Cheremoya Ave
Unit 4
Los Angeles 90068</t>
  </si>
  <si>
    <t>Toshiko</t>
  </si>
  <si>
    <t>toshikoshek@gmail.com</t>
  </si>
  <si>
    <t>Toshiko Shek
100 27th Ave Apt 304
San Mateo, CA 94403</t>
  </si>
  <si>
    <t>fashion blogger, stylist, SF</t>
  </si>
  <si>
    <t>Shawn Smith</t>
  </si>
  <si>
    <t>shawnsssr@yahoo.com</t>
  </si>
  <si>
    <t>Shawn Smith 
250 N Canon Drive 
Beverly Hills, CA, 90210</t>
  </si>
  <si>
    <t>Yuki Abiko</t>
  </si>
  <si>
    <t>y.abiko@yahoo.com</t>
  </si>
  <si>
    <t>graphic designer</t>
  </si>
  <si>
    <t>Janice Trann</t>
  </si>
  <si>
    <t>Janice@ADamselinaDress.com</t>
  </si>
  <si>
    <t>1698 East 2nd street
Brooklyn,NY 11223</t>
  </si>
  <si>
    <t>Sophia Chang</t>
  </si>
  <si>
    <t>esymai@gmail.com</t>
  </si>
  <si>
    <t>61-20 Woodside Avenue Apt 2H
Woodside New York 11377</t>
  </si>
  <si>
    <t>designer, illustrator</t>
  </si>
  <si>
    <t xml:space="preserve">Eddie </t>
  </si>
  <si>
    <t xml:space="preserve">ebaguilera82@live.com </t>
  </si>
  <si>
    <t>Eddie Aguilera 
1302 Millar Rd
Aberdeen MD 21001</t>
  </si>
  <si>
    <t>food, fashion, photography</t>
  </si>
  <si>
    <t>Maria McManus</t>
  </si>
  <si>
    <t>Mariah.glare@gmail.com</t>
  </si>
  <si>
    <t>fashion/beauty blogger</t>
  </si>
  <si>
    <t>200 lorraine blvd Los Angeles ca 90004</t>
  </si>
  <si>
    <t xml:space="preserve">Eduardo De Moya </t>
  </si>
  <si>
    <t>edemoyam@gmail.com</t>
  </si>
  <si>
    <t>332 19 Street, Brooklyn, NY
11215</t>
  </si>
  <si>
    <t>graphic designer, developer</t>
  </si>
  <si>
    <t>Carina</t>
  </si>
  <si>
    <t>carina@thefashionstudent.com</t>
  </si>
  <si>
    <t>120 East 4th St, Apt K
New York, NY, 10003</t>
  </si>
  <si>
    <t>Akika</t>
  </si>
  <si>
    <t>5629 Fauntleroy Way SW, Seattle WA 98136</t>
  </si>
  <si>
    <t>Iris</t>
  </si>
  <si>
    <t>iris@adashoffash.com</t>
  </si>
  <si>
    <t>Maria Sole Cecchi</t>
  </si>
  <si>
    <t xml:space="preserve">mariasolec@lpjparis.com </t>
  </si>
  <si>
    <t>Jason Rhee</t>
  </si>
  <si>
    <t>jason@rheefined.com</t>
  </si>
  <si>
    <t>1429 N. Hayworth Avenue #D
West Hollywood, CA 90046</t>
  </si>
  <si>
    <t>lifestyle, event planner</t>
  </si>
  <si>
    <t>Nick</t>
  </si>
  <si>
    <t>Ntnterry@Gmail.com</t>
  </si>
  <si>
    <t>http://nviouswants.tumblr.com</t>
  </si>
  <si>
    <t>1520 Monroe Ave, San Mateo, CA 94401</t>
  </si>
  <si>
    <t>lifestyle, outdoors</t>
  </si>
  <si>
    <t>Alan</t>
  </si>
  <si>
    <t>Alan@TODAYSHYPE.com</t>
  </si>
  <si>
    <t>Alan Galloway
7465 Morningside Way
Citrus Heights, CA 95621</t>
  </si>
  <si>
    <t>sneakers</t>
  </si>
  <si>
    <t>Rainier John</t>
  </si>
  <si>
    <t>thedressedchest@gmail.com</t>
  </si>
  <si>
    <t>Rainier Pazcoguin
784 Higate Drive
Daly City, CA 94015</t>
  </si>
  <si>
    <t>Kara Smith</t>
  </si>
  <si>
    <t>thesiteofstyle@gmail.com</t>
  </si>
  <si>
    <t>200 Bloomfield Ave. Box No. 1149
West Hartford, CT 06117</t>
  </si>
  <si>
    <t>Kamille Pangilinan</t>
  </si>
  <si>
    <t>kamillepangilinan@hotmail.com</t>
  </si>
  <si>
    <t>1407 Savannah Park Drive, Spring Hill, TN 37174</t>
  </si>
  <si>
    <t>Angela Choe</t>
  </si>
  <si>
    <t>choe.j.angela@gmail.com</t>
  </si>
  <si>
    <t>vvn inc
attn: Angela Choe
3710 Rockwell Avenue, suite A
El Monte, CA 91731</t>
  </si>
  <si>
    <t>Jhevere</t>
  </si>
  <si>
    <t xml:space="preserve">info@jhevere.com </t>
  </si>
  <si>
    <t>http://JHEVERE.COM</t>
  </si>
  <si>
    <t>Jhevere Reynolds
60 E. 42nd St, #1250,
New York, NY, 10165</t>
  </si>
  <si>
    <t>Judie Kuo</t>
  </si>
  <si>
    <t>xoxojudie@gmail.com</t>
  </si>
  <si>
    <t>http://xoxojudie.tumblr.com</t>
  </si>
  <si>
    <t>Judie Kuo
3213 Oakland Hall
University of Maryland
College Park, MD 20742</t>
  </si>
  <si>
    <t>fashion, photography</t>
  </si>
  <si>
    <t>Kathleen Ensign</t>
  </si>
  <si>
    <t>katwalksfblog@gmail.com</t>
  </si>
  <si>
    <t>http://www.KatWalkSF.com</t>
  </si>
  <si>
    <t>Kathleen Ensign
160 Bay St Apt 2008
San Francisco, CA 94133</t>
  </si>
  <si>
    <t>Heidi Heaslet</t>
  </si>
  <si>
    <t>meheidi@gmail.com</t>
  </si>
  <si>
    <t>http://Heidish.com</t>
  </si>
  <si>
    <t>Karma Dolma</t>
  </si>
  <si>
    <t>chudotsang@gmail.com</t>
  </si>
  <si>
    <t>http://tsetanc.com</t>
  </si>
  <si>
    <t>Karma T Dolma
4314 60 Street
4E
Woodside, NY
11377</t>
  </si>
  <si>
    <t>Al Malonga</t>
  </si>
  <si>
    <t>Al.Malonga7@gmail.com</t>
  </si>
  <si>
    <t>http://www.wardrobebreakdown.com</t>
  </si>
  <si>
    <t xml:space="preserve">Al Malonga
Brehmlab Inc.
20 Grand ave
Suite 503
11205 Brooklyn
NY </t>
  </si>
  <si>
    <t xml:space="preserve">fashion, stylist </t>
  </si>
  <si>
    <t>emmaogp@yahoo.com</t>
  </si>
  <si>
    <t>http://cherry-and-also-bomb.tumblr.com</t>
  </si>
  <si>
    <t>37 Hamilton Ave apartment C weehawken, New Jersey 07086</t>
  </si>
  <si>
    <t>Ishmael</t>
  </si>
  <si>
    <t>ishmaeldizon@gmail.com</t>
  </si>
  <si>
    <t>ATTN: Ishmael Dizon
Vigoss USA
1407 Broadway 
Suite 3200</t>
  </si>
  <si>
    <t>Jason Yau</t>
  </si>
  <si>
    <t>jason.yau@hotmail.com</t>
  </si>
  <si>
    <t>Jason Yau
4701 Monterey Oaks Blvd. #628
Austin, TX 78749</t>
  </si>
  <si>
    <t>lifestyle, fitness</t>
  </si>
  <si>
    <t>Chris Hernandez</t>
  </si>
  <si>
    <t>bookchrish@gmail.com</t>
  </si>
  <si>
    <t>http://www.ITSCHRISH.com</t>
  </si>
  <si>
    <t>model, men's fashion, was on ANTM</t>
  </si>
  <si>
    <t>Jeremy Mitchell</t>
  </si>
  <si>
    <t>jeremy@noveltyreport.com</t>
  </si>
  <si>
    <t>http://www.noveltyreport.com/</t>
  </si>
  <si>
    <t>TJ Mizell</t>
  </si>
  <si>
    <t>mgmt@tjmizell.com</t>
  </si>
  <si>
    <t>DJ/producer</t>
  </si>
  <si>
    <t>Mustafa Kacar</t>
  </si>
  <si>
    <t>mustafa@astuteattire.com</t>
  </si>
  <si>
    <t>http://bit.ly/1qcamHx</t>
  </si>
  <si>
    <t>Vlad Loyevsky</t>
  </si>
  <si>
    <t>vladislavloyevsky@icloud.com</t>
  </si>
  <si>
    <t>http://matchpointnyc.us</t>
  </si>
  <si>
    <t>Kristin Phillips</t>
  </si>
  <si>
    <t>kophilli@gmail.com</t>
  </si>
  <si>
    <t>http://kristinphillips.me</t>
  </si>
  <si>
    <t>branding, art director</t>
  </si>
  <si>
    <t>Henry Vallejo</t>
  </si>
  <si>
    <t>info@thestyleintern.com</t>
  </si>
  <si>
    <t>Sandra Manay</t>
  </si>
  <si>
    <t>sandramanay@gmail.com</t>
  </si>
  <si>
    <t>http://www.sandramanay.com</t>
  </si>
  <si>
    <t>Jonathan Jones</t>
  </si>
  <si>
    <t>http://2001films.wordpress.com</t>
  </si>
  <si>
    <t>film production</t>
  </si>
  <si>
    <t>Christian Jackson</t>
  </si>
  <si>
    <t>http://christianswork.com</t>
  </si>
  <si>
    <t>Kelly Roberts</t>
  </si>
  <si>
    <t>runselfierepeat@gmail.com</t>
  </si>
  <si>
    <t>http://www.runselfierepeat.com/</t>
  </si>
  <si>
    <t>running, humor, fitness</t>
  </si>
  <si>
    <t>Austin</t>
  </si>
  <si>
    <t>austinxc04@gmail.com</t>
  </si>
  <si>
    <t>http://austinxc04.vsco.co</t>
  </si>
  <si>
    <t>Chaucee</t>
  </si>
  <si>
    <t>streetsandstripes@gmail.com</t>
  </si>
  <si>
    <t>www.streetsandstripes.com</t>
  </si>
  <si>
    <t>Philly blogger, lifestyle, social media</t>
  </si>
  <si>
    <t>Ian Crumm</t>
  </si>
  <si>
    <t>Ian@IanMichaelCrumm.com</t>
  </si>
  <si>
    <t>http://ianmichaelcrumm.com/</t>
  </si>
  <si>
    <t>NYC &amp; Philly menswear/lifestyle blogger</t>
  </si>
  <si>
    <t>Jessie Holeva</t>
  </si>
  <si>
    <t>Jessie@TrendHungry.com</t>
  </si>
  <si>
    <t>trendhungry.com</t>
  </si>
  <si>
    <t>Anh Mai</t>
  </si>
  <si>
    <t>maistylepages@gmail.com</t>
  </si>
  <si>
    <t>http://maistylepages.com/</t>
  </si>
  <si>
    <t>Sabir</t>
  </si>
  <si>
    <t>http://exhibita.titleofwork.com/</t>
  </si>
  <si>
    <t xml:space="preserve">menswear blogger, GQ style ambassador </t>
  </si>
  <si>
    <t>Brent</t>
  </si>
  <si>
    <t>brentluvaas@gmail.com</t>
  </si>
  <si>
    <t>http://www.urbanfieldnotes.com</t>
  </si>
  <si>
    <t>streetstyle photog</t>
  </si>
  <si>
    <t>Koji Sese</t>
  </si>
  <si>
    <t>http://www.kojisese.com/</t>
  </si>
  <si>
    <t>photog/lifestyle blogger</t>
  </si>
  <si>
    <t>Hamid Holloman</t>
  </si>
  <si>
    <t>hollomanhamid@gmail.com</t>
  </si>
  <si>
    <t>https://www.etsy.com/shop/CLbyHamidHolloman</t>
  </si>
  <si>
    <t>Christopher Robinson</t>
  </si>
  <si>
    <t>http://cbeatz852.vsco.co</t>
  </si>
  <si>
    <t>Jason Moss</t>
  </si>
  <si>
    <t>make@designbymoss.com</t>
  </si>
  <si>
    <t>http://www.designbymoss.com</t>
  </si>
  <si>
    <t>http://artistickets.eventbrite.com</t>
  </si>
  <si>
    <t>indieelectronicalternative@live.com</t>
  </si>
  <si>
    <t>http://indieelectronicalternative.com</t>
  </si>
  <si>
    <t>fashion &amp; music blogger</t>
  </si>
  <si>
    <t>Mike Smith</t>
  </si>
  <si>
    <t>mikesmith187@gmail.com</t>
  </si>
  <si>
    <t>http://ms187.com</t>
  </si>
  <si>
    <t xml:space="preserve">graphic designer </t>
  </si>
  <si>
    <t>Veronica</t>
  </si>
  <si>
    <t>vera@bittersweetcolours.com</t>
  </si>
  <si>
    <t>http://www.bittersweetcolours.com</t>
  </si>
  <si>
    <t>Ryan Rector</t>
  </si>
  <si>
    <t>recthedirector@gmail.com</t>
  </si>
  <si>
    <t>http://vimeo.com/recthedirector</t>
  </si>
  <si>
    <t>videographer, director</t>
  </si>
  <si>
    <t>Conrad Brenner</t>
  </si>
  <si>
    <t>streetsdept@gmail.com</t>
  </si>
  <si>
    <t>photog, street art</t>
  </si>
  <si>
    <t>Karrisa Olsen</t>
  </si>
  <si>
    <t>http://www.karrisa-olsen.com</t>
  </si>
  <si>
    <t>David Maialetti</t>
  </si>
  <si>
    <t>maialed@phillynews.com</t>
  </si>
  <si>
    <t>Photog with the Philadelphia Daily News</t>
  </si>
  <si>
    <t>Indah A.</t>
  </si>
  <si>
    <t>contact@indaheart.com</t>
  </si>
  <si>
    <t>http://www.lookbook.nu/indaheart</t>
  </si>
  <si>
    <t>Lola</t>
  </si>
  <si>
    <t>whatlolalikes@publicpr.net</t>
  </si>
  <si>
    <t>http://www.whatlolalikes.com</t>
  </si>
  <si>
    <t>AZ</t>
  </si>
  <si>
    <t>Serena Goh</t>
  </si>
  <si>
    <t>serena@thespicystiletto.com</t>
  </si>
  <si>
    <t>http://thespicystiletto.com</t>
  </si>
  <si>
    <t>Carolyn</t>
  </si>
  <si>
    <t>heyprettythingblog@gmail.com</t>
  </si>
  <si>
    <t>heyprettything.com</t>
  </si>
  <si>
    <t>Hong Kong &amp; Seattle</t>
  </si>
  <si>
    <t>Jamie</t>
  </si>
  <si>
    <t>glamlatte@gmail.com</t>
  </si>
  <si>
    <t>http://www.glamlatte.com/</t>
  </si>
  <si>
    <t>Audrie</t>
  </si>
  <si>
    <t>audriestorme@gmail.com</t>
  </si>
  <si>
    <t>2707 Cole Avenue
Apartment #545
Dallas, Texas, 75204</t>
  </si>
  <si>
    <t>Amy Wells Havins</t>
  </si>
  <si>
    <t>Amy@DallasWardrobe.com</t>
  </si>
  <si>
    <t>http://www.dallaswardrobe.com/</t>
  </si>
  <si>
    <t>Jenna N. Tropea</t>
  </si>
  <si>
    <t>lillyandgrantblog@gmail.com</t>
  </si>
  <si>
    <t>http://www.lillyandgrant.com</t>
  </si>
  <si>
    <t>SC</t>
  </si>
  <si>
    <t>Lainy Hedaya</t>
  </si>
  <si>
    <t>lainy@hauteinhabit.com</t>
  </si>
  <si>
    <t>http://www.hauteinhabit.com/</t>
  </si>
  <si>
    <t>Shaynah Dodge</t>
  </si>
  <si>
    <t>ruffledsnob@gmail.com</t>
  </si>
  <si>
    <t>MN</t>
  </si>
  <si>
    <t>mom, fashion blogger</t>
  </si>
  <si>
    <t>Katey McFarlan</t>
  </si>
  <si>
    <t>kateymcfarlan@gmail.com</t>
  </si>
  <si>
    <t>Veronica Popoiacu</t>
  </si>
  <si>
    <t>PA</t>
  </si>
  <si>
    <t>Amy Roiland</t>
  </si>
  <si>
    <t>afashionnerd@gmail.com</t>
  </si>
  <si>
    <t>LA/SF</t>
  </si>
  <si>
    <t>Kameron Chancellor</t>
  </si>
  <si>
    <t>www.kchancellor.com</t>
  </si>
  <si>
    <t>Seattle</t>
  </si>
  <si>
    <t>Seahawks player, football</t>
  </si>
  <si>
    <t>Sarah Dussault</t>
  </si>
  <si>
    <t>http://sarahfit.com/</t>
  </si>
  <si>
    <t xml:space="preserve">fitness blogger, healthy lifestyle, Barry's bootcamp </t>
  </si>
  <si>
    <t>Boston</t>
  </si>
  <si>
    <t>Lexi</t>
  </si>
  <si>
    <t>http://www.lexiscleankitchen.com</t>
  </si>
  <si>
    <t>healthly living blogger</t>
  </si>
  <si>
    <t>sarah rose</t>
  </si>
  <si>
    <t>sjrose19@gmail.com</t>
  </si>
  <si>
    <t>130 W 12th Street Apt 7B, New York, NY 10011</t>
  </si>
  <si>
    <t>Eugenie Grey</t>
  </si>
  <si>
    <t>mgmt@feralcreature.com</t>
  </si>
  <si>
    <t>NYC/LA</t>
  </si>
  <si>
    <t>Chelsea Slauson</t>
  </si>
  <si>
    <t>stylist, fashion</t>
  </si>
  <si>
    <t>Luke Meagher</t>
  </si>
  <si>
    <t>Hautelemode@aol.com</t>
  </si>
  <si>
    <t>Nashelly Messina</t>
  </si>
  <si>
    <t>http://fabulatina.com/</t>
  </si>
  <si>
    <t>Ann Sage</t>
  </si>
  <si>
    <t>lifestyle/food blogger</t>
  </si>
  <si>
    <t>Lisa Jackson</t>
  </si>
  <si>
    <t>lisa@goodonpaperdesign.com</t>
  </si>
  <si>
    <t>Berkley,CA</t>
  </si>
  <si>
    <t>designer, mom, lifestyle</t>
  </si>
  <si>
    <t>Lisa Congdon</t>
  </si>
  <si>
    <t>http://www.lisacongdon.com/blog</t>
  </si>
  <si>
    <t>artist, designer, travel, lifestyle</t>
  </si>
  <si>
    <t>Ashley</t>
  </si>
  <si>
    <t>greyashley.ig@gmail.com</t>
  </si>
  <si>
    <t>Venus Tong</t>
  </si>
  <si>
    <t>venuswaslike@gmail.com</t>
  </si>
  <si>
    <t>http://www.venus-tong.com</t>
  </si>
  <si>
    <t>lifestyle, travel, fashion, photog</t>
  </si>
  <si>
    <t>Mario Monforte</t>
  </si>
  <si>
    <t>mario@mariomonforte.com</t>
  </si>
  <si>
    <t>http://www.mariomonforte.com/</t>
  </si>
  <si>
    <t>Madrid, London, NYC</t>
  </si>
  <si>
    <t>style, fashion</t>
  </si>
  <si>
    <t>Mairanny Batista</t>
  </si>
  <si>
    <t>mairanny@gmail.com</t>
  </si>
  <si>
    <t>art, fashion blogger</t>
  </si>
  <si>
    <t>Caitlin Flemming</t>
  </si>
  <si>
    <t>http://www.sacramentostreet.com</t>
  </si>
  <si>
    <t>Sacramento, CA</t>
  </si>
  <si>
    <t>stylist, interior design, lifestyle</t>
  </si>
  <si>
    <t>Whitney Morris</t>
  </si>
  <si>
    <t>info@whitneyleighmorris.com</t>
  </si>
  <si>
    <t>http://whitneyleighmorris.com</t>
  </si>
  <si>
    <t>Chloe Bird</t>
  </si>
  <si>
    <t>travel, flight attendant</t>
  </si>
  <si>
    <t>Ryan</t>
  </si>
  <si>
    <t>ryan@coffeenclothes.com</t>
  </si>
  <si>
    <t>Kelli Ryder</t>
  </si>
  <si>
    <t>http://www.leopardandlavender.com</t>
  </si>
  <si>
    <t>lifestyle, Managing Editor at Rue Magazine</t>
  </si>
  <si>
    <t>Caroline McCarthy</t>
  </si>
  <si>
    <t>http://caro.tumblr.com</t>
  </si>
  <si>
    <t>Brooklyn, NY</t>
  </si>
  <si>
    <t xml:space="preserve">Amanda Lincoln </t>
  </si>
  <si>
    <t>OH</t>
  </si>
  <si>
    <t>lifestyle, travel</t>
  </si>
  <si>
    <t>Rosie D'Argenzio</t>
  </si>
  <si>
    <t>http://bit.ly/YO1cdx</t>
  </si>
  <si>
    <t>lifestyle, social media at One King's Lane</t>
  </si>
  <si>
    <t>http://instagram.com/n.a.i.l.a</t>
  </si>
  <si>
    <t>Naila</t>
  </si>
  <si>
    <t>talktonaila@gmail.com</t>
  </si>
  <si>
    <t>http://www.nailainvogue.com</t>
  </si>
  <si>
    <t>model, fashion blogger</t>
  </si>
  <si>
    <t>http://www.manhattangirl.com</t>
  </si>
  <si>
    <t>NYC/Malibu</t>
  </si>
  <si>
    <t>dancer, sports</t>
  </si>
  <si>
    <t>Michelle Madsen</t>
  </si>
  <si>
    <t>Paris/Beirut</t>
  </si>
  <si>
    <t>Kimberly Luu</t>
  </si>
  <si>
    <t>OC, CA</t>
  </si>
  <si>
    <t>boymeetsgrlinfo@gmail.com</t>
  </si>
  <si>
    <t>Marianne Nevada</t>
  </si>
  <si>
    <t>marianne@lifdb.com</t>
  </si>
  <si>
    <t>Brittany Roughton</t>
  </si>
  <si>
    <t>brittany.photos@gmail.com</t>
  </si>
  <si>
    <t>photog, model, lifestyle</t>
  </si>
  <si>
    <t>Nicolette Mason</t>
  </si>
  <si>
    <t>travel, lifestyle, columnist at Marie Claire</t>
  </si>
  <si>
    <t>Lisa DiCicco Cahue</t>
  </si>
  <si>
    <t>mindbodyswag@gmail.com</t>
  </si>
  <si>
    <t>Standard Style</t>
  </si>
  <si>
    <t>Kansas City</t>
  </si>
  <si>
    <t>stylist service</t>
  </si>
  <si>
    <t>http://instagram.com/curator_on_the_run</t>
  </si>
  <si>
    <t>Eva Respini6953</t>
  </si>
  <si>
    <t xml:space="preserve">art, curator, lifestyle </t>
  </si>
  <si>
    <t>http://www.stylishsarah.com</t>
  </si>
  <si>
    <t>Alex</t>
  </si>
  <si>
    <t>abostonblazer@gmail.com.</t>
  </si>
  <si>
    <t>Jeremy Veach</t>
  </si>
  <si>
    <t>http://www.normtography.com</t>
  </si>
  <si>
    <t>photog, lifestyle, dog</t>
  </si>
  <si>
    <t>Dex Robinson</t>
  </si>
  <si>
    <t>info@dexrob.com</t>
  </si>
  <si>
    <t>www.dexrob.com</t>
  </si>
  <si>
    <t>stylist for Seahawks player, men's fashion</t>
  </si>
  <si>
    <t>electraformosa</t>
  </si>
  <si>
    <t>www.electraformosa.com</t>
  </si>
  <si>
    <t>juliapott</t>
  </si>
  <si>
    <t>Chicago</t>
  </si>
  <si>
    <t>Brooklyn</t>
  </si>
  <si>
    <t>Philadelphia</t>
  </si>
  <si>
    <t>Astoria</t>
  </si>
  <si>
    <t>Hackensack</t>
  </si>
  <si>
    <t>Burlington</t>
  </si>
  <si>
    <t>Dallas</t>
  </si>
  <si>
    <t xml:space="preserve">Huntington Beach </t>
  </si>
  <si>
    <t>New Jersey</t>
  </si>
  <si>
    <t>writer</t>
  </si>
  <si>
    <t>outdoor</t>
  </si>
  <si>
    <t>London</t>
  </si>
  <si>
    <t>San Jose</t>
  </si>
  <si>
    <t>Hollywood</t>
  </si>
  <si>
    <t>GEO</t>
  </si>
  <si>
    <t>CAT</t>
  </si>
  <si>
    <t>artisit</t>
  </si>
  <si>
    <t>index</t>
  </si>
  <si>
    <t>index2</t>
  </si>
  <si>
    <t>name</t>
  </si>
  <si>
    <t>latitude</t>
  </si>
  <si>
    <t>longitude</t>
  </si>
  <si>
    <t>population</t>
  </si>
  <si>
    <t>color</t>
  </si>
  <si>
    <t>#E41A1C</t>
  </si>
  <si>
    <t>#FFFF33</t>
  </si>
  <si>
    <t>#FF7F00</t>
  </si>
  <si>
    <t>#999999</t>
  </si>
  <si>
    <t>#984EA3</t>
  </si>
  <si>
    <t>#377EB8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</si>
</sst>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"/>
    <numFmt numFmtId="165" formatCode="&quot;$&quot;#,##0"/>
  </numFmts>
  <fonts count="50" x14ac:knownFonts="1"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</font>
    <font>
      <sz val="11"/>
      <name val="Arial"/>
    </font>
    <font>
      <u/>
      <sz val="10"/>
      <color rgb="FF0000FF"/>
      <name val="Arial"/>
    </font>
    <font>
      <sz val="11"/>
      <color rgb="FF666666"/>
      <name val="Arial"/>
    </font>
    <font>
      <sz val="10"/>
      <color rgb="FF444444"/>
      <name val="Arial"/>
    </font>
    <font>
      <u/>
      <sz val="10"/>
      <color rgb="FF0000FF"/>
      <name val="Arial"/>
    </font>
    <font>
      <sz val="11"/>
      <color rgb="FF444444"/>
      <name val="Arial"/>
    </font>
    <font>
      <u/>
      <sz val="10"/>
      <color rgb="FF0000FF"/>
      <name val="Arial"/>
    </font>
    <font>
      <sz val="11"/>
      <color rgb="FF333333"/>
      <name val="Arial"/>
    </font>
    <font>
      <sz val="10"/>
      <color rgb="FF666666"/>
      <name val="Arial"/>
    </font>
    <font>
      <sz val="11"/>
      <color rgb="FF222222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sz val="10"/>
      <color rgb="FF222222"/>
      <name val="Arial"/>
    </font>
    <font>
      <u/>
      <sz val="10"/>
      <color rgb="FF0000FF"/>
      <name val="Arial"/>
    </font>
    <font>
      <u/>
      <sz val="10"/>
      <color rgb="FF222222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u/>
      <sz val="9"/>
      <color rgb="FF0000FF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sz val="9"/>
      <name val="Arial"/>
    </font>
    <font>
      <sz val="10"/>
      <color rgb="FF555555"/>
      <name val="Arial"/>
    </font>
    <font>
      <u/>
      <sz val="10"/>
      <color rgb="FF222222"/>
      <name val="Arial"/>
    </font>
    <font>
      <sz val="10"/>
      <color rgb="FF50005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424242"/>
      <name val="Arial"/>
    </font>
    <font>
      <sz val="10"/>
      <color rgb="FF232323"/>
      <name val="Arial"/>
    </font>
    <font>
      <sz val="10"/>
      <color rgb="FF565050"/>
      <name val="Arial"/>
    </font>
    <font>
      <u/>
      <sz val="11"/>
      <color rgb="FF0000FF"/>
      <name val="Arial"/>
    </font>
    <font>
      <u/>
      <sz val="9"/>
      <color rgb="FF0000EE"/>
      <name val="Arial"/>
    </font>
    <font>
      <u/>
      <sz val="11"/>
      <color rgb="FF666666"/>
      <name val="Arial"/>
    </font>
    <font>
      <u/>
      <sz val="11"/>
      <color rgb="FF40729B"/>
      <name val="Arial"/>
    </font>
    <font>
      <sz val="11"/>
      <color rgb="FF40729B"/>
      <name val="Arial"/>
    </font>
    <font>
      <u/>
      <sz val="10"/>
      <color rgb="FF666666"/>
      <name val="Arial"/>
    </font>
    <font>
      <u/>
      <sz val="9"/>
      <color rgb="FF0000FF"/>
      <name val="Arial"/>
    </font>
    <font>
      <u/>
      <sz val="9"/>
      <color rgb="FF0000FF"/>
      <name val="Arial"/>
    </font>
    <font>
      <u/>
      <sz val="10"/>
      <color rgb="FF222222"/>
      <name val="Arial"/>
    </font>
    <font>
      <u/>
      <sz val="10"/>
      <color rgb="FF0000FF"/>
      <name val="Arial"/>
    </font>
    <font>
      <u/>
      <sz val="10"/>
      <color theme="11"/>
      <name val="Arial"/>
    </font>
    <font>
      <sz val="10"/>
      <color rgb="FF3366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F8F8F8"/>
        <bgColor rgb="FFF8F8F8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24">
    <xf numFmtId="0" fontId="0" fillId="0" borderId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</cellStyleXfs>
  <cellXfs count="139">
    <xf numFmtId="0" fontId="0" fillId="0" borderId="0" xfId="0"/>
    <xf numFmtId="0" fontId="1" fillId="2" borderId="1" xfId="0" applyFont="1" applyFill="1" applyBorder="1" applyAlignment="1">
      <alignment wrapText="1"/>
    </xf>
    <xf numFmtId="3" fontId="1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3" fontId="4" fillId="2" borderId="1" xfId="0" applyNumberFormat="1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wrapText="1"/>
    </xf>
    <xf numFmtId="3" fontId="4" fillId="2" borderId="3" xfId="0" applyNumberFormat="1" applyFont="1" applyFill="1" applyBorder="1" applyAlignment="1">
      <alignment wrapText="1"/>
    </xf>
    <xf numFmtId="3" fontId="4" fillId="2" borderId="3" xfId="0" applyNumberFormat="1" applyFont="1" applyFill="1" applyBorder="1" applyAlignment="1">
      <alignment horizontal="right" wrapText="1"/>
    </xf>
    <xf numFmtId="0" fontId="4" fillId="2" borderId="3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7" fillId="3" borderId="1" xfId="0" applyFont="1" applyFill="1" applyBorder="1" applyAlignment="1"/>
    <xf numFmtId="3" fontId="12" fillId="2" borderId="1" xfId="0" applyNumberFormat="1" applyFont="1" applyFill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wrapText="1"/>
    </xf>
    <xf numFmtId="0" fontId="14" fillId="4" borderId="1" xfId="0" applyFont="1" applyFill="1" applyBorder="1" applyAlignment="1"/>
    <xf numFmtId="0" fontId="4" fillId="0" borderId="1" xfId="0" applyFont="1" applyBorder="1" applyAlignment="1"/>
    <xf numFmtId="3" fontId="4" fillId="0" borderId="1" xfId="0" applyNumberFormat="1" applyFont="1" applyBorder="1" applyAlignment="1"/>
    <xf numFmtId="3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 applyAlignment="1"/>
    <xf numFmtId="0" fontId="15" fillId="0" borderId="1" xfId="0" applyFont="1" applyBorder="1" applyAlignment="1"/>
    <xf numFmtId="0" fontId="16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17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wrapText="1"/>
    </xf>
    <xf numFmtId="3" fontId="4" fillId="2" borderId="1" xfId="0" applyNumberFormat="1" applyFont="1" applyFill="1" applyBorder="1" applyAlignment="1">
      <alignment horizontal="left" wrapText="1"/>
    </xf>
    <xf numFmtId="0" fontId="14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7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3" fontId="2" fillId="2" borderId="1" xfId="0" applyNumberFormat="1" applyFont="1" applyFill="1" applyBorder="1" applyAlignment="1">
      <alignment horizontal="left" wrapText="1"/>
    </xf>
    <xf numFmtId="3" fontId="4" fillId="2" borderId="1" xfId="0" applyNumberFormat="1" applyFont="1" applyFill="1" applyBorder="1" applyAlignment="1">
      <alignment horizontal="right" wrapText="1"/>
    </xf>
    <xf numFmtId="0" fontId="5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0" fontId="20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3" fontId="17" fillId="2" borderId="1" xfId="0" applyNumberFormat="1" applyFont="1" applyFill="1" applyBorder="1" applyAlignment="1">
      <alignment horizontal="left" wrapText="1"/>
    </xf>
    <xf numFmtId="0" fontId="7" fillId="2" borderId="1" xfId="0" applyFont="1" applyFill="1" applyBorder="1" applyAlignment="1">
      <alignment wrapText="1"/>
    </xf>
    <xf numFmtId="0" fontId="21" fillId="2" borderId="1" xfId="0" applyFont="1" applyFill="1" applyBorder="1" applyAlignment="1">
      <alignment wrapText="1"/>
    </xf>
    <xf numFmtId="3" fontId="2" fillId="0" borderId="1" xfId="0" applyNumberFormat="1" applyFont="1" applyBorder="1" applyAlignment="1">
      <alignment horizontal="right"/>
    </xf>
    <xf numFmtId="0" fontId="5" fillId="2" borderId="1" xfId="0" applyFont="1" applyFill="1" applyBorder="1" applyAlignment="1">
      <alignment wrapText="1"/>
    </xf>
    <xf numFmtId="0" fontId="2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3" fillId="0" borderId="1" xfId="0" applyFont="1" applyBorder="1" applyAlignment="1">
      <alignment wrapText="1"/>
    </xf>
    <xf numFmtId="0" fontId="24" fillId="0" borderId="1" xfId="0" applyFont="1" applyBorder="1" applyAlignment="1">
      <alignment wrapText="1"/>
    </xf>
    <xf numFmtId="0" fontId="25" fillId="3" borderId="1" xfId="0" applyFont="1" applyFill="1" applyBorder="1" applyAlignment="1"/>
    <xf numFmtId="0" fontId="26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7" fillId="3" borderId="1" xfId="0" applyFont="1" applyFill="1" applyBorder="1" applyAlignment="1">
      <alignment wrapText="1"/>
    </xf>
    <xf numFmtId="0" fontId="28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7" fillId="2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29" fillId="2" borderId="1" xfId="0" applyFont="1" applyFill="1" applyBorder="1" applyAlignment="1">
      <alignment wrapText="1"/>
    </xf>
    <xf numFmtId="0" fontId="30" fillId="2" borderId="1" xfId="0" applyFont="1" applyFill="1" applyBorder="1" applyAlignment="1">
      <alignment wrapText="1"/>
    </xf>
    <xf numFmtId="164" fontId="8" fillId="2" borderId="1" xfId="0" applyNumberFormat="1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164" fontId="4" fillId="2" borderId="1" xfId="0" applyNumberFormat="1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0" fontId="17" fillId="2" borderId="1" xfId="0" applyFont="1" applyFill="1" applyBorder="1" applyAlignment="1">
      <alignment horizontal="left" wrapText="1"/>
    </xf>
    <xf numFmtId="0" fontId="31" fillId="2" borderId="1" xfId="0" applyFont="1" applyFill="1" applyBorder="1" applyAlignment="1">
      <alignment wrapText="1"/>
    </xf>
    <xf numFmtId="3" fontId="4" fillId="2" borderId="1" xfId="0" applyNumberFormat="1" applyFont="1" applyFill="1" applyBorder="1" applyAlignment="1">
      <alignment horizontal="right" wrapText="1"/>
    </xf>
    <xf numFmtId="0" fontId="32" fillId="2" borderId="1" xfId="0" applyFont="1" applyFill="1" applyBorder="1" applyAlignment="1">
      <alignment wrapText="1"/>
    </xf>
    <xf numFmtId="3" fontId="17" fillId="2" borderId="1" xfId="0" applyNumberFormat="1" applyFont="1" applyFill="1" applyBorder="1" applyAlignment="1">
      <alignment horizontal="left" wrapText="1"/>
    </xf>
    <xf numFmtId="3" fontId="4" fillId="0" borderId="1" xfId="0" applyNumberFormat="1" applyFont="1" applyBorder="1" applyAlignment="1">
      <alignment horizontal="left" wrapText="1"/>
    </xf>
    <xf numFmtId="0" fontId="33" fillId="0" borderId="1" xfId="0" applyFont="1" applyBorder="1" applyAlignment="1">
      <alignment wrapText="1"/>
    </xf>
    <xf numFmtId="3" fontId="4" fillId="0" borderId="1" xfId="0" applyNumberFormat="1" applyFont="1" applyBorder="1" applyAlignment="1">
      <alignment horizontal="left" wrapText="1"/>
    </xf>
    <xf numFmtId="3" fontId="4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34" fillId="2" borderId="1" xfId="0" applyFont="1" applyFill="1" applyBorder="1" applyAlignment="1">
      <alignment horizontal="left" wrapText="1"/>
    </xf>
    <xf numFmtId="3" fontId="4" fillId="0" borderId="1" xfId="0" applyNumberFormat="1" applyFont="1" applyBorder="1" applyAlignment="1">
      <alignment horizontal="left" wrapText="1"/>
    </xf>
    <xf numFmtId="0" fontId="13" fillId="2" borderId="1" xfId="0" applyFont="1" applyFill="1" applyBorder="1" applyAlignment="1">
      <alignment horizontal="left" wrapText="1"/>
    </xf>
    <xf numFmtId="0" fontId="35" fillId="2" borderId="1" xfId="0" applyFont="1" applyFill="1" applyBorder="1" applyAlignment="1">
      <alignment horizontal="center" wrapText="1"/>
    </xf>
    <xf numFmtId="0" fontId="36" fillId="2" borderId="1" xfId="0" applyFont="1" applyFill="1" applyBorder="1" applyAlignment="1">
      <alignment wrapText="1"/>
    </xf>
    <xf numFmtId="0" fontId="37" fillId="2" borderId="1" xfId="0" applyFont="1" applyFill="1" applyBorder="1" applyAlignment="1">
      <alignment horizontal="center" wrapText="1"/>
    </xf>
    <xf numFmtId="165" fontId="4" fillId="2" borderId="1" xfId="0" applyNumberFormat="1" applyFont="1" applyFill="1" applyBorder="1" applyAlignment="1">
      <alignment horizontal="right" wrapText="1"/>
    </xf>
    <xf numFmtId="0" fontId="38" fillId="2" borderId="1" xfId="0" applyFont="1" applyFill="1" applyBorder="1" applyAlignment="1">
      <alignment horizontal="left" wrapText="1"/>
    </xf>
    <xf numFmtId="0" fontId="39" fillId="2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3" fontId="2" fillId="0" borderId="1" xfId="0" applyNumberFormat="1" applyFont="1" applyBorder="1" applyAlignment="1">
      <alignment horizontal="right" wrapText="1"/>
    </xf>
    <xf numFmtId="0" fontId="40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9" fillId="2" borderId="1" xfId="0" applyFont="1" applyFill="1" applyBorder="1" applyAlignment="1">
      <alignment horizontal="left" wrapText="1"/>
    </xf>
    <xf numFmtId="0" fontId="29" fillId="2" borderId="1" xfId="0" applyFont="1" applyFill="1" applyBorder="1" applyAlignment="1">
      <alignment wrapText="1"/>
    </xf>
    <xf numFmtId="0" fontId="41" fillId="0" borderId="1" xfId="0" applyFont="1" applyBorder="1" applyAlignment="1">
      <alignment wrapText="1"/>
    </xf>
    <xf numFmtId="0" fontId="42" fillId="0" borderId="1" xfId="0" applyFont="1" applyBorder="1" applyAlignment="1">
      <alignment wrapText="1"/>
    </xf>
    <xf numFmtId="164" fontId="2" fillId="0" borderId="1" xfId="0" applyNumberFormat="1" applyFont="1" applyBorder="1" applyAlignment="1"/>
    <xf numFmtId="3" fontId="2" fillId="0" borderId="1" xfId="0" applyNumberFormat="1" applyFont="1" applyBorder="1" applyAlignment="1">
      <alignment horizontal="left" wrapText="1"/>
    </xf>
    <xf numFmtId="0" fontId="29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7" fillId="3" borderId="1" xfId="0" applyFont="1" applyFill="1" applyBorder="1" applyAlignment="1">
      <alignment horizontal="left"/>
    </xf>
    <xf numFmtId="0" fontId="43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8" fillId="3" borderId="1" xfId="0" applyFont="1" applyFill="1" applyBorder="1" applyAlignment="1"/>
    <xf numFmtId="0" fontId="13" fillId="3" borderId="1" xfId="0" applyFont="1" applyFill="1" applyBorder="1" applyAlignment="1"/>
    <xf numFmtId="0" fontId="44" fillId="2" borderId="1" xfId="0" applyFont="1" applyFill="1" applyBorder="1" applyAlignment="1">
      <alignment wrapText="1"/>
    </xf>
    <xf numFmtId="0" fontId="45" fillId="0" borderId="1" xfId="0" applyFont="1" applyBorder="1" applyAlignment="1">
      <alignment wrapText="1"/>
    </xf>
    <xf numFmtId="0" fontId="5" fillId="3" borderId="1" xfId="0" applyFont="1" applyFill="1" applyBorder="1" applyAlignment="1"/>
    <xf numFmtId="0" fontId="17" fillId="2" borderId="1" xfId="0" applyFont="1" applyFill="1" applyBorder="1" applyAlignment="1"/>
    <xf numFmtId="0" fontId="46" fillId="2" borderId="1" xfId="0" applyFont="1" applyFill="1" applyBorder="1" applyAlignment="1"/>
    <xf numFmtId="0" fontId="4" fillId="2" borderId="2" xfId="0" applyFont="1" applyFill="1" applyBorder="1" applyAlignment="1">
      <alignment wrapText="1"/>
    </xf>
    <xf numFmtId="0" fontId="47" fillId="2" borderId="3" xfId="0" applyFont="1" applyFill="1" applyBorder="1" applyAlignment="1">
      <alignment wrapText="1"/>
    </xf>
    <xf numFmtId="3" fontId="2" fillId="2" borderId="1" xfId="0" applyNumberFormat="1" applyFont="1" applyFill="1" applyBorder="1" applyAlignment="1">
      <alignment horizontal="right"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2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49" fillId="0" borderId="0" xfId="0" applyFont="1"/>
    <xf numFmtId="0" fontId="49" fillId="0" borderId="1" xfId="0" applyFont="1" applyBorder="1" applyAlignment="1">
      <alignment wrapText="1"/>
    </xf>
  </cellXfs>
  <cellStyles count="2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://instagram.com/jdmwong" TargetMode="External"/><Relationship Id="rId107" Type="http://schemas.openxmlformats.org/officeDocument/2006/relationships/hyperlink" Target="http://instagram.com/christinalau_" TargetMode="External"/><Relationship Id="rId108" Type="http://schemas.openxmlformats.org/officeDocument/2006/relationships/hyperlink" Target="http://instagram.com/samuelanthony" TargetMode="External"/><Relationship Id="rId109" Type="http://schemas.openxmlformats.org/officeDocument/2006/relationships/hyperlink" Target="https://instagram.com/zuzkalight" TargetMode="External"/><Relationship Id="rId70" Type="http://schemas.openxmlformats.org/officeDocument/2006/relationships/hyperlink" Target="http://instagram.com/jeffreeeyte" TargetMode="External"/><Relationship Id="rId71" Type="http://schemas.openxmlformats.org/officeDocument/2006/relationships/hyperlink" Target="http://instagram.com/franciskenneth" TargetMode="External"/><Relationship Id="rId72" Type="http://schemas.openxmlformats.org/officeDocument/2006/relationships/hyperlink" Target="http://franciskenneth.com" TargetMode="External"/><Relationship Id="rId73" Type="http://schemas.openxmlformats.org/officeDocument/2006/relationships/hyperlink" Target="http://instagram.com/dressedtoill" TargetMode="External"/><Relationship Id="rId74" Type="http://schemas.openxmlformats.org/officeDocument/2006/relationships/hyperlink" Target="http://instagram.com/oldman_cam" TargetMode="External"/><Relationship Id="rId75" Type="http://schemas.openxmlformats.org/officeDocument/2006/relationships/hyperlink" Target="http://instagram.com/barrettpall" TargetMode="External"/><Relationship Id="rId76" Type="http://schemas.openxmlformats.org/officeDocument/2006/relationships/hyperlink" Target="http://instagram.com/hjlee116" TargetMode="External"/><Relationship Id="rId77" Type="http://schemas.openxmlformats.org/officeDocument/2006/relationships/hyperlink" Target="http://instagram.com/latonyayvette" TargetMode="External"/><Relationship Id="rId78" Type="http://schemas.openxmlformats.org/officeDocument/2006/relationships/hyperlink" Target="http://www.latonyayvette.com" TargetMode="External"/><Relationship Id="rId79" Type="http://schemas.openxmlformats.org/officeDocument/2006/relationships/hyperlink" Target="http://instagram.com/modernthrift" TargetMode="External"/><Relationship Id="rId170" Type="http://schemas.openxmlformats.org/officeDocument/2006/relationships/hyperlink" Target="http://2001films.wordpress.com" TargetMode="External"/><Relationship Id="rId171" Type="http://schemas.openxmlformats.org/officeDocument/2006/relationships/hyperlink" Target="http://instagram.com/thechristianjackson" TargetMode="External"/><Relationship Id="rId172" Type="http://schemas.openxmlformats.org/officeDocument/2006/relationships/hyperlink" Target="http://christianswork.com" TargetMode="External"/><Relationship Id="rId173" Type="http://schemas.openxmlformats.org/officeDocument/2006/relationships/hyperlink" Target="http://instagram.com/kellykkroberts" TargetMode="External"/><Relationship Id="rId174" Type="http://schemas.openxmlformats.org/officeDocument/2006/relationships/hyperlink" Target="http://instagram.com/austinxc04" TargetMode="External"/><Relationship Id="rId175" Type="http://schemas.openxmlformats.org/officeDocument/2006/relationships/hyperlink" Target="http://instagram.com/streets_stripes" TargetMode="External"/><Relationship Id="rId176" Type="http://schemas.openxmlformats.org/officeDocument/2006/relationships/hyperlink" Target="http://instagram.com/ianmcrumm" TargetMode="External"/><Relationship Id="rId177" Type="http://schemas.openxmlformats.org/officeDocument/2006/relationships/hyperlink" Target="http://instagram.com/jessieholeva" TargetMode="External"/><Relationship Id="rId178" Type="http://schemas.openxmlformats.org/officeDocument/2006/relationships/hyperlink" Target="http://instagram.com/maistylepages" TargetMode="External"/><Relationship Id="rId179" Type="http://schemas.openxmlformats.org/officeDocument/2006/relationships/hyperlink" Target="http://instagram.com/mensstylepro" TargetMode="External"/><Relationship Id="rId260" Type="http://schemas.openxmlformats.org/officeDocument/2006/relationships/hyperlink" Target="http://instagram.com/Jermzlee/" TargetMode="External"/><Relationship Id="rId10" Type="http://schemas.openxmlformats.org/officeDocument/2006/relationships/hyperlink" Target="http://instagram.com/klodid" TargetMode="External"/><Relationship Id="rId11" Type="http://schemas.openxmlformats.org/officeDocument/2006/relationships/hyperlink" Target="http://instagram.com/houseinhabit/" TargetMode="External"/><Relationship Id="rId12" Type="http://schemas.openxmlformats.org/officeDocument/2006/relationships/hyperlink" Target="http://instagram.com/naomipq/" TargetMode="External"/><Relationship Id="rId13" Type="http://schemas.openxmlformats.org/officeDocument/2006/relationships/hyperlink" Target="http://instagram.com/jenheremphoto" TargetMode="External"/><Relationship Id="rId14" Type="http://schemas.openxmlformats.org/officeDocument/2006/relationships/hyperlink" Target="http://instagram.com/margejacobsen" TargetMode="External"/><Relationship Id="rId15" Type="http://schemas.openxmlformats.org/officeDocument/2006/relationships/hyperlink" Target="http://instagram.com/lifeasallison" TargetMode="External"/><Relationship Id="rId16" Type="http://schemas.openxmlformats.org/officeDocument/2006/relationships/hyperlink" Target="http://instagram.com/lyndseyzorich/" TargetMode="External"/><Relationship Id="rId17" Type="http://schemas.openxmlformats.org/officeDocument/2006/relationships/hyperlink" Target="http://instagram.com/ari_says" TargetMode="External"/><Relationship Id="rId18" Type="http://schemas.openxmlformats.org/officeDocument/2006/relationships/hyperlink" Target="http://instagram.com/mommalewsblog" TargetMode="External"/><Relationship Id="rId19" Type="http://schemas.openxmlformats.org/officeDocument/2006/relationships/hyperlink" Target="http://instagram.com/emmahemingwillis/" TargetMode="External"/><Relationship Id="rId261" Type="http://schemas.openxmlformats.org/officeDocument/2006/relationships/hyperlink" Target="http://www.normtography.com" TargetMode="External"/><Relationship Id="rId262" Type="http://schemas.openxmlformats.org/officeDocument/2006/relationships/hyperlink" Target="http://instagram.com/dexrob" TargetMode="External"/><Relationship Id="rId263" Type="http://schemas.openxmlformats.org/officeDocument/2006/relationships/hyperlink" Target="http://www.dexrob.com" TargetMode="External"/><Relationship Id="rId264" Type="http://schemas.openxmlformats.org/officeDocument/2006/relationships/hyperlink" Target="http://instagram.com/electraformosa" TargetMode="External"/><Relationship Id="rId110" Type="http://schemas.openxmlformats.org/officeDocument/2006/relationships/hyperlink" Target="http://bit.ly/ZuzkasNYDietBet" TargetMode="External"/><Relationship Id="rId111" Type="http://schemas.openxmlformats.org/officeDocument/2006/relationships/hyperlink" Target="http://instagram.com/danaboulos" TargetMode="External"/><Relationship Id="rId112" Type="http://schemas.openxmlformats.org/officeDocument/2006/relationships/hyperlink" Target="http://instagram.com/thetieguy/" TargetMode="External"/><Relationship Id="rId113" Type="http://schemas.openxmlformats.org/officeDocument/2006/relationships/hyperlink" Target="https://instagram.com/efrainbueres" TargetMode="External"/><Relationship Id="rId114" Type="http://schemas.openxmlformats.org/officeDocument/2006/relationships/hyperlink" Target="http://instagram.com/datswhatupp" TargetMode="External"/><Relationship Id="rId115" Type="http://schemas.openxmlformats.org/officeDocument/2006/relationships/hyperlink" Target="http://instagram.com/stylesocietyguy" TargetMode="External"/><Relationship Id="rId116" Type="http://schemas.openxmlformats.org/officeDocument/2006/relationships/hyperlink" Target="http://instagram.com/florencia95" TargetMode="External"/><Relationship Id="rId117" Type="http://schemas.openxmlformats.org/officeDocument/2006/relationships/hyperlink" Target="http://instagram.com/afroista" TargetMode="External"/><Relationship Id="rId118" Type="http://schemas.openxmlformats.org/officeDocument/2006/relationships/hyperlink" Target="http://instagram.com/brandonbeltran" TargetMode="External"/><Relationship Id="rId119" Type="http://schemas.openxmlformats.org/officeDocument/2006/relationships/hyperlink" Target="http://b-fullout.blogspot.com" TargetMode="External"/><Relationship Id="rId200" Type="http://schemas.openxmlformats.org/officeDocument/2006/relationships/hyperlink" Target="http://instagram.com/lillyandgrant" TargetMode="External"/><Relationship Id="rId201" Type="http://schemas.openxmlformats.org/officeDocument/2006/relationships/hyperlink" Target="http://instagram.com/hauteinhabit" TargetMode="External"/><Relationship Id="rId202" Type="http://schemas.openxmlformats.org/officeDocument/2006/relationships/hyperlink" Target="http://instagram.com/ruffledsnob/" TargetMode="External"/><Relationship Id="rId203" Type="http://schemas.openxmlformats.org/officeDocument/2006/relationships/hyperlink" Target="http://instagram.com/kateymcfarlan" TargetMode="External"/><Relationship Id="rId204" Type="http://schemas.openxmlformats.org/officeDocument/2006/relationships/hyperlink" Target="http://instagram.com/bittersweetcolours" TargetMode="External"/><Relationship Id="rId205" Type="http://schemas.openxmlformats.org/officeDocument/2006/relationships/hyperlink" Target="http://instagram.com/afashionnerd" TargetMode="External"/><Relationship Id="rId206" Type="http://schemas.openxmlformats.org/officeDocument/2006/relationships/hyperlink" Target="http://instagram.com/bambamkam/" TargetMode="External"/><Relationship Id="rId207" Type="http://schemas.openxmlformats.org/officeDocument/2006/relationships/hyperlink" Target="http://www.kchancellor.com" TargetMode="External"/><Relationship Id="rId208" Type="http://schemas.openxmlformats.org/officeDocument/2006/relationships/hyperlink" Target="https://twitter.com/sarahdussault" TargetMode="External"/><Relationship Id="rId209" Type="http://schemas.openxmlformats.org/officeDocument/2006/relationships/hyperlink" Target="http://instagram.com/lexiscleankitchen" TargetMode="External"/><Relationship Id="rId265" Type="http://schemas.openxmlformats.org/officeDocument/2006/relationships/hyperlink" Target="http://www.electraformosa.com" TargetMode="External"/><Relationship Id="rId266" Type="http://schemas.openxmlformats.org/officeDocument/2006/relationships/hyperlink" Target="http://instagram.com/juliapott" TargetMode="External"/><Relationship Id="rId1" Type="http://schemas.openxmlformats.org/officeDocument/2006/relationships/hyperlink" Target="http://instagram.com/ouropenroad" TargetMode="External"/><Relationship Id="rId2" Type="http://schemas.openxmlformats.org/officeDocument/2006/relationships/hyperlink" Target="http://instagram.com/bleubird" TargetMode="External"/><Relationship Id="rId3" Type="http://schemas.openxmlformats.org/officeDocument/2006/relationships/hyperlink" Target="http://instagram.com/houseofharper" TargetMode="External"/><Relationship Id="rId4" Type="http://schemas.openxmlformats.org/officeDocument/2006/relationships/hyperlink" Target="http://instagram.com/mamawatters" TargetMode="External"/><Relationship Id="rId5" Type="http://schemas.openxmlformats.org/officeDocument/2006/relationships/hyperlink" Target="https://instagram.com/kirstenalana" TargetMode="External"/><Relationship Id="rId6" Type="http://schemas.openxmlformats.org/officeDocument/2006/relationships/hyperlink" Target="http://instagram.com/greengal" TargetMode="External"/><Relationship Id="rId7" Type="http://schemas.openxmlformats.org/officeDocument/2006/relationships/hyperlink" Target="http://instagram.com/vanillaandlace" TargetMode="External"/><Relationship Id="rId8" Type="http://schemas.openxmlformats.org/officeDocument/2006/relationships/hyperlink" Target="http://instagram.com/sparklingfootsteps/" TargetMode="External"/><Relationship Id="rId9" Type="http://schemas.openxmlformats.org/officeDocument/2006/relationships/hyperlink" Target="http://instagram.com/mommasgonecity" TargetMode="External"/><Relationship Id="rId80" Type="http://schemas.openxmlformats.org/officeDocument/2006/relationships/hyperlink" Target="http://modernthrift.tumblr.com" TargetMode="External"/><Relationship Id="rId81" Type="http://schemas.openxmlformats.org/officeDocument/2006/relationships/hyperlink" Target="http://instagram.com/jordanwclark" TargetMode="External"/><Relationship Id="rId82" Type="http://schemas.openxmlformats.org/officeDocument/2006/relationships/hyperlink" Target="http://instagram.com/menstailoredfit" TargetMode="External"/><Relationship Id="rId83" Type="http://schemas.openxmlformats.org/officeDocument/2006/relationships/hyperlink" Target="http://instagram.com/cupcakedujour" TargetMode="External"/><Relationship Id="rId84" Type="http://schemas.openxmlformats.org/officeDocument/2006/relationships/hyperlink" Target="http://instagram.com/st_robert" TargetMode="External"/><Relationship Id="rId85" Type="http://schemas.openxmlformats.org/officeDocument/2006/relationships/hyperlink" Target="http://instagram.com/denny623" TargetMode="External"/><Relationship Id="rId86" Type="http://schemas.openxmlformats.org/officeDocument/2006/relationships/hyperlink" Target="https://instagram.com/shapeofcontent" TargetMode="External"/><Relationship Id="rId87" Type="http://schemas.openxmlformats.org/officeDocument/2006/relationships/hyperlink" Target="http://shapeofcontent.com/" TargetMode="External"/><Relationship Id="rId88" Type="http://schemas.openxmlformats.org/officeDocument/2006/relationships/hyperlink" Target="http://instagram.com/monlinglee" TargetMode="External"/><Relationship Id="rId89" Type="http://schemas.openxmlformats.org/officeDocument/2006/relationships/hyperlink" Target="http://instagram.com/winniedetwa" TargetMode="External"/><Relationship Id="rId180" Type="http://schemas.openxmlformats.org/officeDocument/2006/relationships/hyperlink" Target="http://iconosquare.com/urbanfieldnotes" TargetMode="External"/><Relationship Id="rId181" Type="http://schemas.openxmlformats.org/officeDocument/2006/relationships/hyperlink" Target="http://instagram.com/kojisese" TargetMode="External"/><Relationship Id="rId182" Type="http://schemas.openxmlformats.org/officeDocument/2006/relationships/hyperlink" Target="http://instagram.com/hamid_holloman" TargetMode="External"/><Relationship Id="rId183" Type="http://schemas.openxmlformats.org/officeDocument/2006/relationships/hyperlink" Target="http://instagram.com/cbeatz852" TargetMode="External"/><Relationship Id="rId184" Type="http://schemas.openxmlformats.org/officeDocument/2006/relationships/hyperlink" Target="http://instagram.com/jasonmoss" TargetMode="External"/><Relationship Id="rId185" Type="http://schemas.openxmlformats.org/officeDocument/2006/relationships/hyperlink" Target="http://instagram.com/darrenburton_" TargetMode="External"/><Relationship Id="rId186" Type="http://schemas.openxmlformats.org/officeDocument/2006/relationships/hyperlink" Target="http://instagram.com/indelectalt" TargetMode="External"/><Relationship Id="rId187" Type="http://schemas.openxmlformats.org/officeDocument/2006/relationships/hyperlink" Target="http://instagram.com/mikesmith" TargetMode="External"/><Relationship Id="rId188" Type="http://schemas.openxmlformats.org/officeDocument/2006/relationships/hyperlink" Target="http://instagram.com/bittersweetcolours" TargetMode="External"/><Relationship Id="rId189" Type="http://schemas.openxmlformats.org/officeDocument/2006/relationships/hyperlink" Target="http://instagram.com/recthedirector" TargetMode="External"/><Relationship Id="rId20" Type="http://schemas.openxmlformats.org/officeDocument/2006/relationships/hyperlink" Target="http://instagram.com/ladyandprince" TargetMode="External"/><Relationship Id="rId21" Type="http://schemas.openxmlformats.org/officeDocument/2006/relationships/hyperlink" Target="http://instagram.com/erincullison/" TargetMode="External"/><Relationship Id="rId22" Type="http://schemas.openxmlformats.org/officeDocument/2006/relationships/hyperlink" Target="http://instagram.com/feathers_frills/" TargetMode="External"/><Relationship Id="rId23" Type="http://schemas.openxmlformats.org/officeDocument/2006/relationships/hyperlink" Target="http://instagram.com/taylorlashae" TargetMode="External"/><Relationship Id="rId24" Type="http://schemas.openxmlformats.org/officeDocument/2006/relationships/hyperlink" Target="http://instagram.com/merylvals" TargetMode="External"/><Relationship Id="rId25" Type="http://schemas.openxmlformats.org/officeDocument/2006/relationships/hyperlink" Target="http://instagram.com/anabrandt" TargetMode="External"/><Relationship Id="rId26" Type="http://schemas.openxmlformats.org/officeDocument/2006/relationships/hyperlink" Target="http://instagram.com/somethingnavy" TargetMode="External"/><Relationship Id="rId27" Type="http://schemas.openxmlformats.org/officeDocument/2006/relationships/hyperlink" Target="http://instagram.com/theglamourai" TargetMode="External"/><Relationship Id="rId28" Type="http://schemas.openxmlformats.org/officeDocument/2006/relationships/hyperlink" Target="http://instagram.com/peaceloveshea" TargetMode="External"/><Relationship Id="rId29" Type="http://schemas.openxmlformats.org/officeDocument/2006/relationships/hyperlink" Target="http://www.peaceloveshea.com/" TargetMode="External"/><Relationship Id="rId120" Type="http://schemas.openxmlformats.org/officeDocument/2006/relationships/hyperlink" Target="http://instagram.com/byflore" TargetMode="External"/><Relationship Id="rId121" Type="http://schemas.openxmlformats.org/officeDocument/2006/relationships/hyperlink" Target="http://instagram.com/shedoeshim_" TargetMode="External"/><Relationship Id="rId122" Type="http://schemas.openxmlformats.org/officeDocument/2006/relationships/hyperlink" Target="http://instagram.com/willett" TargetMode="External"/><Relationship Id="rId123" Type="http://schemas.openxmlformats.org/officeDocument/2006/relationships/hyperlink" Target="http://instagram.com/brookdleau" TargetMode="External"/><Relationship Id="rId124" Type="http://schemas.openxmlformats.org/officeDocument/2006/relationships/hyperlink" Target="http://instagram.com/itsnotheritsme" TargetMode="External"/><Relationship Id="rId125" Type="http://schemas.openxmlformats.org/officeDocument/2006/relationships/hyperlink" Target="http://instagram.com/shawnsssr" TargetMode="External"/><Relationship Id="rId126" Type="http://schemas.openxmlformats.org/officeDocument/2006/relationships/hyperlink" Target="http://instagram.com/yukinyc" TargetMode="External"/><Relationship Id="rId127" Type="http://schemas.openxmlformats.org/officeDocument/2006/relationships/hyperlink" Target="http://instagram.com/janicethitran" TargetMode="External"/><Relationship Id="rId128" Type="http://schemas.openxmlformats.org/officeDocument/2006/relationships/hyperlink" Target="http://instagram.com/esymai" TargetMode="External"/><Relationship Id="rId129" Type="http://schemas.openxmlformats.org/officeDocument/2006/relationships/hyperlink" Target="https://instagram.com/stripesandcoffee" TargetMode="External"/><Relationship Id="rId210" Type="http://schemas.openxmlformats.org/officeDocument/2006/relationships/hyperlink" Target="http://instagram.com/sarahjrose/" TargetMode="External"/><Relationship Id="rId211" Type="http://schemas.openxmlformats.org/officeDocument/2006/relationships/hyperlink" Target="http://whatsarahknows.com/" TargetMode="External"/><Relationship Id="rId212" Type="http://schemas.openxmlformats.org/officeDocument/2006/relationships/hyperlink" Target="http://instagram.com/feralcreature/" TargetMode="External"/><Relationship Id="rId213" Type="http://schemas.openxmlformats.org/officeDocument/2006/relationships/hyperlink" Target="http://instagram.com/blackpigment/" TargetMode="External"/><Relationship Id="rId214" Type="http://schemas.openxmlformats.org/officeDocument/2006/relationships/hyperlink" Target="http://monbraee.com" TargetMode="External"/><Relationship Id="rId215" Type="http://schemas.openxmlformats.org/officeDocument/2006/relationships/hyperlink" Target="http://instagram.com/chelseaxslauson" TargetMode="External"/><Relationship Id="rId216" Type="http://schemas.openxmlformats.org/officeDocument/2006/relationships/hyperlink" Target="http://instagram.com/hautelemode" TargetMode="External"/><Relationship Id="rId217" Type="http://schemas.openxmlformats.org/officeDocument/2006/relationships/hyperlink" Target="http://instagram.com/fabulatina" TargetMode="External"/><Relationship Id="rId218" Type="http://schemas.openxmlformats.org/officeDocument/2006/relationships/hyperlink" Target="http://fabulatina.com/" TargetMode="External"/><Relationship Id="rId219" Type="http://schemas.openxmlformats.org/officeDocument/2006/relationships/hyperlink" Target="http://instagram.com/citysage" TargetMode="External"/><Relationship Id="rId90" Type="http://schemas.openxmlformats.org/officeDocument/2006/relationships/hyperlink" Target="http://instagram.com/jgfilmshd" TargetMode="External"/><Relationship Id="rId91" Type="http://schemas.openxmlformats.org/officeDocument/2006/relationships/hyperlink" Target="http://instagram.com/boyuba" TargetMode="External"/><Relationship Id="rId92" Type="http://schemas.openxmlformats.org/officeDocument/2006/relationships/hyperlink" Target="http://instagram.com/ballerinachi" TargetMode="External"/><Relationship Id="rId93" Type="http://schemas.openxmlformats.org/officeDocument/2006/relationships/hyperlink" Target="http://instagram.com/franktrieu" TargetMode="External"/><Relationship Id="rId94" Type="http://schemas.openxmlformats.org/officeDocument/2006/relationships/hyperlink" Target="http://instagram.com/maiashibutani" TargetMode="External"/><Relationship Id="rId95" Type="http://schemas.openxmlformats.org/officeDocument/2006/relationships/hyperlink" Target="http://instagram.com/alexshibutani" TargetMode="External"/><Relationship Id="rId96" Type="http://schemas.openxmlformats.org/officeDocument/2006/relationships/hyperlink" Target="http://instagram.com/janesun" TargetMode="External"/><Relationship Id="rId97" Type="http://schemas.openxmlformats.org/officeDocument/2006/relationships/hyperlink" Target="http://instagram.com/missalissa" TargetMode="External"/><Relationship Id="rId98" Type="http://schemas.openxmlformats.org/officeDocument/2006/relationships/hyperlink" Target="http://instagram.com/nealsantos" TargetMode="External"/><Relationship Id="rId99" Type="http://schemas.openxmlformats.org/officeDocument/2006/relationships/hyperlink" Target="http://instagram.com/nytrendymoms" TargetMode="External"/><Relationship Id="rId190" Type="http://schemas.openxmlformats.org/officeDocument/2006/relationships/hyperlink" Target="http://instagram.com/streetsdept" TargetMode="External"/><Relationship Id="rId191" Type="http://schemas.openxmlformats.org/officeDocument/2006/relationships/hyperlink" Target="http://instagram.com/karrisa" TargetMode="External"/><Relationship Id="rId192" Type="http://schemas.openxmlformats.org/officeDocument/2006/relationships/hyperlink" Target="http://instagram.com/maialetti" TargetMode="External"/><Relationship Id="rId193" Type="http://schemas.openxmlformats.org/officeDocument/2006/relationships/hyperlink" Target="http://instagram.com/indaheart" TargetMode="External"/><Relationship Id="rId194" Type="http://schemas.openxmlformats.org/officeDocument/2006/relationships/hyperlink" Target="http://instagram.com/whatlolalikes" TargetMode="External"/><Relationship Id="rId195" Type="http://schemas.openxmlformats.org/officeDocument/2006/relationships/hyperlink" Target="http://instagram.com/theserenagoh" TargetMode="External"/><Relationship Id="rId196" Type="http://schemas.openxmlformats.org/officeDocument/2006/relationships/hyperlink" Target="http://instagram.com/heyprettything_" TargetMode="External"/><Relationship Id="rId197" Type="http://schemas.openxmlformats.org/officeDocument/2006/relationships/hyperlink" Target="http://instagram.com/glamlatte" TargetMode="External"/><Relationship Id="rId198" Type="http://schemas.openxmlformats.org/officeDocument/2006/relationships/hyperlink" Target="http://instagram.com/audriestorme" TargetMode="External"/><Relationship Id="rId199" Type="http://schemas.openxmlformats.org/officeDocument/2006/relationships/hyperlink" Target="http://instagram.com/dallaswardrobe" TargetMode="External"/><Relationship Id="rId30" Type="http://schemas.openxmlformats.org/officeDocument/2006/relationships/hyperlink" Target="http://instagram.com/hey_im_kate" TargetMode="External"/><Relationship Id="rId31" Type="http://schemas.openxmlformats.org/officeDocument/2006/relationships/hyperlink" Target="http://instagram.com/sonyayu/" TargetMode="External"/><Relationship Id="rId32" Type="http://schemas.openxmlformats.org/officeDocument/2006/relationships/hyperlink" Target="https://instagram.com/sfgirlbybay" TargetMode="External"/><Relationship Id="rId33" Type="http://schemas.openxmlformats.org/officeDocument/2006/relationships/hyperlink" Target="http://instagram.com/josh" TargetMode="External"/><Relationship Id="rId34" Type="http://schemas.openxmlformats.org/officeDocument/2006/relationships/hyperlink" Target="http://instagram.com/lec101" TargetMode="External"/><Relationship Id="rId35" Type="http://schemas.openxmlformats.org/officeDocument/2006/relationships/hyperlink" Target="http://instagram.com/justaddglam" TargetMode="External"/><Relationship Id="rId36" Type="http://schemas.openxmlformats.org/officeDocument/2006/relationships/hyperlink" Target="http://instagram.com/lauralawsonvisconti/" TargetMode="External"/><Relationship Id="rId37" Type="http://schemas.openxmlformats.org/officeDocument/2006/relationships/hyperlink" Target="http://instagram.com/breekwarren" TargetMode="External"/><Relationship Id="rId38" Type="http://schemas.openxmlformats.org/officeDocument/2006/relationships/hyperlink" Target="http://instagram.com/joesteezzy" TargetMode="External"/><Relationship Id="rId39" Type="http://schemas.openxmlformats.org/officeDocument/2006/relationships/hyperlink" Target="http://instagram.com/darrenburton_/" TargetMode="External"/><Relationship Id="rId130" Type="http://schemas.openxmlformats.org/officeDocument/2006/relationships/hyperlink" Target="http://instagram.com/mariahmcmanus" TargetMode="External"/><Relationship Id="rId131" Type="http://schemas.openxmlformats.org/officeDocument/2006/relationships/hyperlink" Target="http://instagram.com/edemoyam" TargetMode="External"/><Relationship Id="rId132" Type="http://schemas.openxmlformats.org/officeDocument/2006/relationships/hyperlink" Target="http://instagram.com/thefashionstudent" TargetMode="External"/><Relationship Id="rId133" Type="http://schemas.openxmlformats.org/officeDocument/2006/relationships/hyperlink" Target="http://instagram.com/adashoffash" TargetMode="External"/><Relationship Id="rId220" Type="http://schemas.openxmlformats.org/officeDocument/2006/relationships/hyperlink" Target="http://instagram.com/good_on_paper" TargetMode="External"/><Relationship Id="rId221" Type="http://schemas.openxmlformats.org/officeDocument/2006/relationships/hyperlink" Target="http://instagram.com/lisacongdon" TargetMode="External"/><Relationship Id="rId222" Type="http://schemas.openxmlformats.org/officeDocument/2006/relationships/hyperlink" Target="http://www.lisacongdon.com/blog" TargetMode="External"/><Relationship Id="rId223" Type="http://schemas.openxmlformats.org/officeDocument/2006/relationships/hyperlink" Target="http://instagram.com/xashley.jpg" TargetMode="External"/><Relationship Id="rId224" Type="http://schemas.openxmlformats.org/officeDocument/2006/relationships/hyperlink" Target="http://instagram.com/venuswaslike" TargetMode="External"/><Relationship Id="rId225" Type="http://schemas.openxmlformats.org/officeDocument/2006/relationships/hyperlink" Target="http://www.venus-tong.com" TargetMode="External"/><Relationship Id="rId226" Type="http://schemas.openxmlformats.org/officeDocument/2006/relationships/hyperlink" Target="http://instagram.com/mariomonforte" TargetMode="External"/><Relationship Id="rId227" Type="http://schemas.openxmlformats.org/officeDocument/2006/relationships/hyperlink" Target="http://www.mariomonforte.com/" TargetMode="External"/><Relationship Id="rId228" Type="http://schemas.openxmlformats.org/officeDocument/2006/relationships/hyperlink" Target="http://instagram.com/ooutfits101" TargetMode="External"/><Relationship Id="rId229" Type="http://schemas.openxmlformats.org/officeDocument/2006/relationships/hyperlink" Target="http://instagram.com/mairanny" TargetMode="External"/><Relationship Id="rId134" Type="http://schemas.openxmlformats.org/officeDocument/2006/relationships/hyperlink" Target="http://instagram.com/lespetitsjoueurs" TargetMode="External"/><Relationship Id="rId135" Type="http://schemas.openxmlformats.org/officeDocument/2006/relationships/hyperlink" Target="http://instagram.com/jasonroars" TargetMode="External"/><Relationship Id="rId136" Type="http://schemas.openxmlformats.org/officeDocument/2006/relationships/hyperlink" Target="http://instagram.com/din0nick" TargetMode="External"/><Relationship Id="rId137" Type="http://schemas.openxmlformats.org/officeDocument/2006/relationships/hyperlink" Target="http://nviouswants.tumblr.com" TargetMode="External"/><Relationship Id="rId138" Type="http://schemas.openxmlformats.org/officeDocument/2006/relationships/hyperlink" Target="http://instagram.com/TodaysHype" TargetMode="External"/><Relationship Id="rId139" Type="http://schemas.openxmlformats.org/officeDocument/2006/relationships/hyperlink" Target="http://instagram.com/thedressedchest" TargetMode="External"/><Relationship Id="rId40" Type="http://schemas.openxmlformats.org/officeDocument/2006/relationships/hyperlink" Target="http://DarrenBurton.us" TargetMode="External"/><Relationship Id="rId41" Type="http://schemas.openxmlformats.org/officeDocument/2006/relationships/hyperlink" Target="http://instagram.com/bydianamarks/" TargetMode="External"/><Relationship Id="rId42" Type="http://schemas.openxmlformats.org/officeDocument/2006/relationships/hyperlink" Target="http://www.LAbyDiana.com" TargetMode="External"/><Relationship Id="rId43" Type="http://schemas.openxmlformats.org/officeDocument/2006/relationships/hyperlink" Target="http://instagram.com/somethingnavy" TargetMode="External"/><Relationship Id="rId44" Type="http://schemas.openxmlformats.org/officeDocument/2006/relationships/hyperlink" Target="http://instagram.com/maryish" TargetMode="External"/><Relationship Id="rId45" Type="http://schemas.openxmlformats.org/officeDocument/2006/relationships/hyperlink" Target="http://instagram.com/jilliepie?modal=true" TargetMode="External"/><Relationship Id="rId46" Type="http://schemas.openxmlformats.org/officeDocument/2006/relationships/hyperlink" Target="http://instagram.com/mrrutherford9" TargetMode="External"/><Relationship Id="rId47" Type="http://schemas.openxmlformats.org/officeDocument/2006/relationships/hyperlink" Target="http://instagram.com/dametraveler" TargetMode="External"/><Relationship Id="rId48" Type="http://schemas.openxmlformats.org/officeDocument/2006/relationships/hyperlink" Target="http://www.dametraveler.com" TargetMode="External"/><Relationship Id="rId49" Type="http://schemas.openxmlformats.org/officeDocument/2006/relationships/hyperlink" Target="http://instagram.com/500daysofsamar" TargetMode="External"/><Relationship Id="rId140" Type="http://schemas.openxmlformats.org/officeDocument/2006/relationships/hyperlink" Target="https://instagram.com/TheSiteofStyle" TargetMode="External"/><Relationship Id="rId141" Type="http://schemas.openxmlformats.org/officeDocument/2006/relationships/hyperlink" Target="http://instagram.com/stylemekawaii" TargetMode="External"/><Relationship Id="rId142" Type="http://schemas.openxmlformats.org/officeDocument/2006/relationships/hyperlink" Target="http://instagram.com/angelachoe" TargetMode="External"/><Relationship Id="rId143" Type="http://schemas.openxmlformats.org/officeDocument/2006/relationships/hyperlink" Target="http://instagram.com/jhevere" TargetMode="External"/><Relationship Id="rId144" Type="http://schemas.openxmlformats.org/officeDocument/2006/relationships/hyperlink" Target="http://JHEVERE.COM" TargetMode="External"/><Relationship Id="rId145" Type="http://schemas.openxmlformats.org/officeDocument/2006/relationships/hyperlink" Target="http://instagram.com/xoxojudie" TargetMode="External"/><Relationship Id="rId146" Type="http://schemas.openxmlformats.org/officeDocument/2006/relationships/hyperlink" Target="http://xoxojudie.tumblr.com" TargetMode="External"/><Relationship Id="rId147" Type="http://schemas.openxmlformats.org/officeDocument/2006/relationships/hyperlink" Target="http://instagram.com/katwalksf" TargetMode="External"/><Relationship Id="rId148" Type="http://schemas.openxmlformats.org/officeDocument/2006/relationships/hyperlink" Target="http://www.KatWalkSF.com" TargetMode="External"/><Relationship Id="rId149" Type="http://schemas.openxmlformats.org/officeDocument/2006/relationships/hyperlink" Target="http://instagram.com/theredheadheidi" TargetMode="External"/><Relationship Id="rId230" Type="http://schemas.openxmlformats.org/officeDocument/2006/relationships/hyperlink" Target="http://instagram.com/caitlinflemming" TargetMode="External"/><Relationship Id="rId231" Type="http://schemas.openxmlformats.org/officeDocument/2006/relationships/hyperlink" Target="http://www.sacramentostreet.com" TargetMode="External"/><Relationship Id="rId232" Type="http://schemas.openxmlformats.org/officeDocument/2006/relationships/hyperlink" Target="http://instagram.com/whitneyleighmorris" TargetMode="External"/><Relationship Id="rId233" Type="http://schemas.openxmlformats.org/officeDocument/2006/relationships/hyperlink" Target="http://whitneyleighmorris.com" TargetMode="External"/><Relationship Id="rId234" Type="http://schemas.openxmlformats.org/officeDocument/2006/relationships/hyperlink" Target="http://instagram.com/chloe_kiser" TargetMode="External"/><Relationship Id="rId235" Type="http://schemas.openxmlformats.org/officeDocument/2006/relationships/hyperlink" Target="http://instagram.com/coffeenclothes" TargetMode="External"/><Relationship Id="rId236" Type="http://schemas.openxmlformats.org/officeDocument/2006/relationships/hyperlink" Target="http://instagram.com/kelliryder" TargetMode="External"/><Relationship Id="rId237" Type="http://schemas.openxmlformats.org/officeDocument/2006/relationships/hyperlink" Target="http://www.leopardandlavender.com" TargetMode="External"/><Relationship Id="rId238" Type="http://schemas.openxmlformats.org/officeDocument/2006/relationships/hyperlink" Target="http://instagram.com/caro" TargetMode="External"/><Relationship Id="rId239" Type="http://schemas.openxmlformats.org/officeDocument/2006/relationships/hyperlink" Target="http://caro.tumblr.com" TargetMode="External"/><Relationship Id="rId50" Type="http://schemas.openxmlformats.org/officeDocument/2006/relationships/hyperlink" Target="http://instagram.com/annajepson" TargetMode="External"/><Relationship Id="rId51" Type="http://schemas.openxmlformats.org/officeDocument/2006/relationships/hyperlink" Target="http://www.ladyandlike.com" TargetMode="External"/><Relationship Id="rId52" Type="http://schemas.openxmlformats.org/officeDocument/2006/relationships/hyperlink" Target="http://instagram.com/oliviasui" TargetMode="External"/><Relationship Id="rId53" Type="http://schemas.openxmlformats.org/officeDocument/2006/relationships/hyperlink" Target="http://instagram.com/jeffmindell/" TargetMode="External"/><Relationship Id="rId54" Type="http://schemas.openxmlformats.org/officeDocument/2006/relationships/hyperlink" Target="http://jeffmindellphotography.com/lifestyle" TargetMode="External"/><Relationship Id="rId55" Type="http://schemas.openxmlformats.org/officeDocument/2006/relationships/hyperlink" Target="http://instagram.com/reyalfashion" TargetMode="External"/><Relationship Id="rId56" Type="http://schemas.openxmlformats.org/officeDocument/2006/relationships/hyperlink" Target="http://www.reyalfashion.com" TargetMode="External"/><Relationship Id="rId57" Type="http://schemas.openxmlformats.org/officeDocument/2006/relationships/hyperlink" Target="http://instagram.com/raquelpaivablog" TargetMode="External"/><Relationship Id="rId58" Type="http://schemas.openxmlformats.org/officeDocument/2006/relationships/hyperlink" Target="http://www.raquelpaiva.com" TargetMode="External"/><Relationship Id="rId59" Type="http://schemas.openxmlformats.org/officeDocument/2006/relationships/hyperlink" Target="http://instagram.com/stopithenry" TargetMode="External"/><Relationship Id="rId150" Type="http://schemas.openxmlformats.org/officeDocument/2006/relationships/hyperlink" Target="http://Heidish.com" TargetMode="External"/><Relationship Id="rId151" Type="http://schemas.openxmlformats.org/officeDocument/2006/relationships/hyperlink" Target="http://instagram.com/tsetan_c" TargetMode="External"/><Relationship Id="rId152" Type="http://schemas.openxmlformats.org/officeDocument/2006/relationships/hyperlink" Target="http://tsetanc.com" TargetMode="External"/><Relationship Id="rId153" Type="http://schemas.openxmlformats.org/officeDocument/2006/relationships/hyperlink" Target="http://instagram.com/wardrobebreakdown" TargetMode="External"/><Relationship Id="rId154" Type="http://schemas.openxmlformats.org/officeDocument/2006/relationships/hyperlink" Target="http://www.wardrobebreakdown.com" TargetMode="External"/><Relationship Id="rId155" Type="http://schemas.openxmlformats.org/officeDocument/2006/relationships/hyperlink" Target="http://instagram.com/ladylemonsalt" TargetMode="External"/><Relationship Id="rId156" Type="http://schemas.openxmlformats.org/officeDocument/2006/relationships/hyperlink" Target="http://cherry-and-also-bomb.tumblr.com" TargetMode="External"/><Relationship Id="rId157" Type="http://schemas.openxmlformats.org/officeDocument/2006/relationships/hyperlink" Target="http://instagram.com/idizon" TargetMode="External"/><Relationship Id="rId158" Type="http://schemas.openxmlformats.org/officeDocument/2006/relationships/hyperlink" Target="http://instagram.com/jyau1" TargetMode="External"/><Relationship Id="rId159" Type="http://schemas.openxmlformats.org/officeDocument/2006/relationships/hyperlink" Target="http://instagram.com/iam_chrish" TargetMode="External"/><Relationship Id="rId240" Type="http://schemas.openxmlformats.org/officeDocument/2006/relationships/hyperlink" Target="http://instagram.com/amanda.lincoln" TargetMode="External"/><Relationship Id="rId241" Type="http://schemas.openxmlformats.org/officeDocument/2006/relationships/hyperlink" Target="http://instagram.com/rosiedargenzio" TargetMode="External"/><Relationship Id="rId242" Type="http://schemas.openxmlformats.org/officeDocument/2006/relationships/hyperlink" Target="http://bit.ly/YO1cdx" TargetMode="External"/><Relationship Id="rId243" Type="http://schemas.openxmlformats.org/officeDocument/2006/relationships/hyperlink" Target="http://instagram.com/n.a.i.l.a" TargetMode="External"/><Relationship Id="rId244" Type="http://schemas.openxmlformats.org/officeDocument/2006/relationships/hyperlink" Target="http://www.nailainvogue.com" TargetMode="External"/><Relationship Id="rId245" Type="http://schemas.openxmlformats.org/officeDocument/2006/relationships/hyperlink" Target="http://instagram.com/manhattan_girl" TargetMode="External"/><Relationship Id="rId246" Type="http://schemas.openxmlformats.org/officeDocument/2006/relationships/hyperlink" Target="http://www.manhattangirl.com" TargetMode="External"/><Relationship Id="rId247" Type="http://schemas.openxmlformats.org/officeDocument/2006/relationships/hyperlink" Target="http://instagram.com/michelletakeaim" TargetMode="External"/><Relationship Id="rId248" Type="http://schemas.openxmlformats.org/officeDocument/2006/relationships/hyperlink" Target="http://instagram.com/alphajourneycs" TargetMode="External"/><Relationship Id="rId249" Type="http://schemas.openxmlformats.org/officeDocument/2006/relationships/hyperlink" Target="http://instagram.com/kimberly_luu" TargetMode="External"/><Relationship Id="rId60" Type="http://schemas.openxmlformats.org/officeDocument/2006/relationships/hyperlink" Target="http://instagram.com/ofmiceandmenswear" TargetMode="External"/><Relationship Id="rId61" Type="http://schemas.openxmlformats.org/officeDocument/2006/relationships/hyperlink" Target="http://www.ofmiceandmenswear.com" TargetMode="External"/><Relationship Id="rId62" Type="http://schemas.openxmlformats.org/officeDocument/2006/relationships/hyperlink" Target="http://instagram.com/jezzicasmith" TargetMode="External"/><Relationship Id="rId63" Type="http://schemas.openxmlformats.org/officeDocument/2006/relationships/hyperlink" Target="http://WHISKEYGYPSY.COM" TargetMode="External"/><Relationship Id="rId64" Type="http://schemas.openxmlformats.org/officeDocument/2006/relationships/hyperlink" Target="http://instagram.com/vintagedolls" TargetMode="External"/><Relationship Id="rId65" Type="http://schemas.openxmlformats.org/officeDocument/2006/relationships/hyperlink" Target="http://instagram.com/morgancreative" TargetMode="External"/><Relationship Id="rId66" Type="http://schemas.openxmlformats.org/officeDocument/2006/relationships/hyperlink" Target="http://www.morgan-creative.com/blog/" TargetMode="External"/><Relationship Id="rId67" Type="http://schemas.openxmlformats.org/officeDocument/2006/relationships/hyperlink" Target="http://instagram.com/levitatestyle" TargetMode="External"/><Relationship Id="rId68" Type="http://schemas.openxmlformats.org/officeDocument/2006/relationships/hyperlink" Target="http://instagram.com/lookingflyonadime" TargetMode="External"/><Relationship Id="rId69" Type="http://schemas.openxmlformats.org/officeDocument/2006/relationships/hyperlink" Target="http://lookingflyonadime.com" TargetMode="External"/><Relationship Id="rId160" Type="http://schemas.openxmlformats.org/officeDocument/2006/relationships/hyperlink" Target="http://www.ITSCHRISH.com" TargetMode="External"/><Relationship Id="rId161" Type="http://schemas.openxmlformats.org/officeDocument/2006/relationships/hyperlink" Target="http://instagram.com/xxjmitch" TargetMode="External"/><Relationship Id="rId162" Type="http://schemas.openxmlformats.org/officeDocument/2006/relationships/hyperlink" Target="http://instagram.com/tjmizell" TargetMode="External"/><Relationship Id="rId163" Type="http://schemas.openxmlformats.org/officeDocument/2006/relationships/hyperlink" Target="http://instagram.com/astuteattire" TargetMode="External"/><Relationship Id="rId164" Type="http://schemas.openxmlformats.org/officeDocument/2006/relationships/hyperlink" Target="http://instagram.com/vlad.loy" TargetMode="External"/><Relationship Id="rId165" Type="http://schemas.openxmlformats.org/officeDocument/2006/relationships/hyperlink" Target="http://instagram.com/paperlet/" TargetMode="External"/><Relationship Id="rId166" Type="http://schemas.openxmlformats.org/officeDocument/2006/relationships/hyperlink" Target="http://instagram.com/thestyleintern" TargetMode="External"/><Relationship Id="rId167" Type="http://schemas.openxmlformats.org/officeDocument/2006/relationships/hyperlink" Target="http://thestyleintern.com/" TargetMode="External"/><Relationship Id="rId168" Type="http://schemas.openxmlformats.org/officeDocument/2006/relationships/hyperlink" Target="http://instagram.com/sandramanay" TargetMode="External"/><Relationship Id="rId169" Type="http://schemas.openxmlformats.org/officeDocument/2006/relationships/hyperlink" Target="http://instagram.com/2001films" TargetMode="External"/><Relationship Id="rId250" Type="http://schemas.openxmlformats.org/officeDocument/2006/relationships/hyperlink" Target="http://instagram.com/boymeetsgrl" TargetMode="External"/><Relationship Id="rId251" Type="http://schemas.openxmlformats.org/officeDocument/2006/relationships/hyperlink" Target="http://instagram.com/mariannenavada" TargetMode="External"/><Relationship Id="rId252" Type="http://schemas.openxmlformats.org/officeDocument/2006/relationships/hyperlink" Target="http://instagram.com/brittanyroughton" TargetMode="External"/><Relationship Id="rId253" Type="http://schemas.openxmlformats.org/officeDocument/2006/relationships/hyperlink" Target="http://instagram.com/nicolettemason" TargetMode="External"/><Relationship Id="rId254" Type="http://schemas.openxmlformats.org/officeDocument/2006/relationships/hyperlink" Target="http://instagram.com/lisadnyc" TargetMode="External"/><Relationship Id="rId255" Type="http://schemas.openxmlformats.org/officeDocument/2006/relationships/hyperlink" Target="http://instagram.com/standardstyle" TargetMode="External"/><Relationship Id="rId256" Type="http://schemas.openxmlformats.org/officeDocument/2006/relationships/hyperlink" Target="http://instagram.com/curator_on_the_run" TargetMode="External"/><Relationship Id="rId257" Type="http://schemas.openxmlformats.org/officeDocument/2006/relationships/hyperlink" Target="http://instagram.com/stylishsarahnyc" TargetMode="External"/><Relationship Id="rId258" Type="http://schemas.openxmlformats.org/officeDocument/2006/relationships/hyperlink" Target="http://www.stylishsarah.com" TargetMode="External"/><Relationship Id="rId259" Type="http://schemas.openxmlformats.org/officeDocument/2006/relationships/hyperlink" Target="http://instagram.com/abostonblazer" TargetMode="External"/><Relationship Id="rId100" Type="http://schemas.openxmlformats.org/officeDocument/2006/relationships/hyperlink" Target="http://instagram.com/modelwarren" TargetMode="External"/><Relationship Id="rId101" Type="http://schemas.openxmlformats.org/officeDocument/2006/relationships/hyperlink" Target="http://instagram.com/ryanbyryanchua" TargetMode="External"/><Relationship Id="rId102" Type="http://schemas.openxmlformats.org/officeDocument/2006/relationships/hyperlink" Target="http://instagram.com/arianalauren/" TargetMode="External"/><Relationship Id="rId103" Type="http://schemas.openxmlformats.org/officeDocument/2006/relationships/hyperlink" Target="http://instagram.com/lisaalinh" TargetMode="External"/><Relationship Id="rId104" Type="http://schemas.openxmlformats.org/officeDocument/2006/relationships/hyperlink" Target="http://instagram.com/jeremyville" TargetMode="External"/><Relationship Id="rId105" Type="http://schemas.openxmlformats.org/officeDocument/2006/relationships/hyperlink" Target="http://instagram.com/bronbermudez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instagram.com/dametraveler" TargetMode="External"/><Relationship Id="rId14" Type="http://schemas.openxmlformats.org/officeDocument/2006/relationships/hyperlink" Target="http://www.dametraveler.com" TargetMode="External"/><Relationship Id="rId15" Type="http://schemas.openxmlformats.org/officeDocument/2006/relationships/hyperlink" Target="http://instagram.com/jeffmindell/" TargetMode="External"/><Relationship Id="rId16" Type="http://schemas.openxmlformats.org/officeDocument/2006/relationships/hyperlink" Target="http://jeffmindellphotography.com/lifestyle" TargetMode="External"/><Relationship Id="rId17" Type="http://schemas.openxmlformats.org/officeDocument/2006/relationships/hyperlink" Target="http://instagram.com/reyalfashion" TargetMode="External"/><Relationship Id="rId18" Type="http://schemas.openxmlformats.org/officeDocument/2006/relationships/hyperlink" Target="http://www.reyalfashion.com" TargetMode="External"/><Relationship Id="rId19" Type="http://schemas.openxmlformats.org/officeDocument/2006/relationships/hyperlink" Target="http://instagram.com/raquelpaivablog" TargetMode="External"/><Relationship Id="rId63" Type="http://schemas.openxmlformats.org/officeDocument/2006/relationships/hyperlink" Target="http://www.mariomonforte.com/" TargetMode="External"/><Relationship Id="rId50" Type="http://schemas.openxmlformats.org/officeDocument/2006/relationships/hyperlink" Target="http://instagram.com/sandramanay" TargetMode="External"/><Relationship Id="rId51" Type="http://schemas.openxmlformats.org/officeDocument/2006/relationships/hyperlink" Target="http://instagram.com/kellykkroberts" TargetMode="External"/><Relationship Id="rId52" Type="http://schemas.openxmlformats.org/officeDocument/2006/relationships/hyperlink" Target="http://instagram.com/austinxc04" TargetMode="External"/><Relationship Id="rId53" Type="http://schemas.openxmlformats.org/officeDocument/2006/relationships/hyperlink" Target="http://instagram.com/streets_stripes" TargetMode="External"/><Relationship Id="rId54" Type="http://schemas.openxmlformats.org/officeDocument/2006/relationships/hyperlink" Target="http://instagram.com/maistylepages" TargetMode="External"/><Relationship Id="rId55" Type="http://schemas.openxmlformats.org/officeDocument/2006/relationships/hyperlink" Target="http://instagram.com/glamlatte" TargetMode="External"/><Relationship Id="rId56" Type="http://schemas.openxmlformats.org/officeDocument/2006/relationships/hyperlink" Target="http://instagram.com/dallaswardrobe" TargetMode="External"/><Relationship Id="rId57" Type="http://schemas.openxmlformats.org/officeDocument/2006/relationships/hyperlink" Target="http://instagram.com/hauteinhabit" TargetMode="External"/><Relationship Id="rId58" Type="http://schemas.openxmlformats.org/officeDocument/2006/relationships/hyperlink" Target="http://instagram.com/sarahjrose/" TargetMode="External"/><Relationship Id="rId59" Type="http://schemas.openxmlformats.org/officeDocument/2006/relationships/hyperlink" Target="http://whatsarahknows.com/" TargetMode="External"/><Relationship Id="rId40" Type="http://schemas.openxmlformats.org/officeDocument/2006/relationships/hyperlink" Target="http://instagram.com/ladylemonsalt" TargetMode="External"/><Relationship Id="rId41" Type="http://schemas.openxmlformats.org/officeDocument/2006/relationships/hyperlink" Target="http://cherry-and-also-bomb.tumblr.com" TargetMode="External"/><Relationship Id="rId42" Type="http://schemas.openxmlformats.org/officeDocument/2006/relationships/hyperlink" Target="http://instagram.com/iam_chrish" TargetMode="External"/><Relationship Id="rId43" Type="http://schemas.openxmlformats.org/officeDocument/2006/relationships/hyperlink" Target="http://www.ITSCHRISH.com" TargetMode="External"/><Relationship Id="rId44" Type="http://schemas.openxmlformats.org/officeDocument/2006/relationships/hyperlink" Target="http://instagram.com/xxjmitch" TargetMode="External"/><Relationship Id="rId45" Type="http://schemas.openxmlformats.org/officeDocument/2006/relationships/hyperlink" Target="http://instagram.com/astuteattire" TargetMode="External"/><Relationship Id="rId46" Type="http://schemas.openxmlformats.org/officeDocument/2006/relationships/hyperlink" Target="http://instagram.com/vlad.loy" TargetMode="External"/><Relationship Id="rId47" Type="http://schemas.openxmlformats.org/officeDocument/2006/relationships/hyperlink" Target="http://instagram.com/paperlet/" TargetMode="External"/><Relationship Id="rId48" Type="http://schemas.openxmlformats.org/officeDocument/2006/relationships/hyperlink" Target="http://instagram.com/thestyleintern" TargetMode="External"/><Relationship Id="rId49" Type="http://schemas.openxmlformats.org/officeDocument/2006/relationships/hyperlink" Target="http://thestyleintern.com/" TargetMode="External"/><Relationship Id="rId1" Type="http://schemas.openxmlformats.org/officeDocument/2006/relationships/hyperlink" Target="http://instagram.com/vanillaandlace" TargetMode="External"/><Relationship Id="rId2" Type="http://schemas.openxmlformats.org/officeDocument/2006/relationships/hyperlink" Target="http://instagram.com/lyndseyzorich/" TargetMode="External"/><Relationship Id="rId3" Type="http://schemas.openxmlformats.org/officeDocument/2006/relationships/hyperlink" Target="http://instagram.com/ari_says" TargetMode="External"/><Relationship Id="rId4" Type="http://schemas.openxmlformats.org/officeDocument/2006/relationships/hyperlink" Target="http://instagram.com/ladyandprince" TargetMode="External"/><Relationship Id="rId5" Type="http://schemas.openxmlformats.org/officeDocument/2006/relationships/hyperlink" Target="http://instagram.com/feathers_frills/" TargetMode="External"/><Relationship Id="rId6" Type="http://schemas.openxmlformats.org/officeDocument/2006/relationships/hyperlink" Target="http://instagram.com/somethingnavy" TargetMode="External"/><Relationship Id="rId7" Type="http://schemas.openxmlformats.org/officeDocument/2006/relationships/hyperlink" Target="http://instagram.com/peaceloveshea" TargetMode="External"/><Relationship Id="rId8" Type="http://schemas.openxmlformats.org/officeDocument/2006/relationships/hyperlink" Target="http://www.peaceloveshea.com/" TargetMode="External"/><Relationship Id="rId9" Type="http://schemas.openxmlformats.org/officeDocument/2006/relationships/hyperlink" Target="http://instagram.com/darrenburton_/" TargetMode="External"/><Relationship Id="rId30" Type="http://schemas.openxmlformats.org/officeDocument/2006/relationships/hyperlink" Target="http://franciskenneth.com" TargetMode="External"/><Relationship Id="rId31" Type="http://schemas.openxmlformats.org/officeDocument/2006/relationships/hyperlink" Target="http://instagram.com/barrettpall" TargetMode="External"/><Relationship Id="rId32" Type="http://schemas.openxmlformats.org/officeDocument/2006/relationships/hyperlink" Target="http://instagram.com/latonyayvette" TargetMode="External"/><Relationship Id="rId33" Type="http://schemas.openxmlformats.org/officeDocument/2006/relationships/hyperlink" Target="http://www.latonyayvette.com" TargetMode="External"/><Relationship Id="rId34" Type="http://schemas.openxmlformats.org/officeDocument/2006/relationships/hyperlink" Target="http://instagram.com/modernthrift" TargetMode="External"/><Relationship Id="rId35" Type="http://schemas.openxmlformats.org/officeDocument/2006/relationships/hyperlink" Target="http://modernthrift.tumblr.com" TargetMode="External"/><Relationship Id="rId36" Type="http://schemas.openxmlformats.org/officeDocument/2006/relationships/hyperlink" Target="https://instagram.com/shapeofcontent" TargetMode="External"/><Relationship Id="rId37" Type="http://schemas.openxmlformats.org/officeDocument/2006/relationships/hyperlink" Target="http://shapeofcontent.com/" TargetMode="External"/><Relationship Id="rId38" Type="http://schemas.openxmlformats.org/officeDocument/2006/relationships/hyperlink" Target="http://instagram.com/brandonbeltran" TargetMode="External"/><Relationship Id="rId39" Type="http://schemas.openxmlformats.org/officeDocument/2006/relationships/hyperlink" Target="http://b-fullout.blogspot.com" TargetMode="External"/><Relationship Id="rId20" Type="http://schemas.openxmlformats.org/officeDocument/2006/relationships/hyperlink" Target="http://www.raquelpaiva.com" TargetMode="External"/><Relationship Id="rId21" Type="http://schemas.openxmlformats.org/officeDocument/2006/relationships/hyperlink" Target="http://instagram.com/ofmiceandmenswear" TargetMode="External"/><Relationship Id="rId22" Type="http://schemas.openxmlformats.org/officeDocument/2006/relationships/hyperlink" Target="http://www.ofmiceandmenswear.com" TargetMode="External"/><Relationship Id="rId23" Type="http://schemas.openxmlformats.org/officeDocument/2006/relationships/hyperlink" Target="http://instagram.com/jezzicasmith" TargetMode="External"/><Relationship Id="rId24" Type="http://schemas.openxmlformats.org/officeDocument/2006/relationships/hyperlink" Target="http://WHISKEYGYPSY.COM" TargetMode="External"/><Relationship Id="rId25" Type="http://schemas.openxmlformats.org/officeDocument/2006/relationships/hyperlink" Target="http://instagram.com/morgancreative" TargetMode="External"/><Relationship Id="rId26" Type="http://schemas.openxmlformats.org/officeDocument/2006/relationships/hyperlink" Target="http://www.morgan-creative.com/blog/" TargetMode="External"/><Relationship Id="rId27" Type="http://schemas.openxmlformats.org/officeDocument/2006/relationships/hyperlink" Target="http://instagram.com/lookingflyonadime" TargetMode="External"/><Relationship Id="rId28" Type="http://schemas.openxmlformats.org/officeDocument/2006/relationships/hyperlink" Target="http://lookingflyonadime.com" TargetMode="External"/><Relationship Id="rId29" Type="http://schemas.openxmlformats.org/officeDocument/2006/relationships/hyperlink" Target="http://instagram.com/franciskenneth" TargetMode="External"/><Relationship Id="rId60" Type="http://schemas.openxmlformats.org/officeDocument/2006/relationships/hyperlink" Target="http://instagram.com/venuswaslike" TargetMode="External"/><Relationship Id="rId61" Type="http://schemas.openxmlformats.org/officeDocument/2006/relationships/hyperlink" Target="http://www.venus-tong.com" TargetMode="External"/><Relationship Id="rId62" Type="http://schemas.openxmlformats.org/officeDocument/2006/relationships/hyperlink" Target="http://instagram.com/mariomonforte" TargetMode="External"/><Relationship Id="rId10" Type="http://schemas.openxmlformats.org/officeDocument/2006/relationships/hyperlink" Target="http://DarrenBurton.us" TargetMode="External"/><Relationship Id="rId11" Type="http://schemas.openxmlformats.org/officeDocument/2006/relationships/hyperlink" Target="http://instagram.com/bydianamarks/" TargetMode="External"/><Relationship Id="rId12" Type="http://schemas.openxmlformats.org/officeDocument/2006/relationships/hyperlink" Target="http://www.LAbyDia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4"/>
  <sheetViews>
    <sheetView topLeftCell="C1" workbookViewId="0">
      <pane ySplit="1" topLeftCell="A2" activePane="bottomLeft" state="frozen"/>
      <selection pane="bottomLeft" activeCell="H11" sqref="H11"/>
    </sheetView>
  </sheetViews>
  <sheetFormatPr baseColWidth="10" defaultColWidth="14.5" defaultRowHeight="15.75" customHeight="1" x14ac:dyDescent="0"/>
  <cols>
    <col min="1" max="1" width="18" customWidth="1"/>
    <col min="2" max="2" width="33.1640625" customWidth="1"/>
    <col min="4" max="4" width="31.33203125" customWidth="1"/>
    <col min="5" max="5" width="50.5" customWidth="1"/>
    <col min="6" max="6" width="27.6640625" hidden="1" customWidth="1"/>
    <col min="7" max="7" width="40.6640625" customWidth="1"/>
    <col min="8" max="8" width="18.83203125" customWidth="1"/>
  </cols>
  <sheetData>
    <row r="1" spans="1:28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21" customHeight="1">
      <c r="A2" s="6" t="str">
        <f>HYPERLINK("http://instagram.com/ouropenroad","@ouropenroad")</f>
        <v>@ouropenroad</v>
      </c>
      <c r="B2" s="7" t="s">
        <v>8</v>
      </c>
      <c r="C2" s="8">
        <v>71200</v>
      </c>
      <c r="D2" s="7"/>
      <c r="E2" s="9" t="s">
        <v>9</v>
      </c>
      <c r="F2" s="9"/>
      <c r="G2" s="7"/>
      <c r="H2" s="10" t="s">
        <v>10</v>
      </c>
      <c r="I2" s="5" t="b">
        <f>G2=""</f>
        <v>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21" customHeight="1">
      <c r="A3" s="11" t="str">
        <f>HYPERLINK("http://instagram.com/bleubird","@bleubird")</f>
        <v>@bleubird</v>
      </c>
      <c r="B3" s="7" t="s">
        <v>11</v>
      </c>
      <c r="C3" s="8">
        <v>190000</v>
      </c>
      <c r="D3" s="12" t="s">
        <v>12</v>
      </c>
      <c r="E3" s="9" t="s">
        <v>13</v>
      </c>
      <c r="F3" s="9"/>
      <c r="G3" s="7" t="s">
        <v>14</v>
      </c>
      <c r="H3" s="10" t="s">
        <v>15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21" customHeight="1">
      <c r="A4" s="11" t="str">
        <f>HYPERLINK("http://instagram.com/houseofharper","@houseofharper")</f>
        <v>@houseofharper</v>
      </c>
      <c r="B4" s="13" t="s">
        <v>16</v>
      </c>
      <c r="C4" s="8">
        <v>29209</v>
      </c>
      <c r="D4" s="7"/>
      <c r="E4" s="9" t="s">
        <v>17</v>
      </c>
      <c r="F4" s="9"/>
      <c r="G4" s="7" t="s">
        <v>18</v>
      </c>
      <c r="H4" s="10" t="s">
        <v>15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21" customHeight="1">
      <c r="A5" s="6" t="str">
        <f>HYPERLINK("http://instagram.com/mamawatters","@mamawatters")</f>
        <v>@mamawatters</v>
      </c>
      <c r="B5" s="7" t="s">
        <v>19</v>
      </c>
      <c r="C5" s="8">
        <v>68900</v>
      </c>
      <c r="D5" s="12" t="s">
        <v>20</v>
      </c>
      <c r="E5" s="9" t="s">
        <v>21</v>
      </c>
      <c r="F5" s="9"/>
      <c r="G5" s="7" t="s">
        <v>22</v>
      </c>
      <c r="H5" s="10" t="s">
        <v>15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21" customHeight="1">
      <c r="A6" s="14" t="str">
        <f>HYPERLINK("https://instagram.com/kirstenalana","@kirstenalana")</f>
        <v>@kirstenalana</v>
      </c>
      <c r="B6" s="15" t="s">
        <v>23</v>
      </c>
      <c r="C6" s="16">
        <v>77860</v>
      </c>
      <c r="D6" s="7" t="s">
        <v>24</v>
      </c>
      <c r="E6" s="17"/>
      <c r="F6" s="17"/>
      <c r="G6" s="7"/>
      <c r="H6" s="18" t="s">
        <v>25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21" customHeight="1">
      <c r="A7" s="11" t="str">
        <f>HYPERLINK("http://instagram.com/greengal","http@greengal")</f>
        <v>http@greengal</v>
      </c>
      <c r="B7" s="7" t="s">
        <v>26</v>
      </c>
      <c r="C7" s="8">
        <v>9600</v>
      </c>
      <c r="D7" s="12" t="s">
        <v>27</v>
      </c>
      <c r="E7" s="7"/>
      <c r="F7" s="7"/>
      <c r="G7" s="7" t="s">
        <v>28</v>
      </c>
      <c r="H7" s="10" t="s">
        <v>15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21" customHeight="1">
      <c r="A8" s="11" t="str">
        <f>HYPERLINK("http://instagram.com/vanillaandlace","@vanillaandlace")</f>
        <v>@vanillaandlace</v>
      </c>
      <c r="B8" s="7" t="s">
        <v>29</v>
      </c>
      <c r="C8" s="8">
        <v>10600</v>
      </c>
      <c r="D8" s="12" t="s">
        <v>30</v>
      </c>
      <c r="E8" s="9" t="s">
        <v>31</v>
      </c>
      <c r="F8" s="9"/>
      <c r="G8" s="7" t="s">
        <v>32</v>
      </c>
      <c r="H8" s="10" t="s">
        <v>15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21" customHeight="1">
      <c r="A9" s="11" t="str">
        <f>HYPERLINK("http://instagram.com/sparklingfootsteps/","@sparklingfootsteps")</f>
        <v>@sparklingfootsteps</v>
      </c>
      <c r="B9" s="13" t="s">
        <v>33</v>
      </c>
      <c r="C9" s="8">
        <v>14300</v>
      </c>
      <c r="D9" s="7"/>
      <c r="E9" s="7"/>
      <c r="F9" s="7"/>
      <c r="G9" s="7"/>
      <c r="H9" s="10" t="s">
        <v>15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21" customHeight="1">
      <c r="A10" s="11" t="str">
        <f>HYPERLINK("http://instagram.com/mommasgonecity","@mommasgonecity")</f>
        <v>@mommasgonecity</v>
      </c>
      <c r="B10" s="7" t="s">
        <v>34</v>
      </c>
      <c r="C10" s="8">
        <v>489000</v>
      </c>
      <c r="D10" s="7"/>
      <c r="E10" s="7"/>
      <c r="F10" s="7"/>
      <c r="G10" s="7" t="s">
        <v>28</v>
      </c>
      <c r="H10" s="10" t="s">
        <v>15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21" customHeight="1">
      <c r="A11" s="11" t="str">
        <f>HYPERLINK("http://instagram.com/klodid","@klodid")</f>
        <v>@klodid</v>
      </c>
      <c r="B11" s="7" t="s">
        <v>35</v>
      </c>
      <c r="C11" s="8">
        <v>38400</v>
      </c>
      <c r="D11" s="7"/>
      <c r="E11" s="19" t="s">
        <v>36</v>
      </c>
      <c r="F11" s="19"/>
      <c r="G11" s="7" t="s">
        <v>37</v>
      </c>
      <c r="H11" s="10" t="s">
        <v>38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21" customHeight="1">
      <c r="A12" s="11" t="str">
        <f>HYPERLINK("http://instagram.com/houseinhabit/","@houseinhabit/")</f>
        <v>@houseinhabit/</v>
      </c>
      <c r="B12" s="20" t="s">
        <v>39</v>
      </c>
      <c r="C12" s="8">
        <v>53600</v>
      </c>
      <c r="D12" s="12" t="s">
        <v>40</v>
      </c>
      <c r="E12" s="9" t="s">
        <v>41</v>
      </c>
      <c r="F12" s="9"/>
      <c r="G12" s="7" t="s">
        <v>28</v>
      </c>
      <c r="H12" s="10" t="s">
        <v>15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21" customHeight="1">
      <c r="A13" s="11" t="str">
        <f>HYPERLINK("http://instagram.com/naomipq/","@naomipq")</f>
        <v>@naomipq</v>
      </c>
      <c r="B13" s="13" t="s">
        <v>42</v>
      </c>
      <c r="C13" s="8">
        <v>56900</v>
      </c>
      <c r="D13" s="7"/>
      <c r="E13" s="7"/>
      <c r="F13" s="7"/>
      <c r="G13" s="7"/>
      <c r="H13" s="10" t="s">
        <v>15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21" customHeight="1">
      <c r="A14" s="6" t="str">
        <f>HYPERLINK("http://instagram.com/jenheremphoto","@jenheremphoto")</f>
        <v>@jenheremphoto</v>
      </c>
      <c r="B14" s="13" t="s">
        <v>43</v>
      </c>
      <c r="C14" s="8"/>
      <c r="D14" s="7"/>
      <c r="E14" s="9" t="s">
        <v>44</v>
      </c>
      <c r="F14" s="9"/>
      <c r="G14" s="7"/>
      <c r="H14" s="10" t="s">
        <v>38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21" customHeight="1">
      <c r="A15" s="11" t="str">
        <f>HYPERLINK("http://instagram.com/margejacobsen","@margejacobsen")</f>
        <v>@margejacobsen</v>
      </c>
      <c r="B15" s="7" t="s">
        <v>45</v>
      </c>
      <c r="C15" s="8">
        <v>4218</v>
      </c>
      <c r="D15" s="7"/>
      <c r="E15" s="9" t="s">
        <v>46</v>
      </c>
      <c r="F15" s="9"/>
      <c r="G15" s="7"/>
      <c r="H15" s="10" t="s">
        <v>38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21" customHeight="1">
      <c r="A16" s="11" t="str">
        <f>HYPERLINK("http://instagram.com/lifeasallison","@lifeasallison")</f>
        <v>@lifeasallison</v>
      </c>
      <c r="B16" s="7" t="s">
        <v>47</v>
      </c>
      <c r="C16" s="8">
        <v>13600</v>
      </c>
      <c r="D16" s="7"/>
      <c r="E16" s="9" t="s">
        <v>48</v>
      </c>
      <c r="F16" s="9"/>
      <c r="G16" s="7" t="s">
        <v>49</v>
      </c>
      <c r="H16" s="10" t="s">
        <v>50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21" customHeight="1">
      <c r="A17" s="21" t="str">
        <f>HYPERLINK("http://instagram.com/lyndseyzorich/","@lyndseyzorich")</f>
        <v>@lyndseyzorich</v>
      </c>
      <c r="B17" s="7" t="s">
        <v>51</v>
      </c>
      <c r="C17" s="8">
        <v>1672</v>
      </c>
      <c r="D17" s="12" t="s">
        <v>52</v>
      </c>
      <c r="E17" s="9" t="s">
        <v>53</v>
      </c>
      <c r="F17" s="9"/>
      <c r="G17" s="7" t="s">
        <v>54</v>
      </c>
      <c r="H17" s="10" t="s">
        <v>15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21" customHeight="1">
      <c r="A18" s="21" t="str">
        <f>HYPERLINK("http://instagram.com/ari_says","@ari_says")</f>
        <v>@ari_says</v>
      </c>
      <c r="B18" s="7" t="s">
        <v>55</v>
      </c>
      <c r="C18" s="8">
        <v>16000</v>
      </c>
      <c r="D18" s="22" t="s">
        <v>56</v>
      </c>
      <c r="E18" s="9" t="s">
        <v>57</v>
      </c>
      <c r="F18" s="9"/>
      <c r="G18" s="7" t="s">
        <v>58</v>
      </c>
      <c r="H18" s="10" t="s">
        <v>59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21" customHeight="1">
      <c r="A19" s="21" t="str">
        <f>HYPERLINK("http://instagram.com/mommalewsblog","@mommalewsblog")</f>
        <v>@mommalewsblog</v>
      </c>
      <c r="B19" s="7" t="s">
        <v>60</v>
      </c>
      <c r="C19" s="23">
        <v>3694</v>
      </c>
      <c r="D19" s="7"/>
      <c r="E19" s="9" t="s">
        <v>61</v>
      </c>
      <c r="F19" s="9"/>
      <c r="G19" s="7" t="s">
        <v>62</v>
      </c>
      <c r="H19" s="10" t="s">
        <v>63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21" customHeight="1">
      <c r="A20" s="11" t="str">
        <f>HYPERLINK("http://instagram.com/emmahemingwillis/","@emmahemingwillis")</f>
        <v>@emmahemingwillis</v>
      </c>
      <c r="B20" s="13" t="s">
        <v>64</v>
      </c>
      <c r="C20" s="8">
        <v>11000</v>
      </c>
      <c r="D20" s="7"/>
      <c r="E20" s="9" t="s">
        <v>65</v>
      </c>
      <c r="F20" s="9"/>
      <c r="G20" s="7" t="s">
        <v>54</v>
      </c>
      <c r="H20" s="10" t="s">
        <v>66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21" customHeight="1">
      <c r="A21" s="11" t="str">
        <f>HYPERLINK("http://instagram.com/ladyandprince","@ladyandprince")</f>
        <v>@ladyandprince</v>
      </c>
      <c r="B21" s="13" t="s">
        <v>67</v>
      </c>
      <c r="C21" s="8">
        <v>11500</v>
      </c>
      <c r="D21" s="24" t="s">
        <v>68</v>
      </c>
      <c r="E21" s="9" t="s">
        <v>69</v>
      </c>
      <c r="F21" s="9"/>
      <c r="G21" s="7" t="s">
        <v>54</v>
      </c>
      <c r="H21" s="10" t="s">
        <v>70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21" customHeight="1">
      <c r="A22" s="11" t="str">
        <f>HYPERLINK("http://instagram.com/erincullison/","@erincullison/")</f>
        <v>@erincullison/</v>
      </c>
      <c r="B22" s="13" t="s">
        <v>71</v>
      </c>
      <c r="C22" s="8">
        <v>4911</v>
      </c>
      <c r="D22" s="7"/>
      <c r="E22" s="7"/>
      <c r="F22" s="7"/>
      <c r="G22" s="7" t="s">
        <v>54</v>
      </c>
      <c r="H22" s="25" t="s">
        <v>72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21" customHeight="1">
      <c r="A23" s="11" t="str">
        <f>HYPERLINK("http://instagram.com/feathers_frills/","@feathers_frills")</f>
        <v>@feathers_frills</v>
      </c>
      <c r="B23" s="7" t="s">
        <v>73</v>
      </c>
      <c r="C23" s="8">
        <v>16915</v>
      </c>
      <c r="D23" s="26" t="s">
        <v>74</v>
      </c>
      <c r="E23" s="9" t="s">
        <v>75</v>
      </c>
      <c r="F23" s="9"/>
      <c r="G23" s="7" t="s">
        <v>54</v>
      </c>
      <c r="H23" s="10" t="s">
        <v>76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21" customHeight="1">
      <c r="A24" s="11" t="str">
        <f>HYPERLINK("http://instagram.com/taylorlashae","@taylorlashae")</f>
        <v>@taylorlashae</v>
      </c>
      <c r="B24" s="7" t="s">
        <v>77</v>
      </c>
      <c r="C24" s="8">
        <v>47300</v>
      </c>
      <c r="D24" s="12" t="s">
        <v>78</v>
      </c>
      <c r="E24" s="7"/>
      <c r="F24" s="7"/>
      <c r="G24" s="7" t="s">
        <v>54</v>
      </c>
      <c r="H24" s="10" t="s">
        <v>79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21" customHeight="1">
      <c r="A25" s="6" t="str">
        <f>HYPERLINK("http://instagram.com/merylvals","@merylvals")</f>
        <v>@merylvals</v>
      </c>
      <c r="B25" s="27" t="s">
        <v>80</v>
      </c>
      <c r="C25" s="8">
        <v>6274</v>
      </c>
      <c r="D25" s="28" t="s">
        <v>81</v>
      </c>
      <c r="E25" s="7"/>
      <c r="F25" s="7"/>
      <c r="G25" s="7" t="s">
        <v>54</v>
      </c>
      <c r="H25" s="25" t="s">
        <v>82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21" customHeight="1">
      <c r="A26" s="29"/>
      <c r="B26" s="30"/>
      <c r="C26" s="31"/>
      <c r="E26" s="32"/>
      <c r="F26" s="33"/>
      <c r="H26" s="3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21" customHeight="1">
      <c r="A27" s="35" t="str">
        <f>HYPERLINK("http://instagram.com/anabrandt","anabrandt")</f>
        <v>anabrandt</v>
      </c>
      <c r="B27" s="30" t="s">
        <v>83</v>
      </c>
      <c r="C27" s="31">
        <v>14979</v>
      </c>
      <c r="E27" s="32" t="s">
        <v>84</v>
      </c>
      <c r="F27" s="33" t="s">
        <v>85</v>
      </c>
      <c r="H27" s="34" t="s">
        <v>63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21" customHeight="1">
      <c r="A28" s="21" t="str">
        <f>HYPERLINK("http://instagram.com/somethingnavy","@somethingnavy")</f>
        <v>@somethingnavy</v>
      </c>
      <c r="B28" s="7" t="s">
        <v>86</v>
      </c>
      <c r="C28" s="8">
        <v>318000</v>
      </c>
      <c r="D28" s="7" t="s">
        <v>87</v>
      </c>
      <c r="E28" s="19" t="s">
        <v>88</v>
      </c>
      <c r="G28" s="7" t="s">
        <v>54</v>
      </c>
      <c r="H28" s="10" t="s">
        <v>76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21" customHeight="1">
      <c r="A29" s="21" t="str">
        <f>HYPERLINK("http://instagram.com/theglamourai","@theglamourai")</f>
        <v>@theglamourai</v>
      </c>
      <c r="B29" s="7" t="s">
        <v>89</v>
      </c>
      <c r="C29" s="8">
        <v>107000</v>
      </c>
      <c r="D29" s="7"/>
      <c r="E29" s="9" t="s">
        <v>90</v>
      </c>
      <c r="F29" s="9"/>
      <c r="G29" s="7"/>
      <c r="H29" s="10" t="s">
        <v>76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21" customHeight="1">
      <c r="A30" s="21" t="str">
        <f>HYPERLINK("http://instagram.com/peaceloveshea","@peaceloveshea")</f>
        <v>@peaceloveshea</v>
      </c>
      <c r="B30" s="7" t="s">
        <v>91</v>
      </c>
      <c r="C30" s="8">
        <v>674000</v>
      </c>
      <c r="D30" s="12" t="s">
        <v>92</v>
      </c>
      <c r="E30" s="36" t="str">
        <f>HYPERLINK("http://www.peaceloveshea.com/","http://www.peaceloveshea.com/")</f>
        <v>http://www.peaceloveshea.com/</v>
      </c>
      <c r="F30" s="37"/>
      <c r="G30" s="7" t="s">
        <v>93</v>
      </c>
      <c r="H30" s="25" t="s">
        <v>94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21" customHeight="1">
      <c r="A31" s="6" t="str">
        <f>HYPERLINK("http://instagram.com/hey_im_kate","@hey_im_kate")</f>
        <v>@hey_im_kate</v>
      </c>
      <c r="B31" s="7" t="s">
        <v>95</v>
      </c>
      <c r="C31" s="8" t="s">
        <v>96</v>
      </c>
      <c r="D31" s="39" t="s">
        <v>97</v>
      </c>
      <c r="E31" s="5"/>
      <c r="F31" s="5"/>
      <c r="G31" s="40" t="s">
        <v>49</v>
      </c>
      <c r="H31" s="25" t="s">
        <v>76</v>
      </c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5"/>
      <c r="AB31" s="5"/>
    </row>
    <row r="32" spans="1:28" ht="21" customHeight="1">
      <c r="A32" s="6" t="str">
        <f>HYPERLINK("http://instagram.com/sonyayu/","@sonyayu")</f>
        <v>@sonyayu</v>
      </c>
      <c r="B32" s="7" t="s">
        <v>98</v>
      </c>
      <c r="C32" s="8" t="s">
        <v>99</v>
      </c>
      <c r="D32" s="12" t="s">
        <v>100</v>
      </c>
      <c r="E32" s="5"/>
      <c r="F32" s="5"/>
      <c r="G32" s="40" t="s">
        <v>49</v>
      </c>
      <c r="H32" s="25" t="s">
        <v>76</v>
      </c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5"/>
      <c r="AB32" s="5"/>
    </row>
    <row r="33" spans="1:28" ht="21" customHeight="1">
      <c r="A33" s="6" t="str">
        <f>HYPERLINK("https://instagram.com/sfgirlbybay","@sfgirlbybay")</f>
        <v>@sfgirlbybay</v>
      </c>
      <c r="B33" s="7" t="s">
        <v>101</v>
      </c>
      <c r="C33" s="8" t="s">
        <v>102</v>
      </c>
      <c r="D33" s="42" t="s">
        <v>103</v>
      </c>
      <c r="E33" s="5"/>
      <c r="F33" s="5"/>
      <c r="G33" s="38" t="s">
        <v>49</v>
      </c>
      <c r="H33" s="43" t="s">
        <v>76</v>
      </c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5"/>
      <c r="AB33" s="5"/>
    </row>
    <row r="34" spans="1:28" ht="21" customHeight="1">
      <c r="A34" s="6" t="str">
        <f>HYPERLINK("http://instagram.com/josh","@josh")</f>
        <v>@josh</v>
      </c>
      <c r="B34" s="7" t="s">
        <v>104</v>
      </c>
      <c r="C34" s="8" t="s">
        <v>105</v>
      </c>
      <c r="D34" s="7"/>
      <c r="E34" s="7"/>
      <c r="F34" s="7"/>
      <c r="G34" s="40" t="s">
        <v>49</v>
      </c>
      <c r="H34" s="25" t="s">
        <v>106</v>
      </c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5"/>
      <c r="AB34" s="5"/>
    </row>
    <row r="35" spans="1:28" ht="21" customHeight="1">
      <c r="A35" s="6" t="str">
        <f>HYPERLINK("http://instagram.com/lec101","@lec101")</f>
        <v>@lec101</v>
      </c>
      <c r="B35" s="7" t="s">
        <v>107</v>
      </c>
      <c r="C35" s="45">
        <v>77100</v>
      </c>
      <c r="D35" s="46" t="s">
        <v>108</v>
      </c>
      <c r="E35" s="46"/>
      <c r="F35" s="46"/>
      <c r="G35" s="40" t="s">
        <v>109</v>
      </c>
      <c r="H35" s="25" t="s">
        <v>110</v>
      </c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5"/>
      <c r="AB35" s="5"/>
    </row>
    <row r="36" spans="1:28" ht="21" customHeight="1">
      <c r="A36" s="6" t="str">
        <f>HYPERLINK("http://instagram.com/justaddglam","@justaddglam")</f>
        <v>@justaddglam</v>
      </c>
      <c r="B36" s="7" t="s">
        <v>111</v>
      </c>
      <c r="C36" s="8">
        <v>6400</v>
      </c>
      <c r="D36" s="47" t="s">
        <v>112</v>
      </c>
      <c r="E36" s="12"/>
      <c r="F36" s="12"/>
      <c r="G36" s="40" t="s">
        <v>49</v>
      </c>
      <c r="H36" s="25" t="s">
        <v>76</v>
      </c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5"/>
      <c r="AB36" s="5"/>
    </row>
    <row r="37" spans="1:28" ht="21" customHeight="1">
      <c r="A37" s="50" t="str">
        <f>HYPERLINK("http://instagram.com/lauralawsonvisconti/","@lauralawsonvisconti")</f>
        <v>@lauralawsonvisconti</v>
      </c>
      <c r="B37" s="51" t="s">
        <v>114</v>
      </c>
      <c r="C37" s="52">
        <v>132000</v>
      </c>
      <c r="D37" s="51" t="s">
        <v>115</v>
      </c>
      <c r="E37" s="49"/>
      <c r="F37" s="49"/>
      <c r="G37" s="51" t="s">
        <v>116</v>
      </c>
      <c r="H37" s="58" t="s">
        <v>117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21" customHeight="1">
      <c r="A38" s="50" t="str">
        <f>HYPERLINK("http://instagram.com/breekwarren","@breekwarren")</f>
        <v>@breekwarren</v>
      </c>
      <c r="B38" s="51" t="s">
        <v>123</v>
      </c>
      <c r="C38" s="52">
        <v>10500</v>
      </c>
      <c r="D38" s="49"/>
      <c r="E38" s="51" t="s">
        <v>124</v>
      </c>
      <c r="F38" s="51"/>
      <c r="G38" s="49"/>
      <c r="H38" s="58" t="s">
        <v>125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21" customHeight="1">
      <c r="A39" s="21" t="str">
        <f>HYPERLINK("http://instagram.com/joesteezzy","@joesteezzy")</f>
        <v>@joesteezzy</v>
      </c>
      <c r="B39" s="40" t="s">
        <v>126</v>
      </c>
      <c r="C39" s="59">
        <v>8055</v>
      </c>
      <c r="D39" s="7" t="s">
        <v>127</v>
      </c>
      <c r="E39" s="49"/>
      <c r="F39" s="49"/>
      <c r="G39" s="7"/>
      <c r="H39" s="25" t="s">
        <v>128</v>
      </c>
      <c r="I39" s="7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5"/>
      <c r="Y39" s="5"/>
      <c r="Z39" s="5"/>
      <c r="AA39" s="5"/>
      <c r="AB39" s="5"/>
    </row>
    <row r="40" spans="1:28" ht="21" customHeight="1">
      <c r="A40" s="50" t="str">
        <f>HYPERLINK("http://instagram.com/darrenburton_/","@darrenburton_")</f>
        <v>@darrenburton_</v>
      </c>
      <c r="B40" s="51" t="s">
        <v>129</v>
      </c>
      <c r="C40" s="52">
        <v>196000</v>
      </c>
      <c r="D40" s="60" t="s">
        <v>130</v>
      </c>
      <c r="E40" s="61" t="s">
        <v>131</v>
      </c>
      <c r="F40" s="63"/>
      <c r="G40" s="51" t="s">
        <v>142</v>
      </c>
      <c r="H40" s="58" t="s">
        <v>110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21" customHeight="1">
      <c r="A41" s="64" t="str">
        <f>HYPERLINK("http://instagram.com/bydianamarks/","@bydianamarks")</f>
        <v>@bydianamarks</v>
      </c>
      <c r="B41" s="65" t="s">
        <v>143</v>
      </c>
      <c r="C41" s="66">
        <v>605000</v>
      </c>
      <c r="D41" s="60" t="s">
        <v>144</v>
      </c>
      <c r="E41" s="61" t="s">
        <v>145</v>
      </c>
      <c r="F41" s="63"/>
      <c r="G41" s="18" t="s">
        <v>146</v>
      </c>
      <c r="H41" s="67" t="s">
        <v>76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21" customHeight="1">
      <c r="A42" s="78" t="str">
        <f>HYPERLINK("http://instagram.com/somethingnavy","@somethingnavy")</f>
        <v>@somethingnavy</v>
      </c>
      <c r="B42" s="79" t="s">
        <v>86</v>
      </c>
      <c r="C42" s="66">
        <v>328000</v>
      </c>
      <c r="D42" s="60" t="s">
        <v>152</v>
      </c>
      <c r="E42" s="5"/>
      <c r="F42" s="5"/>
      <c r="G42" s="18" t="s">
        <v>54</v>
      </c>
      <c r="H42" s="67" t="s">
        <v>76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21" customHeight="1">
      <c r="A43" s="21" t="str">
        <f>HYPERLINK("http://instagram.com/maryish","@maryish")</f>
        <v>@maryish</v>
      </c>
      <c r="B43" s="10" t="s">
        <v>153</v>
      </c>
      <c r="C43" s="8">
        <v>7467</v>
      </c>
      <c r="D43" s="27" t="s">
        <v>154</v>
      </c>
      <c r="E43" s="5"/>
      <c r="F43" s="5"/>
      <c r="G43" s="80" t="s">
        <v>155</v>
      </c>
      <c r="H43" s="10" t="s">
        <v>148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21" customHeight="1">
      <c r="A44" s="21" t="str">
        <f>HYPERLINK("http://instagram.com/jilliepie?modal=true","@jilliepie")</f>
        <v>@jilliepie</v>
      </c>
      <c r="B44" s="7" t="s">
        <v>156</v>
      </c>
      <c r="C44" s="45">
        <v>5000</v>
      </c>
      <c r="D44" s="7" t="s">
        <v>157</v>
      </c>
      <c r="E44" s="5"/>
      <c r="F44" s="5"/>
      <c r="G44" s="7" t="s">
        <v>158</v>
      </c>
      <c r="H44" s="10" t="s">
        <v>159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21" customHeight="1">
      <c r="A45" s="21" t="str">
        <f>HYPERLINK("http://instagram.com/mrrutherford9","@mrrutherford9")</f>
        <v>@mrrutherford9</v>
      </c>
      <c r="B45" s="10" t="s">
        <v>160</v>
      </c>
      <c r="C45" s="45">
        <v>19000</v>
      </c>
      <c r="D45" s="7" t="s">
        <v>161</v>
      </c>
      <c r="E45" s="5"/>
      <c r="F45" s="5"/>
      <c r="G45" s="7" t="s">
        <v>162</v>
      </c>
      <c r="H45" s="10" t="s">
        <v>163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21" customHeight="1">
      <c r="A46" s="21" t="str">
        <f>HYPERLINK("http://instagram.com/dametraveler","@dametraveler")</f>
        <v>@dametraveler</v>
      </c>
      <c r="B46" s="7" t="s">
        <v>164</v>
      </c>
      <c r="C46" s="45">
        <v>30000</v>
      </c>
      <c r="D46" s="12" t="s">
        <v>165</v>
      </c>
      <c r="E46" s="77" t="s">
        <v>166</v>
      </c>
      <c r="F46" s="81"/>
      <c r="G46" s="7" t="s">
        <v>167</v>
      </c>
      <c r="H46" s="25" t="s">
        <v>168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21" customHeight="1">
      <c r="A47" s="21" t="str">
        <f>HYPERLINK("http://instagram.com/500daysofsamar","@500daysofsamar")</f>
        <v>@500daysofsamar</v>
      </c>
      <c r="B47" s="10" t="s">
        <v>169</v>
      </c>
      <c r="C47" s="45">
        <v>3500</v>
      </c>
      <c r="D47" s="7" t="s">
        <v>170</v>
      </c>
      <c r="E47" s="5"/>
      <c r="F47" s="5"/>
      <c r="G47" s="7" t="s">
        <v>171</v>
      </c>
      <c r="H47" s="10" t="s">
        <v>172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21" customHeight="1">
      <c r="A48" s="11" t="str">
        <f>HYPERLINK("http://instagram.com/annajepson","@annajepson")</f>
        <v>@annajepson</v>
      </c>
      <c r="B48" s="10" t="s">
        <v>173</v>
      </c>
      <c r="C48" s="8">
        <v>32000</v>
      </c>
      <c r="D48" s="7"/>
      <c r="E48" s="77" t="s">
        <v>174</v>
      </c>
      <c r="F48" s="81"/>
      <c r="G48" s="7" t="s">
        <v>175</v>
      </c>
      <c r="H48" s="25" t="s">
        <v>176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21" customHeight="1">
      <c r="A49" s="11" t="str">
        <f>HYPERLINK("http://instagram.com/oliviasui","@oliviasui")</f>
        <v>@oliviasui</v>
      </c>
      <c r="B49" s="10" t="s">
        <v>177</v>
      </c>
      <c r="C49" s="8">
        <v>23000</v>
      </c>
      <c r="D49" s="12" t="s">
        <v>178</v>
      </c>
      <c r="E49" s="5"/>
      <c r="F49" s="5"/>
      <c r="G49" s="82" t="s">
        <v>179</v>
      </c>
      <c r="H49" s="10" t="s">
        <v>180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21" customHeight="1">
      <c r="A50" s="6" t="str">
        <f>HYPERLINK("http://instagram.com/jeffmindell/","@jeffmindell")</f>
        <v>@jeffmindell</v>
      </c>
      <c r="B50" s="10" t="s">
        <v>181</v>
      </c>
      <c r="C50" s="45">
        <v>10500</v>
      </c>
      <c r="D50" s="46" t="s">
        <v>182</v>
      </c>
      <c r="E50" s="77" t="s">
        <v>183</v>
      </c>
      <c r="F50" s="81"/>
      <c r="G50" s="42" t="s">
        <v>184</v>
      </c>
      <c r="H50" s="10" t="s">
        <v>134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21" customHeight="1">
      <c r="A51" s="11" t="str">
        <f>HYPERLINK("http://instagram.com/reyalfashion","@reyalfashion")</f>
        <v>@reyalfashion</v>
      </c>
      <c r="B51" s="7" t="s">
        <v>185</v>
      </c>
      <c r="C51" s="8">
        <v>10000</v>
      </c>
      <c r="D51" s="7" t="s">
        <v>186</v>
      </c>
      <c r="E51" s="77" t="s">
        <v>187</v>
      </c>
      <c r="F51" s="81"/>
      <c r="G51" s="42" t="s">
        <v>188</v>
      </c>
      <c r="H51" s="10" t="s">
        <v>136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21" customHeight="1">
      <c r="A52" s="6" t="str">
        <f>HYPERLINK("http://instagram.com/raquelpaivablog","@raquelpaivablog")</f>
        <v>@raquelpaivablog</v>
      </c>
      <c r="B52" s="10" t="s">
        <v>189</v>
      </c>
      <c r="C52" s="8">
        <v>14000</v>
      </c>
      <c r="D52" s="83" t="s">
        <v>190</v>
      </c>
      <c r="E52" s="77" t="s">
        <v>191</v>
      </c>
      <c r="F52" s="81"/>
      <c r="G52" s="7" t="s">
        <v>192</v>
      </c>
      <c r="H52" s="25" t="s">
        <v>76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21" customHeight="1">
      <c r="A53" s="6" t="str">
        <f>HYPERLINK("http://instagram.com/stopithenry","@stopithenry")</f>
        <v>@stopithenry</v>
      </c>
      <c r="B53" s="10" t="s">
        <v>193</v>
      </c>
      <c r="C53" s="45">
        <v>1300</v>
      </c>
      <c r="D53" s="7" t="s">
        <v>194</v>
      </c>
      <c r="E53" s="5"/>
      <c r="F53" s="5"/>
      <c r="G53" s="7" t="s">
        <v>195</v>
      </c>
      <c r="H53" s="10" t="s">
        <v>196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21" customHeight="1">
      <c r="A54" s="6" t="str">
        <f>HYPERLINK("http://instagram.com/ofmiceandmenswear","@ofmiceandmenswear")</f>
        <v>@ofmiceandmenswear</v>
      </c>
      <c r="B54" s="84" t="s">
        <v>197</v>
      </c>
      <c r="C54" s="8">
        <v>12000</v>
      </c>
      <c r="D54" s="7" t="s">
        <v>198</v>
      </c>
      <c r="E54" s="77" t="s">
        <v>199</v>
      </c>
      <c r="F54" s="81"/>
      <c r="G54" s="7" t="s">
        <v>200</v>
      </c>
      <c r="H54" s="25" t="s">
        <v>201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21" customHeight="1">
      <c r="A55" s="6" t="str">
        <f>HYPERLINK("http://instagram.com/jezzicasmith","@jezzicasmith")</f>
        <v>@jezzicasmith</v>
      </c>
      <c r="B55" s="10" t="s">
        <v>202</v>
      </c>
      <c r="C55" s="45">
        <v>2770</v>
      </c>
      <c r="D55" s="7" t="s">
        <v>203</v>
      </c>
      <c r="E55" s="77" t="s">
        <v>204</v>
      </c>
      <c r="F55" s="81"/>
      <c r="G55" s="7" t="s">
        <v>205</v>
      </c>
      <c r="H55" s="25" t="s">
        <v>206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21" customHeight="1">
      <c r="A56" s="6" t="str">
        <f>HYPERLINK("http://instagram.com/vintagedolls","@vintagedolls")</f>
        <v>@vintagedolls</v>
      </c>
      <c r="B56" s="10" t="s">
        <v>207</v>
      </c>
      <c r="C56" s="8">
        <v>13000</v>
      </c>
      <c r="D56" s="54" t="s">
        <v>208</v>
      </c>
      <c r="E56" s="5"/>
      <c r="F56" s="5"/>
      <c r="G56" s="7" t="s">
        <v>209</v>
      </c>
      <c r="H56" s="25" t="s">
        <v>210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21" customHeight="1">
      <c r="A57" s="6" t="str">
        <f>HYPERLINK("http://instagram.com/morgancreative","@morgancreative")</f>
        <v>@morgancreative</v>
      </c>
      <c r="B57" s="10" t="s">
        <v>211</v>
      </c>
      <c r="C57" s="8">
        <v>3000</v>
      </c>
      <c r="D57" s="12" t="s">
        <v>212</v>
      </c>
      <c r="E57" s="77" t="s">
        <v>213</v>
      </c>
      <c r="F57" s="81"/>
      <c r="G57" s="7" t="s">
        <v>214</v>
      </c>
      <c r="H57" s="25" t="s">
        <v>76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21" customHeight="1">
      <c r="A58" s="6" t="str">
        <f>HYPERLINK("http://instagram.com/levitatestyle","@levitatestyle")</f>
        <v>@levitatestyle</v>
      </c>
      <c r="B58" s="10" t="s">
        <v>215</v>
      </c>
      <c r="C58" s="8">
        <v>9000</v>
      </c>
      <c r="D58" s="12" t="s">
        <v>216</v>
      </c>
      <c r="E58" s="5"/>
      <c r="F58" s="5"/>
      <c r="G58" s="7" t="s">
        <v>217</v>
      </c>
      <c r="H58" s="25" t="s">
        <v>218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21" customHeight="1">
      <c r="A59" s="6" t="str">
        <f>HYPERLINK("http://instagram.com/lookingflyonadime","@lookingflyonadime")</f>
        <v>@lookingflyonadime</v>
      </c>
      <c r="B59" s="10" t="s">
        <v>219</v>
      </c>
      <c r="C59" s="8">
        <v>4000</v>
      </c>
      <c r="D59" s="46" t="s">
        <v>220</v>
      </c>
      <c r="E59" s="77" t="s">
        <v>221</v>
      </c>
      <c r="F59" s="81"/>
      <c r="G59" s="7" t="s">
        <v>222</v>
      </c>
      <c r="H59" s="25" t="s">
        <v>223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21" customHeight="1">
      <c r="A60" s="6" t="str">
        <f>HYPERLINK("http://instagram.com/jeffreeeyte","@jeffreeeyte")</f>
        <v>@jeffreeeyte</v>
      </c>
      <c r="B60" s="10" t="s">
        <v>224</v>
      </c>
      <c r="C60" s="8">
        <v>2333</v>
      </c>
      <c r="D60" s="7" t="s">
        <v>225</v>
      </c>
      <c r="E60" s="5"/>
      <c r="F60" s="5"/>
      <c r="G60" s="7" t="s">
        <v>226</v>
      </c>
      <c r="H60" s="25" t="s">
        <v>133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21" customHeight="1">
      <c r="A61" s="6" t="str">
        <f>HYPERLINK("http://instagram.com/franciskenneth","@franciskenneth")</f>
        <v>@franciskenneth</v>
      </c>
      <c r="B61" s="10" t="s">
        <v>227</v>
      </c>
      <c r="C61" s="8">
        <v>7471</v>
      </c>
      <c r="D61" s="7" t="s">
        <v>228</v>
      </c>
      <c r="E61" s="77" t="s">
        <v>229</v>
      </c>
      <c r="F61" s="81"/>
      <c r="G61" s="7" t="s">
        <v>230</v>
      </c>
      <c r="H61" s="25" t="s">
        <v>201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21" customHeight="1">
      <c r="A62" s="6" t="str">
        <f>HYPERLINK("http://instagram.com/dressedtoill","@dressedtoill")</f>
        <v>@dressedtoill</v>
      </c>
      <c r="B62" s="10" t="s">
        <v>231</v>
      </c>
      <c r="C62" s="8">
        <v>18000</v>
      </c>
      <c r="D62" s="7" t="s">
        <v>232</v>
      </c>
      <c r="E62" s="5"/>
      <c r="F62" s="5"/>
      <c r="G62" s="7" t="s">
        <v>233</v>
      </c>
      <c r="H62" s="25" t="s">
        <v>201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21" customHeight="1">
      <c r="A63" s="6" t="str">
        <f>HYPERLINK("http://instagram.com/oldman_cam","@oldman_cam")</f>
        <v>@oldman_cam</v>
      </c>
      <c r="B63" s="10" t="s">
        <v>234</v>
      </c>
      <c r="C63" s="8">
        <v>500</v>
      </c>
      <c r="D63" s="46" t="s">
        <v>235</v>
      </c>
      <c r="E63" s="5"/>
      <c r="F63" s="5"/>
      <c r="G63" s="7" t="s">
        <v>236</v>
      </c>
      <c r="H63" s="25" t="s">
        <v>237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21" customHeight="1">
      <c r="A64" s="6" t="str">
        <f>HYPERLINK("http://instagram.com/barrettpall","@barrettpall")</f>
        <v>@barrettpall</v>
      </c>
      <c r="B64" s="10" t="s">
        <v>238</v>
      </c>
      <c r="C64" s="8">
        <v>27000</v>
      </c>
      <c r="D64" s="12" t="s">
        <v>239</v>
      </c>
      <c r="E64" s="85" t="s">
        <v>240</v>
      </c>
      <c r="F64" s="85"/>
      <c r="G64" s="7" t="s">
        <v>241</v>
      </c>
      <c r="H64" s="25" t="s">
        <v>242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21" customHeight="1">
      <c r="A65" s="6" t="str">
        <f>HYPERLINK("http://instagram.com/hjlee116","@hjlee116")</f>
        <v>@hjlee116</v>
      </c>
      <c r="B65" s="39" t="s">
        <v>243</v>
      </c>
      <c r="C65" s="8">
        <v>10000</v>
      </c>
      <c r="D65" s="42" t="s">
        <v>244</v>
      </c>
      <c r="E65" s="5"/>
      <c r="F65" s="5"/>
      <c r="G65" s="7" t="s">
        <v>245</v>
      </c>
      <c r="H65" s="10" t="s">
        <v>172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21" customHeight="1">
      <c r="A66" s="6" t="str">
        <f>HYPERLINK("http://instagram.com/latonyayvette","@latonyayvette")</f>
        <v>@latonyayvette</v>
      </c>
      <c r="B66" s="10" t="s">
        <v>246</v>
      </c>
      <c r="C66" s="45">
        <v>20000</v>
      </c>
      <c r="D66" s="7" t="s">
        <v>247</v>
      </c>
      <c r="E66" s="77" t="s">
        <v>248</v>
      </c>
      <c r="F66" s="81"/>
      <c r="G66" s="7" t="s">
        <v>249</v>
      </c>
      <c r="H66" s="25" t="s">
        <v>250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21" customHeight="1">
      <c r="A67" s="6" t="str">
        <f>HYPERLINK("http://instagram.com/modernthrift","@modernthrift")</f>
        <v>@modernthrift</v>
      </c>
      <c r="B67" s="86" t="s">
        <v>251</v>
      </c>
      <c r="C67" s="45">
        <v>7000</v>
      </c>
      <c r="D67" s="42" t="s">
        <v>252</v>
      </c>
      <c r="E67" s="69" t="s">
        <v>253</v>
      </c>
      <c r="F67" s="18"/>
      <c r="G67" s="7" t="s">
        <v>254</v>
      </c>
      <c r="H67" s="25" t="s">
        <v>255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21" customHeight="1">
      <c r="A68" s="6" t="str">
        <f>HYPERLINK("http://instagram.com/jordanwclark","@jordanwclark")</f>
        <v>@jordanwclark</v>
      </c>
      <c r="B68" s="10" t="s">
        <v>256</v>
      </c>
      <c r="C68" s="8">
        <v>22000</v>
      </c>
      <c r="D68" s="12" t="s">
        <v>257</v>
      </c>
      <c r="E68" s="5"/>
      <c r="F68" s="5"/>
      <c r="G68" s="7" t="s">
        <v>258</v>
      </c>
      <c r="H68" s="25" t="s">
        <v>259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21" customHeight="1">
      <c r="A69" s="6" t="str">
        <f>HYPERLINK("http://instagram.com/menstailoredfit","@menstailoredfit")</f>
        <v>@menstailoredfit</v>
      </c>
      <c r="B69" s="48" t="s">
        <v>260</v>
      </c>
      <c r="C69" s="59">
        <v>37685</v>
      </c>
      <c r="D69" s="12" t="s">
        <v>261</v>
      </c>
      <c r="E69" s="5"/>
      <c r="F69" s="5"/>
      <c r="G69" s="7" t="s">
        <v>262</v>
      </c>
      <c r="H69" s="25" t="s">
        <v>151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21" customHeight="1">
      <c r="A70" s="6" t="str">
        <f>HYPERLINK("http://instagram.com/cupcakedujour","@cupcakedujour")</f>
        <v>@cupcakedujour</v>
      </c>
      <c r="B70" s="48" t="s">
        <v>263</v>
      </c>
      <c r="C70" s="59">
        <v>36991</v>
      </c>
      <c r="D70" s="12" t="s">
        <v>264</v>
      </c>
      <c r="E70" s="5"/>
      <c r="F70" s="5"/>
      <c r="G70" s="82" t="s">
        <v>265</v>
      </c>
      <c r="H70" s="10" t="s">
        <v>266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21" customHeight="1">
      <c r="A71" s="55" t="str">
        <f>HYPERLINK("http://instagram.com/st_robert","@st_robert")</f>
        <v>@st_robert</v>
      </c>
      <c r="B71" s="48" t="s">
        <v>267</v>
      </c>
      <c r="C71" s="59">
        <v>32959</v>
      </c>
      <c r="D71" s="7" t="s">
        <v>268</v>
      </c>
      <c r="E71" s="5"/>
      <c r="F71" s="5"/>
      <c r="G71" s="7" t="s">
        <v>269</v>
      </c>
      <c r="H71" s="25" t="s">
        <v>270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21" customHeight="1">
      <c r="A72" s="21" t="str">
        <f>HYPERLINK("http://instagram.com/denny623","htpp://instagram.com/denny623")</f>
        <v>htpp://instagram.com/denny623</v>
      </c>
      <c r="B72" s="48" t="s">
        <v>271</v>
      </c>
      <c r="C72" s="59">
        <v>40500</v>
      </c>
      <c r="D72" s="12" t="s">
        <v>272</v>
      </c>
      <c r="E72" s="5"/>
      <c r="F72" s="5"/>
      <c r="G72" s="7" t="s">
        <v>273</v>
      </c>
      <c r="H72" s="10" t="s">
        <v>274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21" customHeight="1">
      <c r="A73" s="55" t="str">
        <f>HYPERLINK("https://instagram.com/shapeofcontent","@shapeofcontent")</f>
        <v>@shapeofcontent</v>
      </c>
      <c r="B73" s="48" t="s">
        <v>275</v>
      </c>
      <c r="C73" s="59">
        <v>30038</v>
      </c>
      <c r="D73" s="46" t="s">
        <v>276</v>
      </c>
      <c r="E73" s="69" t="s">
        <v>277</v>
      </c>
      <c r="F73" s="18"/>
      <c r="G73" s="7" t="s">
        <v>278</v>
      </c>
      <c r="H73" s="10" t="s">
        <v>279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21" customHeight="1">
      <c r="A74" s="21" t="str">
        <f>HYPERLINK("http://instagram.com/monlinglee","htpp://instagram.com/monlinglee")</f>
        <v>htpp://instagram.com/monlinglee</v>
      </c>
      <c r="B74" s="48" t="s">
        <v>280</v>
      </c>
      <c r="C74" s="59">
        <v>29592</v>
      </c>
      <c r="D74" s="7" t="s">
        <v>281</v>
      </c>
      <c r="E74" s="5"/>
      <c r="F74" s="5"/>
      <c r="G74" s="7" t="s">
        <v>282</v>
      </c>
      <c r="H74" s="10" t="s">
        <v>283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21" customHeight="1">
      <c r="A75" s="21" t="str">
        <f>HYPERLINK("http://instagram.com/winniedetwa","htpp://instagram.com/winniedetwa")</f>
        <v>htpp://instagram.com/winniedetwa</v>
      </c>
      <c r="B75" s="48" t="s">
        <v>284</v>
      </c>
      <c r="C75" s="59">
        <v>29370</v>
      </c>
      <c r="D75" s="12" t="s">
        <v>285</v>
      </c>
      <c r="E75" s="5"/>
      <c r="F75" s="5"/>
      <c r="G75" s="7" t="s">
        <v>286</v>
      </c>
      <c r="H75" s="10" t="s">
        <v>287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21" customHeight="1">
      <c r="A76" s="21" t="str">
        <f>HYPERLINK("http://instagram.com/jgfilmshd","htpp://instagram.com/jgfilmshd")</f>
        <v>htpp://instagram.com/jgfilmshd</v>
      </c>
      <c r="B76" s="10" t="s">
        <v>288</v>
      </c>
      <c r="C76" s="59">
        <v>27042</v>
      </c>
      <c r="D76" s="12" t="s">
        <v>289</v>
      </c>
      <c r="E76" s="5"/>
      <c r="F76" s="5"/>
      <c r="G76" s="7" t="s">
        <v>290</v>
      </c>
      <c r="H76" s="10" t="s">
        <v>291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21" customHeight="1">
      <c r="A77" s="21" t="str">
        <f>HYPERLINK("http://instagram.com/boyuba","htpp://instagram.com/boyuba")</f>
        <v>htpp://instagram.com/boyuba</v>
      </c>
      <c r="B77" s="48" t="s">
        <v>292</v>
      </c>
      <c r="C77" s="59">
        <v>25871</v>
      </c>
      <c r="D77" s="87" t="s">
        <v>293</v>
      </c>
      <c r="E77" s="5"/>
      <c r="F77" s="5"/>
      <c r="G77" s="7" t="s">
        <v>294</v>
      </c>
      <c r="H77" s="10" t="s">
        <v>295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21" customHeight="1">
      <c r="A78" s="21" t="str">
        <f>HYPERLINK("http://instagram.com/ballerinachi","htpp://instagram.com/ballerinachi")</f>
        <v>htpp://instagram.com/ballerinachi</v>
      </c>
      <c r="B78" s="48" t="s">
        <v>296</v>
      </c>
      <c r="C78" s="59">
        <v>25773</v>
      </c>
      <c r="D78" s="12" t="s">
        <v>297</v>
      </c>
      <c r="E78" s="5"/>
      <c r="F78" s="5"/>
      <c r="G78" s="7"/>
      <c r="H78" s="10" t="s">
        <v>298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21" customHeight="1">
      <c r="A79" s="21" t="str">
        <f>HYPERLINK("http://instagram.com/franktrieu","htpp://instagram.com/franktrieu")</f>
        <v>htpp://instagram.com/franktrieu</v>
      </c>
      <c r="B79" s="48" t="s">
        <v>299</v>
      </c>
      <c r="C79" s="59">
        <v>25100</v>
      </c>
      <c r="D79" s="7" t="s">
        <v>300</v>
      </c>
      <c r="E79" s="5"/>
      <c r="F79" s="5"/>
      <c r="G79" s="7" t="s">
        <v>301</v>
      </c>
      <c r="H79" s="10" t="s">
        <v>302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21" customHeight="1">
      <c r="A80" s="21" t="str">
        <f>HYPERLINK("http://instagram.com/maiashibutani","htpp://instagram.com/maiashibutani")</f>
        <v>htpp://instagram.com/maiashibutani</v>
      </c>
      <c r="B80" s="48" t="s">
        <v>303</v>
      </c>
      <c r="C80" s="59">
        <v>22990</v>
      </c>
      <c r="D80" s="7" t="s">
        <v>304</v>
      </c>
      <c r="E80" s="5"/>
      <c r="F80" s="5"/>
      <c r="G80" s="7" t="s">
        <v>305</v>
      </c>
      <c r="H80" s="10" t="s">
        <v>306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21" customHeight="1">
      <c r="A81" s="21" t="str">
        <f>HYPERLINK("http://instagram.com/alexshibutani","htpp://instagram.com/alexshibutani")</f>
        <v>htpp://instagram.com/alexshibutani</v>
      </c>
      <c r="B81" s="48" t="s">
        <v>307</v>
      </c>
      <c r="C81" s="59">
        <v>22433</v>
      </c>
      <c r="D81" s="7" t="s">
        <v>304</v>
      </c>
      <c r="E81" s="5"/>
      <c r="F81" s="5"/>
      <c r="G81" s="7" t="s">
        <v>308</v>
      </c>
      <c r="H81" s="10" t="s">
        <v>309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21" customHeight="1">
      <c r="A82" s="21" t="str">
        <f>HYPERLINK("http://instagram.com/janesun","htpp://instagram.com/janesun")</f>
        <v>htpp://instagram.com/janesun</v>
      </c>
      <c r="B82" s="48" t="s">
        <v>310</v>
      </c>
      <c r="C82" s="59">
        <v>21173</v>
      </c>
      <c r="D82" s="7" t="s">
        <v>311</v>
      </c>
      <c r="E82" s="5"/>
      <c r="F82" s="5"/>
      <c r="G82" s="7" t="s">
        <v>312</v>
      </c>
      <c r="H82" s="10" t="s">
        <v>313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21" customHeight="1">
      <c r="A83" s="21" t="str">
        <f>HYPERLINK("http://instagram.com/missalissa","htpp://instagram.com/missalissa")</f>
        <v>htpp://instagram.com/missalissa</v>
      </c>
      <c r="B83" s="40" t="s">
        <v>314</v>
      </c>
      <c r="C83" s="59">
        <v>19995</v>
      </c>
      <c r="D83" s="12" t="s">
        <v>315</v>
      </c>
      <c r="E83" s="5"/>
      <c r="F83" s="5"/>
      <c r="G83" s="7" t="s">
        <v>316</v>
      </c>
      <c r="H83" s="10" t="s">
        <v>317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21" customHeight="1">
      <c r="A84" s="21" t="str">
        <f>HYPERLINK("http://instagram.com/nealsantos","htpp://instagram.com/nealsantos")</f>
        <v>htpp://instagram.com/nealsantos</v>
      </c>
      <c r="B84" s="40" t="s">
        <v>318</v>
      </c>
      <c r="C84" s="59">
        <v>19950</v>
      </c>
      <c r="D84" s="7" t="s">
        <v>319</v>
      </c>
      <c r="E84" s="5"/>
      <c r="F84" s="5"/>
      <c r="G84" s="7" t="s">
        <v>320</v>
      </c>
      <c r="H84" s="10" t="s">
        <v>134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21" customHeight="1">
      <c r="A85" s="21" t="str">
        <f>HYPERLINK("http://instagram.com/nytrendymoms","htpp://instagram.com/nytrendymoms")</f>
        <v>htpp://instagram.com/nytrendymoms</v>
      </c>
      <c r="B85" s="48" t="s">
        <v>321</v>
      </c>
      <c r="C85" s="59">
        <v>18318</v>
      </c>
      <c r="D85" s="12" t="s">
        <v>322</v>
      </c>
      <c r="E85" s="5"/>
      <c r="F85" s="5"/>
      <c r="G85" s="7" t="s">
        <v>323</v>
      </c>
      <c r="H85" s="10" t="s">
        <v>324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21" customHeight="1">
      <c r="A86" s="21" t="str">
        <f>HYPERLINK("http://instagram.com/modelwarren","htpp://instagram.com/modelwarren")</f>
        <v>htpp://instagram.com/modelwarren</v>
      </c>
      <c r="B86" s="48" t="s">
        <v>325</v>
      </c>
      <c r="C86" s="59">
        <v>17666</v>
      </c>
      <c r="D86" s="7" t="s">
        <v>326</v>
      </c>
      <c r="E86" s="5"/>
      <c r="F86" s="5"/>
      <c r="G86" s="42" t="s">
        <v>327</v>
      </c>
      <c r="H86" s="10" t="s">
        <v>328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21" customHeight="1">
      <c r="A87" s="21" t="str">
        <f>HYPERLINK("http://instagram.com/ryanbyryanchua","htpp://instagram.com/ryanbyryanchua")</f>
        <v>htpp://instagram.com/ryanbyryanchua</v>
      </c>
      <c r="B87" s="48" t="s">
        <v>329</v>
      </c>
      <c r="C87" s="59">
        <v>16450</v>
      </c>
      <c r="D87" s="12" t="s">
        <v>330</v>
      </c>
      <c r="E87" s="5"/>
      <c r="F87" s="5"/>
      <c r="G87" s="7" t="s">
        <v>331</v>
      </c>
      <c r="H87" s="10" t="s">
        <v>332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21" customHeight="1">
      <c r="A88" s="6" t="str">
        <f>HYPERLINK("http://instagram.com/arianalauren/","@arianalauren")</f>
        <v>@arianalauren</v>
      </c>
      <c r="B88" s="88" t="s">
        <v>333</v>
      </c>
      <c r="C88" s="59">
        <v>12500</v>
      </c>
      <c r="D88" s="12" t="s">
        <v>334</v>
      </c>
      <c r="E88" s="5"/>
      <c r="F88" s="5"/>
      <c r="G88" s="7" t="s">
        <v>49</v>
      </c>
      <c r="H88" s="10" t="s">
        <v>120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21" customHeight="1">
      <c r="A89" s="21" t="str">
        <f>HYPERLINK("http://instagram.com/lisaalinh","htpp://instagram.com/lisaalinh")</f>
        <v>htpp://instagram.com/lisaalinh</v>
      </c>
      <c r="B89" s="40" t="s">
        <v>335</v>
      </c>
      <c r="C89" s="59">
        <v>15693</v>
      </c>
      <c r="D89" s="7" t="s">
        <v>336</v>
      </c>
      <c r="E89" s="5"/>
      <c r="F89" s="5"/>
      <c r="G89" s="7" t="s">
        <v>337</v>
      </c>
      <c r="H89" s="10" t="s">
        <v>338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21" customHeight="1">
      <c r="A90" s="21" t="str">
        <f>HYPERLINK("http://instagram.com/jeremyville","htpp://instagram.com/jeremyville")</f>
        <v>htpp://instagram.com/jeremyville</v>
      </c>
      <c r="B90" s="40" t="s">
        <v>339</v>
      </c>
      <c r="C90" s="59">
        <v>15296</v>
      </c>
      <c r="D90" s="7" t="s">
        <v>340</v>
      </c>
      <c r="E90" s="5"/>
      <c r="F90" s="5"/>
      <c r="G90" s="7" t="s">
        <v>341</v>
      </c>
      <c r="H90" s="25" t="s">
        <v>342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21" customHeight="1">
      <c r="A91" s="21" t="str">
        <f>HYPERLINK("http://instagram.com/bronbermudez","htpp://instagram.com/bronbermudez")</f>
        <v>htpp://instagram.com/bronbermudez</v>
      </c>
      <c r="B91" s="48" t="s">
        <v>343</v>
      </c>
      <c r="C91" s="59">
        <v>13367</v>
      </c>
      <c r="D91" s="7" t="s">
        <v>344</v>
      </c>
      <c r="E91" s="5"/>
      <c r="F91" s="5"/>
      <c r="G91" s="7" t="s">
        <v>345</v>
      </c>
      <c r="H91" s="10" t="s">
        <v>346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21" customHeight="1">
      <c r="A92" s="21" t="str">
        <f>HYPERLINK("http://instagram.com/jdmwong","htpp://instagram.com/jdmwong")</f>
        <v>htpp://instagram.com/jdmwong</v>
      </c>
      <c r="B92" s="48" t="s">
        <v>347</v>
      </c>
      <c r="C92" s="59">
        <v>13027</v>
      </c>
      <c r="D92" s="7" t="s">
        <v>348</v>
      </c>
      <c r="E92" s="5"/>
      <c r="F92" s="5"/>
      <c r="G92" s="7"/>
      <c r="H92" s="25" t="s">
        <v>133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21" customHeight="1">
      <c r="A93" s="21" t="str">
        <f>HYPERLINK("http://instagram.com/christinalau_","htpp://instagram.com/christinalau_")</f>
        <v>htpp://instagram.com/christinalau_</v>
      </c>
      <c r="B93" s="48" t="s">
        <v>349</v>
      </c>
      <c r="C93" s="59">
        <v>12943</v>
      </c>
      <c r="D93" s="7" t="s">
        <v>350</v>
      </c>
      <c r="E93" s="5"/>
      <c r="F93" s="5"/>
      <c r="G93" s="7" t="s">
        <v>351</v>
      </c>
      <c r="H93" s="10" t="s">
        <v>352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21" customHeight="1">
      <c r="A94" s="21" t="str">
        <f>HYPERLINK("http://instagram.com/samuelanthony","htpp://instagram.com/samuelanthony")</f>
        <v>htpp://instagram.com/samuelanthony</v>
      </c>
      <c r="B94" s="48" t="s">
        <v>353</v>
      </c>
      <c r="C94" s="59">
        <v>12402</v>
      </c>
      <c r="D94" s="7" t="s">
        <v>354</v>
      </c>
      <c r="E94" s="5"/>
      <c r="F94" s="5"/>
      <c r="G94" s="7" t="s">
        <v>355</v>
      </c>
      <c r="H94" s="10" t="s">
        <v>356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21" customHeight="1">
      <c r="A95" s="6" t="str">
        <f>HYPERLINK("https://instagram.com/zuzkalight","@zuzkalight")</f>
        <v>@zuzkalight</v>
      </c>
      <c r="B95" s="48" t="s">
        <v>357</v>
      </c>
      <c r="C95" s="59">
        <v>88000</v>
      </c>
      <c r="D95" s="10" t="s">
        <v>354</v>
      </c>
      <c r="E95" s="77" t="s">
        <v>358</v>
      </c>
      <c r="F95" s="81"/>
      <c r="G95" s="7"/>
      <c r="H95" s="10" t="s">
        <v>148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21" customHeight="1">
      <c r="A96" s="6" t="str">
        <f>HYPERLINK("http://instagram.com/danaboulos","@danaboulos")</f>
        <v>@danaboulos</v>
      </c>
      <c r="B96" s="48" t="s">
        <v>359</v>
      </c>
      <c r="C96" s="59">
        <v>12116</v>
      </c>
      <c r="D96" s="7" t="s">
        <v>360</v>
      </c>
      <c r="E96" s="5"/>
      <c r="F96" s="5"/>
      <c r="G96" s="7" t="s">
        <v>361</v>
      </c>
      <c r="H96" s="10" t="s">
        <v>113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21" customHeight="1">
      <c r="A97" s="89" t="str">
        <f>HYPERLINK("http://instagram.com/thetieguy/","@thetieguy")</f>
        <v>@thetieguy</v>
      </c>
      <c r="B97" s="48" t="s">
        <v>362</v>
      </c>
      <c r="C97" s="59">
        <v>11746</v>
      </c>
      <c r="D97" s="7" t="s">
        <v>363</v>
      </c>
      <c r="E97" s="5"/>
      <c r="F97" s="5"/>
      <c r="G97" s="91" t="s">
        <v>364</v>
      </c>
      <c r="H97" s="25" t="s">
        <v>201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21" customHeight="1">
      <c r="A98" s="6" t="str">
        <f>HYPERLINK("https://instagram.com/efrainbueres","https://instagram.com/efrainbueres")</f>
        <v>https://instagram.com/efrainbueres</v>
      </c>
      <c r="B98" s="48" t="s">
        <v>365</v>
      </c>
      <c r="C98" s="59">
        <v>11274</v>
      </c>
      <c r="D98" s="7" t="s">
        <v>366</v>
      </c>
      <c r="E98" s="5"/>
      <c r="F98" s="5"/>
      <c r="G98" s="7" t="s">
        <v>367</v>
      </c>
      <c r="H98" s="25" t="s">
        <v>151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21" customHeight="1">
      <c r="A99" s="55" t="str">
        <f>HYPERLINK("http://instagram.com/datswhatupp","@datswhatupp")</f>
        <v>@datswhatupp</v>
      </c>
      <c r="B99" s="48" t="s">
        <v>368</v>
      </c>
      <c r="C99" s="59">
        <v>11082</v>
      </c>
      <c r="D99" s="7" t="s">
        <v>369</v>
      </c>
      <c r="E99" s="5"/>
      <c r="F99" s="5"/>
      <c r="G99" s="7" t="s">
        <v>370</v>
      </c>
      <c r="H99" s="25" t="s">
        <v>201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21" customHeight="1">
      <c r="A100" s="21" t="str">
        <f>HYPERLINK("http://instagram.com/stylesocietyguy","htpp://instagram.com/stylesocietyguy")</f>
        <v>htpp://instagram.com/stylesocietyguy</v>
      </c>
      <c r="B100" s="48" t="s">
        <v>371</v>
      </c>
      <c r="C100" s="59">
        <v>11046</v>
      </c>
      <c r="D100" s="7" t="s">
        <v>372</v>
      </c>
      <c r="E100" s="5"/>
      <c r="F100" s="5"/>
      <c r="G100" s="7" t="s">
        <v>373</v>
      </c>
      <c r="H100" s="10" t="s">
        <v>374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21" customHeight="1">
      <c r="A101" s="21" t="str">
        <f>HYPERLINK("http://instagram.com/florencia95","htpp://instagram.com/florencia95")</f>
        <v>htpp://instagram.com/florencia95</v>
      </c>
      <c r="B101" s="48" t="s">
        <v>375</v>
      </c>
      <c r="C101" s="59">
        <v>10577</v>
      </c>
      <c r="D101" s="7" t="s">
        <v>376</v>
      </c>
      <c r="E101" s="5"/>
      <c r="F101" s="5"/>
      <c r="G101" s="7" t="s">
        <v>377</v>
      </c>
      <c r="H101" s="10" t="s">
        <v>118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21" customHeight="1">
      <c r="A102" s="21" t="str">
        <f>HYPERLINK("http://instagram.com/afroista","htpp://instagram.com/afroista")</f>
        <v>htpp://instagram.com/afroista</v>
      </c>
      <c r="B102" s="48" t="s">
        <v>378</v>
      </c>
      <c r="C102" s="59">
        <v>10258</v>
      </c>
      <c r="D102" s="7" t="s">
        <v>379</v>
      </c>
      <c r="E102" s="5"/>
      <c r="F102" s="5"/>
      <c r="G102" s="7" t="s">
        <v>380</v>
      </c>
      <c r="H102" s="10" t="s">
        <v>381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21" customHeight="1">
      <c r="A103" s="55" t="str">
        <f>HYPERLINK("http://instagram.com/brandonbeltran","@brandonbeltran")</f>
        <v>@brandonbeltran</v>
      </c>
      <c r="B103" s="48" t="s">
        <v>382</v>
      </c>
      <c r="C103" s="59">
        <v>10161</v>
      </c>
      <c r="D103" s="7" t="s">
        <v>383</v>
      </c>
      <c r="E103" s="77" t="s">
        <v>384</v>
      </c>
      <c r="F103" s="81"/>
      <c r="G103" s="7" t="s">
        <v>385</v>
      </c>
      <c r="H103" s="25" t="s">
        <v>201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21" customHeight="1">
      <c r="A104" s="11" t="str">
        <f>HYPERLINK("http://instagram.com/byflore","@byflore")</f>
        <v>@byflore</v>
      </c>
      <c r="B104" s="48" t="s">
        <v>386</v>
      </c>
      <c r="C104" s="59">
        <v>7334</v>
      </c>
      <c r="D104" s="7" t="s">
        <v>387</v>
      </c>
      <c r="E104" s="5"/>
      <c r="F104" s="5"/>
      <c r="G104" s="7" t="s">
        <v>388</v>
      </c>
      <c r="H104" s="10" t="s">
        <v>389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21" customHeight="1">
      <c r="A105" s="21" t="str">
        <f>HYPERLINK("http://instagram.com/shedoeshim_","htpp://instagram.com/shedoeshim_")</f>
        <v>htpp://instagram.com/shedoeshim_</v>
      </c>
      <c r="B105" s="48" t="s">
        <v>390</v>
      </c>
      <c r="C105" s="59">
        <v>6209</v>
      </c>
      <c r="D105" s="7" t="s">
        <v>391</v>
      </c>
      <c r="E105" s="5"/>
      <c r="F105" s="5"/>
      <c r="G105" s="7" t="s">
        <v>392</v>
      </c>
      <c r="H105" s="10" t="s">
        <v>393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21" customHeight="1">
      <c r="A106" s="6" t="str">
        <f>HYPERLINK("http://instagram.com/willett","@willett")</f>
        <v>@willett</v>
      </c>
      <c r="B106" s="48" t="s">
        <v>394</v>
      </c>
      <c r="C106" s="59">
        <v>6122</v>
      </c>
      <c r="D106" s="7" t="s">
        <v>395</v>
      </c>
      <c r="E106" s="5"/>
      <c r="F106" s="5"/>
      <c r="G106" s="7" t="s">
        <v>396</v>
      </c>
      <c r="H106" s="10" t="s">
        <v>397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21" customHeight="1">
      <c r="A107" s="55" t="str">
        <f>HYPERLINK("http://instagram.com/brookdleau","@brookdleau")</f>
        <v>@brookdleau</v>
      </c>
      <c r="B107" s="48" t="s">
        <v>398</v>
      </c>
      <c r="C107" s="59">
        <v>6118</v>
      </c>
      <c r="D107" s="7" t="s">
        <v>399</v>
      </c>
      <c r="E107" s="5"/>
      <c r="F107" s="5"/>
      <c r="G107" s="7" t="s">
        <v>400</v>
      </c>
      <c r="H107" s="10" t="s">
        <v>132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21" customHeight="1">
      <c r="A108" s="7"/>
      <c r="B108" s="48" t="s">
        <v>401</v>
      </c>
      <c r="C108" s="8"/>
      <c r="D108" s="10" t="s">
        <v>399</v>
      </c>
      <c r="E108" s="5"/>
      <c r="F108" s="5"/>
      <c r="G108" s="7" t="s">
        <v>402</v>
      </c>
      <c r="H108" s="10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21" customHeight="1">
      <c r="A109" s="6" t="str">
        <f>HYPERLINK("http://instagram.com/itsnotheritsme","@itsnotheritsme")</f>
        <v>@itsnotheritsme</v>
      </c>
      <c r="B109" s="10" t="s">
        <v>403</v>
      </c>
      <c r="C109" s="8">
        <v>21637</v>
      </c>
      <c r="D109" s="42" t="s">
        <v>404</v>
      </c>
      <c r="E109" s="5"/>
      <c r="F109" s="5"/>
      <c r="G109" s="7" t="s">
        <v>405</v>
      </c>
      <c r="H109" s="10" t="s">
        <v>406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21" customHeight="1">
      <c r="A110" s="6" t="str">
        <f>HYPERLINK("http://instagram.com/shawnsssr","@shawnsssr")</f>
        <v>@shawnsssr</v>
      </c>
      <c r="B110" s="7" t="s">
        <v>407</v>
      </c>
      <c r="C110" s="8">
        <v>14700</v>
      </c>
      <c r="D110" s="7" t="s">
        <v>408</v>
      </c>
      <c r="E110" s="5"/>
      <c r="F110" s="5"/>
      <c r="G110" s="7" t="s">
        <v>409</v>
      </c>
      <c r="H110" s="25" t="s">
        <v>133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21" customHeight="1">
      <c r="A111" s="6" t="str">
        <f>HYPERLINK("http://instagram.com/yukinyc","@yukinyc")</f>
        <v>@yukinyc</v>
      </c>
      <c r="B111" s="7" t="s">
        <v>410</v>
      </c>
      <c r="C111" s="45">
        <v>14500</v>
      </c>
      <c r="D111" s="7" t="s">
        <v>411</v>
      </c>
      <c r="E111" s="5"/>
      <c r="F111" s="5"/>
      <c r="G111" s="7"/>
      <c r="H111" s="10" t="s">
        <v>412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21" customHeight="1">
      <c r="A112" s="11" t="str">
        <f>HYPERLINK("http://instagram.com/janicethitran","@janicethitran")</f>
        <v>@janicethitran</v>
      </c>
      <c r="B112" s="48" t="s">
        <v>413</v>
      </c>
      <c r="C112" s="59">
        <v>16167</v>
      </c>
      <c r="D112" s="12" t="s">
        <v>414</v>
      </c>
      <c r="E112" s="5"/>
      <c r="F112" s="5"/>
      <c r="G112" s="7" t="s">
        <v>415</v>
      </c>
      <c r="H112" s="10" t="s">
        <v>120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21" customHeight="1">
      <c r="A113" s="21" t="str">
        <f>HYPERLINK("http://instagram.com/esymai","htpp://instagram.com/esymai")</f>
        <v>htpp://instagram.com/esymai</v>
      </c>
      <c r="B113" s="48" t="s">
        <v>416</v>
      </c>
      <c r="C113" s="59">
        <v>22912</v>
      </c>
      <c r="D113" s="7" t="s">
        <v>417</v>
      </c>
      <c r="E113" s="5"/>
      <c r="F113" s="5"/>
      <c r="G113" s="7" t="s">
        <v>418</v>
      </c>
      <c r="H113" s="10" t="s">
        <v>419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21" customHeight="1">
      <c r="A114" s="55" t="str">
        <f>HYPERLINK("https://instagram.com/stripesandcoffee","@stripesandcoffee")</f>
        <v>@stripesandcoffee</v>
      </c>
      <c r="B114" s="48" t="s">
        <v>420</v>
      </c>
      <c r="C114" s="59">
        <v>28747</v>
      </c>
      <c r="D114" s="7" t="s">
        <v>421</v>
      </c>
      <c r="E114" s="5"/>
      <c r="F114" s="5"/>
      <c r="G114" s="7" t="s">
        <v>422</v>
      </c>
      <c r="H114" s="10" t="s">
        <v>423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21" customHeight="1">
      <c r="A115" s="6" t="str">
        <f>HYPERLINK("http://instagram.com/mariahmcmanus","@mariahmcmanus")</f>
        <v>@mariahmcmanus</v>
      </c>
      <c r="B115" s="10" t="s">
        <v>424</v>
      </c>
      <c r="C115" s="45">
        <v>4800</v>
      </c>
      <c r="D115" s="46" t="s">
        <v>425</v>
      </c>
      <c r="E115" s="5"/>
      <c r="F115" s="5"/>
      <c r="G115" s="7" t="s">
        <v>427</v>
      </c>
      <c r="H115" s="25" t="s">
        <v>133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21" customHeight="1">
      <c r="A116" s="21" t="str">
        <f>HYPERLINK("http://instagram.com/edemoyam","htpp://instagram.com/edemoyam")</f>
        <v>htpp://instagram.com/edemoyam</v>
      </c>
      <c r="B116" s="48" t="s">
        <v>428</v>
      </c>
      <c r="C116" s="59">
        <v>31553</v>
      </c>
      <c r="D116" s="7" t="s">
        <v>429</v>
      </c>
      <c r="E116" s="5"/>
      <c r="F116" s="5"/>
      <c r="G116" s="7" t="s">
        <v>430</v>
      </c>
      <c r="H116" s="10" t="s">
        <v>431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21" customHeight="1">
      <c r="A117" s="21" t="str">
        <f>HYPERLINK("http://instagram.com/thefashionstudent","htpp://instagram.com/thefashionstudent")</f>
        <v>htpp://instagram.com/thefashionstudent</v>
      </c>
      <c r="B117" s="48" t="s">
        <v>432</v>
      </c>
      <c r="C117" s="59">
        <v>13231</v>
      </c>
      <c r="D117" s="7" t="s">
        <v>433</v>
      </c>
      <c r="E117" s="5"/>
      <c r="F117" s="5"/>
      <c r="G117" s="7" t="s">
        <v>434</v>
      </c>
      <c r="H117" s="10" t="s">
        <v>76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21" customHeight="1">
      <c r="A118" s="38"/>
      <c r="B118" s="48" t="s">
        <v>435</v>
      </c>
      <c r="C118" s="59">
        <v>10057</v>
      </c>
      <c r="D118" s="5"/>
      <c r="E118" s="5"/>
      <c r="F118" s="5"/>
      <c r="G118" s="7" t="s">
        <v>436</v>
      </c>
      <c r="H118" s="10" t="s">
        <v>135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21" customHeight="1">
      <c r="A119" s="6" t="str">
        <f>HYPERLINK("http://instagram.com/adashoffash","@adashoffash")</f>
        <v>@adashoffash</v>
      </c>
      <c r="B119" s="88" t="s">
        <v>437</v>
      </c>
      <c r="C119" s="92">
        <v>23000</v>
      </c>
      <c r="D119" s="7" t="s">
        <v>438</v>
      </c>
      <c r="E119" s="5"/>
      <c r="F119" s="5"/>
      <c r="G119" s="7"/>
      <c r="H119" s="25" t="s">
        <v>76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21" customHeight="1">
      <c r="A120" s="6" t="str">
        <f>HYPERLINK("http://instagram.com/lespetitsjoueurs","@lespetitsjoueurs")</f>
        <v>@lespetitsjoueurs</v>
      </c>
      <c r="B120" s="13" t="s">
        <v>439</v>
      </c>
      <c r="C120" s="8">
        <v>15000</v>
      </c>
      <c r="D120" s="7" t="s">
        <v>440</v>
      </c>
      <c r="E120" s="5"/>
      <c r="F120" s="5"/>
      <c r="G120" s="7"/>
      <c r="H120" s="10" t="s">
        <v>121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21" customHeight="1">
      <c r="A121" s="6" t="str">
        <f>HYPERLINK("http://instagram.com/jasonroars","@jasonroars")</f>
        <v>@jasonroars</v>
      </c>
      <c r="B121" s="13" t="s">
        <v>441</v>
      </c>
      <c r="C121" s="8">
        <v>29000</v>
      </c>
      <c r="D121" s="46" t="s">
        <v>442</v>
      </c>
      <c r="E121" s="5"/>
      <c r="F121" s="5"/>
      <c r="G121" s="7" t="s">
        <v>443</v>
      </c>
      <c r="H121" s="25" t="s">
        <v>444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21" customHeight="1">
      <c r="A122" s="6" t="str">
        <f>HYPERLINK("http://instagram.com/din0nick","@din0nick")</f>
        <v>@din0nick</v>
      </c>
      <c r="B122" s="10" t="s">
        <v>445</v>
      </c>
      <c r="C122" s="8">
        <v>9000</v>
      </c>
      <c r="D122" s="54" t="s">
        <v>446</v>
      </c>
      <c r="E122" s="77" t="s">
        <v>447</v>
      </c>
      <c r="F122" s="81"/>
      <c r="G122" s="7" t="s">
        <v>448</v>
      </c>
      <c r="H122" s="25" t="s">
        <v>449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21" customHeight="1">
      <c r="A123" s="6" t="str">
        <f>HYPERLINK("http://instagram.com/TodaysHype","@todayshype")</f>
        <v>@todayshype</v>
      </c>
      <c r="B123" s="86" t="s">
        <v>450</v>
      </c>
      <c r="C123" s="8">
        <v>13400</v>
      </c>
      <c r="D123" s="12" t="s">
        <v>451</v>
      </c>
      <c r="E123" s="5"/>
      <c r="F123" s="5"/>
      <c r="G123" s="7" t="s">
        <v>452</v>
      </c>
      <c r="H123" s="25" t="s">
        <v>453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21" customHeight="1">
      <c r="A124" s="55" t="str">
        <f>HYPERLINK("http://instagram.com/thedressedchest","@thedressedchest")</f>
        <v>@thedressedchest</v>
      </c>
      <c r="B124" s="48" t="s">
        <v>454</v>
      </c>
      <c r="C124" s="92">
        <v>50300</v>
      </c>
      <c r="D124" s="7" t="s">
        <v>455</v>
      </c>
      <c r="E124" s="5"/>
      <c r="F124" s="5"/>
      <c r="G124" s="7" t="s">
        <v>456</v>
      </c>
      <c r="H124" s="25" t="s">
        <v>151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21" customHeight="1">
      <c r="A125" s="11" t="str">
        <f>HYPERLINK("https://instagram.com/TheSiteofStyle","@thesiteofstyle")</f>
        <v>@thesiteofstyle</v>
      </c>
      <c r="B125" s="48" t="s">
        <v>457</v>
      </c>
      <c r="C125" s="59">
        <v>10978</v>
      </c>
      <c r="D125" s="7" t="s">
        <v>458</v>
      </c>
      <c r="E125" s="5"/>
      <c r="F125" s="5"/>
      <c r="G125" s="7" t="s">
        <v>459</v>
      </c>
      <c r="H125" s="10" t="s">
        <v>120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21" customHeight="1">
      <c r="A126" s="6" t="str">
        <f>HYPERLINK("http://instagram.com/stylemekawaii","@stylemekawaii")</f>
        <v>@stylemekawaii</v>
      </c>
      <c r="B126" s="10" t="s">
        <v>460</v>
      </c>
      <c r="C126" s="8">
        <v>3000</v>
      </c>
      <c r="D126" s="7" t="s">
        <v>461</v>
      </c>
      <c r="E126" s="5"/>
      <c r="F126" s="5"/>
      <c r="G126" s="7" t="s">
        <v>462</v>
      </c>
      <c r="H126" s="10" t="s">
        <v>120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21" customHeight="1">
      <c r="A127" s="6" t="str">
        <f>HYPERLINK("http://instagram.com/angelachoe","@angelachoe")</f>
        <v>@angelachoe</v>
      </c>
      <c r="B127" s="10" t="s">
        <v>463</v>
      </c>
      <c r="C127" s="8">
        <v>3300</v>
      </c>
      <c r="D127" s="46" t="s">
        <v>464</v>
      </c>
      <c r="E127" s="5"/>
      <c r="F127" s="5"/>
      <c r="G127" s="7" t="s">
        <v>465</v>
      </c>
      <c r="H127" s="25" t="s">
        <v>133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21" customHeight="1">
      <c r="A128" s="6" t="str">
        <f>HYPERLINK("http://instagram.com/jhevere","@jhevere")</f>
        <v>@jhevere</v>
      </c>
      <c r="B128" s="42" t="s">
        <v>466</v>
      </c>
      <c r="C128" s="8">
        <v>3000</v>
      </c>
      <c r="D128" s="7" t="s">
        <v>467</v>
      </c>
      <c r="E128" s="77" t="s">
        <v>468</v>
      </c>
      <c r="F128" s="81"/>
      <c r="G128" s="7" t="s">
        <v>469</v>
      </c>
      <c r="H128" s="25" t="s">
        <v>122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21" customHeight="1">
      <c r="A129" s="21" t="str">
        <f>HYPERLINK("http://instagram.com/xoxojudie","htpp://instagram.com/xoxojudie")</f>
        <v>htpp://instagram.com/xoxojudie</v>
      </c>
      <c r="B129" s="48" t="s">
        <v>470</v>
      </c>
      <c r="C129" s="59">
        <v>8464</v>
      </c>
      <c r="D129" s="7" t="s">
        <v>471</v>
      </c>
      <c r="E129" s="77" t="s">
        <v>472</v>
      </c>
      <c r="F129" s="81"/>
      <c r="G129" s="7" t="s">
        <v>473</v>
      </c>
      <c r="H129" s="10" t="s">
        <v>474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21" customHeight="1">
      <c r="A130" s="21" t="str">
        <f>HYPERLINK("http://instagram.com/katwalksf","htpp://instagram.com/katwalksf")</f>
        <v>htpp://instagram.com/katwalksf</v>
      </c>
      <c r="B130" s="48" t="s">
        <v>475</v>
      </c>
      <c r="C130" s="59">
        <v>8330</v>
      </c>
      <c r="D130" s="12" t="s">
        <v>476</v>
      </c>
      <c r="E130" s="77" t="s">
        <v>477</v>
      </c>
      <c r="F130" s="81"/>
      <c r="G130" s="7" t="s">
        <v>478</v>
      </c>
      <c r="H130" s="10" t="s">
        <v>76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21" customHeight="1">
      <c r="A131" s="78" t="str">
        <f>HYPERLINK("http://instagram.com/theredheadheidi","@theredheadheidi")</f>
        <v>@theredheadheidi</v>
      </c>
      <c r="B131" s="33" t="s">
        <v>479</v>
      </c>
      <c r="C131" s="66">
        <v>25400</v>
      </c>
      <c r="D131" s="93" t="s">
        <v>480</v>
      </c>
      <c r="E131" s="77" t="s">
        <v>481</v>
      </c>
      <c r="F131" s="81"/>
      <c r="G131" s="40" t="s">
        <v>146</v>
      </c>
      <c r="H131" s="25" t="s">
        <v>133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21" customHeight="1">
      <c r="A132" s="55" t="str">
        <f>HYPERLINK("http://instagram.com/tsetan_c","@tsetan_c")</f>
        <v>@tsetan_c</v>
      </c>
      <c r="B132" s="48" t="s">
        <v>482</v>
      </c>
      <c r="C132" s="59">
        <v>7401</v>
      </c>
      <c r="D132" s="7" t="s">
        <v>483</v>
      </c>
      <c r="E132" s="77" t="s">
        <v>484</v>
      </c>
      <c r="F132" s="81"/>
      <c r="G132" s="7" t="s">
        <v>485</v>
      </c>
      <c r="H132" s="25" t="s">
        <v>76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21" customHeight="1">
      <c r="A133" s="11" t="str">
        <f>HYPERLINK("http://instagram.com/wardrobebreakdown","@wardrobebreakdown")</f>
        <v>@wardrobebreakdown</v>
      </c>
      <c r="B133" s="48" t="s">
        <v>486</v>
      </c>
      <c r="C133" s="59">
        <v>6753</v>
      </c>
      <c r="D133" s="7" t="s">
        <v>487</v>
      </c>
      <c r="E133" s="77" t="s">
        <v>488</v>
      </c>
      <c r="F133" s="81"/>
      <c r="G133" s="7" t="s">
        <v>489</v>
      </c>
      <c r="H133" s="10" t="s">
        <v>490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21" customHeight="1">
      <c r="A134" s="55" t="str">
        <f>HYPERLINK("http://instagram.com/ladylemonsalt","@ladylemonsalt")</f>
        <v>@ladylemonsalt</v>
      </c>
      <c r="B134" s="48" t="s">
        <v>149</v>
      </c>
      <c r="C134" s="59">
        <v>6405</v>
      </c>
      <c r="D134" s="7" t="s">
        <v>491</v>
      </c>
      <c r="E134" s="77" t="s">
        <v>492</v>
      </c>
      <c r="F134" s="81"/>
      <c r="G134" s="7" t="s">
        <v>493</v>
      </c>
      <c r="H134" s="10" t="s">
        <v>120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21" customHeight="1">
      <c r="A135" s="6" t="str">
        <f>HYPERLINK("http://instagram.com/idizon","@idizon")</f>
        <v>@idizon</v>
      </c>
      <c r="B135" s="10" t="s">
        <v>494</v>
      </c>
      <c r="C135" s="45">
        <v>1000</v>
      </c>
      <c r="D135" s="7" t="s">
        <v>495</v>
      </c>
      <c r="E135" s="5"/>
      <c r="F135" s="5"/>
      <c r="G135" s="7" t="s">
        <v>496</v>
      </c>
      <c r="H135" s="25" t="s">
        <v>132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21" customHeight="1">
      <c r="A136" s="6" t="str">
        <f>HYPERLINK("http://instagram.com/jyau1","@jyau1")</f>
        <v>@jyau1</v>
      </c>
      <c r="B136" s="7" t="s">
        <v>497</v>
      </c>
      <c r="C136" s="8">
        <v>12000</v>
      </c>
      <c r="D136" s="7" t="s">
        <v>498</v>
      </c>
      <c r="E136" s="5"/>
      <c r="F136" s="5"/>
      <c r="G136" s="7" t="s">
        <v>499</v>
      </c>
      <c r="H136" s="25" t="s">
        <v>500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21" customHeight="1">
      <c r="A137" s="94" t="str">
        <f>HYPERLINK("http://instagram.com/iam_chrish","@iam_chrish")</f>
        <v>@iam_chrish</v>
      </c>
      <c r="B137" s="41" t="s">
        <v>501</v>
      </c>
      <c r="C137" s="95">
        <v>61300</v>
      </c>
      <c r="D137" s="41" t="s">
        <v>502</v>
      </c>
      <c r="E137" s="77" t="s">
        <v>503</v>
      </c>
      <c r="F137" s="81"/>
      <c r="G137" s="65" t="s">
        <v>54</v>
      </c>
      <c r="H137" s="65" t="s">
        <v>504</v>
      </c>
      <c r="I137" s="5"/>
      <c r="J137" s="41"/>
      <c r="K137" s="41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21" customHeight="1">
      <c r="A138" s="94" t="str">
        <f>HYPERLINK("http://instagram.com/xxjmitch","@xxjmitch")</f>
        <v>@xxjmitch</v>
      </c>
      <c r="B138" s="41" t="s">
        <v>505</v>
      </c>
      <c r="C138" s="96">
        <v>6700</v>
      </c>
      <c r="D138" s="41" t="s">
        <v>506</v>
      </c>
      <c r="E138" s="19" t="s">
        <v>507</v>
      </c>
      <c r="F138" s="19"/>
      <c r="G138" s="79" t="s">
        <v>54</v>
      </c>
      <c r="H138" s="65" t="s">
        <v>201</v>
      </c>
      <c r="I138" s="5"/>
      <c r="J138" s="44"/>
      <c r="K138" s="4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21" customHeight="1">
      <c r="A139" s="94" t="str">
        <f>HYPERLINK("http://instagram.com/tjmizell","@tjmizell")</f>
        <v>@tjmizell</v>
      </c>
      <c r="B139" s="41" t="s">
        <v>508</v>
      </c>
      <c r="C139" s="96">
        <v>21900</v>
      </c>
      <c r="D139" s="41" t="s">
        <v>509</v>
      </c>
      <c r="E139" s="41"/>
      <c r="F139" s="41"/>
      <c r="G139" s="79" t="s">
        <v>54</v>
      </c>
      <c r="H139" s="41" t="s">
        <v>510</v>
      </c>
      <c r="I139" s="5"/>
      <c r="J139" s="44"/>
      <c r="K139" s="44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21" customHeight="1">
      <c r="A140" s="94" t="str">
        <f>HYPERLINK("http://instagram.com/astuteattire","@astuteattire")</f>
        <v>@astuteattire</v>
      </c>
      <c r="B140" s="41" t="s">
        <v>511</v>
      </c>
      <c r="C140" s="96">
        <v>36500</v>
      </c>
      <c r="D140" s="41" t="s">
        <v>512</v>
      </c>
      <c r="E140" s="9" t="s">
        <v>513</v>
      </c>
      <c r="F140" s="9"/>
      <c r="G140" s="79" t="s">
        <v>54</v>
      </c>
      <c r="H140" s="65" t="s">
        <v>201</v>
      </c>
      <c r="I140" s="5"/>
      <c r="J140" s="44"/>
      <c r="K140" s="4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21" customHeight="1">
      <c r="A141" s="94" t="str">
        <f>HYPERLINK("http://instagram.com/vlad.loy","@vlad.loy")</f>
        <v>@vlad.loy</v>
      </c>
      <c r="B141" s="41" t="s">
        <v>514</v>
      </c>
      <c r="C141" s="96">
        <v>1300</v>
      </c>
      <c r="D141" s="41" t="s">
        <v>515</v>
      </c>
      <c r="E141" s="9" t="s">
        <v>516</v>
      </c>
      <c r="F141" s="9"/>
      <c r="G141" s="79" t="s">
        <v>54</v>
      </c>
      <c r="H141" s="41" t="s">
        <v>110</v>
      </c>
      <c r="I141" s="5"/>
      <c r="J141" s="44"/>
      <c r="K141" s="4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21" customHeight="1">
      <c r="A142" s="94" t="str">
        <f>HYPERLINK("http://instagram.com/paperlet/","@paperlet")</f>
        <v>@paperlet</v>
      </c>
      <c r="B142" s="41" t="s">
        <v>517</v>
      </c>
      <c r="C142" s="96">
        <v>2500</v>
      </c>
      <c r="D142" s="41" t="s">
        <v>518</v>
      </c>
      <c r="E142" s="97" t="s">
        <v>519</v>
      </c>
      <c r="F142" s="97"/>
      <c r="G142" s="79" t="s">
        <v>54</v>
      </c>
      <c r="H142" s="41" t="s">
        <v>520</v>
      </c>
      <c r="I142" s="5"/>
      <c r="J142" s="44"/>
      <c r="K142" s="44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21" customHeight="1">
      <c r="A143" s="94" t="str">
        <f>HYPERLINK("http://instagram.com/thestyleintern","@thestyleintern")</f>
        <v>@thestyleintern</v>
      </c>
      <c r="B143" s="41" t="s">
        <v>521</v>
      </c>
      <c r="C143" s="96">
        <v>5800</v>
      </c>
      <c r="D143" s="41" t="s">
        <v>522</v>
      </c>
      <c r="E143" s="94" t="str">
        <f>HYPERLINK("http://thestyleintern.com/","thestyleintern.com")</f>
        <v>thestyleintern.com</v>
      </c>
      <c r="F143" s="44"/>
      <c r="G143" s="79" t="s">
        <v>54</v>
      </c>
      <c r="H143" s="65" t="s">
        <v>201</v>
      </c>
      <c r="I143" s="5"/>
      <c r="J143" s="44"/>
      <c r="K143" s="4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21" customHeight="1">
      <c r="A144" s="94" t="str">
        <f>HYPERLINK("http://instagram.com/sandramanay","@sandramanay")</f>
        <v>@sandramanay</v>
      </c>
      <c r="B144" s="41" t="s">
        <v>523</v>
      </c>
      <c r="C144" s="96">
        <v>14100</v>
      </c>
      <c r="D144" s="41" t="s">
        <v>524</v>
      </c>
      <c r="E144" s="9" t="s">
        <v>525</v>
      </c>
      <c r="F144" s="9"/>
      <c r="G144" s="79" t="s">
        <v>54</v>
      </c>
      <c r="H144" s="65" t="s">
        <v>76</v>
      </c>
      <c r="I144" s="5"/>
      <c r="J144" s="44"/>
      <c r="K144" s="4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21" customHeight="1">
      <c r="A145" s="98" t="str">
        <f>HYPERLINK("http://instagram.com/2001films","@2001films")</f>
        <v>@2001films</v>
      </c>
      <c r="B145" s="41" t="s">
        <v>526</v>
      </c>
      <c r="C145" s="96">
        <v>7850</v>
      </c>
      <c r="D145" s="41"/>
      <c r="E145" s="77" t="s">
        <v>527</v>
      </c>
      <c r="F145" s="81"/>
      <c r="G145" s="79" t="s">
        <v>54</v>
      </c>
      <c r="H145" s="41" t="s">
        <v>528</v>
      </c>
      <c r="I145" s="5"/>
      <c r="J145" s="44"/>
      <c r="K145" s="4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21" customHeight="1">
      <c r="A146" s="94" t="str">
        <f>HYPERLINK("http://instagram.com/thechristianjackson","@thechristianjackson")</f>
        <v>@thechristianjackson</v>
      </c>
      <c r="B146" s="41" t="s">
        <v>529</v>
      </c>
      <c r="C146" s="96">
        <v>863</v>
      </c>
      <c r="D146" s="41"/>
      <c r="E146" s="77" t="s">
        <v>530</v>
      </c>
      <c r="F146" s="81"/>
      <c r="G146" s="79" t="s">
        <v>54</v>
      </c>
      <c r="H146" s="41" t="s">
        <v>134</v>
      </c>
      <c r="I146" s="5"/>
      <c r="J146" s="44"/>
      <c r="K146" s="4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21" customHeight="1">
      <c r="A147" s="94" t="str">
        <f>HYPERLINK("http://instagram.com/kellykkroberts","@kellykkroberts")</f>
        <v>@kellykkroberts</v>
      </c>
      <c r="B147" s="10" t="s">
        <v>531</v>
      </c>
      <c r="C147" s="96">
        <v>12700</v>
      </c>
      <c r="D147" s="10" t="s">
        <v>532</v>
      </c>
      <c r="E147" s="19" t="s">
        <v>533</v>
      </c>
      <c r="F147" s="19"/>
      <c r="G147" s="79" t="s">
        <v>54</v>
      </c>
      <c r="H147" s="41" t="s">
        <v>534</v>
      </c>
      <c r="I147" s="5"/>
      <c r="J147" s="44"/>
      <c r="K147" s="44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21" customHeight="1">
      <c r="A148" s="94" t="str">
        <f>HYPERLINK("http://instagram.com/austinxc04","@austinXC04")</f>
        <v>@austinXC04</v>
      </c>
      <c r="B148" s="10" t="s">
        <v>535</v>
      </c>
      <c r="C148" s="96">
        <v>1659</v>
      </c>
      <c r="D148" s="10" t="s">
        <v>536</v>
      </c>
      <c r="E148" s="9" t="s">
        <v>537</v>
      </c>
      <c r="F148" s="9"/>
      <c r="G148" s="79" t="s">
        <v>142</v>
      </c>
      <c r="H148" s="41" t="s">
        <v>110</v>
      </c>
      <c r="I148" s="5"/>
      <c r="J148" s="44"/>
      <c r="K148" s="44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21" customHeight="1">
      <c r="A149" s="98" t="str">
        <f>HYPERLINK("http://instagram.com/streets_stripes","@streets_stripes")</f>
        <v>@streets_stripes</v>
      </c>
      <c r="B149" s="41" t="s">
        <v>538</v>
      </c>
      <c r="C149" s="96">
        <v>2353</v>
      </c>
      <c r="D149" s="10" t="s">
        <v>539</v>
      </c>
      <c r="E149" s="9" t="s">
        <v>540</v>
      </c>
      <c r="F149" s="9"/>
      <c r="G149" s="79" t="s">
        <v>142</v>
      </c>
      <c r="H149" s="41" t="s">
        <v>541</v>
      </c>
      <c r="I149" s="5"/>
      <c r="J149" s="44"/>
      <c r="K149" s="44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21" customHeight="1">
      <c r="A150" s="94" t="str">
        <f>HYPERLINK("http://instagram.com/ianmcrumm","@ianmcrumm")</f>
        <v>@ianmcrumm</v>
      </c>
      <c r="B150" s="10" t="s">
        <v>542</v>
      </c>
      <c r="C150" s="99"/>
      <c r="D150" s="10" t="s">
        <v>543</v>
      </c>
      <c r="E150" s="19" t="s">
        <v>544</v>
      </c>
      <c r="F150" s="19"/>
      <c r="G150" s="79" t="s">
        <v>142</v>
      </c>
      <c r="H150" s="7" t="s">
        <v>545</v>
      </c>
      <c r="I150" s="5"/>
      <c r="J150" s="44"/>
      <c r="K150" s="44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21" customHeight="1">
      <c r="A151" s="98" t="str">
        <f>HYPERLINK("http://instagram.com/jessieholeva","@jessieholeva")</f>
        <v>@jessieholeva</v>
      </c>
      <c r="B151" s="41" t="s">
        <v>546</v>
      </c>
      <c r="C151" s="99"/>
      <c r="D151" s="10" t="s">
        <v>547</v>
      </c>
      <c r="E151" s="19" t="s">
        <v>548</v>
      </c>
      <c r="F151" s="19"/>
      <c r="G151" s="79" t="s">
        <v>142</v>
      </c>
      <c r="H151" s="7" t="s">
        <v>76</v>
      </c>
      <c r="I151" s="5"/>
      <c r="J151" s="44"/>
      <c r="K151" s="44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21" customHeight="1">
      <c r="A152" s="94" t="str">
        <f>HYPERLINK("http://instagram.com/maistylepages","@maistylepages")</f>
        <v>@maistylepages</v>
      </c>
      <c r="B152" s="41" t="s">
        <v>549</v>
      </c>
      <c r="C152" s="96">
        <v>1547</v>
      </c>
      <c r="D152" s="54" t="s">
        <v>550</v>
      </c>
      <c r="E152" s="9" t="s">
        <v>551</v>
      </c>
      <c r="F152" s="9"/>
      <c r="G152" s="79" t="s">
        <v>142</v>
      </c>
      <c r="H152" s="7" t="s">
        <v>76</v>
      </c>
      <c r="I152" s="5"/>
      <c r="J152" s="44"/>
      <c r="K152" s="44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21" customHeight="1">
      <c r="A153" s="94" t="str">
        <f>HYPERLINK("http://instagram.com/mensstylepro","@mensstylepro")</f>
        <v>@mensstylepro</v>
      </c>
      <c r="B153" s="41" t="s">
        <v>552</v>
      </c>
      <c r="C153" s="99"/>
      <c r="D153" s="7"/>
      <c r="E153" s="9" t="s">
        <v>553</v>
      </c>
      <c r="F153" s="9"/>
      <c r="G153" s="79" t="s">
        <v>142</v>
      </c>
      <c r="H153" s="7" t="s">
        <v>554</v>
      </c>
      <c r="I153" s="5"/>
      <c r="J153" s="44"/>
      <c r="K153" s="4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21" customHeight="1">
      <c r="A154" s="94" t="str">
        <f>HYPERLINK("http://iconosquare.com/urbanfieldnotes","@urbanfieldnotes")</f>
        <v>@urbanfieldnotes</v>
      </c>
      <c r="B154" s="41" t="s">
        <v>555</v>
      </c>
      <c r="C154" s="99"/>
      <c r="D154" s="10" t="s">
        <v>556</v>
      </c>
      <c r="E154" s="19" t="s">
        <v>557</v>
      </c>
      <c r="F154" s="19"/>
      <c r="G154" s="79" t="s">
        <v>142</v>
      </c>
      <c r="H154" s="7" t="s">
        <v>558</v>
      </c>
      <c r="I154" s="5"/>
      <c r="J154" s="44"/>
      <c r="K154" s="44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21" customHeight="1">
      <c r="A155" s="94" t="str">
        <f>HYPERLINK("http://instagram.com/kojisese","@kojisese")</f>
        <v>@kojisese</v>
      </c>
      <c r="B155" s="41" t="s">
        <v>559</v>
      </c>
      <c r="C155" s="99"/>
      <c r="D155" s="7"/>
      <c r="E155" s="19" t="s">
        <v>560</v>
      </c>
      <c r="F155" s="19"/>
      <c r="G155" s="79" t="s">
        <v>142</v>
      </c>
      <c r="H155" s="7" t="s">
        <v>561</v>
      </c>
      <c r="I155" s="5"/>
      <c r="J155" s="44"/>
      <c r="K155" s="4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21" customHeight="1">
      <c r="A156" s="94" t="str">
        <f>HYPERLINK("http://instagram.com/hamid_holloman","@hamid_holloman")</f>
        <v>@hamid_holloman</v>
      </c>
      <c r="B156" s="41" t="s">
        <v>562</v>
      </c>
      <c r="C156" s="99"/>
      <c r="D156" s="100" t="s">
        <v>563</v>
      </c>
      <c r="E156" s="9" t="s">
        <v>564</v>
      </c>
      <c r="F156" s="9"/>
      <c r="G156" s="79" t="s">
        <v>142</v>
      </c>
      <c r="H156" s="7"/>
      <c r="I156" s="5"/>
      <c r="J156" s="44"/>
      <c r="K156" s="4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21" customHeight="1">
      <c r="A157" s="98" t="str">
        <f>HYPERLINK("http://instagram.com/cbeatz852","@cbeatz852")</f>
        <v>@cbeatz852</v>
      </c>
      <c r="B157" s="10" t="s">
        <v>565</v>
      </c>
      <c r="C157" s="99"/>
      <c r="D157" s="7"/>
      <c r="E157" s="9" t="s">
        <v>566</v>
      </c>
      <c r="F157" s="9"/>
      <c r="G157" s="79" t="s">
        <v>142</v>
      </c>
      <c r="H157" s="41"/>
      <c r="I157" s="5"/>
      <c r="J157" s="44"/>
      <c r="K157" s="44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21" customHeight="1">
      <c r="A158" s="94" t="str">
        <f>HYPERLINK("http://instagram.com/jasonmoss","@jasonmoss")</f>
        <v>@jasonmoss</v>
      </c>
      <c r="B158" s="41" t="s">
        <v>567</v>
      </c>
      <c r="C158" s="99"/>
      <c r="D158" s="101" t="s">
        <v>568</v>
      </c>
      <c r="E158" s="9" t="s">
        <v>569</v>
      </c>
      <c r="F158" s="9"/>
      <c r="G158" s="79" t="s">
        <v>142</v>
      </c>
      <c r="H158" s="41"/>
      <c r="I158" s="5"/>
      <c r="J158" s="44"/>
      <c r="K158" s="44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21" customHeight="1">
      <c r="A159" s="94" t="str">
        <f>HYPERLINK("http://instagram.com/darrenburton_","@darrenburton_")</f>
        <v>@darrenburton_</v>
      </c>
      <c r="B159" s="41" t="s">
        <v>129</v>
      </c>
      <c r="C159" s="99"/>
      <c r="D159" s="7"/>
      <c r="E159" s="9" t="s">
        <v>570</v>
      </c>
      <c r="F159" s="9"/>
      <c r="G159" s="79" t="s">
        <v>142</v>
      </c>
      <c r="H159" s="41" t="s">
        <v>110</v>
      </c>
      <c r="I159" s="5"/>
      <c r="J159" s="44"/>
      <c r="K159" s="44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21" customHeight="1">
      <c r="A160" s="94" t="str">
        <f>HYPERLINK("http://instagram.com/indelectalt","@indelectalt")</f>
        <v>@indelectalt</v>
      </c>
      <c r="B160" s="41"/>
      <c r="C160" s="99"/>
      <c r="D160" s="10" t="s">
        <v>571</v>
      </c>
      <c r="E160" s="9" t="s">
        <v>572</v>
      </c>
      <c r="F160" s="9"/>
      <c r="G160" s="79" t="s">
        <v>142</v>
      </c>
      <c r="H160" s="41" t="s">
        <v>573</v>
      </c>
      <c r="I160" s="5"/>
      <c r="J160" s="44"/>
      <c r="K160" s="44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21" customHeight="1">
      <c r="A161" s="94" t="str">
        <f>HYPERLINK("http://instagram.com/mikesmith","@mikesmith")</f>
        <v>@mikesmith</v>
      </c>
      <c r="B161" s="41" t="s">
        <v>574</v>
      </c>
      <c r="C161" s="99"/>
      <c r="D161" s="10" t="s">
        <v>575</v>
      </c>
      <c r="E161" s="9" t="s">
        <v>576</v>
      </c>
      <c r="F161" s="9"/>
      <c r="G161" s="79" t="s">
        <v>142</v>
      </c>
      <c r="H161" s="41" t="s">
        <v>577</v>
      </c>
      <c r="I161" s="5"/>
      <c r="J161" s="44"/>
      <c r="K161" s="44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21" customHeight="1">
      <c r="A162" s="94" t="str">
        <f>HYPERLINK("http://instagram.com/bittersweetcolours","@bittersweetcolours")</f>
        <v>@bittersweetcolours</v>
      </c>
      <c r="B162" s="41" t="s">
        <v>578</v>
      </c>
      <c r="C162" s="99"/>
      <c r="D162" s="10" t="s">
        <v>579</v>
      </c>
      <c r="E162" s="9" t="s">
        <v>580</v>
      </c>
      <c r="F162" s="9"/>
      <c r="G162" s="79" t="s">
        <v>142</v>
      </c>
      <c r="H162" s="41" t="s">
        <v>76</v>
      </c>
      <c r="I162" s="5"/>
      <c r="J162" s="44"/>
      <c r="K162" s="44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21" customHeight="1">
      <c r="A163" s="94" t="str">
        <f>HYPERLINK("http://instagram.com/recthedirector","@recthedirector")</f>
        <v>@recthedirector</v>
      </c>
      <c r="B163" s="41" t="s">
        <v>581</v>
      </c>
      <c r="C163" s="99"/>
      <c r="D163" s="54" t="s">
        <v>582</v>
      </c>
      <c r="E163" s="19" t="s">
        <v>583</v>
      </c>
      <c r="F163" s="19"/>
      <c r="G163" s="79" t="s">
        <v>142</v>
      </c>
      <c r="H163" s="41" t="s">
        <v>584</v>
      </c>
      <c r="I163" s="5"/>
      <c r="J163" s="44"/>
      <c r="K163" s="4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21" customHeight="1">
      <c r="A164" s="94" t="str">
        <f>HYPERLINK("http://instagram.com/streetsdept","@streetsdept")</f>
        <v>@streetsdept</v>
      </c>
      <c r="B164" s="41" t="s">
        <v>585</v>
      </c>
      <c r="C164" s="99"/>
      <c r="D164" s="10" t="s">
        <v>586</v>
      </c>
      <c r="E164" s="7"/>
      <c r="F164" s="7"/>
      <c r="G164" s="79" t="s">
        <v>142</v>
      </c>
      <c r="H164" s="41" t="s">
        <v>587</v>
      </c>
      <c r="I164" s="5"/>
      <c r="J164" s="44"/>
      <c r="K164" s="4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21" customHeight="1">
      <c r="A165" s="98" t="str">
        <f>HYPERLINK("http://instagram.com/karrisa","@karrisa")</f>
        <v>@karrisa</v>
      </c>
      <c r="B165" s="41" t="s">
        <v>588</v>
      </c>
      <c r="C165" s="99"/>
      <c r="D165" s="7"/>
      <c r="E165" s="19" t="s">
        <v>589</v>
      </c>
      <c r="F165" s="19"/>
      <c r="G165" s="79" t="s">
        <v>142</v>
      </c>
      <c r="H165" s="41"/>
      <c r="I165" s="5"/>
      <c r="J165" s="44"/>
      <c r="K165" s="4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21" customHeight="1">
      <c r="A166" s="94" t="str">
        <f>HYPERLINK("http://instagram.com/maialetti","@maialetti")</f>
        <v>@maialetti</v>
      </c>
      <c r="B166" s="54" t="s">
        <v>590</v>
      </c>
      <c r="C166" s="99"/>
      <c r="D166" s="10" t="s">
        <v>591</v>
      </c>
      <c r="E166" s="7"/>
      <c r="F166" s="7"/>
      <c r="G166" s="79" t="s">
        <v>142</v>
      </c>
      <c r="H166" s="41" t="s">
        <v>592</v>
      </c>
      <c r="I166" s="5"/>
      <c r="J166" s="44"/>
      <c r="K166" s="4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21" customHeight="1">
      <c r="A167" s="21" t="str">
        <f>HYPERLINK("http://instagram.com/indaheart","@indaheart")</f>
        <v>@indaheart</v>
      </c>
      <c r="B167" s="7" t="s">
        <v>593</v>
      </c>
      <c r="C167" s="53">
        <v>1623</v>
      </c>
      <c r="D167" s="7" t="s">
        <v>594</v>
      </c>
      <c r="E167" s="54" t="s">
        <v>595</v>
      </c>
      <c r="F167" s="54"/>
      <c r="G167" s="7" t="s">
        <v>28</v>
      </c>
      <c r="H167" s="7"/>
      <c r="I167" s="102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21" customHeight="1">
      <c r="A168" s="21" t="str">
        <f>HYPERLINK("http://instagram.com/whatlolalikes","@whatlolalikes")</f>
        <v>@whatlolalikes</v>
      </c>
      <c r="B168" s="7" t="s">
        <v>596</v>
      </c>
      <c r="C168" s="53">
        <v>9172</v>
      </c>
      <c r="D168" s="12" t="s">
        <v>597</v>
      </c>
      <c r="E168" s="54" t="s">
        <v>598</v>
      </c>
      <c r="F168" s="54"/>
      <c r="G168" s="7" t="s">
        <v>599</v>
      </c>
      <c r="H168" s="102"/>
      <c r="I168" s="102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21" customHeight="1">
      <c r="A169" s="21" t="str">
        <f>HYPERLINK("http://instagram.com/theserenagoh","@theserenagoh")</f>
        <v>@theserenagoh</v>
      </c>
      <c r="B169" s="7" t="s">
        <v>600</v>
      </c>
      <c r="C169" s="53">
        <v>20972</v>
      </c>
      <c r="D169" s="12" t="s">
        <v>601</v>
      </c>
      <c r="E169" s="54" t="s">
        <v>602</v>
      </c>
      <c r="F169" s="54"/>
      <c r="G169" s="7" t="s">
        <v>54</v>
      </c>
      <c r="H169" s="82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21" customHeight="1">
      <c r="A170" s="21" t="str">
        <f>HYPERLINK("http://instagram.com/heyprettything_","@heyprettything_")</f>
        <v>@heyprettything_</v>
      </c>
      <c r="B170" s="7" t="s">
        <v>603</v>
      </c>
      <c r="C170" s="53">
        <v>4351</v>
      </c>
      <c r="D170" s="7" t="s">
        <v>604</v>
      </c>
      <c r="E170" s="10" t="s">
        <v>605</v>
      </c>
      <c r="F170" s="10"/>
      <c r="G170" s="7" t="s">
        <v>606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21" customHeight="1">
      <c r="A171" s="21" t="str">
        <f>HYPERLINK("http://instagram.com/glamlatte","@glamlatte")</f>
        <v>@glamlatte</v>
      </c>
      <c r="B171" s="7" t="s">
        <v>607</v>
      </c>
      <c r="C171" s="53">
        <v>14996</v>
      </c>
      <c r="D171" s="27" t="s">
        <v>608</v>
      </c>
      <c r="E171" s="7" t="s">
        <v>609</v>
      </c>
      <c r="F171" s="7"/>
      <c r="G171" s="40" t="s">
        <v>146</v>
      </c>
      <c r="H171" s="40" t="s">
        <v>76</v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21" customHeight="1">
      <c r="A172" s="21" t="str">
        <f>HYPERLINK("http://instagram.com/audriestorme","@audriestorme")</f>
        <v>@audriestorme</v>
      </c>
      <c r="B172" s="7" t="s">
        <v>610</v>
      </c>
      <c r="C172" s="53">
        <v>1658</v>
      </c>
      <c r="D172" s="12" t="s">
        <v>611</v>
      </c>
      <c r="E172" s="7"/>
      <c r="F172" s="7"/>
      <c r="G172" s="7" t="s">
        <v>612</v>
      </c>
      <c r="H172" s="40" t="s">
        <v>120</v>
      </c>
      <c r="I172" s="102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21" customHeight="1">
      <c r="A173" s="21" t="str">
        <f>HYPERLINK("http://instagram.com/dallaswardrobe","@dallaswardrobe")</f>
        <v>@dallaswardrobe</v>
      </c>
      <c r="B173" s="13" t="s">
        <v>613</v>
      </c>
      <c r="C173" s="56">
        <v>45500</v>
      </c>
      <c r="D173" s="12" t="s">
        <v>614</v>
      </c>
      <c r="E173" s="9" t="s">
        <v>615</v>
      </c>
      <c r="F173" s="9"/>
      <c r="G173" s="40" t="s">
        <v>18</v>
      </c>
      <c r="H173" s="40" t="s">
        <v>76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21" customHeight="1">
      <c r="A174" s="21" t="str">
        <f>HYPERLINK("http://instagram.com/lillyandgrant","@lillyandgrant")</f>
        <v>@lillyandgrant</v>
      </c>
      <c r="B174" s="7" t="s">
        <v>616</v>
      </c>
      <c r="C174" s="53">
        <v>3927</v>
      </c>
      <c r="D174" s="12" t="s">
        <v>617</v>
      </c>
      <c r="E174" s="9" t="s">
        <v>618</v>
      </c>
      <c r="F174" s="9"/>
      <c r="G174" s="40" t="s">
        <v>619</v>
      </c>
      <c r="H174" s="40" t="s">
        <v>76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21" customHeight="1">
      <c r="A175" s="21" t="str">
        <f>HYPERLINK("http://instagram.com/hauteinhabit","@hauteinhabit")</f>
        <v>@hauteinhabit</v>
      </c>
      <c r="B175" s="7" t="s">
        <v>620</v>
      </c>
      <c r="C175" s="53">
        <v>85616</v>
      </c>
      <c r="D175" s="103" t="s">
        <v>621</v>
      </c>
      <c r="E175" s="19" t="s">
        <v>622</v>
      </c>
      <c r="F175" s="19"/>
      <c r="G175" s="7" t="s">
        <v>54</v>
      </c>
      <c r="H175" s="104" t="s">
        <v>76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21" customHeight="1">
      <c r="A176" s="21" t="str">
        <f>HYPERLINK("http://instagram.com/ruffledsnob/","@ruffledsnob")</f>
        <v>@ruffledsnob</v>
      </c>
      <c r="B176" s="7" t="s">
        <v>623</v>
      </c>
      <c r="C176" s="53">
        <v>32282</v>
      </c>
      <c r="D176" s="12" t="s">
        <v>624</v>
      </c>
      <c r="E176" s="7"/>
      <c r="F176" s="7"/>
      <c r="G176" s="7" t="s">
        <v>625</v>
      </c>
      <c r="H176" s="40" t="s">
        <v>626</v>
      </c>
      <c r="I176" s="102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21" customHeight="1">
      <c r="A177" s="21" t="str">
        <f>HYPERLINK("http://instagram.com/kateymcfarlan","@kateymcfarlan")</f>
        <v>@kateymcfarlan</v>
      </c>
      <c r="B177" s="7" t="s">
        <v>627</v>
      </c>
      <c r="C177" s="90">
        <v>39000</v>
      </c>
      <c r="D177" s="7" t="s">
        <v>628</v>
      </c>
      <c r="E177" s="7"/>
      <c r="F177" s="7"/>
      <c r="G177" s="40" t="s">
        <v>18</v>
      </c>
      <c r="H177" s="40" t="s">
        <v>76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21" customHeight="1">
      <c r="A178" s="105" t="str">
        <f>HYPERLINK("http://instagram.com/bittersweetcolours","@bittersweetcolours")</f>
        <v>@bittersweetcolours</v>
      </c>
      <c r="B178" s="7" t="s">
        <v>629</v>
      </c>
      <c r="C178" s="53">
        <v>26839</v>
      </c>
      <c r="D178" s="10" t="s">
        <v>579</v>
      </c>
      <c r="E178" s="9" t="s">
        <v>580</v>
      </c>
      <c r="F178" s="9"/>
      <c r="G178" s="7" t="s">
        <v>630</v>
      </c>
      <c r="H178" s="40" t="s">
        <v>76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21" customHeight="1">
      <c r="A179" s="21" t="str">
        <f>HYPERLINK("http://instagram.com/afashionnerd","@afashionnerd")</f>
        <v>@afashionnerd</v>
      </c>
      <c r="B179" s="40" t="s">
        <v>631</v>
      </c>
      <c r="C179" s="56">
        <v>26200</v>
      </c>
      <c r="D179" s="106" t="s">
        <v>632</v>
      </c>
      <c r="E179" s="7"/>
      <c r="F179" s="7"/>
      <c r="G179" s="7" t="s">
        <v>633</v>
      </c>
      <c r="H179" s="40" t="s">
        <v>76</v>
      </c>
      <c r="I179" s="102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21" customHeight="1">
      <c r="A180" s="68" t="str">
        <f>HYPERLINK("http://instagram.com/bambamkam/","@bambamkam")</f>
        <v>@bambamkam</v>
      </c>
      <c r="B180" s="107" t="s">
        <v>634</v>
      </c>
      <c r="C180" s="108">
        <v>343000</v>
      </c>
      <c r="D180" s="5"/>
      <c r="E180" s="109" t="s">
        <v>635</v>
      </c>
      <c r="F180" s="85"/>
      <c r="G180" s="18" t="s">
        <v>636</v>
      </c>
      <c r="H180" s="67" t="s">
        <v>637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21" customHeight="1">
      <c r="A181" s="6" t="str">
        <f>HYPERLINK("https://twitter.com/sarahdussault","@sarahdussault")</f>
        <v>@sarahdussault</v>
      </c>
      <c r="B181" s="7" t="s">
        <v>638</v>
      </c>
      <c r="C181" s="53">
        <v>28900</v>
      </c>
      <c r="D181" s="7"/>
      <c r="E181" s="19" t="s">
        <v>639</v>
      </c>
      <c r="F181" s="19"/>
      <c r="G181" s="7" t="s">
        <v>640</v>
      </c>
      <c r="H181" s="7" t="s">
        <v>641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21" customHeight="1">
      <c r="A182" s="6" t="str">
        <f>HYPERLINK("http://instagram.com/lexiscleankitchen","@lexiscleankitchen")</f>
        <v>@lexiscleankitchen</v>
      </c>
      <c r="B182" s="7" t="s">
        <v>642</v>
      </c>
      <c r="C182" s="53">
        <v>48000</v>
      </c>
      <c r="D182" s="7"/>
      <c r="E182" s="9" t="s">
        <v>643</v>
      </c>
      <c r="F182" s="9"/>
      <c r="G182" s="7" t="s">
        <v>644</v>
      </c>
      <c r="H182" s="7" t="s">
        <v>641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21" customHeight="1">
      <c r="A183" s="21" t="str">
        <f>HYPERLINK("http://instagram.com/sarahjrose/","@sarahjrose")</f>
        <v>@sarahjrose</v>
      </c>
      <c r="B183" s="7" t="s">
        <v>645</v>
      </c>
      <c r="C183" s="53">
        <v>3420</v>
      </c>
      <c r="D183" s="7" t="s">
        <v>646</v>
      </c>
      <c r="E183" s="11" t="str">
        <f>HYPERLINK("http://whatsarahknows.com/","http://whatsarahknows.com/")</f>
        <v>http://whatsarahknows.com/</v>
      </c>
      <c r="F183" s="110"/>
      <c r="G183" s="111" t="s">
        <v>647</v>
      </c>
      <c r="H183" s="112" t="s">
        <v>119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21" customHeight="1">
      <c r="A184" s="68" t="str">
        <f>HYPERLINK("http://instagram.com/feralcreature/","@feralcreature")</f>
        <v>@feralcreature</v>
      </c>
      <c r="B184" s="18" t="s">
        <v>648</v>
      </c>
      <c r="C184" s="108">
        <v>221000</v>
      </c>
      <c r="D184" s="85" t="s">
        <v>649</v>
      </c>
      <c r="E184" s="5"/>
      <c r="F184" s="5"/>
      <c r="G184" s="18" t="s">
        <v>650</v>
      </c>
      <c r="H184" s="67" t="s">
        <v>76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21" customHeight="1">
      <c r="A185" s="68" t="str">
        <f>HYPERLINK("http://instagram.com/blackpigment/","@blackpigment")</f>
        <v>@blackpigment</v>
      </c>
      <c r="B185" s="34" t="s">
        <v>138</v>
      </c>
      <c r="C185" s="62">
        <v>74000</v>
      </c>
      <c r="E185" s="113" t="s">
        <v>139</v>
      </c>
      <c r="F185" s="114"/>
      <c r="G185" s="34" t="s">
        <v>140</v>
      </c>
      <c r="H185" s="34" t="s">
        <v>141</v>
      </c>
    </row>
    <row r="186" spans="1:28" ht="21" customHeight="1">
      <c r="A186" s="68" t="str">
        <f>HYPERLINK("http://instagram.com/chelseaxslauson","@chelseaxslauson")</f>
        <v>@chelseaxslauson</v>
      </c>
      <c r="B186" s="18" t="s">
        <v>651</v>
      </c>
      <c r="C186" s="108">
        <v>17000</v>
      </c>
      <c r="D186" s="5"/>
      <c r="E186" s="5"/>
      <c r="F186" s="5"/>
      <c r="G186" s="5"/>
      <c r="H186" s="67" t="s">
        <v>652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21" customHeight="1">
      <c r="A187" s="68" t="str">
        <f>HYPERLINK("http://instagram.com/hautelemode","@hautelemode")</f>
        <v>@hautelemode</v>
      </c>
      <c r="B187" s="34" t="s">
        <v>653</v>
      </c>
      <c r="C187" s="115">
        <v>1870</v>
      </c>
      <c r="D187" s="22" t="s">
        <v>654</v>
      </c>
      <c r="E187" s="5"/>
      <c r="F187" s="5"/>
      <c r="H187" s="34" t="s">
        <v>151</v>
      </c>
    </row>
    <row r="188" spans="1:28" ht="21" customHeight="1">
      <c r="A188" s="68" t="str">
        <f>HYPERLINK("http://instagram.com/fabulatina","@fabulatina")</f>
        <v>@fabulatina</v>
      </c>
      <c r="B188" s="18" t="s">
        <v>655</v>
      </c>
      <c r="C188" s="66">
        <v>6000</v>
      </c>
      <c r="D188" s="5"/>
      <c r="E188" s="69" t="s">
        <v>656</v>
      </c>
      <c r="F188" s="18"/>
      <c r="G188" s="18" t="s">
        <v>54</v>
      </c>
      <c r="H188" s="67" t="s">
        <v>426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21" customHeight="1">
      <c r="A189" s="68" t="str">
        <f>HYPERLINK("http://instagram.com/citysage","@citysage")</f>
        <v>@citysage</v>
      </c>
      <c r="B189" s="18" t="s">
        <v>657</v>
      </c>
      <c r="C189" s="66">
        <v>12100</v>
      </c>
      <c r="D189" s="5"/>
      <c r="E189" s="5"/>
      <c r="F189" s="5"/>
      <c r="G189" s="5"/>
      <c r="H189" s="67" t="s">
        <v>658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21" customHeight="1">
      <c r="A190" s="68" t="str">
        <f>HYPERLINK("http://instagram.com/good_on_paper","@good_on_paper")</f>
        <v>@good_on_paper</v>
      </c>
      <c r="B190" s="18" t="s">
        <v>659</v>
      </c>
      <c r="C190" s="66">
        <v>2100</v>
      </c>
      <c r="D190" s="22" t="s">
        <v>660</v>
      </c>
      <c r="E190" s="5"/>
      <c r="F190" s="5"/>
      <c r="G190" s="18" t="s">
        <v>661</v>
      </c>
      <c r="H190" s="67" t="s">
        <v>662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21" customHeight="1">
      <c r="A191" s="68" t="str">
        <f>HYPERLINK("http://instagram.com/lisacongdon","@lisacongdon")</f>
        <v>@lisacongdon</v>
      </c>
      <c r="B191" s="18" t="s">
        <v>663</v>
      </c>
      <c r="C191" s="116"/>
      <c r="D191" s="5"/>
      <c r="E191" s="77" t="s">
        <v>664</v>
      </c>
      <c r="F191" s="81"/>
      <c r="G191" s="18" t="s">
        <v>661</v>
      </c>
      <c r="H191" s="67" t="s">
        <v>665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21" customHeight="1">
      <c r="A192" s="68" t="str">
        <f>HYPERLINK("http://instagram.com/xashley.jpg","@xashley.jpg")</f>
        <v>@xashley.jpg</v>
      </c>
      <c r="B192" s="18" t="s">
        <v>666</v>
      </c>
      <c r="C192" s="66">
        <v>2500</v>
      </c>
      <c r="D192" s="22" t="s">
        <v>667</v>
      </c>
      <c r="E192" s="5"/>
      <c r="F192" s="5"/>
      <c r="G192" s="18" t="s">
        <v>49</v>
      </c>
      <c r="H192" s="67" t="s">
        <v>120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21" customHeight="1">
      <c r="A193" s="68" t="str">
        <f>HYPERLINK("http://instagram.com/venuswaslike","@venuswaslike")</f>
        <v>@venuswaslike</v>
      </c>
      <c r="B193" s="18" t="s">
        <v>668</v>
      </c>
      <c r="C193" s="66">
        <v>3336</v>
      </c>
      <c r="D193" s="22" t="s">
        <v>669</v>
      </c>
      <c r="E193" s="77" t="s">
        <v>670</v>
      </c>
      <c r="F193" s="81"/>
      <c r="G193" s="18" t="s">
        <v>54</v>
      </c>
      <c r="H193" s="67" t="s">
        <v>671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21" customHeight="1">
      <c r="A194" s="117"/>
      <c r="B194" s="5"/>
      <c r="C194" s="108"/>
      <c r="D194" s="5"/>
      <c r="E194" s="5"/>
      <c r="F194" s="5"/>
      <c r="G194" s="5"/>
      <c r="H194" s="118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21" customHeight="1">
      <c r="A195" s="71" t="str">
        <f>HYPERLINK("http://instagram.com/mariomonforte","@mariomonforte")</f>
        <v>@mariomonforte</v>
      </c>
      <c r="B195" s="51" t="s">
        <v>672</v>
      </c>
      <c r="C195" s="132">
        <v>24400</v>
      </c>
      <c r="D195" s="60" t="s">
        <v>673</v>
      </c>
      <c r="E195" s="61" t="s">
        <v>674</v>
      </c>
      <c r="F195" s="63"/>
      <c r="G195" s="18" t="s">
        <v>675</v>
      </c>
      <c r="H195" s="67" t="s">
        <v>201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21" customHeight="1">
      <c r="A196" s="71" t="str">
        <f>HYPERLINK("http://instagram.com/ooutfits101","@ooutfits101")</f>
        <v>@ooutfits101</v>
      </c>
      <c r="B196" s="49"/>
      <c r="C196" s="132">
        <v>5408</v>
      </c>
      <c r="D196" s="49"/>
      <c r="E196" s="49"/>
      <c r="F196" s="49"/>
      <c r="G196" s="5"/>
      <c r="H196" s="67" t="s">
        <v>676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21" customHeight="1">
      <c r="A197" s="71" t="str">
        <f>HYPERLINK("http://instagram.com/mairanny","@mairanny")</f>
        <v>@mairanny</v>
      </c>
      <c r="B197" s="22" t="s">
        <v>677</v>
      </c>
      <c r="C197" s="132">
        <v>11700</v>
      </c>
      <c r="D197" s="22" t="s">
        <v>678</v>
      </c>
      <c r="E197" s="73"/>
      <c r="F197" s="73"/>
      <c r="G197" s="75" t="s">
        <v>54</v>
      </c>
      <c r="H197" s="76" t="s">
        <v>679</v>
      </c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</row>
    <row r="198" spans="1:28" ht="21" customHeight="1">
      <c r="A198" s="71" t="str">
        <f>HYPERLINK("http://instagram.com/caitlinflemming","@caitlinflemming")</f>
        <v>@caitlinflemming</v>
      </c>
      <c r="B198" s="51" t="s">
        <v>680</v>
      </c>
      <c r="C198" s="132">
        <v>22200</v>
      </c>
      <c r="D198" s="49"/>
      <c r="E198" s="77" t="s">
        <v>681</v>
      </c>
      <c r="F198" s="81"/>
      <c r="G198" s="18" t="s">
        <v>682</v>
      </c>
      <c r="H198" s="67" t="s">
        <v>683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21" customHeight="1">
      <c r="A199" s="71" t="str">
        <f>HYPERLINK("http://instagram.com/whitneyleighmorris","@whitneyleighmorris")</f>
        <v>@whitneyleighmorris</v>
      </c>
      <c r="B199" s="51" t="s">
        <v>684</v>
      </c>
      <c r="C199" s="132">
        <v>20300</v>
      </c>
      <c r="D199" s="119" t="s">
        <v>685</v>
      </c>
      <c r="E199" s="120" t="s">
        <v>686</v>
      </c>
      <c r="F199" s="121"/>
      <c r="G199" s="18" t="s">
        <v>146</v>
      </c>
      <c r="H199" s="118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21" customHeight="1">
      <c r="A200" s="71" t="str">
        <f>HYPERLINK("http://instagram.com/chloe_kiser","@chloe_kiser")</f>
        <v>@chloe_kiser</v>
      </c>
      <c r="B200" s="51" t="s">
        <v>687</v>
      </c>
      <c r="C200" s="132">
        <v>191000</v>
      </c>
      <c r="D200" s="49"/>
      <c r="E200" s="49"/>
      <c r="F200" s="49"/>
      <c r="G200" s="5"/>
      <c r="H200" s="67" t="s">
        <v>688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21" customHeight="1">
      <c r="A201" s="71" t="str">
        <f>HYPERLINK("http://instagram.com/coffeenclothes","@coffeenclothes")</f>
        <v>@coffeenclothes</v>
      </c>
      <c r="B201" s="72" t="s">
        <v>689</v>
      </c>
      <c r="C201" s="132">
        <v>48600</v>
      </c>
      <c r="D201" s="22" t="s">
        <v>690</v>
      </c>
      <c r="E201" s="73"/>
      <c r="F201" s="73"/>
      <c r="G201" s="75" t="s">
        <v>146</v>
      </c>
      <c r="H201" s="122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</row>
    <row r="202" spans="1:28" ht="21" customHeight="1">
      <c r="A202" s="71" t="str">
        <f>HYPERLINK("http://instagram.com/kelliryder","@kelliryder")</f>
        <v>@kelliryder</v>
      </c>
      <c r="B202" s="51" t="s">
        <v>691</v>
      </c>
      <c r="C202" s="132">
        <v>5404</v>
      </c>
      <c r="D202" s="49"/>
      <c r="E202" s="77" t="s">
        <v>692</v>
      </c>
      <c r="F202" s="81"/>
      <c r="G202" s="18" t="s">
        <v>49</v>
      </c>
      <c r="H202" s="67" t="s">
        <v>693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21" customHeight="1">
      <c r="A203" s="71" t="str">
        <f>HYPERLINK("http://instagram.com/caro","@caro")</f>
        <v>@caro</v>
      </c>
      <c r="B203" s="123" t="s">
        <v>694</v>
      </c>
      <c r="C203" s="132">
        <v>5340</v>
      </c>
      <c r="D203" s="49"/>
      <c r="E203" s="77" t="s">
        <v>695</v>
      </c>
      <c r="F203" s="81"/>
      <c r="G203" s="18" t="s">
        <v>696</v>
      </c>
      <c r="H203" s="67" t="s">
        <v>133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21" customHeight="1">
      <c r="A204" s="71" t="str">
        <f>HYPERLINK("http://instagram.com/amanda.lincoln","@amanda.lincoln")</f>
        <v>@amanda.lincoln</v>
      </c>
      <c r="B204" s="51" t="s">
        <v>697</v>
      </c>
      <c r="C204" s="132">
        <v>800</v>
      </c>
      <c r="D204" s="49"/>
      <c r="E204" s="49"/>
      <c r="F204" s="49"/>
      <c r="G204" s="18" t="s">
        <v>698</v>
      </c>
      <c r="H204" s="67" t="s">
        <v>699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21" customHeight="1">
      <c r="A205" s="71" t="str">
        <f>HYPERLINK("http://instagram.com/rosiedargenzio","@rosiedargenzio")</f>
        <v>@rosiedargenzio</v>
      </c>
      <c r="B205" s="124" t="s">
        <v>700</v>
      </c>
      <c r="C205" s="132">
        <v>5051</v>
      </c>
      <c r="D205" s="49"/>
      <c r="E205" s="77" t="s">
        <v>701</v>
      </c>
      <c r="F205" s="81"/>
      <c r="G205" s="5"/>
      <c r="H205" s="67" t="s">
        <v>702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21" customHeight="1">
      <c r="A206" s="125" t="s">
        <v>703</v>
      </c>
      <c r="B206" s="51" t="s">
        <v>704</v>
      </c>
      <c r="C206" s="132">
        <v>29300</v>
      </c>
      <c r="D206" s="22" t="s">
        <v>705</v>
      </c>
      <c r="E206" s="77" t="s">
        <v>706</v>
      </c>
      <c r="F206" s="81"/>
      <c r="G206" s="18" t="s">
        <v>28</v>
      </c>
      <c r="H206" s="67" t="s">
        <v>707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21" customHeight="1">
      <c r="A207" s="71" t="str">
        <f>HYPERLINK("http://instagram.com/manhattan_girl","@manhattan_girl")</f>
        <v>@manhattan_girl</v>
      </c>
      <c r="B207" s="49"/>
      <c r="C207" s="132">
        <v>28500</v>
      </c>
      <c r="D207" s="49"/>
      <c r="E207" s="77" t="s">
        <v>708</v>
      </c>
      <c r="F207" s="81"/>
      <c r="G207" s="18" t="s">
        <v>709</v>
      </c>
      <c r="H207" s="67" t="s">
        <v>710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21" customHeight="1">
      <c r="A208" s="71" t="str">
        <f>HYPERLINK("http://instagram.com/michelletakeaim","@michelletakeaim")</f>
        <v>@michelletakeaim</v>
      </c>
      <c r="B208" s="51" t="s">
        <v>711</v>
      </c>
      <c r="C208" s="132">
        <v>28300</v>
      </c>
      <c r="D208" s="49"/>
      <c r="E208" s="49"/>
      <c r="F208" s="49"/>
      <c r="G208" s="18" t="s">
        <v>146</v>
      </c>
      <c r="H208" s="67" t="s">
        <v>76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21" customHeight="1">
      <c r="A209" s="71" t="str">
        <f>HYPERLINK("http://instagram.com/alphajourneycs","@alphajourneycs")</f>
        <v>@alphajourneycs</v>
      </c>
      <c r="B209" s="73"/>
      <c r="C209" s="132">
        <v>12600</v>
      </c>
      <c r="D209" s="73"/>
      <c r="E209" s="73"/>
      <c r="F209" s="73"/>
      <c r="G209" s="75" t="s">
        <v>712</v>
      </c>
      <c r="H209" s="76" t="s">
        <v>76</v>
      </c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</row>
    <row r="210" spans="1:28" ht="21" customHeight="1">
      <c r="A210" s="71" t="str">
        <f>HYPERLINK("http://instagram.com/kimberly_luu","@kimberly_luu")</f>
        <v>@kimberly_luu</v>
      </c>
      <c r="B210" s="51" t="s">
        <v>713</v>
      </c>
      <c r="C210" s="132">
        <v>6790</v>
      </c>
      <c r="D210" s="49"/>
      <c r="E210" s="49"/>
      <c r="F210" s="49"/>
      <c r="G210" s="18" t="s">
        <v>714</v>
      </c>
      <c r="H210" s="67" t="s">
        <v>137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21" customHeight="1">
      <c r="A211" s="71" t="str">
        <f>HYPERLINK("http://instagram.com/boymeetsgrl","@boymeetsgrl")</f>
        <v>@boymeetsgrl</v>
      </c>
      <c r="B211" s="49"/>
      <c r="C211" s="132">
        <v>1158</v>
      </c>
      <c r="D211" s="85" t="s">
        <v>715</v>
      </c>
      <c r="E211" s="49"/>
      <c r="F211" s="49"/>
      <c r="G211" s="18" t="s">
        <v>146</v>
      </c>
      <c r="H211" s="67" t="s">
        <v>76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21" customHeight="1">
      <c r="A212" s="71" t="str">
        <f>HYPERLINK("http://instagram.com/mariannenavada","@mariannenavada")</f>
        <v>@mariannenavada</v>
      </c>
      <c r="B212" s="51" t="s">
        <v>716</v>
      </c>
      <c r="C212" s="132">
        <v>1830</v>
      </c>
      <c r="D212" s="49"/>
      <c r="E212" s="85" t="s">
        <v>717</v>
      </c>
      <c r="F212" s="85"/>
      <c r="G212" s="18" t="s">
        <v>714</v>
      </c>
      <c r="H212" s="67" t="s">
        <v>76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21" customHeight="1">
      <c r="A213" s="71" t="str">
        <f>HYPERLINK("http://instagram.com/brittanyroughton","@brittanyroughton")</f>
        <v>@brittanyroughton</v>
      </c>
      <c r="B213" s="72" t="s">
        <v>718</v>
      </c>
      <c r="C213" s="132">
        <v>2535</v>
      </c>
      <c r="D213" s="72" t="s">
        <v>719</v>
      </c>
      <c r="E213" s="73"/>
      <c r="F213" s="73"/>
      <c r="G213" s="75" t="s">
        <v>146</v>
      </c>
      <c r="H213" s="76" t="s">
        <v>720</v>
      </c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</row>
    <row r="214" spans="1:28" ht="21" customHeight="1">
      <c r="A214" s="71" t="str">
        <f>HYPERLINK("http://instagram.com/nicolettemason","@nicolettemason")</f>
        <v>@nicolettemason</v>
      </c>
      <c r="B214" s="51" t="s">
        <v>721</v>
      </c>
      <c r="C214" s="132">
        <v>58500</v>
      </c>
      <c r="D214" s="49"/>
      <c r="E214" s="49"/>
      <c r="F214" s="49"/>
      <c r="G214" s="18" t="s">
        <v>93</v>
      </c>
      <c r="H214" s="67" t="s">
        <v>722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21" customHeight="1">
      <c r="A215" s="71" t="str">
        <f>HYPERLINK("http://instagram.com/lisadnyc","@lisadnyc")</f>
        <v>@lisadnyc</v>
      </c>
      <c r="B215" s="123" t="s">
        <v>723</v>
      </c>
      <c r="C215" s="132">
        <v>9583</v>
      </c>
      <c r="D215" s="22" t="s">
        <v>724</v>
      </c>
      <c r="E215" s="73"/>
      <c r="F215" s="73"/>
      <c r="G215" s="75" t="s">
        <v>54</v>
      </c>
      <c r="H215" s="76" t="s">
        <v>707</v>
      </c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</row>
    <row r="216" spans="1:28" ht="21" customHeight="1">
      <c r="A216" s="71" t="str">
        <f>HYPERLINK("http://instagram.com/standardstyle","@standardstyle")</f>
        <v>@standardstyle</v>
      </c>
      <c r="B216" s="51" t="s">
        <v>725</v>
      </c>
      <c r="C216" s="132">
        <v>7000</v>
      </c>
      <c r="D216" s="49"/>
      <c r="E216" s="49"/>
      <c r="F216" s="49"/>
      <c r="G216" s="18" t="s">
        <v>726</v>
      </c>
      <c r="H216" s="67" t="s">
        <v>727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21" customHeight="1">
      <c r="A217" s="125" t="s">
        <v>728</v>
      </c>
      <c r="B217" s="51" t="s">
        <v>729</v>
      </c>
      <c r="C217" s="132">
        <v>6593</v>
      </c>
      <c r="D217" s="49"/>
      <c r="E217" s="49"/>
      <c r="F217" s="49"/>
      <c r="G217" s="18" t="s">
        <v>54</v>
      </c>
      <c r="H217" s="67" t="s">
        <v>730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21" customHeight="1">
      <c r="A218" s="126" t="str">
        <f>HYPERLINK("http://instagram.com/stylishsarahnyc","@stylishsarahnyc")</f>
        <v>@stylishsarahnyc</v>
      </c>
      <c r="B218" s="18" t="s">
        <v>147</v>
      </c>
      <c r="C218" s="108">
        <v>54600</v>
      </c>
      <c r="D218" s="5"/>
      <c r="E218" s="77" t="s">
        <v>731</v>
      </c>
      <c r="F218" s="81"/>
      <c r="G218" s="18" t="s">
        <v>54</v>
      </c>
      <c r="H218" s="67" t="s">
        <v>76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21" customHeight="1">
      <c r="A219" s="68" t="str">
        <f>HYPERLINK("http://instagram.com/abostonblazer","@abostonblazer")</f>
        <v>@abostonblazer</v>
      </c>
      <c r="B219" s="18" t="s">
        <v>732</v>
      </c>
      <c r="C219" s="108">
        <v>1150</v>
      </c>
      <c r="D219" s="22" t="s">
        <v>733</v>
      </c>
      <c r="E219" s="5"/>
      <c r="F219" s="5"/>
      <c r="G219" s="18" t="s">
        <v>641</v>
      </c>
      <c r="H219" s="67" t="s">
        <v>201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21" customHeight="1">
      <c r="A220" s="68" t="str">
        <f>HYPERLINK("http://instagram.com/Jermzlee/","@Jermzlee")</f>
        <v>@Jermzlee</v>
      </c>
      <c r="B220" s="18" t="s">
        <v>734</v>
      </c>
      <c r="C220" s="108">
        <v>278000</v>
      </c>
      <c r="D220" s="5"/>
      <c r="E220" s="70" t="s">
        <v>735</v>
      </c>
      <c r="F220" s="127"/>
      <c r="G220" s="5"/>
      <c r="H220" s="67" t="s">
        <v>736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21" customHeight="1">
      <c r="A221" s="68" t="str">
        <f>HYPERLINK("http://instagram.com/dexrob","@dexrob")</f>
        <v>@dexrob</v>
      </c>
      <c r="B221" s="18" t="s">
        <v>737</v>
      </c>
      <c r="C221" s="108">
        <v>10000</v>
      </c>
      <c r="D221" s="128" t="s">
        <v>738</v>
      </c>
      <c r="E221" s="129" t="s">
        <v>739</v>
      </c>
      <c r="F221" s="128"/>
      <c r="G221" s="18" t="s">
        <v>636</v>
      </c>
      <c r="H221" s="67" t="s">
        <v>740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21" customHeight="1">
      <c r="A222" s="130" t="s">
        <v>741</v>
      </c>
      <c r="B222" s="131" t="str">
        <f>HYPERLINK("http://instagram.com/electraformosa","http://instagram.com/electraformosa")</f>
        <v>http://instagram.com/electraformosa</v>
      </c>
      <c r="C222" s="16">
        <v>11297</v>
      </c>
      <c r="D222" s="16"/>
      <c r="E222" s="17"/>
      <c r="F222" s="57" t="s">
        <v>742</v>
      </c>
      <c r="G222" s="40" t="s">
        <v>119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21" customHeight="1">
      <c r="A223" s="130" t="s">
        <v>743</v>
      </c>
      <c r="B223" s="131" t="str">
        <f>HYPERLINK("http://instagram.com/juliapott","http://instagram.com/juliapott")</f>
        <v>http://instagram.com/juliapott</v>
      </c>
      <c r="C223" s="16">
        <v>7376</v>
      </c>
      <c r="D223" s="16"/>
      <c r="E223" s="17"/>
      <c r="F223" s="17"/>
      <c r="G223" s="34" t="s">
        <v>150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5.75" customHeight="1">
      <c r="A224" s="5"/>
      <c r="B224" s="5"/>
      <c r="C224" s="116"/>
      <c r="D224" s="5"/>
      <c r="E224" s="5"/>
      <c r="F224" s="5"/>
      <c r="G224" s="5"/>
      <c r="H224" s="118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5.75" customHeight="1">
      <c r="A225" s="5"/>
      <c r="B225" s="5"/>
      <c r="C225" s="116"/>
      <c r="D225" s="5"/>
      <c r="E225" s="5"/>
      <c r="F225" s="5"/>
      <c r="G225" s="5"/>
      <c r="H225" s="118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5.75" customHeight="1">
      <c r="A226" s="5"/>
      <c r="B226" s="5"/>
      <c r="C226" s="116"/>
      <c r="D226" s="5"/>
      <c r="E226" s="5"/>
      <c r="F226" s="5"/>
      <c r="G226" s="5"/>
      <c r="H226" s="118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5.75" customHeight="1">
      <c r="A227" s="5"/>
      <c r="B227" s="5"/>
      <c r="C227" s="116"/>
      <c r="D227" s="5"/>
      <c r="E227" s="5"/>
      <c r="F227" s="5"/>
      <c r="G227" s="5"/>
      <c r="H227" s="118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5.75" customHeight="1">
      <c r="A228" s="5"/>
      <c r="B228" s="5"/>
      <c r="C228" s="116"/>
      <c r="D228" s="5"/>
      <c r="E228" s="5"/>
      <c r="F228" s="5"/>
      <c r="G228" s="5"/>
      <c r="H228" s="118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5.75" customHeight="1">
      <c r="A229" s="5"/>
      <c r="B229" s="5"/>
      <c r="C229" s="116"/>
      <c r="D229" s="5"/>
      <c r="E229" s="5"/>
      <c r="F229" s="5"/>
      <c r="G229" s="5"/>
      <c r="H229" s="118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5.75" customHeight="1">
      <c r="A230" s="5"/>
      <c r="B230" s="5"/>
      <c r="C230" s="116"/>
      <c r="D230" s="5"/>
      <c r="E230" s="5"/>
      <c r="F230" s="5"/>
      <c r="G230" s="5"/>
      <c r="H230" s="118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5.75" customHeight="1">
      <c r="A231" s="5"/>
      <c r="B231" s="5"/>
      <c r="C231" s="116"/>
      <c r="D231" s="5"/>
      <c r="E231" s="5"/>
      <c r="F231" s="5"/>
      <c r="G231" s="5"/>
      <c r="H231" s="118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5.75" customHeight="1">
      <c r="A232" s="5"/>
      <c r="B232" s="5"/>
      <c r="C232" s="116"/>
      <c r="D232" s="5"/>
      <c r="E232" s="5"/>
      <c r="F232" s="5"/>
      <c r="G232" s="5"/>
      <c r="H232" s="118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5.75" customHeight="1">
      <c r="A233" s="5"/>
      <c r="B233" s="5"/>
      <c r="C233" s="116"/>
      <c r="D233" s="5"/>
      <c r="E233" s="5"/>
      <c r="F233" s="5"/>
      <c r="G233" s="5"/>
      <c r="H233" s="118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5.75" customHeight="1">
      <c r="A234" s="5"/>
      <c r="B234" s="5"/>
      <c r="C234" s="116"/>
      <c r="D234" s="5"/>
      <c r="E234" s="5"/>
      <c r="F234" s="5"/>
      <c r="G234" s="5"/>
      <c r="H234" s="118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5.75" customHeight="1">
      <c r="A235" s="5"/>
      <c r="B235" s="5"/>
      <c r="C235" s="116"/>
      <c r="D235" s="5"/>
      <c r="E235" s="5"/>
      <c r="F235" s="5"/>
      <c r="G235" s="5"/>
      <c r="H235" s="118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5.75" customHeight="1">
      <c r="A236" s="5"/>
      <c r="B236" s="5"/>
      <c r="C236" s="116"/>
      <c r="D236" s="5"/>
      <c r="E236" s="5"/>
      <c r="F236" s="5"/>
      <c r="G236" s="5"/>
      <c r="H236" s="118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5.75" customHeight="1">
      <c r="A237" s="5"/>
      <c r="B237" s="5"/>
      <c r="C237" s="116"/>
      <c r="D237" s="5"/>
      <c r="E237" s="5"/>
      <c r="F237" s="5"/>
      <c r="G237" s="5"/>
      <c r="H237" s="118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5.75" customHeight="1">
      <c r="A238" s="5"/>
      <c r="B238" s="5"/>
      <c r="C238" s="116"/>
      <c r="D238" s="5"/>
      <c r="E238" s="5"/>
      <c r="F238" s="5"/>
      <c r="G238" s="5"/>
      <c r="H238" s="118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5.75" customHeight="1">
      <c r="A239" s="5"/>
      <c r="B239" s="5"/>
      <c r="C239" s="116"/>
      <c r="D239" s="5"/>
      <c r="E239" s="5"/>
      <c r="F239" s="5"/>
      <c r="G239" s="5"/>
      <c r="H239" s="118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5.75" customHeight="1">
      <c r="A240" s="5"/>
      <c r="B240" s="5"/>
      <c r="C240" s="116"/>
      <c r="D240" s="5"/>
      <c r="E240" s="5"/>
      <c r="F240" s="5"/>
      <c r="G240" s="5"/>
      <c r="H240" s="118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5.75" customHeight="1">
      <c r="A241" s="5"/>
      <c r="B241" s="5"/>
      <c r="C241" s="116"/>
      <c r="D241" s="5"/>
      <c r="E241" s="5"/>
      <c r="F241" s="5"/>
      <c r="G241" s="5"/>
      <c r="H241" s="118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5.75" customHeight="1">
      <c r="A242" s="5"/>
      <c r="B242" s="5"/>
      <c r="C242" s="116"/>
      <c r="D242" s="5"/>
      <c r="E242" s="5"/>
      <c r="F242" s="5"/>
      <c r="G242" s="5"/>
      <c r="H242" s="118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5.75" customHeight="1">
      <c r="A243" s="5"/>
      <c r="B243" s="5"/>
      <c r="C243" s="116"/>
      <c r="D243" s="5"/>
      <c r="E243" s="5"/>
      <c r="F243" s="5"/>
      <c r="G243" s="5"/>
      <c r="H243" s="118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5.75" customHeight="1">
      <c r="A244" s="5"/>
      <c r="B244" s="5"/>
      <c r="C244" s="116"/>
      <c r="D244" s="5"/>
      <c r="E244" s="5"/>
      <c r="F244" s="5"/>
      <c r="G244" s="5"/>
      <c r="H244" s="118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5.75" customHeight="1">
      <c r="A245" s="5"/>
      <c r="B245" s="5"/>
      <c r="C245" s="116"/>
      <c r="D245" s="5"/>
      <c r="E245" s="5"/>
      <c r="F245" s="5"/>
      <c r="G245" s="5"/>
      <c r="H245" s="118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5.75" customHeight="1">
      <c r="A246" s="5"/>
      <c r="B246" s="5"/>
      <c r="C246" s="116"/>
      <c r="D246" s="5"/>
      <c r="E246" s="5"/>
      <c r="F246" s="5"/>
      <c r="G246" s="5"/>
      <c r="H246" s="118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5.75" customHeight="1">
      <c r="A247" s="5"/>
      <c r="B247" s="5"/>
      <c r="C247" s="116"/>
      <c r="D247" s="5"/>
      <c r="E247" s="5"/>
      <c r="F247" s="5"/>
      <c r="G247" s="5"/>
      <c r="H247" s="118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5.75" customHeight="1">
      <c r="A248" s="5"/>
      <c r="B248" s="5"/>
      <c r="C248" s="116"/>
      <c r="D248" s="5"/>
      <c r="E248" s="5"/>
      <c r="F248" s="5"/>
      <c r="G248" s="5"/>
      <c r="H248" s="118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5.75" customHeight="1">
      <c r="A249" s="5"/>
      <c r="B249" s="5"/>
      <c r="C249" s="116"/>
      <c r="D249" s="5"/>
      <c r="E249" s="5"/>
      <c r="F249" s="5"/>
      <c r="G249" s="5"/>
      <c r="H249" s="118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5.75" customHeight="1">
      <c r="A250" s="5"/>
      <c r="B250" s="5"/>
      <c r="C250" s="116"/>
      <c r="D250" s="5"/>
      <c r="E250" s="5"/>
      <c r="F250" s="5"/>
      <c r="G250" s="5"/>
      <c r="H250" s="118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5.75" customHeight="1">
      <c r="A251" s="5"/>
      <c r="B251" s="5"/>
      <c r="C251" s="116"/>
      <c r="D251" s="5"/>
      <c r="E251" s="5"/>
      <c r="F251" s="5"/>
      <c r="G251" s="5"/>
      <c r="H251" s="118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5.75" customHeight="1">
      <c r="A252" s="5"/>
      <c r="B252" s="5"/>
      <c r="C252" s="116"/>
      <c r="D252" s="5"/>
      <c r="E252" s="5"/>
      <c r="F252" s="5"/>
      <c r="G252" s="5"/>
      <c r="H252" s="118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5.75" customHeight="1">
      <c r="A253" s="5"/>
      <c r="B253" s="5"/>
      <c r="C253" s="116"/>
      <c r="D253" s="5"/>
      <c r="E253" s="5"/>
      <c r="F253" s="5"/>
      <c r="G253" s="5"/>
      <c r="H253" s="118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5.75" customHeight="1">
      <c r="A254" s="5"/>
      <c r="B254" s="5"/>
      <c r="C254" s="116"/>
      <c r="D254" s="5"/>
      <c r="E254" s="5"/>
      <c r="F254" s="5"/>
      <c r="G254" s="5"/>
      <c r="H254" s="118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5.75" customHeight="1">
      <c r="A255" s="5"/>
      <c r="B255" s="5"/>
      <c r="C255" s="116"/>
      <c r="D255" s="5"/>
      <c r="E255" s="5"/>
      <c r="F255" s="5"/>
      <c r="G255" s="5"/>
      <c r="H255" s="118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5.75" customHeight="1">
      <c r="A256" s="5"/>
      <c r="B256" s="5"/>
      <c r="C256" s="116"/>
      <c r="D256" s="5"/>
      <c r="E256" s="5"/>
      <c r="F256" s="5"/>
      <c r="G256" s="5"/>
      <c r="H256" s="118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5.75" customHeight="1">
      <c r="A257" s="5"/>
      <c r="B257" s="5"/>
      <c r="C257" s="116"/>
      <c r="D257" s="5"/>
      <c r="E257" s="5"/>
      <c r="F257" s="5"/>
      <c r="G257" s="5"/>
      <c r="H257" s="118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5.75" customHeight="1">
      <c r="A258" s="5"/>
      <c r="B258" s="5"/>
      <c r="C258" s="116"/>
      <c r="D258" s="5"/>
      <c r="E258" s="5"/>
      <c r="F258" s="5"/>
      <c r="G258" s="5"/>
      <c r="H258" s="118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5.75" customHeight="1">
      <c r="A259" s="5"/>
      <c r="B259" s="5"/>
      <c r="C259" s="116"/>
      <c r="D259" s="5"/>
      <c r="E259" s="5"/>
      <c r="F259" s="5"/>
      <c r="G259" s="5"/>
      <c r="H259" s="118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5.75" customHeight="1">
      <c r="A260" s="5"/>
      <c r="B260" s="5"/>
      <c r="C260" s="116"/>
      <c r="D260" s="5"/>
      <c r="E260" s="5"/>
      <c r="F260" s="5"/>
      <c r="G260" s="5"/>
      <c r="H260" s="118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5.75" customHeight="1">
      <c r="A261" s="5"/>
      <c r="B261" s="5"/>
      <c r="C261" s="116"/>
      <c r="D261" s="5"/>
      <c r="E261" s="5"/>
      <c r="F261" s="5"/>
      <c r="G261" s="5"/>
      <c r="H261" s="118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5.75" customHeight="1">
      <c r="A262" s="5"/>
      <c r="B262" s="5"/>
      <c r="C262" s="116"/>
      <c r="D262" s="5"/>
      <c r="E262" s="5"/>
      <c r="F262" s="5"/>
      <c r="G262" s="5"/>
      <c r="H262" s="118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5.75" customHeight="1">
      <c r="A263" s="5"/>
      <c r="B263" s="5"/>
      <c r="C263" s="116"/>
      <c r="D263" s="5"/>
      <c r="E263" s="5"/>
      <c r="F263" s="5"/>
      <c r="G263" s="5"/>
      <c r="H263" s="118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5.75" customHeight="1">
      <c r="A264" s="5"/>
      <c r="B264" s="5"/>
      <c r="C264" s="116"/>
      <c r="D264" s="5"/>
      <c r="E264" s="5"/>
      <c r="F264" s="5"/>
      <c r="G264" s="5"/>
      <c r="H264" s="118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5.75" customHeight="1">
      <c r="A265" s="5"/>
      <c r="B265" s="5"/>
      <c r="C265" s="116"/>
      <c r="D265" s="5"/>
      <c r="E265" s="5"/>
      <c r="F265" s="5"/>
      <c r="G265" s="5"/>
      <c r="H265" s="118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5.75" customHeight="1">
      <c r="A266" s="5"/>
      <c r="B266" s="5"/>
      <c r="C266" s="116"/>
      <c r="D266" s="5"/>
      <c r="E266" s="5"/>
      <c r="F266" s="5"/>
      <c r="G266" s="5"/>
      <c r="H266" s="118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5.75" customHeight="1">
      <c r="A267" s="5"/>
      <c r="B267" s="5"/>
      <c r="C267" s="116"/>
      <c r="D267" s="5"/>
      <c r="E267" s="5"/>
      <c r="F267" s="5"/>
      <c r="G267" s="5"/>
      <c r="H267" s="118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5.75" customHeight="1">
      <c r="A268" s="5"/>
      <c r="B268" s="5"/>
      <c r="C268" s="116"/>
      <c r="D268" s="5"/>
      <c r="E268" s="5"/>
      <c r="F268" s="5"/>
      <c r="G268" s="5"/>
      <c r="H268" s="118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5.75" customHeight="1">
      <c r="A269" s="5"/>
      <c r="B269" s="5"/>
      <c r="C269" s="116"/>
      <c r="D269" s="5"/>
      <c r="E269" s="5"/>
      <c r="F269" s="5"/>
      <c r="G269" s="5"/>
      <c r="H269" s="118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5.75" customHeight="1">
      <c r="A270" s="5"/>
      <c r="B270" s="5"/>
      <c r="C270" s="116"/>
      <c r="D270" s="5"/>
      <c r="E270" s="5"/>
      <c r="F270" s="5"/>
      <c r="G270" s="5"/>
      <c r="H270" s="118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5.75" customHeight="1">
      <c r="A271" s="5"/>
      <c r="B271" s="5"/>
      <c r="C271" s="116"/>
      <c r="D271" s="5"/>
      <c r="E271" s="5"/>
      <c r="F271" s="5"/>
      <c r="G271" s="5"/>
      <c r="H271" s="118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5.75" customHeight="1">
      <c r="A272" s="5"/>
      <c r="B272" s="5"/>
      <c r="C272" s="116"/>
      <c r="D272" s="5"/>
      <c r="E272" s="5"/>
      <c r="F272" s="5"/>
      <c r="G272" s="5"/>
      <c r="H272" s="118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5.75" customHeight="1">
      <c r="A273" s="5"/>
      <c r="B273" s="5"/>
      <c r="C273" s="116"/>
      <c r="D273" s="5"/>
      <c r="E273" s="5"/>
      <c r="F273" s="5"/>
      <c r="G273" s="5"/>
      <c r="H273" s="118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5.75" customHeight="1">
      <c r="A274" s="5"/>
      <c r="B274" s="5"/>
      <c r="C274" s="116"/>
      <c r="D274" s="5"/>
      <c r="E274" s="5"/>
      <c r="F274" s="5"/>
      <c r="G274" s="5"/>
      <c r="H274" s="118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5.75" customHeight="1">
      <c r="A275" s="5"/>
      <c r="B275" s="5"/>
      <c r="C275" s="116"/>
      <c r="D275" s="5"/>
      <c r="E275" s="5"/>
      <c r="F275" s="5"/>
      <c r="G275" s="5"/>
      <c r="H275" s="118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5.75" customHeight="1">
      <c r="A276" s="5"/>
      <c r="B276" s="5"/>
      <c r="C276" s="116"/>
      <c r="D276" s="5"/>
      <c r="E276" s="5"/>
      <c r="F276" s="5"/>
      <c r="G276" s="5"/>
      <c r="H276" s="118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5.75" customHeight="1">
      <c r="A277" s="5"/>
      <c r="B277" s="5"/>
      <c r="C277" s="116"/>
      <c r="D277" s="5"/>
      <c r="E277" s="5"/>
      <c r="F277" s="5"/>
      <c r="G277" s="5"/>
      <c r="H277" s="118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5.75" customHeight="1">
      <c r="A278" s="5"/>
      <c r="B278" s="5"/>
      <c r="C278" s="116"/>
      <c r="D278" s="5"/>
      <c r="E278" s="5"/>
      <c r="F278" s="5"/>
      <c r="G278" s="5"/>
      <c r="H278" s="118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5.75" customHeight="1">
      <c r="A279" s="5"/>
      <c r="B279" s="5"/>
      <c r="C279" s="116"/>
      <c r="D279" s="5"/>
      <c r="E279" s="5"/>
      <c r="F279" s="5"/>
      <c r="G279" s="5"/>
      <c r="H279" s="118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5.75" customHeight="1">
      <c r="A280" s="5"/>
      <c r="B280" s="5"/>
      <c r="C280" s="116"/>
      <c r="D280" s="5"/>
      <c r="E280" s="5"/>
      <c r="F280" s="5"/>
      <c r="G280" s="5"/>
      <c r="H280" s="118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5.75" customHeight="1">
      <c r="A281" s="5"/>
      <c r="B281" s="5"/>
      <c r="C281" s="116"/>
      <c r="D281" s="5"/>
      <c r="E281" s="5"/>
      <c r="F281" s="5"/>
      <c r="G281" s="5"/>
      <c r="H281" s="118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5.75" customHeight="1">
      <c r="A282" s="5"/>
      <c r="B282" s="5"/>
      <c r="C282" s="116"/>
      <c r="D282" s="5"/>
      <c r="E282" s="5"/>
      <c r="F282" s="5"/>
      <c r="G282" s="5"/>
      <c r="H282" s="118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5.75" customHeight="1">
      <c r="A283" s="5"/>
      <c r="B283" s="5"/>
      <c r="C283" s="116"/>
      <c r="D283" s="5"/>
      <c r="E283" s="5"/>
      <c r="F283" s="5"/>
      <c r="G283" s="5"/>
      <c r="H283" s="118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5.75" customHeight="1">
      <c r="A284" s="5"/>
      <c r="B284" s="5"/>
      <c r="C284" s="116"/>
      <c r="D284" s="5"/>
      <c r="E284" s="5"/>
      <c r="F284" s="5"/>
      <c r="G284" s="5"/>
      <c r="H284" s="118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5.75" customHeight="1">
      <c r="A285" s="5"/>
      <c r="B285" s="5"/>
      <c r="C285" s="116"/>
      <c r="D285" s="5"/>
      <c r="E285" s="5"/>
      <c r="F285" s="5"/>
      <c r="G285" s="5"/>
      <c r="H285" s="118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5.75" customHeight="1">
      <c r="A286" s="5"/>
      <c r="B286" s="5"/>
      <c r="C286" s="116"/>
      <c r="D286" s="5"/>
      <c r="E286" s="5"/>
      <c r="F286" s="5"/>
      <c r="G286" s="5"/>
      <c r="H286" s="118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5.75" customHeight="1">
      <c r="A287" s="5"/>
      <c r="B287" s="5"/>
      <c r="C287" s="116"/>
      <c r="D287" s="5"/>
      <c r="E287" s="5"/>
      <c r="F287" s="5"/>
      <c r="G287" s="5"/>
      <c r="H287" s="118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5.75" customHeight="1">
      <c r="A288" s="5"/>
      <c r="B288" s="5"/>
      <c r="C288" s="116"/>
      <c r="D288" s="5"/>
      <c r="E288" s="5"/>
      <c r="F288" s="5"/>
      <c r="G288" s="5"/>
      <c r="H288" s="118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5.75" customHeight="1">
      <c r="A289" s="5"/>
      <c r="B289" s="5"/>
      <c r="C289" s="116"/>
      <c r="D289" s="5"/>
      <c r="E289" s="5"/>
      <c r="F289" s="5"/>
      <c r="G289" s="5"/>
      <c r="H289" s="118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5.75" customHeight="1">
      <c r="A290" s="5"/>
      <c r="B290" s="5"/>
      <c r="C290" s="116"/>
      <c r="D290" s="5"/>
      <c r="E290" s="5"/>
      <c r="F290" s="5"/>
      <c r="G290" s="5"/>
      <c r="H290" s="118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5.75" customHeight="1">
      <c r="A291" s="5"/>
      <c r="B291" s="5"/>
      <c r="C291" s="116"/>
      <c r="D291" s="5"/>
      <c r="E291" s="5"/>
      <c r="F291" s="5"/>
      <c r="G291" s="5"/>
      <c r="H291" s="118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5.75" customHeight="1">
      <c r="A292" s="5"/>
      <c r="B292" s="5"/>
      <c r="C292" s="116"/>
      <c r="D292" s="5"/>
      <c r="E292" s="5"/>
      <c r="F292" s="5"/>
      <c r="G292" s="5"/>
      <c r="H292" s="118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5.75" customHeight="1">
      <c r="A293" s="5"/>
      <c r="B293" s="5"/>
      <c r="C293" s="116"/>
      <c r="D293" s="5"/>
      <c r="E293" s="5"/>
      <c r="F293" s="5"/>
      <c r="G293" s="5"/>
      <c r="H293" s="118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5.75" customHeight="1">
      <c r="A294" s="5"/>
      <c r="B294" s="5"/>
      <c r="C294" s="116"/>
      <c r="D294" s="5"/>
      <c r="E294" s="5"/>
      <c r="F294" s="5"/>
      <c r="G294" s="5"/>
      <c r="H294" s="118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5.75" customHeight="1">
      <c r="A295" s="5"/>
      <c r="B295" s="5"/>
      <c r="C295" s="116"/>
      <c r="D295" s="5"/>
      <c r="E295" s="5"/>
      <c r="F295" s="5"/>
      <c r="G295" s="5"/>
      <c r="H295" s="118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5.75" customHeight="1">
      <c r="A296" s="5"/>
      <c r="B296" s="5"/>
      <c r="C296" s="116"/>
      <c r="D296" s="5"/>
      <c r="E296" s="5"/>
      <c r="F296" s="5"/>
      <c r="G296" s="5"/>
      <c r="H296" s="118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5.75" customHeight="1">
      <c r="A297" s="5"/>
      <c r="B297" s="5"/>
      <c r="C297" s="116"/>
      <c r="D297" s="5"/>
      <c r="E297" s="5"/>
      <c r="F297" s="5"/>
      <c r="G297" s="5"/>
      <c r="H297" s="118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5.75" customHeight="1">
      <c r="A298" s="5"/>
      <c r="B298" s="5"/>
      <c r="C298" s="116"/>
      <c r="D298" s="5"/>
      <c r="E298" s="5"/>
      <c r="F298" s="5"/>
      <c r="G298" s="5"/>
      <c r="H298" s="118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5.75" customHeight="1">
      <c r="A299" s="5"/>
      <c r="B299" s="5"/>
      <c r="C299" s="116"/>
      <c r="D299" s="5"/>
      <c r="E299" s="5"/>
      <c r="F299" s="5"/>
      <c r="G299" s="5"/>
      <c r="H299" s="118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5.75" customHeight="1">
      <c r="A300" s="5"/>
      <c r="B300" s="5"/>
      <c r="C300" s="116"/>
      <c r="D300" s="5"/>
      <c r="E300" s="5"/>
      <c r="F300" s="5"/>
      <c r="G300" s="5"/>
      <c r="H300" s="118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5.75" customHeight="1">
      <c r="A301" s="5"/>
      <c r="B301" s="5"/>
      <c r="C301" s="116"/>
      <c r="D301" s="5"/>
      <c r="E301" s="5"/>
      <c r="F301" s="5"/>
      <c r="G301" s="5"/>
      <c r="H301" s="118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5.75" customHeight="1">
      <c r="A302" s="5"/>
      <c r="B302" s="5"/>
      <c r="C302" s="116"/>
      <c r="D302" s="5"/>
      <c r="E302" s="5"/>
      <c r="F302" s="5"/>
      <c r="G302" s="5"/>
      <c r="H302" s="118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5.75" customHeight="1">
      <c r="A303" s="5"/>
      <c r="B303" s="5"/>
      <c r="C303" s="116"/>
      <c r="D303" s="5"/>
      <c r="E303" s="5"/>
      <c r="F303" s="5"/>
      <c r="G303" s="5"/>
      <c r="H303" s="118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5.75" customHeight="1">
      <c r="A304" s="5"/>
      <c r="B304" s="5"/>
      <c r="C304" s="116"/>
      <c r="D304" s="5"/>
      <c r="E304" s="5"/>
      <c r="F304" s="5"/>
      <c r="G304" s="5"/>
      <c r="H304" s="118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5.75" customHeight="1">
      <c r="A305" s="5"/>
      <c r="B305" s="5"/>
      <c r="C305" s="116"/>
      <c r="D305" s="5"/>
      <c r="E305" s="5"/>
      <c r="F305" s="5"/>
      <c r="G305" s="5"/>
      <c r="H305" s="118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5.75" customHeight="1">
      <c r="A306" s="5"/>
      <c r="B306" s="5"/>
      <c r="C306" s="116"/>
      <c r="D306" s="5"/>
      <c r="E306" s="5"/>
      <c r="F306" s="5"/>
      <c r="G306" s="5"/>
      <c r="H306" s="118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5.75" customHeight="1">
      <c r="A307" s="5"/>
      <c r="B307" s="5"/>
      <c r="C307" s="116"/>
      <c r="D307" s="5"/>
      <c r="E307" s="5"/>
      <c r="F307" s="5"/>
      <c r="G307" s="5"/>
      <c r="H307" s="118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5.75" customHeight="1">
      <c r="A308" s="5"/>
      <c r="B308" s="5"/>
      <c r="C308" s="116"/>
      <c r="D308" s="5"/>
      <c r="E308" s="5"/>
      <c r="F308" s="5"/>
      <c r="G308" s="5"/>
      <c r="H308" s="118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5.75" customHeight="1">
      <c r="A309" s="5"/>
      <c r="B309" s="5"/>
      <c r="C309" s="116"/>
      <c r="D309" s="5"/>
      <c r="E309" s="5"/>
      <c r="F309" s="5"/>
      <c r="G309" s="5"/>
      <c r="H309" s="118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5.75" customHeight="1">
      <c r="A310" s="5"/>
      <c r="B310" s="5"/>
      <c r="C310" s="116"/>
      <c r="D310" s="5"/>
      <c r="E310" s="5"/>
      <c r="F310" s="5"/>
      <c r="G310" s="5"/>
      <c r="H310" s="118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5.75" customHeight="1">
      <c r="A311" s="5"/>
      <c r="B311" s="5"/>
      <c r="C311" s="116"/>
      <c r="D311" s="5"/>
      <c r="E311" s="5"/>
      <c r="F311" s="5"/>
      <c r="G311" s="5"/>
      <c r="H311" s="118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5.75" customHeight="1">
      <c r="A312" s="5"/>
      <c r="B312" s="5"/>
      <c r="C312" s="116"/>
      <c r="D312" s="5"/>
      <c r="E312" s="5"/>
      <c r="F312" s="5"/>
      <c r="G312" s="5"/>
      <c r="H312" s="118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5.75" customHeight="1">
      <c r="A313" s="5"/>
      <c r="B313" s="5"/>
      <c r="C313" s="116"/>
      <c r="D313" s="5"/>
      <c r="E313" s="5"/>
      <c r="F313" s="5"/>
      <c r="G313" s="5"/>
      <c r="H313" s="118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5.75" customHeight="1">
      <c r="A314" s="5"/>
      <c r="B314" s="5"/>
      <c r="C314" s="116"/>
      <c r="D314" s="5"/>
      <c r="E314" s="5"/>
      <c r="F314" s="5"/>
      <c r="G314" s="5"/>
      <c r="H314" s="118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5.75" customHeight="1">
      <c r="A315" s="5"/>
      <c r="B315" s="5"/>
      <c r="C315" s="116"/>
      <c r="D315" s="5"/>
      <c r="E315" s="5"/>
      <c r="F315" s="5"/>
      <c r="G315" s="5"/>
      <c r="H315" s="118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5.75" customHeight="1">
      <c r="A316" s="5"/>
      <c r="B316" s="5"/>
      <c r="C316" s="116"/>
      <c r="D316" s="5"/>
      <c r="E316" s="5"/>
      <c r="F316" s="5"/>
      <c r="G316" s="5"/>
      <c r="H316" s="118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5.75" customHeight="1">
      <c r="A317" s="5"/>
      <c r="B317" s="5"/>
      <c r="C317" s="116"/>
      <c r="D317" s="5"/>
      <c r="E317" s="5"/>
      <c r="F317" s="5"/>
      <c r="G317" s="5"/>
      <c r="H317" s="118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5.75" customHeight="1">
      <c r="A318" s="5"/>
      <c r="B318" s="5"/>
      <c r="C318" s="116"/>
      <c r="D318" s="5"/>
      <c r="E318" s="5"/>
      <c r="F318" s="5"/>
      <c r="G318" s="5"/>
      <c r="H318" s="118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5.75" customHeight="1">
      <c r="A319" s="5"/>
      <c r="B319" s="5"/>
      <c r="C319" s="116"/>
      <c r="D319" s="5"/>
      <c r="E319" s="5"/>
      <c r="F319" s="5"/>
      <c r="G319" s="5"/>
      <c r="H319" s="118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5.75" customHeight="1">
      <c r="A320" s="5"/>
      <c r="B320" s="5"/>
      <c r="C320" s="116"/>
      <c r="D320" s="5"/>
      <c r="E320" s="5"/>
      <c r="F320" s="5"/>
      <c r="G320" s="5"/>
      <c r="H320" s="118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5.75" customHeight="1">
      <c r="A321" s="5"/>
      <c r="B321" s="5"/>
      <c r="C321" s="116"/>
      <c r="D321" s="5"/>
      <c r="E321" s="5"/>
      <c r="F321" s="5"/>
      <c r="G321" s="5"/>
      <c r="H321" s="118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5.75" customHeight="1">
      <c r="A322" s="5"/>
      <c r="B322" s="5"/>
      <c r="C322" s="116"/>
      <c r="D322" s="5"/>
      <c r="E322" s="5"/>
      <c r="F322" s="5"/>
      <c r="G322" s="5"/>
      <c r="H322" s="118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5.75" customHeight="1">
      <c r="A323" s="5"/>
      <c r="B323" s="5"/>
      <c r="C323" s="116"/>
      <c r="D323" s="5"/>
      <c r="E323" s="5"/>
      <c r="F323" s="5"/>
      <c r="G323" s="5"/>
      <c r="H323" s="118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5.75" customHeight="1">
      <c r="A324" s="5"/>
      <c r="B324" s="5"/>
      <c r="C324" s="116"/>
      <c r="D324" s="5"/>
      <c r="E324" s="5"/>
      <c r="F324" s="5"/>
      <c r="G324" s="5"/>
      <c r="H324" s="118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5.75" customHeight="1">
      <c r="A325" s="5"/>
      <c r="B325" s="5"/>
      <c r="C325" s="116"/>
      <c r="D325" s="5"/>
      <c r="E325" s="5"/>
      <c r="F325" s="5"/>
      <c r="G325" s="5"/>
      <c r="H325" s="118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5.75" customHeight="1">
      <c r="A326" s="5"/>
      <c r="B326" s="5"/>
      <c r="C326" s="116"/>
      <c r="D326" s="5"/>
      <c r="E326" s="5"/>
      <c r="F326" s="5"/>
      <c r="G326" s="5"/>
      <c r="H326" s="118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5.75" customHeight="1">
      <c r="A327" s="5"/>
      <c r="B327" s="5"/>
      <c r="C327" s="116"/>
      <c r="D327" s="5"/>
      <c r="E327" s="5"/>
      <c r="F327" s="5"/>
      <c r="G327" s="5"/>
      <c r="H327" s="118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5.75" customHeight="1">
      <c r="A328" s="5"/>
      <c r="B328" s="5"/>
      <c r="C328" s="116"/>
      <c r="D328" s="5"/>
      <c r="E328" s="5"/>
      <c r="F328" s="5"/>
      <c r="G328" s="5"/>
      <c r="H328" s="118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5.75" customHeight="1">
      <c r="A329" s="5"/>
      <c r="B329" s="5"/>
      <c r="C329" s="116"/>
      <c r="D329" s="5"/>
      <c r="E329" s="5"/>
      <c r="F329" s="5"/>
      <c r="G329" s="5"/>
      <c r="H329" s="118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5.75" customHeight="1">
      <c r="A330" s="5"/>
      <c r="B330" s="5"/>
      <c r="C330" s="116"/>
      <c r="D330" s="5"/>
      <c r="E330" s="5"/>
      <c r="F330" s="5"/>
      <c r="G330" s="5"/>
      <c r="H330" s="118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5.75" customHeight="1">
      <c r="A331" s="5"/>
      <c r="B331" s="5"/>
      <c r="C331" s="116"/>
      <c r="D331" s="5"/>
      <c r="E331" s="5"/>
      <c r="F331" s="5"/>
      <c r="G331" s="5"/>
      <c r="H331" s="118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5.75" customHeight="1">
      <c r="A332" s="5"/>
      <c r="B332" s="5"/>
      <c r="C332" s="116"/>
      <c r="D332" s="5"/>
      <c r="E332" s="5"/>
      <c r="F332" s="5"/>
      <c r="G332" s="5"/>
      <c r="H332" s="118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5.75" customHeight="1">
      <c r="A333" s="5"/>
      <c r="B333" s="5"/>
      <c r="C333" s="116"/>
      <c r="D333" s="5"/>
      <c r="E333" s="5"/>
      <c r="F333" s="5"/>
      <c r="G333" s="5"/>
      <c r="H333" s="118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5.75" customHeight="1">
      <c r="A334" s="5"/>
      <c r="B334" s="5"/>
      <c r="C334" s="116"/>
      <c r="D334" s="5"/>
      <c r="E334" s="5"/>
      <c r="F334" s="5"/>
      <c r="G334" s="5"/>
      <c r="H334" s="118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5.75" customHeight="1">
      <c r="A335" s="5"/>
      <c r="B335" s="5"/>
      <c r="C335" s="116"/>
      <c r="D335" s="5"/>
      <c r="E335" s="5"/>
      <c r="F335" s="5"/>
      <c r="G335" s="5"/>
      <c r="H335" s="118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5.75" customHeight="1">
      <c r="A336" s="5"/>
      <c r="B336" s="5"/>
      <c r="C336" s="116"/>
      <c r="D336" s="5"/>
      <c r="E336" s="5"/>
      <c r="F336" s="5"/>
      <c r="G336" s="5"/>
      <c r="H336" s="118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5.75" customHeight="1">
      <c r="A337" s="5"/>
      <c r="B337" s="5"/>
      <c r="C337" s="116"/>
      <c r="D337" s="5"/>
      <c r="E337" s="5"/>
      <c r="F337" s="5"/>
      <c r="G337" s="5"/>
      <c r="H337" s="118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5.75" customHeight="1">
      <c r="A338" s="5"/>
      <c r="B338" s="5"/>
      <c r="C338" s="116"/>
      <c r="D338" s="5"/>
      <c r="E338" s="5"/>
      <c r="F338" s="5"/>
      <c r="G338" s="5"/>
      <c r="H338" s="118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5.75" customHeight="1">
      <c r="A339" s="5"/>
      <c r="B339" s="5"/>
      <c r="C339" s="116"/>
      <c r="D339" s="5"/>
      <c r="E339" s="5"/>
      <c r="F339" s="5"/>
      <c r="G339" s="5"/>
      <c r="H339" s="118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5.75" customHeight="1">
      <c r="A340" s="5"/>
      <c r="B340" s="5"/>
      <c r="C340" s="116"/>
      <c r="D340" s="5"/>
      <c r="E340" s="5"/>
      <c r="F340" s="5"/>
      <c r="G340" s="5"/>
      <c r="H340" s="118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5.75" customHeight="1">
      <c r="A341" s="5"/>
      <c r="B341" s="5"/>
      <c r="C341" s="116"/>
      <c r="D341" s="5"/>
      <c r="E341" s="5"/>
      <c r="F341" s="5"/>
      <c r="G341" s="5"/>
      <c r="H341" s="118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5.75" customHeight="1">
      <c r="A342" s="5"/>
      <c r="B342" s="5"/>
      <c r="C342" s="116"/>
      <c r="D342" s="5"/>
      <c r="E342" s="5"/>
      <c r="F342" s="5"/>
      <c r="G342" s="5"/>
      <c r="H342" s="118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5.75" customHeight="1">
      <c r="A343" s="5"/>
      <c r="B343" s="5"/>
      <c r="C343" s="116"/>
      <c r="D343" s="5"/>
      <c r="E343" s="5"/>
      <c r="F343" s="5"/>
      <c r="G343" s="5"/>
      <c r="H343" s="118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5.75" customHeight="1">
      <c r="A344" s="5"/>
      <c r="B344" s="5"/>
      <c r="C344" s="116"/>
      <c r="D344" s="5"/>
      <c r="E344" s="5"/>
      <c r="F344" s="5"/>
      <c r="G344" s="5"/>
      <c r="H344" s="118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5.75" customHeight="1">
      <c r="A345" s="5"/>
      <c r="B345" s="5"/>
      <c r="C345" s="116"/>
      <c r="D345" s="5"/>
      <c r="E345" s="5"/>
      <c r="F345" s="5"/>
      <c r="G345" s="5"/>
      <c r="H345" s="118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5.75" customHeight="1">
      <c r="A346" s="5"/>
      <c r="B346" s="5"/>
      <c r="C346" s="116"/>
      <c r="D346" s="5"/>
      <c r="E346" s="5"/>
      <c r="F346" s="5"/>
      <c r="G346" s="5"/>
      <c r="H346" s="118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5.75" customHeight="1">
      <c r="A347" s="5"/>
      <c r="B347" s="5"/>
      <c r="C347" s="116"/>
      <c r="D347" s="5"/>
      <c r="E347" s="5"/>
      <c r="F347" s="5"/>
      <c r="G347" s="5"/>
      <c r="H347" s="118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5.75" customHeight="1">
      <c r="A348" s="5"/>
      <c r="B348" s="5"/>
      <c r="C348" s="116"/>
      <c r="D348" s="5"/>
      <c r="E348" s="5"/>
      <c r="F348" s="5"/>
      <c r="G348" s="5"/>
      <c r="H348" s="118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5.75" customHeight="1">
      <c r="A349" s="5"/>
      <c r="B349" s="5"/>
      <c r="C349" s="116"/>
      <c r="D349" s="5"/>
      <c r="E349" s="5"/>
      <c r="F349" s="5"/>
      <c r="G349" s="5"/>
      <c r="H349" s="118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5.75" customHeight="1">
      <c r="A350" s="5"/>
      <c r="B350" s="5"/>
      <c r="C350" s="116"/>
      <c r="D350" s="5"/>
      <c r="E350" s="5"/>
      <c r="F350" s="5"/>
      <c r="G350" s="5"/>
      <c r="H350" s="118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5.75" customHeight="1">
      <c r="A351" s="5"/>
      <c r="B351" s="5"/>
      <c r="C351" s="116"/>
      <c r="D351" s="5"/>
      <c r="E351" s="5"/>
      <c r="F351" s="5"/>
      <c r="G351" s="5"/>
      <c r="H351" s="118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5.75" customHeight="1">
      <c r="A352" s="5"/>
      <c r="B352" s="5"/>
      <c r="C352" s="116"/>
      <c r="D352" s="5"/>
      <c r="E352" s="5"/>
      <c r="F352" s="5"/>
      <c r="G352" s="5"/>
      <c r="H352" s="118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5.75" customHeight="1">
      <c r="A353" s="5"/>
      <c r="B353" s="5"/>
      <c r="C353" s="116"/>
      <c r="D353" s="5"/>
      <c r="E353" s="5"/>
      <c r="F353" s="5"/>
      <c r="G353" s="5"/>
      <c r="H353" s="118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5.75" customHeight="1">
      <c r="A354" s="5"/>
      <c r="B354" s="5"/>
      <c r="C354" s="116"/>
      <c r="D354" s="5"/>
      <c r="E354" s="5"/>
      <c r="F354" s="5"/>
      <c r="G354" s="5"/>
      <c r="H354" s="118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5.75" customHeight="1">
      <c r="A355" s="5"/>
      <c r="B355" s="5"/>
      <c r="C355" s="116"/>
      <c r="D355" s="5"/>
      <c r="E355" s="5"/>
      <c r="F355" s="5"/>
      <c r="G355" s="5"/>
      <c r="H355" s="118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5.75" customHeight="1">
      <c r="A356" s="5"/>
      <c r="B356" s="5"/>
      <c r="C356" s="116"/>
      <c r="D356" s="5"/>
      <c r="E356" s="5"/>
      <c r="F356" s="5"/>
      <c r="G356" s="5"/>
      <c r="H356" s="118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5.75" customHeight="1">
      <c r="A357" s="5"/>
      <c r="B357" s="5"/>
      <c r="C357" s="116"/>
      <c r="D357" s="5"/>
      <c r="E357" s="5"/>
      <c r="F357" s="5"/>
      <c r="G357" s="5"/>
      <c r="H357" s="118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5.75" customHeight="1">
      <c r="A358" s="5"/>
      <c r="B358" s="5"/>
      <c r="C358" s="116"/>
      <c r="D358" s="5"/>
      <c r="E358" s="5"/>
      <c r="F358" s="5"/>
      <c r="G358" s="5"/>
      <c r="H358" s="118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5.75" customHeight="1">
      <c r="A359" s="5"/>
      <c r="B359" s="5"/>
      <c r="C359" s="116"/>
      <c r="D359" s="5"/>
      <c r="E359" s="5"/>
      <c r="F359" s="5"/>
      <c r="G359" s="5"/>
      <c r="H359" s="118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5.75" customHeight="1">
      <c r="A360" s="5"/>
      <c r="B360" s="5"/>
      <c r="C360" s="116"/>
      <c r="D360" s="5"/>
      <c r="E360" s="5"/>
      <c r="F360" s="5"/>
      <c r="G360" s="5"/>
      <c r="H360" s="118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5.75" customHeight="1">
      <c r="A361" s="5"/>
      <c r="B361" s="5"/>
      <c r="C361" s="116"/>
      <c r="D361" s="5"/>
      <c r="E361" s="5"/>
      <c r="F361" s="5"/>
      <c r="G361" s="5"/>
      <c r="H361" s="118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5.75" customHeight="1">
      <c r="A362" s="5"/>
      <c r="B362" s="5"/>
      <c r="C362" s="116"/>
      <c r="D362" s="5"/>
      <c r="E362" s="5"/>
      <c r="F362" s="5"/>
      <c r="G362" s="5"/>
      <c r="H362" s="118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5.75" customHeight="1">
      <c r="A363" s="5"/>
      <c r="B363" s="5"/>
      <c r="C363" s="116"/>
      <c r="D363" s="5"/>
      <c r="E363" s="5"/>
      <c r="F363" s="5"/>
      <c r="G363" s="5"/>
      <c r="H363" s="118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5.75" customHeight="1">
      <c r="A364" s="5"/>
      <c r="B364" s="5"/>
      <c r="C364" s="116"/>
      <c r="D364" s="5"/>
      <c r="E364" s="5"/>
      <c r="F364" s="5"/>
      <c r="G364" s="5"/>
      <c r="H364" s="118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5.75" customHeight="1">
      <c r="A365" s="5"/>
      <c r="B365" s="5"/>
      <c r="C365" s="116"/>
      <c r="D365" s="5"/>
      <c r="E365" s="5"/>
      <c r="F365" s="5"/>
      <c r="G365" s="5"/>
      <c r="H365" s="118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5.75" customHeight="1">
      <c r="A366" s="5"/>
      <c r="B366" s="5"/>
      <c r="C366" s="116"/>
      <c r="D366" s="5"/>
      <c r="E366" s="5"/>
      <c r="F366" s="5"/>
      <c r="G366" s="5"/>
      <c r="H366" s="118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5.75" customHeight="1">
      <c r="A367" s="5"/>
      <c r="B367" s="5"/>
      <c r="C367" s="116"/>
      <c r="D367" s="5"/>
      <c r="E367" s="5"/>
      <c r="F367" s="5"/>
      <c r="G367" s="5"/>
      <c r="H367" s="118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5.75" customHeight="1">
      <c r="A368" s="5"/>
      <c r="B368" s="5"/>
      <c r="C368" s="116"/>
      <c r="D368" s="5"/>
      <c r="E368" s="5"/>
      <c r="F368" s="5"/>
      <c r="G368" s="5"/>
      <c r="H368" s="118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5.75" customHeight="1">
      <c r="A369" s="5"/>
      <c r="B369" s="5"/>
      <c r="C369" s="116"/>
      <c r="D369" s="5"/>
      <c r="E369" s="5"/>
      <c r="F369" s="5"/>
      <c r="G369" s="5"/>
      <c r="H369" s="118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5.75" customHeight="1">
      <c r="A370" s="5"/>
      <c r="B370" s="5"/>
      <c r="C370" s="116"/>
      <c r="D370" s="5"/>
      <c r="E370" s="5"/>
      <c r="F370" s="5"/>
      <c r="G370" s="5"/>
      <c r="H370" s="118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5.75" customHeight="1">
      <c r="A371" s="5"/>
      <c r="B371" s="5"/>
      <c r="C371" s="116"/>
      <c r="D371" s="5"/>
      <c r="E371" s="5"/>
      <c r="F371" s="5"/>
      <c r="G371" s="5"/>
      <c r="H371" s="118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5.75" customHeight="1">
      <c r="A372" s="5"/>
      <c r="B372" s="5"/>
      <c r="C372" s="116"/>
      <c r="D372" s="5"/>
      <c r="E372" s="5"/>
      <c r="F372" s="5"/>
      <c r="G372" s="5"/>
      <c r="H372" s="118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5.75" customHeight="1">
      <c r="A373" s="5"/>
      <c r="B373" s="5"/>
      <c r="C373" s="116"/>
      <c r="D373" s="5"/>
      <c r="E373" s="5"/>
      <c r="F373" s="5"/>
      <c r="G373" s="5"/>
      <c r="H373" s="118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5.75" customHeight="1">
      <c r="A374" s="5"/>
      <c r="B374" s="5"/>
      <c r="C374" s="116"/>
      <c r="D374" s="5"/>
      <c r="E374" s="5"/>
      <c r="F374" s="5"/>
      <c r="G374" s="5"/>
      <c r="H374" s="118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5.75" customHeight="1">
      <c r="A375" s="5"/>
      <c r="B375" s="5"/>
      <c r="C375" s="116"/>
      <c r="D375" s="5"/>
      <c r="E375" s="5"/>
      <c r="F375" s="5"/>
      <c r="G375" s="5"/>
      <c r="H375" s="118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5.75" customHeight="1">
      <c r="A376" s="5"/>
      <c r="B376" s="5"/>
      <c r="C376" s="116"/>
      <c r="D376" s="5"/>
      <c r="E376" s="5"/>
      <c r="F376" s="5"/>
      <c r="G376" s="5"/>
      <c r="H376" s="118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5.75" customHeight="1">
      <c r="A377" s="5"/>
      <c r="B377" s="5"/>
      <c r="C377" s="116"/>
      <c r="D377" s="5"/>
      <c r="E377" s="5"/>
      <c r="F377" s="5"/>
      <c r="G377" s="5"/>
      <c r="H377" s="118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5.75" customHeight="1">
      <c r="A378" s="5"/>
      <c r="B378" s="5"/>
      <c r="C378" s="116"/>
      <c r="D378" s="5"/>
      <c r="E378" s="5"/>
      <c r="F378" s="5"/>
      <c r="G378" s="5"/>
      <c r="H378" s="118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5.75" customHeight="1">
      <c r="A379" s="5"/>
      <c r="B379" s="5"/>
      <c r="C379" s="116"/>
      <c r="D379" s="5"/>
      <c r="E379" s="5"/>
      <c r="F379" s="5"/>
      <c r="G379" s="5"/>
      <c r="H379" s="118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5.75" customHeight="1">
      <c r="A380" s="5"/>
      <c r="B380" s="5"/>
      <c r="C380" s="116"/>
      <c r="D380" s="5"/>
      <c r="E380" s="5"/>
      <c r="F380" s="5"/>
      <c r="G380" s="5"/>
      <c r="H380" s="118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5.75" customHeight="1">
      <c r="A381" s="5"/>
      <c r="B381" s="5"/>
      <c r="C381" s="116"/>
      <c r="D381" s="5"/>
      <c r="E381" s="5"/>
      <c r="F381" s="5"/>
      <c r="G381" s="5"/>
      <c r="H381" s="118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5.75" customHeight="1">
      <c r="A382" s="5"/>
      <c r="B382" s="5"/>
      <c r="C382" s="116"/>
      <c r="D382" s="5"/>
      <c r="E382" s="5"/>
      <c r="F382" s="5"/>
      <c r="G382" s="5"/>
      <c r="H382" s="118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5.75" customHeight="1">
      <c r="A383" s="5"/>
      <c r="B383" s="5"/>
      <c r="C383" s="116"/>
      <c r="D383" s="5"/>
      <c r="E383" s="5"/>
      <c r="F383" s="5"/>
      <c r="G383" s="5"/>
      <c r="H383" s="118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5.75" customHeight="1">
      <c r="A384" s="5"/>
      <c r="B384" s="5"/>
      <c r="C384" s="116"/>
      <c r="D384" s="5"/>
      <c r="E384" s="5"/>
      <c r="F384" s="5"/>
      <c r="G384" s="5"/>
      <c r="H384" s="118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5.75" customHeight="1">
      <c r="A385" s="5"/>
      <c r="B385" s="5"/>
      <c r="C385" s="116"/>
      <c r="D385" s="5"/>
      <c r="E385" s="5"/>
      <c r="F385" s="5"/>
      <c r="G385" s="5"/>
      <c r="H385" s="118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5.75" customHeight="1">
      <c r="A386" s="5"/>
      <c r="B386" s="5"/>
      <c r="C386" s="116"/>
      <c r="D386" s="5"/>
      <c r="E386" s="5"/>
      <c r="F386" s="5"/>
      <c r="G386" s="5"/>
      <c r="H386" s="118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5.75" customHeight="1">
      <c r="A387" s="5"/>
      <c r="B387" s="5"/>
      <c r="C387" s="116"/>
      <c r="D387" s="5"/>
      <c r="E387" s="5"/>
      <c r="F387" s="5"/>
      <c r="G387" s="5"/>
      <c r="H387" s="118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5.75" customHeight="1">
      <c r="A388" s="5"/>
      <c r="B388" s="5"/>
      <c r="C388" s="116"/>
      <c r="D388" s="5"/>
      <c r="E388" s="5"/>
      <c r="F388" s="5"/>
      <c r="G388" s="5"/>
      <c r="H388" s="118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5.75" customHeight="1">
      <c r="A389" s="5"/>
      <c r="B389" s="5"/>
      <c r="C389" s="116"/>
      <c r="D389" s="5"/>
      <c r="E389" s="5"/>
      <c r="F389" s="5"/>
      <c r="G389" s="5"/>
      <c r="H389" s="118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5.75" customHeight="1">
      <c r="A390" s="5"/>
      <c r="B390" s="5"/>
      <c r="C390" s="116"/>
      <c r="D390" s="5"/>
      <c r="E390" s="5"/>
      <c r="F390" s="5"/>
      <c r="G390" s="5"/>
      <c r="H390" s="118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5.75" customHeight="1">
      <c r="A391" s="5"/>
      <c r="B391" s="5"/>
      <c r="C391" s="116"/>
      <c r="D391" s="5"/>
      <c r="E391" s="5"/>
      <c r="F391" s="5"/>
      <c r="G391" s="5"/>
      <c r="H391" s="118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5.75" customHeight="1">
      <c r="A392" s="5"/>
      <c r="B392" s="5"/>
      <c r="C392" s="116"/>
      <c r="D392" s="5"/>
      <c r="E392" s="5"/>
      <c r="F392" s="5"/>
      <c r="G392" s="5"/>
      <c r="H392" s="118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5.75" customHeight="1">
      <c r="A393" s="5"/>
      <c r="B393" s="5"/>
      <c r="C393" s="116"/>
      <c r="D393" s="5"/>
      <c r="E393" s="5"/>
      <c r="F393" s="5"/>
      <c r="G393" s="5"/>
      <c r="H393" s="118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5.75" customHeight="1">
      <c r="A394" s="5"/>
      <c r="B394" s="5"/>
      <c r="C394" s="116"/>
      <c r="D394" s="5"/>
      <c r="E394" s="5"/>
      <c r="F394" s="5"/>
      <c r="G394" s="5"/>
      <c r="H394" s="118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5.75" customHeight="1">
      <c r="A395" s="5"/>
      <c r="B395" s="5"/>
      <c r="C395" s="116"/>
      <c r="D395" s="5"/>
      <c r="E395" s="5"/>
      <c r="F395" s="5"/>
      <c r="G395" s="5"/>
      <c r="H395" s="118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5.75" customHeight="1">
      <c r="A396" s="5"/>
      <c r="B396" s="5"/>
      <c r="C396" s="116"/>
      <c r="D396" s="5"/>
      <c r="E396" s="5"/>
      <c r="F396" s="5"/>
      <c r="G396" s="5"/>
      <c r="H396" s="118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5.75" customHeight="1">
      <c r="A397" s="5"/>
      <c r="B397" s="5"/>
      <c r="C397" s="116"/>
      <c r="D397" s="5"/>
      <c r="E397" s="5"/>
      <c r="F397" s="5"/>
      <c r="G397" s="5"/>
      <c r="H397" s="118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5.75" customHeight="1">
      <c r="A398" s="5"/>
      <c r="B398" s="5"/>
      <c r="C398" s="116"/>
      <c r="D398" s="5"/>
      <c r="E398" s="5"/>
      <c r="F398" s="5"/>
      <c r="G398" s="5"/>
      <c r="H398" s="118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5.75" customHeight="1">
      <c r="A399" s="5"/>
      <c r="B399" s="5"/>
      <c r="C399" s="116"/>
      <c r="D399" s="5"/>
      <c r="E399" s="5"/>
      <c r="F399" s="5"/>
      <c r="G399" s="5"/>
      <c r="H399" s="118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5.75" customHeight="1">
      <c r="A400" s="5"/>
      <c r="B400" s="5"/>
      <c r="C400" s="116"/>
      <c r="D400" s="5"/>
      <c r="E400" s="5"/>
      <c r="F400" s="5"/>
      <c r="G400" s="5"/>
      <c r="H400" s="118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5.75" customHeight="1">
      <c r="A401" s="5"/>
      <c r="B401" s="5"/>
      <c r="C401" s="116"/>
      <c r="D401" s="5"/>
      <c r="E401" s="5"/>
      <c r="F401" s="5"/>
      <c r="G401" s="5"/>
      <c r="H401" s="118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5.75" customHeight="1">
      <c r="A402" s="5"/>
      <c r="B402" s="5"/>
      <c r="C402" s="116"/>
      <c r="D402" s="5"/>
      <c r="E402" s="5"/>
      <c r="F402" s="5"/>
      <c r="G402" s="5"/>
      <c r="H402" s="118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5.75" customHeight="1">
      <c r="A403" s="5"/>
      <c r="B403" s="5"/>
      <c r="C403" s="116"/>
      <c r="D403" s="5"/>
      <c r="E403" s="5"/>
      <c r="F403" s="5"/>
      <c r="G403" s="5"/>
      <c r="H403" s="118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5.75" customHeight="1">
      <c r="A404" s="5"/>
      <c r="B404" s="5"/>
      <c r="C404" s="116"/>
      <c r="D404" s="5"/>
      <c r="E404" s="5"/>
      <c r="F404" s="5"/>
      <c r="G404" s="5"/>
      <c r="H404" s="118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5.75" customHeight="1">
      <c r="A405" s="5"/>
      <c r="B405" s="5"/>
      <c r="C405" s="116"/>
      <c r="D405" s="5"/>
      <c r="E405" s="5"/>
      <c r="F405" s="5"/>
      <c r="G405" s="5"/>
      <c r="H405" s="118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5.75" customHeight="1">
      <c r="A406" s="5"/>
      <c r="B406" s="5"/>
      <c r="C406" s="116"/>
      <c r="D406" s="5"/>
      <c r="E406" s="5"/>
      <c r="F406" s="5"/>
      <c r="G406" s="5"/>
      <c r="H406" s="118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5.75" customHeight="1">
      <c r="A407" s="5"/>
      <c r="B407" s="5"/>
      <c r="C407" s="116"/>
      <c r="D407" s="5"/>
      <c r="E407" s="5"/>
      <c r="F407" s="5"/>
      <c r="G407" s="5"/>
      <c r="H407" s="118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5.75" customHeight="1">
      <c r="A408" s="5"/>
      <c r="B408" s="5"/>
      <c r="C408" s="116"/>
      <c r="D408" s="5"/>
      <c r="E408" s="5"/>
      <c r="F408" s="5"/>
      <c r="G408" s="5"/>
      <c r="H408" s="118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5.75" customHeight="1">
      <c r="A409" s="5"/>
      <c r="B409" s="5"/>
      <c r="C409" s="116"/>
      <c r="D409" s="5"/>
      <c r="E409" s="5"/>
      <c r="F409" s="5"/>
      <c r="G409" s="5"/>
      <c r="H409" s="118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5.75" customHeight="1">
      <c r="A410" s="5"/>
      <c r="B410" s="5"/>
      <c r="C410" s="116"/>
      <c r="D410" s="5"/>
      <c r="E410" s="5"/>
      <c r="F410" s="5"/>
      <c r="G410" s="5"/>
      <c r="H410" s="118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5.75" customHeight="1">
      <c r="A411" s="5"/>
      <c r="B411" s="5"/>
      <c r="C411" s="116"/>
      <c r="D411" s="5"/>
      <c r="E411" s="5"/>
      <c r="F411" s="5"/>
      <c r="G411" s="5"/>
      <c r="H411" s="118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5.75" customHeight="1">
      <c r="A412" s="5"/>
      <c r="B412" s="5"/>
      <c r="C412" s="116"/>
      <c r="D412" s="5"/>
      <c r="E412" s="5"/>
      <c r="F412" s="5"/>
      <c r="G412" s="5"/>
      <c r="H412" s="118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5.75" customHeight="1">
      <c r="A413" s="5"/>
      <c r="B413" s="5"/>
      <c r="C413" s="116"/>
      <c r="D413" s="5"/>
      <c r="E413" s="5"/>
      <c r="F413" s="5"/>
      <c r="G413" s="5"/>
      <c r="H413" s="118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5.75" customHeight="1">
      <c r="A414" s="5"/>
      <c r="B414" s="5"/>
      <c r="C414" s="116"/>
      <c r="D414" s="5"/>
      <c r="E414" s="5"/>
      <c r="F414" s="5"/>
      <c r="G414" s="5"/>
      <c r="H414" s="118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5.75" customHeight="1">
      <c r="A415" s="5"/>
      <c r="B415" s="5"/>
      <c r="C415" s="116"/>
      <c r="D415" s="5"/>
      <c r="E415" s="5"/>
      <c r="F415" s="5"/>
      <c r="G415" s="5"/>
      <c r="H415" s="118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5.75" customHeight="1">
      <c r="A416" s="5"/>
      <c r="B416" s="5"/>
      <c r="C416" s="116"/>
      <c r="D416" s="5"/>
      <c r="E416" s="5"/>
      <c r="F416" s="5"/>
      <c r="G416" s="5"/>
      <c r="H416" s="118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5.75" customHeight="1">
      <c r="A417" s="5"/>
      <c r="B417" s="5"/>
      <c r="C417" s="116"/>
      <c r="D417" s="5"/>
      <c r="E417" s="5"/>
      <c r="F417" s="5"/>
      <c r="G417" s="5"/>
      <c r="H417" s="118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5.75" customHeight="1">
      <c r="A418" s="5"/>
      <c r="B418" s="5"/>
      <c r="C418" s="116"/>
      <c r="D418" s="5"/>
      <c r="E418" s="5"/>
      <c r="F418" s="5"/>
      <c r="G418" s="5"/>
      <c r="H418" s="118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5.75" customHeight="1">
      <c r="A419" s="5"/>
      <c r="B419" s="5"/>
      <c r="C419" s="116"/>
      <c r="D419" s="5"/>
      <c r="E419" s="5"/>
      <c r="F419" s="5"/>
      <c r="G419" s="5"/>
      <c r="H419" s="118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5.75" customHeight="1">
      <c r="A420" s="5"/>
      <c r="B420" s="5"/>
      <c r="C420" s="116"/>
      <c r="D420" s="5"/>
      <c r="E420" s="5"/>
      <c r="F420" s="5"/>
      <c r="G420" s="5"/>
      <c r="H420" s="118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5.75" customHeight="1">
      <c r="A421" s="5"/>
      <c r="B421" s="5"/>
      <c r="C421" s="116"/>
      <c r="D421" s="5"/>
      <c r="E421" s="5"/>
      <c r="F421" s="5"/>
      <c r="G421" s="5"/>
      <c r="H421" s="118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5.75" customHeight="1">
      <c r="A422" s="5"/>
      <c r="B422" s="5"/>
      <c r="C422" s="116"/>
      <c r="D422" s="5"/>
      <c r="E422" s="5"/>
      <c r="F422" s="5"/>
      <c r="G422" s="5"/>
      <c r="H422" s="118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5.75" customHeight="1">
      <c r="A423" s="5"/>
      <c r="B423" s="5"/>
      <c r="C423" s="116"/>
      <c r="D423" s="5"/>
      <c r="E423" s="5"/>
      <c r="F423" s="5"/>
      <c r="G423" s="5"/>
      <c r="H423" s="118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5.75" customHeight="1">
      <c r="A424" s="5"/>
      <c r="B424" s="5"/>
      <c r="C424" s="116"/>
      <c r="D424" s="5"/>
      <c r="E424" s="5"/>
      <c r="F424" s="5"/>
      <c r="G424" s="5"/>
      <c r="H424" s="118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5.75" customHeight="1">
      <c r="A425" s="5"/>
      <c r="B425" s="5"/>
      <c r="C425" s="116"/>
      <c r="D425" s="5"/>
      <c r="E425" s="5"/>
      <c r="F425" s="5"/>
      <c r="G425" s="5"/>
      <c r="H425" s="118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5.75" customHeight="1">
      <c r="A426" s="5"/>
      <c r="B426" s="5"/>
      <c r="C426" s="116"/>
      <c r="D426" s="5"/>
      <c r="E426" s="5"/>
      <c r="F426" s="5"/>
      <c r="G426" s="5"/>
      <c r="H426" s="118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5.75" customHeight="1">
      <c r="A427" s="5"/>
      <c r="B427" s="5"/>
      <c r="C427" s="116"/>
      <c r="D427" s="5"/>
      <c r="E427" s="5"/>
      <c r="F427" s="5"/>
      <c r="G427" s="5"/>
      <c r="H427" s="118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5.75" customHeight="1">
      <c r="A428" s="5"/>
      <c r="B428" s="5"/>
      <c r="C428" s="116"/>
      <c r="D428" s="5"/>
      <c r="E428" s="5"/>
      <c r="F428" s="5"/>
      <c r="G428" s="5"/>
      <c r="H428" s="118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5.75" customHeight="1">
      <c r="A429" s="5"/>
      <c r="B429" s="5"/>
      <c r="C429" s="116"/>
      <c r="D429" s="5"/>
      <c r="E429" s="5"/>
      <c r="F429" s="5"/>
      <c r="G429" s="5"/>
      <c r="H429" s="118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5.75" customHeight="1">
      <c r="A430" s="5"/>
      <c r="B430" s="5"/>
      <c r="C430" s="116"/>
      <c r="D430" s="5"/>
      <c r="E430" s="5"/>
      <c r="F430" s="5"/>
      <c r="G430" s="5"/>
      <c r="H430" s="118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5.75" customHeight="1">
      <c r="A431" s="5"/>
      <c r="B431" s="5"/>
      <c r="C431" s="116"/>
      <c r="D431" s="5"/>
      <c r="E431" s="5"/>
      <c r="F431" s="5"/>
      <c r="G431" s="5"/>
      <c r="H431" s="118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5.75" customHeight="1">
      <c r="A432" s="5"/>
      <c r="B432" s="5"/>
      <c r="C432" s="116"/>
      <c r="D432" s="5"/>
      <c r="E432" s="5"/>
      <c r="F432" s="5"/>
      <c r="G432" s="5"/>
      <c r="H432" s="118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5.75" customHeight="1">
      <c r="A433" s="5"/>
      <c r="B433" s="5"/>
      <c r="C433" s="116"/>
      <c r="D433" s="5"/>
      <c r="E433" s="5"/>
      <c r="F433" s="5"/>
      <c r="G433" s="5"/>
      <c r="H433" s="118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5.75" customHeight="1">
      <c r="A434" s="5"/>
      <c r="B434" s="5"/>
      <c r="C434" s="116"/>
      <c r="D434" s="5"/>
      <c r="E434" s="5"/>
      <c r="F434" s="5"/>
      <c r="G434" s="5"/>
      <c r="H434" s="118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5.75" customHeight="1">
      <c r="A435" s="5"/>
      <c r="B435" s="5"/>
      <c r="C435" s="116"/>
      <c r="D435" s="5"/>
      <c r="E435" s="5"/>
      <c r="F435" s="5"/>
      <c r="G435" s="5"/>
      <c r="H435" s="118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5.75" customHeight="1">
      <c r="A436" s="5"/>
      <c r="B436" s="5"/>
      <c r="C436" s="116"/>
      <c r="D436" s="5"/>
      <c r="E436" s="5"/>
      <c r="F436" s="5"/>
      <c r="G436" s="5"/>
      <c r="H436" s="118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5.75" customHeight="1">
      <c r="A437" s="5"/>
      <c r="B437" s="5"/>
      <c r="C437" s="116"/>
      <c r="D437" s="5"/>
      <c r="E437" s="5"/>
      <c r="F437" s="5"/>
      <c r="G437" s="5"/>
      <c r="H437" s="118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5.75" customHeight="1">
      <c r="A438" s="5"/>
      <c r="B438" s="5"/>
      <c r="C438" s="116"/>
      <c r="D438" s="5"/>
      <c r="E438" s="5"/>
      <c r="F438" s="5"/>
      <c r="G438" s="5"/>
      <c r="H438" s="118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5.75" customHeight="1">
      <c r="A439" s="5"/>
      <c r="B439" s="5"/>
      <c r="C439" s="116"/>
      <c r="D439" s="5"/>
      <c r="E439" s="5"/>
      <c r="F439" s="5"/>
      <c r="G439" s="5"/>
      <c r="H439" s="118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5.75" customHeight="1">
      <c r="A440" s="5"/>
      <c r="B440" s="5"/>
      <c r="C440" s="116"/>
      <c r="D440" s="5"/>
      <c r="E440" s="5"/>
      <c r="F440" s="5"/>
      <c r="G440" s="5"/>
      <c r="H440" s="118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5.75" customHeight="1">
      <c r="A441" s="5"/>
      <c r="B441" s="5"/>
      <c r="C441" s="116"/>
      <c r="D441" s="5"/>
      <c r="E441" s="5"/>
      <c r="F441" s="5"/>
      <c r="G441" s="5"/>
      <c r="H441" s="118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5.75" customHeight="1">
      <c r="A442" s="5"/>
      <c r="B442" s="5"/>
      <c r="C442" s="116"/>
      <c r="D442" s="5"/>
      <c r="E442" s="5"/>
      <c r="F442" s="5"/>
      <c r="G442" s="5"/>
      <c r="H442" s="118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5.75" customHeight="1">
      <c r="A443" s="5"/>
      <c r="B443" s="5"/>
      <c r="C443" s="116"/>
      <c r="D443" s="5"/>
      <c r="E443" s="5"/>
      <c r="F443" s="5"/>
      <c r="G443" s="5"/>
      <c r="H443" s="118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5.75" customHeight="1">
      <c r="A444" s="5"/>
      <c r="B444" s="5"/>
      <c r="C444" s="116"/>
      <c r="D444" s="5"/>
      <c r="E444" s="5"/>
      <c r="F444" s="5"/>
      <c r="G444" s="5"/>
      <c r="H444" s="118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5.75" customHeight="1">
      <c r="A445" s="5"/>
      <c r="B445" s="5"/>
      <c r="C445" s="116"/>
      <c r="D445" s="5"/>
      <c r="E445" s="5"/>
      <c r="F445" s="5"/>
      <c r="G445" s="5"/>
      <c r="H445" s="118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5.75" customHeight="1">
      <c r="A446" s="5"/>
      <c r="B446" s="5"/>
      <c r="C446" s="116"/>
      <c r="D446" s="5"/>
      <c r="E446" s="5"/>
      <c r="F446" s="5"/>
      <c r="G446" s="5"/>
      <c r="H446" s="118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5.75" customHeight="1">
      <c r="A447" s="5"/>
      <c r="B447" s="5"/>
      <c r="C447" s="116"/>
      <c r="D447" s="5"/>
      <c r="E447" s="5"/>
      <c r="F447" s="5"/>
      <c r="G447" s="5"/>
      <c r="H447" s="118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5.75" customHeight="1">
      <c r="A448" s="5"/>
      <c r="B448" s="5"/>
      <c r="C448" s="116"/>
      <c r="D448" s="5"/>
      <c r="E448" s="5"/>
      <c r="F448" s="5"/>
      <c r="G448" s="5"/>
      <c r="H448" s="118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5.75" customHeight="1">
      <c r="A449" s="5"/>
      <c r="B449" s="5"/>
      <c r="C449" s="116"/>
      <c r="D449" s="5"/>
      <c r="E449" s="5"/>
      <c r="F449" s="5"/>
      <c r="G449" s="5"/>
      <c r="H449" s="118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5.75" customHeight="1">
      <c r="A450" s="5"/>
      <c r="B450" s="5"/>
      <c r="C450" s="116"/>
      <c r="D450" s="5"/>
      <c r="E450" s="5"/>
      <c r="F450" s="5"/>
      <c r="G450" s="5"/>
      <c r="H450" s="118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5.75" customHeight="1">
      <c r="A451" s="5"/>
      <c r="B451" s="5"/>
      <c r="C451" s="116"/>
      <c r="D451" s="5"/>
      <c r="E451" s="5"/>
      <c r="F451" s="5"/>
      <c r="G451" s="5"/>
      <c r="H451" s="118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5.75" customHeight="1">
      <c r="A452" s="5"/>
      <c r="B452" s="5"/>
      <c r="C452" s="116"/>
      <c r="D452" s="5"/>
      <c r="E452" s="5"/>
      <c r="F452" s="5"/>
      <c r="G452" s="5"/>
      <c r="H452" s="118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5.75" customHeight="1">
      <c r="A453" s="5"/>
      <c r="B453" s="5"/>
      <c r="C453" s="116"/>
      <c r="D453" s="5"/>
      <c r="E453" s="5"/>
      <c r="F453" s="5"/>
      <c r="G453" s="5"/>
      <c r="H453" s="118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5.75" customHeight="1">
      <c r="A454" s="5"/>
      <c r="B454" s="5"/>
      <c r="C454" s="116"/>
      <c r="D454" s="5"/>
      <c r="E454" s="5"/>
      <c r="F454" s="5"/>
      <c r="G454" s="5"/>
      <c r="H454" s="118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5.75" customHeight="1">
      <c r="A455" s="5"/>
      <c r="B455" s="5"/>
      <c r="C455" s="116"/>
      <c r="D455" s="5"/>
      <c r="E455" s="5"/>
      <c r="F455" s="5"/>
      <c r="G455" s="5"/>
      <c r="H455" s="118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5.75" customHeight="1">
      <c r="A456" s="5"/>
      <c r="B456" s="5"/>
      <c r="C456" s="116"/>
      <c r="D456" s="5"/>
      <c r="E456" s="5"/>
      <c r="F456" s="5"/>
      <c r="G456" s="5"/>
      <c r="H456" s="118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5.75" customHeight="1">
      <c r="A457" s="5"/>
      <c r="B457" s="5"/>
      <c r="C457" s="116"/>
      <c r="D457" s="5"/>
      <c r="E457" s="5"/>
      <c r="F457" s="5"/>
      <c r="G457" s="5"/>
      <c r="H457" s="118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5.75" customHeight="1">
      <c r="A458" s="5"/>
      <c r="B458" s="5"/>
      <c r="C458" s="116"/>
      <c r="D458" s="5"/>
      <c r="E458" s="5"/>
      <c r="F458" s="5"/>
      <c r="G458" s="5"/>
      <c r="H458" s="118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5.75" customHeight="1">
      <c r="A459" s="5"/>
      <c r="B459" s="5"/>
      <c r="C459" s="116"/>
      <c r="D459" s="5"/>
      <c r="E459" s="5"/>
      <c r="F459" s="5"/>
      <c r="G459" s="5"/>
      <c r="H459" s="118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5.75" customHeight="1">
      <c r="A460" s="5"/>
      <c r="B460" s="5"/>
      <c r="C460" s="116"/>
      <c r="D460" s="5"/>
      <c r="E460" s="5"/>
      <c r="F460" s="5"/>
      <c r="G460" s="5"/>
      <c r="H460" s="118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5.75" customHeight="1">
      <c r="A461" s="5"/>
      <c r="B461" s="5"/>
      <c r="C461" s="116"/>
      <c r="D461" s="5"/>
      <c r="E461" s="5"/>
      <c r="F461" s="5"/>
      <c r="G461" s="5"/>
      <c r="H461" s="118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5.75" customHeight="1">
      <c r="A462" s="5"/>
      <c r="B462" s="5"/>
      <c r="C462" s="116"/>
      <c r="D462" s="5"/>
      <c r="E462" s="5"/>
      <c r="F462" s="5"/>
      <c r="G462" s="5"/>
      <c r="H462" s="118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5.75" customHeight="1">
      <c r="A463" s="5"/>
      <c r="B463" s="5"/>
      <c r="C463" s="116"/>
      <c r="D463" s="5"/>
      <c r="E463" s="5"/>
      <c r="F463" s="5"/>
      <c r="G463" s="5"/>
      <c r="H463" s="118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5.75" customHeight="1">
      <c r="A464" s="5"/>
      <c r="B464" s="5"/>
      <c r="C464" s="116"/>
      <c r="D464" s="5"/>
      <c r="E464" s="5"/>
      <c r="F464" s="5"/>
      <c r="G464" s="5"/>
      <c r="H464" s="118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5.75" customHeight="1">
      <c r="A465" s="5"/>
      <c r="B465" s="5"/>
      <c r="C465" s="116"/>
      <c r="D465" s="5"/>
      <c r="E465" s="5"/>
      <c r="F465" s="5"/>
      <c r="G465" s="5"/>
      <c r="H465" s="118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5.75" customHeight="1">
      <c r="A466" s="5"/>
      <c r="B466" s="5"/>
      <c r="C466" s="116"/>
      <c r="D466" s="5"/>
      <c r="E466" s="5"/>
      <c r="F466" s="5"/>
      <c r="G466" s="5"/>
      <c r="H466" s="118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5.75" customHeight="1">
      <c r="A467" s="5"/>
      <c r="B467" s="5"/>
      <c r="C467" s="116"/>
      <c r="D467" s="5"/>
      <c r="E467" s="5"/>
      <c r="F467" s="5"/>
      <c r="G467" s="5"/>
      <c r="H467" s="118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5.75" customHeight="1">
      <c r="A468" s="5"/>
      <c r="B468" s="5"/>
      <c r="C468" s="116"/>
      <c r="D468" s="5"/>
      <c r="E468" s="5"/>
      <c r="F468" s="5"/>
      <c r="G468" s="5"/>
      <c r="H468" s="118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5.75" customHeight="1">
      <c r="A469" s="5"/>
      <c r="B469" s="5"/>
      <c r="C469" s="116"/>
      <c r="D469" s="5"/>
      <c r="E469" s="5"/>
      <c r="F469" s="5"/>
      <c r="G469" s="5"/>
      <c r="H469" s="118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5.75" customHeight="1">
      <c r="A470" s="5"/>
      <c r="B470" s="5"/>
      <c r="C470" s="116"/>
      <c r="D470" s="5"/>
      <c r="E470" s="5"/>
      <c r="F470" s="5"/>
      <c r="G470" s="5"/>
      <c r="H470" s="118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5.75" customHeight="1">
      <c r="A471" s="5"/>
      <c r="B471" s="5"/>
      <c r="C471" s="116"/>
      <c r="D471" s="5"/>
      <c r="E471" s="5"/>
      <c r="F471" s="5"/>
      <c r="G471" s="5"/>
      <c r="H471" s="118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5.75" customHeight="1">
      <c r="A472" s="5"/>
      <c r="B472" s="5"/>
      <c r="C472" s="116"/>
      <c r="D472" s="5"/>
      <c r="E472" s="5"/>
      <c r="F472" s="5"/>
      <c r="G472" s="5"/>
      <c r="H472" s="118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5.75" customHeight="1">
      <c r="A473" s="5"/>
      <c r="B473" s="5"/>
      <c r="C473" s="116"/>
      <c r="D473" s="5"/>
      <c r="E473" s="5"/>
      <c r="F473" s="5"/>
      <c r="G473" s="5"/>
      <c r="H473" s="118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5.75" customHeight="1">
      <c r="A474" s="5"/>
      <c r="B474" s="5"/>
      <c r="C474" s="116"/>
      <c r="D474" s="5"/>
      <c r="E474" s="5"/>
      <c r="F474" s="5"/>
      <c r="G474" s="5"/>
      <c r="H474" s="118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5.75" customHeight="1">
      <c r="A475" s="5"/>
      <c r="B475" s="5"/>
      <c r="C475" s="116"/>
      <c r="D475" s="5"/>
      <c r="E475" s="5"/>
      <c r="F475" s="5"/>
      <c r="G475" s="5"/>
      <c r="H475" s="118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5.75" customHeight="1">
      <c r="A476" s="5"/>
      <c r="B476" s="5"/>
      <c r="C476" s="116"/>
      <c r="D476" s="5"/>
      <c r="E476" s="5"/>
      <c r="F476" s="5"/>
      <c r="G476" s="5"/>
      <c r="H476" s="118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5.75" customHeight="1">
      <c r="A477" s="5"/>
      <c r="B477" s="5"/>
      <c r="C477" s="116"/>
      <c r="D477" s="5"/>
      <c r="E477" s="5"/>
      <c r="F477" s="5"/>
      <c r="G477" s="5"/>
      <c r="H477" s="118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5.75" customHeight="1">
      <c r="A478" s="5"/>
      <c r="B478" s="5"/>
      <c r="C478" s="116"/>
      <c r="D478" s="5"/>
      <c r="E478" s="5"/>
      <c r="F478" s="5"/>
      <c r="G478" s="5"/>
      <c r="H478" s="118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5.75" customHeight="1">
      <c r="A479" s="5"/>
      <c r="B479" s="5"/>
      <c r="C479" s="116"/>
      <c r="D479" s="5"/>
      <c r="E479" s="5"/>
      <c r="F479" s="5"/>
      <c r="G479" s="5"/>
      <c r="H479" s="118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5.75" customHeight="1">
      <c r="A480" s="5"/>
      <c r="B480" s="5"/>
      <c r="C480" s="116"/>
      <c r="D480" s="5"/>
      <c r="E480" s="5"/>
      <c r="F480" s="5"/>
      <c r="G480" s="5"/>
      <c r="H480" s="118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5.75" customHeight="1">
      <c r="A481" s="5"/>
      <c r="B481" s="5"/>
      <c r="C481" s="116"/>
      <c r="D481" s="5"/>
      <c r="E481" s="5"/>
      <c r="F481" s="5"/>
      <c r="G481" s="5"/>
      <c r="H481" s="118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5.75" customHeight="1">
      <c r="A482" s="5"/>
      <c r="B482" s="5"/>
      <c r="C482" s="116"/>
      <c r="D482" s="5"/>
      <c r="E482" s="5"/>
      <c r="F482" s="5"/>
      <c r="G482" s="5"/>
      <c r="H482" s="118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5.75" customHeight="1">
      <c r="A483" s="5"/>
      <c r="B483" s="5"/>
      <c r="C483" s="116"/>
      <c r="D483" s="5"/>
      <c r="E483" s="5"/>
      <c r="F483" s="5"/>
      <c r="G483" s="5"/>
      <c r="H483" s="118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5.75" customHeight="1">
      <c r="A484" s="5"/>
      <c r="B484" s="5"/>
      <c r="C484" s="116"/>
      <c r="D484" s="5"/>
      <c r="E484" s="5"/>
      <c r="F484" s="5"/>
      <c r="G484" s="5"/>
      <c r="H484" s="118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5.75" customHeight="1">
      <c r="A485" s="5"/>
      <c r="B485" s="5"/>
      <c r="C485" s="116"/>
      <c r="D485" s="5"/>
      <c r="E485" s="5"/>
      <c r="F485" s="5"/>
      <c r="G485" s="5"/>
      <c r="H485" s="118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5.75" customHeight="1">
      <c r="A486" s="5"/>
      <c r="B486" s="5"/>
      <c r="C486" s="116"/>
      <c r="D486" s="5"/>
      <c r="E486" s="5"/>
      <c r="F486" s="5"/>
      <c r="G486" s="5"/>
      <c r="H486" s="118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5.75" customHeight="1">
      <c r="A487" s="5"/>
      <c r="B487" s="5"/>
      <c r="C487" s="116"/>
      <c r="D487" s="5"/>
      <c r="E487" s="5"/>
      <c r="F487" s="5"/>
      <c r="G487" s="5"/>
      <c r="H487" s="118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5.75" customHeight="1">
      <c r="A488" s="5"/>
      <c r="B488" s="5"/>
      <c r="C488" s="116"/>
      <c r="D488" s="5"/>
      <c r="E488" s="5"/>
      <c r="F488" s="5"/>
      <c r="G488" s="5"/>
      <c r="H488" s="118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5.75" customHeight="1">
      <c r="A489" s="5"/>
      <c r="B489" s="5"/>
      <c r="C489" s="116"/>
      <c r="D489" s="5"/>
      <c r="E489" s="5"/>
      <c r="F489" s="5"/>
      <c r="G489" s="5"/>
      <c r="H489" s="118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5.75" customHeight="1">
      <c r="A490" s="5"/>
      <c r="B490" s="5"/>
      <c r="C490" s="116"/>
      <c r="D490" s="5"/>
      <c r="E490" s="5"/>
      <c r="F490" s="5"/>
      <c r="G490" s="5"/>
      <c r="H490" s="118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5.75" customHeight="1">
      <c r="A491" s="5"/>
      <c r="B491" s="5"/>
      <c r="C491" s="116"/>
      <c r="D491" s="5"/>
      <c r="E491" s="5"/>
      <c r="F491" s="5"/>
      <c r="G491" s="5"/>
      <c r="H491" s="118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5.75" customHeight="1">
      <c r="A492" s="5"/>
      <c r="B492" s="5"/>
      <c r="C492" s="116"/>
      <c r="D492" s="5"/>
      <c r="E492" s="5"/>
      <c r="F492" s="5"/>
      <c r="G492" s="5"/>
      <c r="H492" s="118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5.75" customHeight="1">
      <c r="A493" s="5"/>
      <c r="B493" s="5"/>
      <c r="C493" s="116"/>
      <c r="D493" s="5"/>
      <c r="E493" s="5"/>
      <c r="F493" s="5"/>
      <c r="G493" s="5"/>
      <c r="H493" s="118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5.75" customHeight="1">
      <c r="A494" s="5"/>
      <c r="B494" s="5"/>
      <c r="C494" s="116"/>
      <c r="D494" s="5"/>
      <c r="E494" s="5"/>
      <c r="F494" s="5"/>
      <c r="G494" s="5"/>
      <c r="H494" s="118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5.75" customHeight="1">
      <c r="A495" s="5"/>
      <c r="B495" s="5"/>
      <c r="C495" s="116"/>
      <c r="D495" s="5"/>
      <c r="E495" s="5"/>
      <c r="F495" s="5"/>
      <c r="G495" s="5"/>
      <c r="H495" s="11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5.75" customHeight="1">
      <c r="A496" s="5"/>
      <c r="B496" s="5"/>
      <c r="C496" s="116"/>
      <c r="D496" s="5"/>
      <c r="E496" s="5"/>
      <c r="F496" s="5"/>
      <c r="G496" s="5"/>
      <c r="H496" s="11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5.75" customHeight="1">
      <c r="A497" s="5"/>
      <c r="B497" s="5"/>
      <c r="C497" s="116"/>
      <c r="D497" s="5"/>
      <c r="E497" s="5"/>
      <c r="F497" s="5"/>
      <c r="G497" s="5"/>
      <c r="H497" s="118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5.75" customHeight="1">
      <c r="A498" s="5"/>
      <c r="B498" s="5"/>
      <c r="C498" s="116"/>
      <c r="D498" s="5"/>
      <c r="E498" s="5"/>
      <c r="F498" s="5"/>
      <c r="G498" s="5"/>
      <c r="H498" s="118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5.75" customHeight="1">
      <c r="A499" s="5"/>
      <c r="B499" s="5"/>
      <c r="C499" s="116"/>
      <c r="D499" s="5"/>
      <c r="E499" s="5"/>
      <c r="F499" s="5"/>
      <c r="G499" s="5"/>
      <c r="H499" s="118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5.75" customHeight="1">
      <c r="A500" s="5"/>
      <c r="B500" s="5"/>
      <c r="C500" s="116"/>
      <c r="D500" s="5"/>
      <c r="E500" s="5"/>
      <c r="F500" s="5"/>
      <c r="G500" s="5"/>
      <c r="H500" s="118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5.75" customHeight="1">
      <c r="A501" s="5"/>
      <c r="B501" s="5"/>
      <c r="C501" s="116"/>
      <c r="D501" s="5"/>
      <c r="E501" s="5"/>
      <c r="F501" s="5"/>
      <c r="G501" s="5"/>
      <c r="H501" s="118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5.75" customHeight="1">
      <c r="A502" s="5"/>
      <c r="B502" s="5"/>
      <c r="C502" s="116"/>
      <c r="D502" s="5"/>
      <c r="E502" s="5"/>
      <c r="F502" s="5"/>
      <c r="G502" s="5"/>
      <c r="H502" s="11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5.75" customHeight="1">
      <c r="A503" s="5"/>
      <c r="B503" s="5"/>
      <c r="C503" s="116"/>
      <c r="D503" s="5"/>
      <c r="E503" s="5"/>
      <c r="F503" s="5"/>
      <c r="G503" s="5"/>
      <c r="H503" s="11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5.75" customHeight="1">
      <c r="A504" s="5"/>
      <c r="B504" s="5"/>
      <c r="C504" s="116"/>
      <c r="D504" s="5"/>
      <c r="E504" s="5"/>
      <c r="F504" s="5"/>
      <c r="G504" s="5"/>
      <c r="H504" s="118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5.75" customHeight="1">
      <c r="A505" s="5"/>
      <c r="B505" s="5"/>
      <c r="C505" s="116"/>
      <c r="D505" s="5"/>
      <c r="E505" s="5"/>
      <c r="F505" s="5"/>
      <c r="G505" s="5"/>
      <c r="H505" s="118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5.75" customHeight="1">
      <c r="A506" s="5"/>
      <c r="B506" s="5"/>
      <c r="C506" s="116"/>
      <c r="D506" s="5"/>
      <c r="E506" s="5"/>
      <c r="F506" s="5"/>
      <c r="G506" s="5"/>
      <c r="H506" s="118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5.75" customHeight="1">
      <c r="A507" s="5"/>
      <c r="B507" s="5"/>
      <c r="C507" s="116"/>
      <c r="D507" s="5"/>
      <c r="E507" s="5"/>
      <c r="F507" s="5"/>
      <c r="G507" s="5"/>
      <c r="H507" s="118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5.75" customHeight="1">
      <c r="A508" s="5"/>
      <c r="B508" s="5"/>
      <c r="C508" s="116"/>
      <c r="D508" s="5"/>
      <c r="E508" s="5"/>
      <c r="F508" s="5"/>
      <c r="G508" s="5"/>
      <c r="H508" s="118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5.75" customHeight="1">
      <c r="A509" s="5"/>
      <c r="B509" s="5"/>
      <c r="C509" s="116"/>
      <c r="D509" s="5"/>
      <c r="E509" s="5"/>
      <c r="F509" s="5"/>
      <c r="G509" s="5"/>
      <c r="H509" s="118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5.75" customHeight="1">
      <c r="A510" s="5"/>
      <c r="B510" s="5"/>
      <c r="C510" s="116"/>
      <c r="D510" s="5"/>
      <c r="E510" s="5"/>
      <c r="F510" s="5"/>
      <c r="G510" s="5"/>
      <c r="H510" s="118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5.75" customHeight="1">
      <c r="A511" s="5"/>
      <c r="B511" s="5"/>
      <c r="C511" s="116"/>
      <c r="D511" s="5"/>
      <c r="E511" s="5"/>
      <c r="F511" s="5"/>
      <c r="G511" s="5"/>
      <c r="H511" s="118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5.75" customHeight="1">
      <c r="A512" s="5"/>
      <c r="B512" s="5"/>
      <c r="C512" s="116"/>
      <c r="D512" s="5"/>
      <c r="E512" s="5"/>
      <c r="F512" s="5"/>
      <c r="G512" s="5"/>
      <c r="H512" s="118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5.75" customHeight="1">
      <c r="A513" s="5"/>
      <c r="B513" s="5"/>
      <c r="C513" s="116"/>
      <c r="D513" s="5"/>
      <c r="E513" s="5"/>
      <c r="F513" s="5"/>
      <c r="G513" s="5"/>
      <c r="H513" s="118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5.75" customHeight="1">
      <c r="A514" s="5"/>
      <c r="B514" s="5"/>
      <c r="C514" s="116"/>
      <c r="D514" s="5"/>
      <c r="E514" s="5"/>
      <c r="F514" s="5"/>
      <c r="G514" s="5"/>
      <c r="H514" s="118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5.75" customHeight="1">
      <c r="A515" s="5"/>
      <c r="B515" s="5"/>
      <c r="C515" s="116"/>
      <c r="D515" s="5"/>
      <c r="E515" s="5"/>
      <c r="F515" s="5"/>
      <c r="G515" s="5"/>
      <c r="H515" s="118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5.75" customHeight="1">
      <c r="A516" s="5"/>
      <c r="B516" s="5"/>
      <c r="C516" s="116"/>
      <c r="D516" s="5"/>
      <c r="E516" s="5"/>
      <c r="F516" s="5"/>
      <c r="G516" s="5"/>
      <c r="H516" s="118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5.75" customHeight="1">
      <c r="A517" s="5"/>
      <c r="B517" s="5"/>
      <c r="C517" s="116"/>
      <c r="D517" s="5"/>
      <c r="E517" s="5"/>
      <c r="F517" s="5"/>
      <c r="G517" s="5"/>
      <c r="H517" s="118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5.75" customHeight="1">
      <c r="A518" s="5"/>
      <c r="B518" s="5"/>
      <c r="C518" s="116"/>
      <c r="D518" s="5"/>
      <c r="E518" s="5"/>
      <c r="F518" s="5"/>
      <c r="G518" s="5"/>
      <c r="H518" s="118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5.75" customHeight="1">
      <c r="A519" s="5"/>
      <c r="B519" s="5"/>
      <c r="C519" s="116"/>
      <c r="D519" s="5"/>
      <c r="E519" s="5"/>
      <c r="F519" s="5"/>
      <c r="G519" s="5"/>
      <c r="H519" s="118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5.75" customHeight="1">
      <c r="A520" s="5"/>
      <c r="B520" s="5"/>
      <c r="C520" s="116"/>
      <c r="D520" s="5"/>
      <c r="E520" s="5"/>
      <c r="F520" s="5"/>
      <c r="G520" s="5"/>
      <c r="H520" s="118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5.75" customHeight="1">
      <c r="A521" s="5"/>
      <c r="B521" s="5"/>
      <c r="C521" s="116"/>
      <c r="D521" s="5"/>
      <c r="E521" s="5"/>
      <c r="F521" s="5"/>
      <c r="G521" s="5"/>
      <c r="H521" s="118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5.75" customHeight="1">
      <c r="A522" s="5"/>
      <c r="B522" s="5"/>
      <c r="C522" s="116"/>
      <c r="D522" s="5"/>
      <c r="E522" s="5"/>
      <c r="F522" s="5"/>
      <c r="G522" s="5"/>
      <c r="H522" s="118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5.75" customHeight="1">
      <c r="A523" s="5"/>
      <c r="B523" s="5"/>
      <c r="C523" s="116"/>
      <c r="D523" s="5"/>
      <c r="E523" s="5"/>
      <c r="F523" s="5"/>
      <c r="G523" s="5"/>
      <c r="H523" s="118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5.75" customHeight="1">
      <c r="A524" s="5"/>
      <c r="B524" s="5"/>
      <c r="C524" s="116"/>
      <c r="D524" s="5"/>
      <c r="E524" s="5"/>
      <c r="F524" s="5"/>
      <c r="G524" s="5"/>
      <c r="H524" s="118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5.75" customHeight="1">
      <c r="A525" s="5"/>
      <c r="B525" s="5"/>
      <c r="C525" s="116"/>
      <c r="D525" s="5"/>
      <c r="E525" s="5"/>
      <c r="F525" s="5"/>
      <c r="G525" s="5"/>
      <c r="H525" s="118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5.75" customHeight="1">
      <c r="A526" s="5"/>
      <c r="B526" s="5"/>
      <c r="C526" s="116"/>
      <c r="D526" s="5"/>
      <c r="E526" s="5"/>
      <c r="F526" s="5"/>
      <c r="G526" s="5"/>
      <c r="H526" s="118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5.75" customHeight="1">
      <c r="A527" s="5"/>
      <c r="B527" s="5"/>
      <c r="C527" s="116"/>
      <c r="D527" s="5"/>
      <c r="E527" s="5"/>
      <c r="F527" s="5"/>
      <c r="G527" s="5"/>
      <c r="H527" s="118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5.75" customHeight="1">
      <c r="A528" s="5"/>
      <c r="B528" s="5"/>
      <c r="C528" s="116"/>
      <c r="D528" s="5"/>
      <c r="E528" s="5"/>
      <c r="F528" s="5"/>
      <c r="G528" s="5"/>
      <c r="H528" s="118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5.75" customHeight="1">
      <c r="A529" s="5"/>
      <c r="B529" s="5"/>
      <c r="C529" s="116"/>
      <c r="D529" s="5"/>
      <c r="E529" s="5"/>
      <c r="F529" s="5"/>
      <c r="G529" s="5"/>
      <c r="H529" s="118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5.75" customHeight="1">
      <c r="A530" s="5"/>
      <c r="B530" s="5"/>
      <c r="C530" s="116"/>
      <c r="D530" s="5"/>
      <c r="E530" s="5"/>
      <c r="F530" s="5"/>
      <c r="G530" s="5"/>
      <c r="H530" s="118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5.75" customHeight="1">
      <c r="A531" s="5"/>
      <c r="B531" s="5"/>
      <c r="C531" s="116"/>
      <c r="D531" s="5"/>
      <c r="E531" s="5"/>
      <c r="F531" s="5"/>
      <c r="G531" s="5"/>
      <c r="H531" s="118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5.75" customHeight="1">
      <c r="A532" s="5"/>
      <c r="B532" s="5"/>
      <c r="C532" s="116"/>
      <c r="D532" s="5"/>
      <c r="E532" s="5"/>
      <c r="F532" s="5"/>
      <c r="G532" s="5"/>
      <c r="H532" s="118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5.75" customHeight="1">
      <c r="A533" s="5"/>
      <c r="B533" s="5"/>
      <c r="C533" s="116"/>
      <c r="D533" s="5"/>
      <c r="E533" s="5"/>
      <c r="F533" s="5"/>
      <c r="G533" s="5"/>
      <c r="H533" s="118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5.75" customHeight="1">
      <c r="A534" s="5"/>
      <c r="B534" s="5"/>
      <c r="C534" s="116"/>
      <c r="D534" s="5"/>
      <c r="E534" s="5"/>
      <c r="F534" s="5"/>
      <c r="G534" s="5"/>
      <c r="H534" s="118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5.75" customHeight="1">
      <c r="A535" s="5"/>
      <c r="B535" s="5"/>
      <c r="C535" s="116"/>
      <c r="D535" s="5"/>
      <c r="E535" s="5"/>
      <c r="F535" s="5"/>
      <c r="G535" s="5"/>
      <c r="H535" s="118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5.75" customHeight="1">
      <c r="A536" s="5"/>
      <c r="B536" s="5"/>
      <c r="C536" s="116"/>
      <c r="D536" s="5"/>
      <c r="E536" s="5"/>
      <c r="F536" s="5"/>
      <c r="G536" s="5"/>
      <c r="H536" s="118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5.75" customHeight="1">
      <c r="A537" s="5"/>
      <c r="B537" s="5"/>
      <c r="C537" s="116"/>
      <c r="D537" s="5"/>
      <c r="E537" s="5"/>
      <c r="F537" s="5"/>
      <c r="G537" s="5"/>
      <c r="H537" s="118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5.75" customHeight="1">
      <c r="A538" s="5"/>
      <c r="B538" s="5"/>
      <c r="C538" s="116"/>
      <c r="D538" s="5"/>
      <c r="E538" s="5"/>
      <c r="F538" s="5"/>
      <c r="G538" s="5"/>
      <c r="H538" s="118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5.75" customHeight="1">
      <c r="A539" s="5"/>
      <c r="B539" s="5"/>
      <c r="C539" s="116"/>
      <c r="D539" s="5"/>
      <c r="E539" s="5"/>
      <c r="F539" s="5"/>
      <c r="G539" s="5"/>
      <c r="H539" s="118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5.75" customHeight="1">
      <c r="A540" s="5"/>
      <c r="B540" s="5"/>
      <c r="C540" s="116"/>
      <c r="D540" s="5"/>
      <c r="E540" s="5"/>
      <c r="F540" s="5"/>
      <c r="G540" s="5"/>
      <c r="H540" s="118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5.75" customHeight="1">
      <c r="A541" s="5"/>
      <c r="B541" s="5"/>
      <c r="C541" s="116"/>
      <c r="D541" s="5"/>
      <c r="E541" s="5"/>
      <c r="F541" s="5"/>
      <c r="G541" s="5"/>
      <c r="H541" s="118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5.75" customHeight="1">
      <c r="A542" s="5"/>
      <c r="B542" s="5"/>
      <c r="C542" s="116"/>
      <c r="D542" s="5"/>
      <c r="E542" s="5"/>
      <c r="F542" s="5"/>
      <c r="G542" s="5"/>
      <c r="H542" s="118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5.75" customHeight="1">
      <c r="A543" s="5"/>
      <c r="B543" s="5"/>
      <c r="C543" s="116"/>
      <c r="D543" s="5"/>
      <c r="E543" s="5"/>
      <c r="F543" s="5"/>
      <c r="G543" s="5"/>
      <c r="H543" s="118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5.75" customHeight="1">
      <c r="A544" s="5"/>
      <c r="B544" s="5"/>
      <c r="C544" s="116"/>
      <c r="D544" s="5"/>
      <c r="E544" s="5"/>
      <c r="F544" s="5"/>
      <c r="G544" s="5"/>
      <c r="H544" s="118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5.75" customHeight="1">
      <c r="A545" s="5"/>
      <c r="B545" s="5"/>
      <c r="C545" s="116"/>
      <c r="D545" s="5"/>
      <c r="E545" s="5"/>
      <c r="F545" s="5"/>
      <c r="G545" s="5"/>
      <c r="H545" s="118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5.75" customHeight="1">
      <c r="A546" s="5"/>
      <c r="B546" s="5"/>
      <c r="C546" s="116"/>
      <c r="D546" s="5"/>
      <c r="E546" s="5"/>
      <c r="F546" s="5"/>
      <c r="G546" s="5"/>
      <c r="H546" s="118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5.75" customHeight="1">
      <c r="A547" s="5"/>
      <c r="B547" s="5"/>
      <c r="C547" s="116"/>
      <c r="D547" s="5"/>
      <c r="E547" s="5"/>
      <c r="F547" s="5"/>
      <c r="G547" s="5"/>
      <c r="H547" s="118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5.75" customHeight="1">
      <c r="A548" s="5"/>
      <c r="B548" s="5"/>
      <c r="C548" s="116"/>
      <c r="D548" s="5"/>
      <c r="E548" s="5"/>
      <c r="F548" s="5"/>
      <c r="G548" s="5"/>
      <c r="H548" s="118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5.75" customHeight="1">
      <c r="A549" s="5"/>
      <c r="B549" s="5"/>
      <c r="C549" s="116"/>
      <c r="D549" s="5"/>
      <c r="E549" s="5"/>
      <c r="F549" s="5"/>
      <c r="G549" s="5"/>
      <c r="H549" s="118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5.75" customHeight="1">
      <c r="A550" s="5"/>
      <c r="B550" s="5"/>
      <c r="C550" s="116"/>
      <c r="D550" s="5"/>
      <c r="E550" s="5"/>
      <c r="F550" s="5"/>
      <c r="G550" s="5"/>
      <c r="H550" s="118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5.75" customHeight="1">
      <c r="A551" s="5"/>
      <c r="B551" s="5"/>
      <c r="C551" s="116"/>
      <c r="D551" s="5"/>
      <c r="E551" s="5"/>
      <c r="F551" s="5"/>
      <c r="G551" s="5"/>
      <c r="H551" s="118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5.75" customHeight="1">
      <c r="A552" s="5"/>
      <c r="B552" s="5"/>
      <c r="C552" s="116"/>
      <c r="D552" s="5"/>
      <c r="E552" s="5"/>
      <c r="F552" s="5"/>
      <c r="G552" s="5"/>
      <c r="H552" s="118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5.75" customHeight="1">
      <c r="A553" s="5"/>
      <c r="B553" s="5"/>
      <c r="C553" s="116"/>
      <c r="D553" s="5"/>
      <c r="E553" s="5"/>
      <c r="F553" s="5"/>
      <c r="G553" s="5"/>
      <c r="H553" s="118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5.75" customHeight="1">
      <c r="A554" s="5"/>
      <c r="B554" s="5"/>
      <c r="C554" s="116"/>
      <c r="D554" s="5"/>
      <c r="E554" s="5"/>
      <c r="F554" s="5"/>
      <c r="G554" s="5"/>
      <c r="H554" s="118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5.75" customHeight="1">
      <c r="A555" s="5"/>
      <c r="B555" s="5"/>
      <c r="C555" s="116"/>
      <c r="D555" s="5"/>
      <c r="E555" s="5"/>
      <c r="F555" s="5"/>
      <c r="G555" s="5"/>
      <c r="H555" s="118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5.75" customHeight="1">
      <c r="A556" s="5"/>
      <c r="B556" s="5"/>
      <c r="C556" s="116"/>
      <c r="D556" s="5"/>
      <c r="E556" s="5"/>
      <c r="F556" s="5"/>
      <c r="G556" s="5"/>
      <c r="H556" s="118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5.75" customHeight="1">
      <c r="A557" s="5"/>
      <c r="B557" s="5"/>
      <c r="C557" s="116"/>
      <c r="D557" s="5"/>
      <c r="E557" s="5"/>
      <c r="F557" s="5"/>
      <c r="G557" s="5"/>
      <c r="H557" s="118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5.75" customHeight="1">
      <c r="A558" s="5"/>
      <c r="B558" s="5"/>
      <c r="C558" s="116"/>
      <c r="D558" s="5"/>
      <c r="E558" s="5"/>
      <c r="F558" s="5"/>
      <c r="G558" s="5"/>
      <c r="H558" s="118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5.75" customHeight="1">
      <c r="A559" s="5"/>
      <c r="B559" s="5"/>
      <c r="C559" s="116"/>
      <c r="D559" s="5"/>
      <c r="E559" s="5"/>
      <c r="F559" s="5"/>
      <c r="G559" s="5"/>
      <c r="H559" s="118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5.75" customHeight="1">
      <c r="A560" s="5"/>
      <c r="B560" s="5"/>
      <c r="C560" s="116"/>
      <c r="D560" s="5"/>
      <c r="E560" s="5"/>
      <c r="F560" s="5"/>
      <c r="G560" s="5"/>
      <c r="H560" s="118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5.75" customHeight="1">
      <c r="A561" s="5"/>
      <c r="B561" s="5"/>
      <c r="C561" s="116"/>
      <c r="D561" s="5"/>
      <c r="E561" s="5"/>
      <c r="F561" s="5"/>
      <c r="G561" s="5"/>
      <c r="H561" s="118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5.75" customHeight="1">
      <c r="A562" s="5"/>
      <c r="B562" s="5"/>
      <c r="C562" s="116"/>
      <c r="D562" s="5"/>
      <c r="E562" s="5"/>
      <c r="F562" s="5"/>
      <c r="G562" s="5"/>
      <c r="H562" s="118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5.75" customHeight="1">
      <c r="A563" s="5"/>
      <c r="B563" s="5"/>
      <c r="C563" s="116"/>
      <c r="D563" s="5"/>
      <c r="E563" s="5"/>
      <c r="F563" s="5"/>
      <c r="G563" s="5"/>
      <c r="H563" s="118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5.75" customHeight="1">
      <c r="A564" s="5"/>
      <c r="B564" s="5"/>
      <c r="C564" s="116"/>
      <c r="D564" s="5"/>
      <c r="E564" s="5"/>
      <c r="F564" s="5"/>
      <c r="G564" s="5"/>
      <c r="H564" s="118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5.75" customHeight="1">
      <c r="A565" s="5"/>
      <c r="B565" s="5"/>
      <c r="C565" s="116"/>
      <c r="D565" s="5"/>
      <c r="E565" s="5"/>
      <c r="F565" s="5"/>
      <c r="G565" s="5"/>
      <c r="H565" s="118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5.75" customHeight="1">
      <c r="A566" s="5"/>
      <c r="B566" s="5"/>
      <c r="C566" s="116"/>
      <c r="D566" s="5"/>
      <c r="E566" s="5"/>
      <c r="F566" s="5"/>
      <c r="G566" s="5"/>
      <c r="H566" s="118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5.75" customHeight="1">
      <c r="A567" s="5"/>
      <c r="B567" s="5"/>
      <c r="C567" s="116"/>
      <c r="D567" s="5"/>
      <c r="E567" s="5"/>
      <c r="F567" s="5"/>
      <c r="G567" s="5"/>
      <c r="H567" s="118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5.75" customHeight="1">
      <c r="A568" s="5"/>
      <c r="B568" s="5"/>
      <c r="C568" s="116"/>
      <c r="D568" s="5"/>
      <c r="E568" s="5"/>
      <c r="F568" s="5"/>
      <c r="G568" s="5"/>
      <c r="H568" s="118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5.75" customHeight="1">
      <c r="A569" s="5"/>
      <c r="B569" s="5"/>
      <c r="C569" s="116"/>
      <c r="D569" s="5"/>
      <c r="E569" s="5"/>
      <c r="F569" s="5"/>
      <c r="G569" s="5"/>
      <c r="H569" s="118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5.75" customHeight="1">
      <c r="A570" s="5"/>
      <c r="B570" s="5"/>
      <c r="C570" s="116"/>
      <c r="D570" s="5"/>
      <c r="E570" s="5"/>
      <c r="F570" s="5"/>
      <c r="G570" s="5"/>
      <c r="H570" s="118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5.75" customHeight="1">
      <c r="A571" s="5"/>
      <c r="B571" s="5"/>
      <c r="C571" s="116"/>
      <c r="D571" s="5"/>
      <c r="E571" s="5"/>
      <c r="F571" s="5"/>
      <c r="G571" s="5"/>
      <c r="H571" s="118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5.75" customHeight="1">
      <c r="A572" s="5"/>
      <c r="B572" s="5"/>
      <c r="C572" s="116"/>
      <c r="D572" s="5"/>
      <c r="E572" s="5"/>
      <c r="F572" s="5"/>
      <c r="G572" s="5"/>
      <c r="H572" s="118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5.75" customHeight="1">
      <c r="A573" s="5"/>
      <c r="B573" s="5"/>
      <c r="C573" s="116"/>
      <c r="D573" s="5"/>
      <c r="E573" s="5"/>
      <c r="F573" s="5"/>
      <c r="G573" s="5"/>
      <c r="H573" s="118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5.75" customHeight="1">
      <c r="A574" s="5"/>
      <c r="B574" s="5"/>
      <c r="C574" s="116"/>
      <c r="D574" s="5"/>
      <c r="E574" s="5"/>
      <c r="F574" s="5"/>
      <c r="G574" s="5"/>
      <c r="H574" s="118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5.75" customHeight="1">
      <c r="A575" s="5"/>
      <c r="B575" s="5"/>
      <c r="C575" s="116"/>
      <c r="D575" s="5"/>
      <c r="E575" s="5"/>
      <c r="F575" s="5"/>
      <c r="G575" s="5"/>
      <c r="H575" s="118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5.75" customHeight="1">
      <c r="A576" s="5"/>
      <c r="B576" s="5"/>
      <c r="C576" s="116"/>
      <c r="D576" s="5"/>
      <c r="E576" s="5"/>
      <c r="F576" s="5"/>
      <c r="G576" s="5"/>
      <c r="H576" s="118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5.75" customHeight="1">
      <c r="A577" s="5"/>
      <c r="B577" s="5"/>
      <c r="C577" s="116"/>
      <c r="D577" s="5"/>
      <c r="E577" s="5"/>
      <c r="F577" s="5"/>
      <c r="G577" s="5"/>
      <c r="H577" s="118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5.75" customHeight="1">
      <c r="A578" s="5"/>
      <c r="B578" s="5"/>
      <c r="C578" s="116"/>
      <c r="D578" s="5"/>
      <c r="E578" s="5"/>
      <c r="F578" s="5"/>
      <c r="G578" s="5"/>
      <c r="H578" s="118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5.75" customHeight="1">
      <c r="A579" s="5"/>
      <c r="B579" s="5"/>
      <c r="C579" s="116"/>
      <c r="D579" s="5"/>
      <c r="E579" s="5"/>
      <c r="F579" s="5"/>
      <c r="G579" s="5"/>
      <c r="H579" s="118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5.75" customHeight="1">
      <c r="A580" s="5"/>
      <c r="B580" s="5"/>
      <c r="C580" s="116"/>
      <c r="D580" s="5"/>
      <c r="E580" s="5"/>
      <c r="F580" s="5"/>
      <c r="G580" s="5"/>
      <c r="H580" s="118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5.75" customHeight="1">
      <c r="A581" s="5"/>
      <c r="B581" s="5"/>
      <c r="C581" s="116"/>
      <c r="D581" s="5"/>
      <c r="E581" s="5"/>
      <c r="F581" s="5"/>
      <c r="G581" s="5"/>
      <c r="H581" s="118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5.75" customHeight="1">
      <c r="A582" s="5"/>
      <c r="B582" s="5"/>
      <c r="C582" s="116"/>
      <c r="D582" s="5"/>
      <c r="E582" s="5"/>
      <c r="F582" s="5"/>
      <c r="G582" s="5"/>
      <c r="H582" s="118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5.75" customHeight="1">
      <c r="A583" s="5"/>
      <c r="B583" s="5"/>
      <c r="C583" s="116"/>
      <c r="D583" s="5"/>
      <c r="E583" s="5"/>
      <c r="F583" s="5"/>
      <c r="G583" s="5"/>
      <c r="H583" s="118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5.75" customHeight="1">
      <c r="A584" s="5"/>
      <c r="B584" s="5"/>
      <c r="C584" s="116"/>
      <c r="D584" s="5"/>
      <c r="E584" s="5"/>
      <c r="F584" s="5"/>
      <c r="G584" s="5"/>
      <c r="H584" s="118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5.75" customHeight="1">
      <c r="A585" s="5"/>
      <c r="B585" s="5"/>
      <c r="C585" s="116"/>
      <c r="D585" s="5"/>
      <c r="E585" s="5"/>
      <c r="F585" s="5"/>
      <c r="G585" s="5"/>
      <c r="H585" s="118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5.75" customHeight="1">
      <c r="A586" s="5"/>
      <c r="B586" s="5"/>
      <c r="C586" s="116"/>
      <c r="D586" s="5"/>
      <c r="E586" s="5"/>
      <c r="F586" s="5"/>
      <c r="G586" s="5"/>
      <c r="H586" s="118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5.75" customHeight="1">
      <c r="A587" s="5"/>
      <c r="B587" s="5"/>
      <c r="C587" s="116"/>
      <c r="D587" s="5"/>
      <c r="E587" s="5"/>
      <c r="F587" s="5"/>
      <c r="G587" s="5"/>
      <c r="H587" s="118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5.75" customHeight="1">
      <c r="A588" s="5"/>
      <c r="B588" s="5"/>
      <c r="C588" s="116"/>
      <c r="D588" s="5"/>
      <c r="E588" s="5"/>
      <c r="F588" s="5"/>
      <c r="G588" s="5"/>
      <c r="H588" s="118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5.75" customHeight="1">
      <c r="A589" s="5"/>
      <c r="B589" s="5"/>
      <c r="C589" s="116"/>
      <c r="D589" s="5"/>
      <c r="E589" s="5"/>
      <c r="F589" s="5"/>
      <c r="G589" s="5"/>
      <c r="H589" s="118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5.75" customHeight="1">
      <c r="A590" s="5"/>
      <c r="B590" s="5"/>
      <c r="C590" s="116"/>
      <c r="D590" s="5"/>
      <c r="E590" s="5"/>
      <c r="F590" s="5"/>
      <c r="G590" s="5"/>
      <c r="H590" s="118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5.75" customHeight="1">
      <c r="A591" s="5"/>
      <c r="B591" s="5"/>
      <c r="C591" s="116"/>
      <c r="D591" s="5"/>
      <c r="E591" s="5"/>
      <c r="F591" s="5"/>
      <c r="G591" s="5"/>
      <c r="H591" s="118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5.75" customHeight="1">
      <c r="A592" s="5"/>
      <c r="B592" s="5"/>
      <c r="C592" s="116"/>
      <c r="D592" s="5"/>
      <c r="E592" s="5"/>
      <c r="F592" s="5"/>
      <c r="G592" s="5"/>
      <c r="H592" s="118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5.75" customHeight="1">
      <c r="A593" s="5"/>
      <c r="B593" s="5"/>
      <c r="C593" s="116"/>
      <c r="D593" s="5"/>
      <c r="E593" s="5"/>
      <c r="F593" s="5"/>
      <c r="G593" s="5"/>
      <c r="H593" s="118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5.75" customHeight="1">
      <c r="A594" s="5"/>
      <c r="B594" s="5"/>
      <c r="C594" s="116"/>
      <c r="D594" s="5"/>
      <c r="E594" s="5"/>
      <c r="F594" s="5"/>
      <c r="G594" s="5"/>
      <c r="H594" s="118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5.75" customHeight="1">
      <c r="A595" s="5"/>
      <c r="B595" s="5"/>
      <c r="C595" s="116"/>
      <c r="D595" s="5"/>
      <c r="E595" s="5"/>
      <c r="F595" s="5"/>
      <c r="G595" s="5"/>
      <c r="H595" s="118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5.75" customHeight="1">
      <c r="A596" s="5"/>
      <c r="B596" s="5"/>
      <c r="C596" s="116"/>
      <c r="D596" s="5"/>
      <c r="E596" s="5"/>
      <c r="F596" s="5"/>
      <c r="G596" s="5"/>
      <c r="H596" s="118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5.75" customHeight="1">
      <c r="A597" s="5"/>
      <c r="B597" s="5"/>
      <c r="C597" s="116"/>
      <c r="D597" s="5"/>
      <c r="E597" s="5"/>
      <c r="F597" s="5"/>
      <c r="G597" s="5"/>
      <c r="H597" s="118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5.75" customHeight="1">
      <c r="A598" s="5"/>
      <c r="B598" s="5"/>
      <c r="C598" s="116"/>
      <c r="D598" s="5"/>
      <c r="E598" s="5"/>
      <c r="F598" s="5"/>
      <c r="G598" s="5"/>
      <c r="H598" s="118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5.75" customHeight="1">
      <c r="A599" s="5"/>
      <c r="B599" s="5"/>
      <c r="C599" s="116"/>
      <c r="D599" s="5"/>
      <c r="E599" s="5"/>
      <c r="F599" s="5"/>
      <c r="G599" s="5"/>
      <c r="H599" s="118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5.75" customHeight="1">
      <c r="A600" s="5"/>
      <c r="B600" s="5"/>
      <c r="C600" s="116"/>
      <c r="D600" s="5"/>
      <c r="E600" s="5"/>
      <c r="F600" s="5"/>
      <c r="G600" s="5"/>
      <c r="H600" s="118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5.75" customHeight="1">
      <c r="A601" s="5"/>
      <c r="B601" s="5"/>
      <c r="C601" s="116"/>
      <c r="D601" s="5"/>
      <c r="E601" s="5"/>
      <c r="F601" s="5"/>
      <c r="G601" s="5"/>
      <c r="H601" s="118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5.75" customHeight="1">
      <c r="A602" s="5"/>
      <c r="B602" s="5"/>
      <c r="C602" s="116"/>
      <c r="D602" s="5"/>
      <c r="E602" s="5"/>
      <c r="F602" s="5"/>
      <c r="G602" s="5"/>
      <c r="H602" s="118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5.75" customHeight="1">
      <c r="A603" s="5"/>
      <c r="B603" s="5"/>
      <c r="C603" s="116"/>
      <c r="D603" s="5"/>
      <c r="E603" s="5"/>
      <c r="F603" s="5"/>
      <c r="G603" s="5"/>
      <c r="H603" s="118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5.75" customHeight="1">
      <c r="A604" s="5"/>
      <c r="B604" s="5"/>
      <c r="C604" s="116"/>
      <c r="D604" s="5"/>
      <c r="E604" s="5"/>
      <c r="F604" s="5"/>
      <c r="G604" s="5"/>
      <c r="H604" s="118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5.75" customHeight="1">
      <c r="A605" s="5"/>
      <c r="B605" s="5"/>
      <c r="C605" s="116"/>
      <c r="D605" s="5"/>
      <c r="E605" s="5"/>
      <c r="F605" s="5"/>
      <c r="G605" s="5"/>
      <c r="H605" s="118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5.75" customHeight="1">
      <c r="A606" s="5"/>
      <c r="B606" s="5"/>
      <c r="C606" s="116"/>
      <c r="D606" s="5"/>
      <c r="E606" s="5"/>
      <c r="F606" s="5"/>
      <c r="G606" s="5"/>
      <c r="H606" s="118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5.75" customHeight="1">
      <c r="A607" s="5"/>
      <c r="B607" s="5"/>
      <c r="C607" s="116"/>
      <c r="D607" s="5"/>
      <c r="E607" s="5"/>
      <c r="F607" s="5"/>
      <c r="G607" s="5"/>
      <c r="H607" s="118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5.75" customHeight="1">
      <c r="A608" s="5"/>
      <c r="B608" s="5"/>
      <c r="C608" s="116"/>
      <c r="D608" s="5"/>
      <c r="E608" s="5"/>
      <c r="F608" s="5"/>
      <c r="G608" s="5"/>
      <c r="H608" s="118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5.75" customHeight="1">
      <c r="A609" s="5"/>
      <c r="B609" s="5"/>
      <c r="C609" s="116"/>
      <c r="D609" s="5"/>
      <c r="E609" s="5"/>
      <c r="F609" s="5"/>
      <c r="G609" s="5"/>
      <c r="H609" s="118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5.75" customHeight="1">
      <c r="A610" s="5"/>
      <c r="B610" s="5"/>
      <c r="C610" s="116"/>
      <c r="D610" s="5"/>
      <c r="E610" s="5"/>
      <c r="F610" s="5"/>
      <c r="G610" s="5"/>
      <c r="H610" s="118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5.75" customHeight="1">
      <c r="A611" s="5"/>
      <c r="B611" s="5"/>
      <c r="C611" s="116"/>
      <c r="D611" s="5"/>
      <c r="E611" s="5"/>
      <c r="F611" s="5"/>
      <c r="G611" s="5"/>
      <c r="H611" s="118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5.75" customHeight="1">
      <c r="A612" s="5"/>
      <c r="B612" s="5"/>
      <c r="C612" s="116"/>
      <c r="D612" s="5"/>
      <c r="E612" s="5"/>
      <c r="F612" s="5"/>
      <c r="G612" s="5"/>
      <c r="H612" s="118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5.75" customHeight="1">
      <c r="A613" s="5"/>
      <c r="B613" s="5"/>
      <c r="C613" s="116"/>
      <c r="D613" s="5"/>
      <c r="E613" s="5"/>
      <c r="F613" s="5"/>
      <c r="G613" s="5"/>
      <c r="H613" s="118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5.75" customHeight="1">
      <c r="A614" s="5"/>
      <c r="B614" s="5"/>
      <c r="C614" s="116"/>
      <c r="D614" s="5"/>
      <c r="E614" s="5"/>
      <c r="F614" s="5"/>
      <c r="G614" s="5"/>
      <c r="H614" s="118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5.75" customHeight="1">
      <c r="A615" s="5"/>
      <c r="B615" s="5"/>
      <c r="C615" s="116"/>
      <c r="D615" s="5"/>
      <c r="E615" s="5"/>
      <c r="F615" s="5"/>
      <c r="G615" s="5"/>
      <c r="H615" s="118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5.75" customHeight="1">
      <c r="A616" s="5"/>
      <c r="B616" s="5"/>
      <c r="C616" s="116"/>
      <c r="D616" s="5"/>
      <c r="E616" s="5"/>
      <c r="F616" s="5"/>
      <c r="G616" s="5"/>
      <c r="H616" s="118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5.75" customHeight="1">
      <c r="A617" s="5"/>
      <c r="B617" s="5"/>
      <c r="C617" s="116"/>
      <c r="D617" s="5"/>
      <c r="E617" s="5"/>
      <c r="F617" s="5"/>
      <c r="G617" s="5"/>
      <c r="H617" s="118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5.75" customHeight="1">
      <c r="A618" s="5"/>
      <c r="B618" s="5"/>
      <c r="C618" s="116"/>
      <c r="D618" s="5"/>
      <c r="E618" s="5"/>
      <c r="F618" s="5"/>
      <c r="G618" s="5"/>
      <c r="H618" s="118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5.75" customHeight="1">
      <c r="A619" s="5"/>
      <c r="B619" s="5"/>
      <c r="C619" s="116"/>
      <c r="D619" s="5"/>
      <c r="E619" s="5"/>
      <c r="F619" s="5"/>
      <c r="G619" s="5"/>
      <c r="H619" s="118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5.75" customHeight="1">
      <c r="A620" s="5"/>
      <c r="B620" s="5"/>
      <c r="C620" s="116"/>
      <c r="D620" s="5"/>
      <c r="E620" s="5"/>
      <c r="F620" s="5"/>
      <c r="G620" s="5"/>
      <c r="H620" s="118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5.75" customHeight="1">
      <c r="A621" s="5"/>
      <c r="B621" s="5"/>
      <c r="C621" s="116"/>
      <c r="D621" s="5"/>
      <c r="E621" s="5"/>
      <c r="F621" s="5"/>
      <c r="G621" s="5"/>
      <c r="H621" s="118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5.75" customHeight="1">
      <c r="A622" s="5"/>
      <c r="B622" s="5"/>
      <c r="C622" s="116"/>
      <c r="D622" s="5"/>
      <c r="E622" s="5"/>
      <c r="F622" s="5"/>
      <c r="G622" s="5"/>
      <c r="H622" s="118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5.75" customHeight="1">
      <c r="A623" s="5"/>
      <c r="B623" s="5"/>
      <c r="C623" s="116"/>
      <c r="D623" s="5"/>
      <c r="E623" s="5"/>
      <c r="F623" s="5"/>
      <c r="G623" s="5"/>
      <c r="H623" s="118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5.75" customHeight="1">
      <c r="A624" s="5"/>
      <c r="B624" s="5"/>
      <c r="C624" s="116"/>
      <c r="D624" s="5"/>
      <c r="E624" s="5"/>
      <c r="F624" s="5"/>
      <c r="G624" s="5"/>
      <c r="H624" s="118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5.75" customHeight="1">
      <c r="A625" s="5"/>
      <c r="B625" s="5"/>
      <c r="C625" s="116"/>
      <c r="D625" s="5"/>
      <c r="E625" s="5"/>
      <c r="F625" s="5"/>
      <c r="G625" s="5"/>
      <c r="H625" s="118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5.75" customHeight="1">
      <c r="A626" s="5"/>
      <c r="B626" s="5"/>
      <c r="C626" s="116"/>
      <c r="D626" s="5"/>
      <c r="E626" s="5"/>
      <c r="F626" s="5"/>
      <c r="G626" s="5"/>
      <c r="H626" s="118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5.75" customHeight="1">
      <c r="A627" s="5"/>
      <c r="B627" s="5"/>
      <c r="C627" s="116"/>
      <c r="D627" s="5"/>
      <c r="E627" s="5"/>
      <c r="F627" s="5"/>
      <c r="G627" s="5"/>
      <c r="H627" s="118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5.75" customHeight="1">
      <c r="A628" s="5"/>
      <c r="B628" s="5"/>
      <c r="C628" s="116"/>
      <c r="D628" s="5"/>
      <c r="E628" s="5"/>
      <c r="F628" s="5"/>
      <c r="G628" s="5"/>
      <c r="H628" s="118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5.75" customHeight="1">
      <c r="A629" s="5"/>
      <c r="B629" s="5"/>
      <c r="C629" s="116"/>
      <c r="D629" s="5"/>
      <c r="E629" s="5"/>
      <c r="F629" s="5"/>
      <c r="G629" s="5"/>
      <c r="H629" s="118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5.75" customHeight="1">
      <c r="A630" s="5"/>
      <c r="B630" s="5"/>
      <c r="C630" s="116"/>
      <c r="D630" s="5"/>
      <c r="E630" s="5"/>
      <c r="F630" s="5"/>
      <c r="G630" s="5"/>
      <c r="H630" s="118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5.75" customHeight="1">
      <c r="A631" s="5"/>
      <c r="B631" s="5"/>
      <c r="C631" s="116"/>
      <c r="D631" s="5"/>
      <c r="E631" s="5"/>
      <c r="F631" s="5"/>
      <c r="G631" s="5"/>
      <c r="H631" s="118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5.75" customHeight="1">
      <c r="A632" s="5"/>
      <c r="B632" s="5"/>
      <c r="C632" s="116"/>
      <c r="D632" s="5"/>
      <c r="E632" s="5"/>
      <c r="F632" s="5"/>
      <c r="G632" s="5"/>
      <c r="H632" s="118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5.75" customHeight="1">
      <c r="A633" s="5"/>
      <c r="B633" s="5"/>
      <c r="C633" s="116"/>
      <c r="D633" s="5"/>
      <c r="E633" s="5"/>
      <c r="F633" s="5"/>
      <c r="G633" s="5"/>
      <c r="H633" s="118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5.75" customHeight="1">
      <c r="A634" s="5"/>
      <c r="B634" s="5"/>
      <c r="C634" s="116"/>
      <c r="D634" s="5"/>
      <c r="E634" s="5"/>
      <c r="F634" s="5"/>
      <c r="G634" s="5"/>
      <c r="H634" s="118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5.75" customHeight="1">
      <c r="A635" s="5"/>
      <c r="B635" s="5"/>
      <c r="C635" s="116"/>
      <c r="D635" s="5"/>
      <c r="E635" s="5"/>
      <c r="F635" s="5"/>
      <c r="G635" s="5"/>
      <c r="H635" s="118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5.75" customHeight="1">
      <c r="A636" s="5"/>
      <c r="B636" s="5"/>
      <c r="C636" s="116"/>
      <c r="D636" s="5"/>
      <c r="E636" s="5"/>
      <c r="F636" s="5"/>
      <c r="G636" s="5"/>
      <c r="H636" s="118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5.75" customHeight="1">
      <c r="A637" s="5"/>
      <c r="B637" s="5"/>
      <c r="C637" s="116"/>
      <c r="D637" s="5"/>
      <c r="E637" s="5"/>
      <c r="F637" s="5"/>
      <c r="G637" s="5"/>
      <c r="H637" s="118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5.75" customHeight="1">
      <c r="A638" s="5"/>
      <c r="B638" s="5"/>
      <c r="C638" s="116"/>
      <c r="D638" s="5"/>
      <c r="E638" s="5"/>
      <c r="F638" s="5"/>
      <c r="G638" s="5"/>
      <c r="H638" s="118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5.75" customHeight="1">
      <c r="A639" s="5"/>
      <c r="B639" s="5"/>
      <c r="C639" s="116"/>
      <c r="D639" s="5"/>
      <c r="E639" s="5"/>
      <c r="F639" s="5"/>
      <c r="G639" s="5"/>
      <c r="H639" s="118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5.75" customHeight="1">
      <c r="A640" s="5"/>
      <c r="B640" s="5"/>
      <c r="C640" s="116"/>
      <c r="D640" s="5"/>
      <c r="E640" s="5"/>
      <c r="F640" s="5"/>
      <c r="G640" s="5"/>
      <c r="H640" s="118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5.75" customHeight="1">
      <c r="A641" s="5"/>
      <c r="B641" s="5"/>
      <c r="C641" s="116"/>
      <c r="D641" s="5"/>
      <c r="E641" s="5"/>
      <c r="F641" s="5"/>
      <c r="G641" s="5"/>
      <c r="H641" s="118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5.75" customHeight="1">
      <c r="A642" s="5"/>
      <c r="B642" s="5"/>
      <c r="C642" s="116"/>
      <c r="D642" s="5"/>
      <c r="E642" s="5"/>
      <c r="F642" s="5"/>
      <c r="G642" s="5"/>
      <c r="H642" s="118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5.75" customHeight="1">
      <c r="A643" s="5"/>
      <c r="B643" s="5"/>
      <c r="C643" s="116"/>
      <c r="D643" s="5"/>
      <c r="E643" s="5"/>
      <c r="F643" s="5"/>
      <c r="G643" s="5"/>
      <c r="H643" s="118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5.75" customHeight="1">
      <c r="A644" s="5"/>
      <c r="B644" s="5"/>
      <c r="C644" s="116"/>
      <c r="D644" s="5"/>
      <c r="E644" s="5"/>
      <c r="F644" s="5"/>
      <c r="G644" s="5"/>
      <c r="H644" s="118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5.75" customHeight="1">
      <c r="A645" s="5"/>
      <c r="B645" s="5"/>
      <c r="C645" s="116"/>
      <c r="D645" s="5"/>
      <c r="E645" s="5"/>
      <c r="F645" s="5"/>
      <c r="G645" s="5"/>
      <c r="H645" s="118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5.75" customHeight="1">
      <c r="A646" s="5"/>
      <c r="B646" s="5"/>
      <c r="C646" s="116"/>
      <c r="D646" s="5"/>
      <c r="E646" s="5"/>
      <c r="F646" s="5"/>
      <c r="G646" s="5"/>
      <c r="H646" s="118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5.75" customHeight="1">
      <c r="A647" s="5"/>
      <c r="B647" s="5"/>
      <c r="C647" s="116"/>
      <c r="D647" s="5"/>
      <c r="E647" s="5"/>
      <c r="F647" s="5"/>
      <c r="G647" s="5"/>
      <c r="H647" s="118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5.75" customHeight="1">
      <c r="A648" s="5"/>
      <c r="B648" s="5"/>
      <c r="C648" s="116"/>
      <c r="D648" s="5"/>
      <c r="E648" s="5"/>
      <c r="F648" s="5"/>
      <c r="G648" s="5"/>
      <c r="H648" s="118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5.75" customHeight="1">
      <c r="A649" s="5"/>
      <c r="B649" s="5"/>
      <c r="C649" s="116"/>
      <c r="D649" s="5"/>
      <c r="E649" s="5"/>
      <c r="F649" s="5"/>
      <c r="G649" s="5"/>
      <c r="H649" s="118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5.75" customHeight="1">
      <c r="A650" s="5"/>
      <c r="B650" s="5"/>
      <c r="C650" s="116"/>
      <c r="D650" s="5"/>
      <c r="E650" s="5"/>
      <c r="F650" s="5"/>
      <c r="G650" s="5"/>
      <c r="H650" s="118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5.75" customHeight="1">
      <c r="A651" s="5"/>
      <c r="B651" s="5"/>
      <c r="C651" s="116"/>
      <c r="D651" s="5"/>
      <c r="E651" s="5"/>
      <c r="F651" s="5"/>
      <c r="G651" s="5"/>
      <c r="H651" s="118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5.75" customHeight="1">
      <c r="A652" s="5"/>
      <c r="B652" s="5"/>
      <c r="C652" s="116"/>
      <c r="D652" s="5"/>
      <c r="E652" s="5"/>
      <c r="F652" s="5"/>
      <c r="G652" s="5"/>
      <c r="H652" s="118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5.75" customHeight="1">
      <c r="A653" s="5"/>
      <c r="B653" s="5"/>
      <c r="C653" s="116"/>
      <c r="D653" s="5"/>
      <c r="E653" s="5"/>
      <c r="F653" s="5"/>
      <c r="G653" s="5"/>
      <c r="H653" s="118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5.75" customHeight="1">
      <c r="A654" s="5"/>
      <c r="B654" s="5"/>
      <c r="C654" s="116"/>
      <c r="D654" s="5"/>
      <c r="E654" s="5"/>
      <c r="F654" s="5"/>
      <c r="G654" s="5"/>
      <c r="H654" s="118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5.75" customHeight="1">
      <c r="A655" s="5"/>
      <c r="B655" s="5"/>
      <c r="C655" s="116"/>
      <c r="D655" s="5"/>
      <c r="E655" s="5"/>
      <c r="F655" s="5"/>
      <c r="G655" s="5"/>
      <c r="H655" s="118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5.75" customHeight="1">
      <c r="A656" s="5"/>
      <c r="B656" s="5"/>
      <c r="C656" s="116"/>
      <c r="D656" s="5"/>
      <c r="E656" s="5"/>
      <c r="F656" s="5"/>
      <c r="G656" s="5"/>
      <c r="H656" s="118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5.75" customHeight="1">
      <c r="A657" s="5"/>
      <c r="B657" s="5"/>
      <c r="C657" s="116"/>
      <c r="D657" s="5"/>
      <c r="E657" s="5"/>
      <c r="F657" s="5"/>
      <c r="G657" s="5"/>
      <c r="H657" s="118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5.75" customHeight="1">
      <c r="A658" s="5"/>
      <c r="B658" s="5"/>
      <c r="C658" s="116"/>
      <c r="D658" s="5"/>
      <c r="E658" s="5"/>
      <c r="F658" s="5"/>
      <c r="G658" s="5"/>
      <c r="H658" s="118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5.75" customHeight="1">
      <c r="A659" s="5"/>
      <c r="B659" s="5"/>
      <c r="C659" s="116"/>
      <c r="D659" s="5"/>
      <c r="E659" s="5"/>
      <c r="F659" s="5"/>
      <c r="G659" s="5"/>
      <c r="H659" s="118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5.75" customHeight="1">
      <c r="A660" s="5"/>
      <c r="B660" s="5"/>
      <c r="C660" s="116"/>
      <c r="D660" s="5"/>
      <c r="E660" s="5"/>
      <c r="F660" s="5"/>
      <c r="G660" s="5"/>
      <c r="H660" s="118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5.75" customHeight="1">
      <c r="A661" s="5"/>
      <c r="B661" s="5"/>
      <c r="C661" s="116"/>
      <c r="D661" s="5"/>
      <c r="E661" s="5"/>
      <c r="F661" s="5"/>
      <c r="G661" s="5"/>
      <c r="H661" s="118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5.75" customHeight="1">
      <c r="A662" s="5"/>
      <c r="B662" s="5"/>
      <c r="C662" s="116"/>
      <c r="D662" s="5"/>
      <c r="E662" s="5"/>
      <c r="F662" s="5"/>
      <c r="G662" s="5"/>
      <c r="H662" s="118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5.75" customHeight="1">
      <c r="A663" s="5"/>
      <c r="B663" s="5"/>
      <c r="C663" s="116"/>
      <c r="D663" s="5"/>
      <c r="E663" s="5"/>
      <c r="F663" s="5"/>
      <c r="G663" s="5"/>
      <c r="H663" s="118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5.75" customHeight="1">
      <c r="A664" s="5"/>
      <c r="B664" s="5"/>
      <c r="C664" s="116"/>
      <c r="D664" s="5"/>
      <c r="E664" s="5"/>
      <c r="F664" s="5"/>
      <c r="G664" s="5"/>
      <c r="H664" s="118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5.75" customHeight="1">
      <c r="A665" s="5"/>
      <c r="B665" s="5"/>
      <c r="C665" s="116"/>
      <c r="D665" s="5"/>
      <c r="E665" s="5"/>
      <c r="F665" s="5"/>
      <c r="G665" s="5"/>
      <c r="H665" s="118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5.75" customHeight="1">
      <c r="A666" s="5"/>
      <c r="B666" s="5"/>
      <c r="C666" s="116"/>
      <c r="D666" s="5"/>
      <c r="E666" s="5"/>
      <c r="F666" s="5"/>
      <c r="G666" s="5"/>
      <c r="H666" s="118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5.75" customHeight="1">
      <c r="A667" s="5"/>
      <c r="B667" s="5"/>
      <c r="C667" s="116"/>
      <c r="D667" s="5"/>
      <c r="E667" s="5"/>
      <c r="F667" s="5"/>
      <c r="G667" s="5"/>
      <c r="H667" s="118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5.75" customHeight="1">
      <c r="A668" s="5"/>
      <c r="B668" s="5"/>
      <c r="C668" s="116"/>
      <c r="D668" s="5"/>
      <c r="E668" s="5"/>
      <c r="F668" s="5"/>
      <c r="G668" s="5"/>
      <c r="H668" s="118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5.75" customHeight="1">
      <c r="A669" s="5"/>
      <c r="B669" s="5"/>
      <c r="C669" s="116"/>
      <c r="D669" s="5"/>
      <c r="E669" s="5"/>
      <c r="F669" s="5"/>
      <c r="G669" s="5"/>
      <c r="H669" s="118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5.75" customHeight="1">
      <c r="A670" s="5"/>
      <c r="B670" s="5"/>
      <c r="C670" s="116"/>
      <c r="D670" s="5"/>
      <c r="E670" s="5"/>
      <c r="F670" s="5"/>
      <c r="G670" s="5"/>
      <c r="H670" s="118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5.75" customHeight="1">
      <c r="A671" s="5"/>
      <c r="B671" s="5"/>
      <c r="C671" s="116"/>
      <c r="D671" s="5"/>
      <c r="E671" s="5"/>
      <c r="F671" s="5"/>
      <c r="G671" s="5"/>
      <c r="H671" s="118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5.75" customHeight="1">
      <c r="A672" s="5"/>
      <c r="B672" s="5"/>
      <c r="C672" s="116"/>
      <c r="D672" s="5"/>
      <c r="E672" s="5"/>
      <c r="F672" s="5"/>
      <c r="G672" s="5"/>
      <c r="H672" s="118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5.75" customHeight="1">
      <c r="A673" s="5"/>
      <c r="B673" s="5"/>
      <c r="C673" s="116"/>
      <c r="D673" s="5"/>
      <c r="E673" s="5"/>
      <c r="F673" s="5"/>
      <c r="G673" s="5"/>
      <c r="H673" s="118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5.75" customHeight="1">
      <c r="A674" s="5"/>
      <c r="B674" s="5"/>
      <c r="C674" s="116"/>
      <c r="D674" s="5"/>
      <c r="E674" s="5"/>
      <c r="F674" s="5"/>
      <c r="G674" s="5"/>
      <c r="H674" s="118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5.75" customHeight="1">
      <c r="A675" s="5"/>
      <c r="B675" s="5"/>
      <c r="C675" s="116"/>
      <c r="D675" s="5"/>
      <c r="E675" s="5"/>
      <c r="F675" s="5"/>
      <c r="G675" s="5"/>
      <c r="H675" s="118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5.75" customHeight="1">
      <c r="A676" s="5"/>
      <c r="B676" s="5"/>
      <c r="C676" s="116"/>
      <c r="D676" s="5"/>
      <c r="E676" s="5"/>
      <c r="F676" s="5"/>
      <c r="G676" s="5"/>
      <c r="H676" s="118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5.75" customHeight="1">
      <c r="A677" s="5"/>
      <c r="B677" s="5"/>
      <c r="C677" s="116"/>
      <c r="D677" s="5"/>
      <c r="E677" s="5"/>
      <c r="F677" s="5"/>
      <c r="G677" s="5"/>
      <c r="H677" s="118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5.75" customHeight="1">
      <c r="A678" s="5"/>
      <c r="B678" s="5"/>
      <c r="C678" s="116"/>
      <c r="D678" s="5"/>
      <c r="E678" s="5"/>
      <c r="F678" s="5"/>
      <c r="G678" s="5"/>
      <c r="H678" s="118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5.75" customHeight="1">
      <c r="A679" s="5"/>
      <c r="B679" s="5"/>
      <c r="C679" s="116"/>
      <c r="D679" s="5"/>
      <c r="E679" s="5"/>
      <c r="F679" s="5"/>
      <c r="G679" s="5"/>
      <c r="H679" s="118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5.75" customHeight="1">
      <c r="A680" s="5"/>
      <c r="B680" s="5"/>
      <c r="C680" s="116"/>
      <c r="D680" s="5"/>
      <c r="E680" s="5"/>
      <c r="F680" s="5"/>
      <c r="G680" s="5"/>
      <c r="H680" s="118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5.75" customHeight="1">
      <c r="A681" s="5"/>
      <c r="B681" s="5"/>
      <c r="C681" s="116"/>
      <c r="D681" s="5"/>
      <c r="E681" s="5"/>
      <c r="F681" s="5"/>
      <c r="G681" s="5"/>
      <c r="H681" s="118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5.75" customHeight="1">
      <c r="A682" s="5"/>
      <c r="B682" s="5"/>
      <c r="C682" s="116"/>
      <c r="D682" s="5"/>
      <c r="E682" s="5"/>
      <c r="F682" s="5"/>
      <c r="G682" s="5"/>
      <c r="H682" s="118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5.75" customHeight="1">
      <c r="A683" s="5"/>
      <c r="B683" s="5"/>
      <c r="C683" s="116"/>
      <c r="D683" s="5"/>
      <c r="E683" s="5"/>
      <c r="F683" s="5"/>
      <c r="G683" s="5"/>
      <c r="H683" s="118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5.75" customHeight="1">
      <c r="A684" s="5"/>
      <c r="B684" s="5"/>
      <c r="C684" s="116"/>
      <c r="D684" s="5"/>
      <c r="E684" s="5"/>
      <c r="F684" s="5"/>
      <c r="G684" s="5"/>
      <c r="H684" s="118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5.75" customHeight="1">
      <c r="A685" s="5"/>
      <c r="B685" s="5"/>
      <c r="C685" s="116"/>
      <c r="D685" s="5"/>
      <c r="E685" s="5"/>
      <c r="F685" s="5"/>
      <c r="G685" s="5"/>
      <c r="H685" s="118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5.75" customHeight="1">
      <c r="A686" s="5"/>
      <c r="B686" s="5"/>
      <c r="C686" s="116"/>
      <c r="D686" s="5"/>
      <c r="E686" s="5"/>
      <c r="F686" s="5"/>
      <c r="G686" s="5"/>
      <c r="H686" s="118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5.75" customHeight="1">
      <c r="A687" s="5"/>
      <c r="B687" s="5"/>
      <c r="C687" s="116"/>
      <c r="D687" s="5"/>
      <c r="E687" s="5"/>
      <c r="F687" s="5"/>
      <c r="G687" s="5"/>
      <c r="H687" s="118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5.75" customHeight="1">
      <c r="A688" s="5"/>
      <c r="B688" s="5"/>
      <c r="C688" s="116"/>
      <c r="D688" s="5"/>
      <c r="E688" s="5"/>
      <c r="F688" s="5"/>
      <c r="G688" s="5"/>
      <c r="H688" s="118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5.75" customHeight="1">
      <c r="A689" s="5"/>
      <c r="B689" s="5"/>
      <c r="C689" s="116"/>
      <c r="D689" s="5"/>
      <c r="E689" s="5"/>
      <c r="F689" s="5"/>
      <c r="G689" s="5"/>
      <c r="H689" s="118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5.75" customHeight="1">
      <c r="A690" s="5"/>
      <c r="B690" s="5"/>
      <c r="C690" s="116"/>
      <c r="D690" s="5"/>
      <c r="E690" s="5"/>
      <c r="F690" s="5"/>
      <c r="G690" s="5"/>
      <c r="H690" s="118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5.75" customHeight="1">
      <c r="A691" s="5"/>
      <c r="B691" s="5"/>
      <c r="C691" s="116"/>
      <c r="D691" s="5"/>
      <c r="E691" s="5"/>
      <c r="F691" s="5"/>
      <c r="G691" s="5"/>
      <c r="H691" s="118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5.75" customHeight="1">
      <c r="A692" s="5"/>
      <c r="B692" s="5"/>
      <c r="C692" s="116"/>
      <c r="D692" s="5"/>
      <c r="E692" s="5"/>
      <c r="F692" s="5"/>
      <c r="G692" s="5"/>
      <c r="H692" s="118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5.75" customHeight="1">
      <c r="A693" s="5"/>
      <c r="B693" s="5"/>
      <c r="C693" s="116"/>
      <c r="D693" s="5"/>
      <c r="E693" s="5"/>
      <c r="F693" s="5"/>
      <c r="G693" s="5"/>
      <c r="H693" s="118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5.75" customHeight="1">
      <c r="A694" s="5"/>
      <c r="B694" s="5"/>
      <c r="C694" s="116"/>
      <c r="D694" s="5"/>
      <c r="E694" s="5"/>
      <c r="F694" s="5"/>
      <c r="G694" s="5"/>
      <c r="H694" s="118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5.75" customHeight="1">
      <c r="A695" s="5"/>
      <c r="B695" s="5"/>
      <c r="C695" s="116"/>
      <c r="D695" s="5"/>
      <c r="E695" s="5"/>
      <c r="F695" s="5"/>
      <c r="G695" s="5"/>
      <c r="H695" s="118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5.75" customHeight="1">
      <c r="A696" s="5"/>
      <c r="B696" s="5"/>
      <c r="C696" s="116"/>
      <c r="D696" s="5"/>
      <c r="E696" s="5"/>
      <c r="F696" s="5"/>
      <c r="G696" s="5"/>
      <c r="H696" s="118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5.75" customHeight="1">
      <c r="A697" s="5"/>
      <c r="B697" s="5"/>
      <c r="C697" s="116"/>
      <c r="D697" s="5"/>
      <c r="E697" s="5"/>
      <c r="F697" s="5"/>
      <c r="G697" s="5"/>
      <c r="H697" s="118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5.75" customHeight="1">
      <c r="A698" s="5"/>
      <c r="B698" s="5"/>
      <c r="C698" s="116"/>
      <c r="D698" s="5"/>
      <c r="E698" s="5"/>
      <c r="F698" s="5"/>
      <c r="G698" s="5"/>
      <c r="H698" s="118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5.75" customHeight="1">
      <c r="A699" s="5"/>
      <c r="B699" s="5"/>
      <c r="C699" s="116"/>
      <c r="D699" s="5"/>
      <c r="E699" s="5"/>
      <c r="F699" s="5"/>
      <c r="G699" s="5"/>
      <c r="H699" s="118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5.75" customHeight="1">
      <c r="A700" s="5"/>
      <c r="B700" s="5"/>
      <c r="C700" s="116"/>
      <c r="D700" s="5"/>
      <c r="E700" s="5"/>
      <c r="F700" s="5"/>
      <c r="G700" s="5"/>
      <c r="H700" s="118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5.75" customHeight="1">
      <c r="A701" s="5"/>
      <c r="B701" s="5"/>
      <c r="C701" s="116"/>
      <c r="D701" s="5"/>
      <c r="E701" s="5"/>
      <c r="F701" s="5"/>
      <c r="G701" s="5"/>
      <c r="H701" s="118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5.75" customHeight="1">
      <c r="A702" s="5"/>
      <c r="B702" s="5"/>
      <c r="C702" s="116"/>
      <c r="D702" s="5"/>
      <c r="E702" s="5"/>
      <c r="F702" s="5"/>
      <c r="G702" s="5"/>
      <c r="H702" s="118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5.75" customHeight="1">
      <c r="A703" s="5"/>
      <c r="B703" s="5"/>
      <c r="C703" s="116"/>
      <c r="D703" s="5"/>
      <c r="E703" s="5"/>
      <c r="F703" s="5"/>
      <c r="G703" s="5"/>
      <c r="H703" s="118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5.75" customHeight="1">
      <c r="A704" s="5"/>
      <c r="B704" s="5"/>
      <c r="C704" s="116"/>
      <c r="D704" s="5"/>
      <c r="E704" s="5"/>
      <c r="F704" s="5"/>
      <c r="G704" s="5"/>
      <c r="H704" s="118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5.75" customHeight="1">
      <c r="A705" s="5"/>
      <c r="B705" s="5"/>
      <c r="C705" s="116"/>
      <c r="D705" s="5"/>
      <c r="E705" s="5"/>
      <c r="F705" s="5"/>
      <c r="G705" s="5"/>
      <c r="H705" s="118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5.75" customHeight="1">
      <c r="A706" s="5"/>
      <c r="B706" s="5"/>
      <c r="C706" s="116"/>
      <c r="D706" s="5"/>
      <c r="E706" s="5"/>
      <c r="F706" s="5"/>
      <c r="G706" s="5"/>
      <c r="H706" s="118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5.75" customHeight="1">
      <c r="A707" s="5"/>
      <c r="B707" s="5"/>
      <c r="C707" s="116"/>
      <c r="D707" s="5"/>
      <c r="E707" s="5"/>
      <c r="F707" s="5"/>
      <c r="G707" s="5"/>
      <c r="H707" s="118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5.75" customHeight="1">
      <c r="A708" s="5"/>
      <c r="B708" s="5"/>
      <c r="C708" s="116"/>
      <c r="D708" s="5"/>
      <c r="E708" s="5"/>
      <c r="F708" s="5"/>
      <c r="G708" s="5"/>
      <c r="H708" s="118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5.75" customHeight="1">
      <c r="A709" s="5"/>
      <c r="B709" s="5"/>
      <c r="C709" s="116"/>
      <c r="D709" s="5"/>
      <c r="E709" s="5"/>
      <c r="F709" s="5"/>
      <c r="G709" s="5"/>
      <c r="H709" s="118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5.75" customHeight="1">
      <c r="A710" s="5"/>
      <c r="B710" s="5"/>
      <c r="C710" s="116"/>
      <c r="D710" s="5"/>
      <c r="E710" s="5"/>
      <c r="F710" s="5"/>
      <c r="G710" s="5"/>
      <c r="H710" s="118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5.75" customHeight="1">
      <c r="A711" s="5"/>
      <c r="B711" s="5"/>
      <c r="C711" s="116"/>
      <c r="D711" s="5"/>
      <c r="E711" s="5"/>
      <c r="F711" s="5"/>
      <c r="G711" s="5"/>
      <c r="H711" s="118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5.75" customHeight="1">
      <c r="A712" s="5"/>
      <c r="B712" s="5"/>
      <c r="C712" s="116"/>
      <c r="D712" s="5"/>
      <c r="E712" s="5"/>
      <c r="F712" s="5"/>
      <c r="G712" s="5"/>
      <c r="H712" s="118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5.75" customHeight="1">
      <c r="A713" s="5"/>
      <c r="B713" s="5"/>
      <c r="C713" s="116"/>
      <c r="D713" s="5"/>
      <c r="E713" s="5"/>
      <c r="F713" s="5"/>
      <c r="G713" s="5"/>
      <c r="H713" s="118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5.75" customHeight="1">
      <c r="A714" s="5"/>
      <c r="B714" s="5"/>
      <c r="C714" s="116"/>
      <c r="D714" s="5"/>
      <c r="E714" s="5"/>
      <c r="F714" s="5"/>
      <c r="G714" s="5"/>
      <c r="H714" s="118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5.75" customHeight="1">
      <c r="A715" s="5"/>
      <c r="B715" s="5"/>
      <c r="C715" s="116"/>
      <c r="D715" s="5"/>
      <c r="E715" s="5"/>
      <c r="F715" s="5"/>
      <c r="G715" s="5"/>
      <c r="H715" s="118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5.75" customHeight="1">
      <c r="A716" s="5"/>
      <c r="B716" s="5"/>
      <c r="C716" s="116"/>
      <c r="D716" s="5"/>
      <c r="E716" s="5"/>
      <c r="F716" s="5"/>
      <c r="G716" s="5"/>
      <c r="H716" s="118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5.75" customHeight="1">
      <c r="A717" s="5"/>
      <c r="B717" s="5"/>
      <c r="C717" s="116"/>
      <c r="D717" s="5"/>
      <c r="E717" s="5"/>
      <c r="F717" s="5"/>
      <c r="G717" s="5"/>
      <c r="H717" s="118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5.75" customHeight="1">
      <c r="A718" s="5"/>
      <c r="B718" s="5"/>
      <c r="C718" s="116"/>
      <c r="D718" s="5"/>
      <c r="E718" s="5"/>
      <c r="F718" s="5"/>
      <c r="G718" s="5"/>
      <c r="H718" s="118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5.75" customHeight="1">
      <c r="A719" s="5"/>
      <c r="B719" s="5"/>
      <c r="C719" s="116"/>
      <c r="D719" s="5"/>
      <c r="E719" s="5"/>
      <c r="F719" s="5"/>
      <c r="G719" s="5"/>
      <c r="H719" s="118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5.75" customHeight="1">
      <c r="A720" s="5"/>
      <c r="B720" s="5"/>
      <c r="C720" s="116"/>
      <c r="D720" s="5"/>
      <c r="E720" s="5"/>
      <c r="F720" s="5"/>
      <c r="G720" s="5"/>
      <c r="H720" s="118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5.75" customHeight="1">
      <c r="A721" s="5"/>
      <c r="B721" s="5"/>
      <c r="C721" s="116"/>
      <c r="D721" s="5"/>
      <c r="E721" s="5"/>
      <c r="F721" s="5"/>
      <c r="G721" s="5"/>
      <c r="H721" s="118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5.75" customHeight="1">
      <c r="A722" s="5"/>
      <c r="B722" s="5"/>
      <c r="C722" s="116"/>
      <c r="D722" s="5"/>
      <c r="E722" s="5"/>
      <c r="F722" s="5"/>
      <c r="G722" s="5"/>
      <c r="H722" s="118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5.75" customHeight="1">
      <c r="A723" s="5"/>
      <c r="B723" s="5"/>
      <c r="C723" s="116"/>
      <c r="D723" s="5"/>
      <c r="E723" s="5"/>
      <c r="F723" s="5"/>
      <c r="G723" s="5"/>
      <c r="H723" s="118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5.75" customHeight="1">
      <c r="A724" s="5"/>
      <c r="B724" s="5"/>
      <c r="C724" s="116"/>
      <c r="D724" s="5"/>
      <c r="E724" s="5"/>
      <c r="F724" s="5"/>
      <c r="G724" s="5"/>
      <c r="H724" s="118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5.75" customHeight="1">
      <c r="A725" s="5"/>
      <c r="B725" s="5"/>
      <c r="C725" s="116"/>
      <c r="D725" s="5"/>
      <c r="E725" s="5"/>
      <c r="F725" s="5"/>
      <c r="G725" s="5"/>
      <c r="H725" s="118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5.75" customHeight="1">
      <c r="A726" s="5"/>
      <c r="B726" s="5"/>
      <c r="C726" s="116"/>
      <c r="D726" s="5"/>
      <c r="E726" s="5"/>
      <c r="F726" s="5"/>
      <c r="G726" s="5"/>
      <c r="H726" s="118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5.75" customHeight="1">
      <c r="A727" s="5"/>
      <c r="B727" s="5"/>
      <c r="C727" s="116"/>
      <c r="D727" s="5"/>
      <c r="E727" s="5"/>
      <c r="F727" s="5"/>
      <c r="G727" s="5"/>
      <c r="H727" s="118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5.75" customHeight="1">
      <c r="A728" s="5"/>
      <c r="B728" s="5"/>
      <c r="C728" s="116"/>
      <c r="D728" s="5"/>
      <c r="E728" s="5"/>
      <c r="F728" s="5"/>
      <c r="G728" s="5"/>
      <c r="H728" s="118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5.75" customHeight="1">
      <c r="A729" s="5"/>
      <c r="B729" s="5"/>
      <c r="C729" s="116"/>
      <c r="D729" s="5"/>
      <c r="E729" s="5"/>
      <c r="F729" s="5"/>
      <c r="G729" s="5"/>
      <c r="H729" s="118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5.75" customHeight="1">
      <c r="A730" s="5"/>
      <c r="B730" s="5"/>
      <c r="C730" s="116"/>
      <c r="D730" s="5"/>
      <c r="E730" s="5"/>
      <c r="F730" s="5"/>
      <c r="G730" s="5"/>
      <c r="H730" s="118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5.75" customHeight="1">
      <c r="A731" s="5"/>
      <c r="B731" s="5"/>
      <c r="C731" s="116"/>
      <c r="D731" s="5"/>
      <c r="E731" s="5"/>
      <c r="F731" s="5"/>
      <c r="G731" s="5"/>
      <c r="H731" s="118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5.75" customHeight="1">
      <c r="A732" s="5"/>
      <c r="B732" s="5"/>
      <c r="C732" s="116"/>
      <c r="D732" s="5"/>
      <c r="E732" s="5"/>
      <c r="F732" s="5"/>
      <c r="G732" s="5"/>
      <c r="H732" s="118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5.75" customHeight="1">
      <c r="A733" s="5"/>
      <c r="B733" s="5"/>
      <c r="C733" s="116"/>
      <c r="D733" s="5"/>
      <c r="E733" s="5"/>
      <c r="F733" s="5"/>
      <c r="G733" s="5"/>
      <c r="H733" s="118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5.75" customHeight="1">
      <c r="A734" s="5"/>
      <c r="B734" s="5"/>
      <c r="C734" s="116"/>
      <c r="D734" s="5"/>
      <c r="E734" s="5"/>
      <c r="F734" s="5"/>
      <c r="G734" s="5"/>
      <c r="H734" s="118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5.75" customHeight="1">
      <c r="A735" s="5"/>
      <c r="B735" s="5"/>
      <c r="C735" s="116"/>
      <c r="D735" s="5"/>
      <c r="E735" s="5"/>
      <c r="F735" s="5"/>
      <c r="G735" s="5"/>
      <c r="H735" s="118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5.75" customHeight="1">
      <c r="A736" s="5"/>
      <c r="B736" s="5"/>
      <c r="C736" s="116"/>
      <c r="D736" s="5"/>
      <c r="E736" s="5"/>
      <c r="F736" s="5"/>
      <c r="G736" s="5"/>
      <c r="H736" s="118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5.75" customHeight="1">
      <c r="A737" s="5"/>
      <c r="B737" s="5"/>
      <c r="C737" s="116"/>
      <c r="D737" s="5"/>
      <c r="E737" s="5"/>
      <c r="F737" s="5"/>
      <c r="G737" s="5"/>
      <c r="H737" s="118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5.75" customHeight="1">
      <c r="A738" s="5"/>
      <c r="B738" s="5"/>
      <c r="C738" s="116"/>
      <c r="D738" s="5"/>
      <c r="E738" s="5"/>
      <c r="F738" s="5"/>
      <c r="G738" s="5"/>
      <c r="H738" s="118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5.75" customHeight="1">
      <c r="A739" s="5"/>
      <c r="B739" s="5"/>
      <c r="C739" s="116"/>
      <c r="D739" s="5"/>
      <c r="E739" s="5"/>
      <c r="F739" s="5"/>
      <c r="G739" s="5"/>
      <c r="H739" s="118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5.75" customHeight="1">
      <c r="A740" s="5"/>
      <c r="B740" s="5"/>
      <c r="C740" s="116"/>
      <c r="D740" s="5"/>
      <c r="E740" s="5"/>
      <c r="F740" s="5"/>
      <c r="G740" s="5"/>
      <c r="H740" s="118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5.75" customHeight="1">
      <c r="A741" s="5"/>
      <c r="B741" s="5"/>
      <c r="C741" s="116"/>
      <c r="D741" s="5"/>
      <c r="E741" s="5"/>
      <c r="F741" s="5"/>
      <c r="G741" s="5"/>
      <c r="H741" s="118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5.75" customHeight="1">
      <c r="A742" s="5"/>
      <c r="B742" s="5"/>
      <c r="C742" s="116"/>
      <c r="D742" s="5"/>
      <c r="E742" s="5"/>
      <c r="F742" s="5"/>
      <c r="G742" s="5"/>
      <c r="H742" s="118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5.75" customHeight="1">
      <c r="A743" s="5"/>
      <c r="B743" s="5"/>
      <c r="C743" s="116"/>
      <c r="D743" s="5"/>
      <c r="E743" s="5"/>
      <c r="F743" s="5"/>
      <c r="G743" s="5"/>
      <c r="H743" s="118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5.75" customHeight="1">
      <c r="A744" s="5"/>
      <c r="B744" s="5"/>
      <c r="C744" s="116"/>
      <c r="D744" s="5"/>
      <c r="E744" s="5"/>
      <c r="F744" s="5"/>
      <c r="G744" s="5"/>
      <c r="H744" s="118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5.75" customHeight="1">
      <c r="A745" s="5"/>
      <c r="B745" s="5"/>
      <c r="C745" s="116"/>
      <c r="D745" s="5"/>
      <c r="E745" s="5"/>
      <c r="F745" s="5"/>
      <c r="G745" s="5"/>
      <c r="H745" s="118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5.75" customHeight="1">
      <c r="A746" s="5"/>
      <c r="B746" s="5"/>
      <c r="C746" s="116"/>
      <c r="D746" s="5"/>
      <c r="E746" s="5"/>
      <c r="F746" s="5"/>
      <c r="G746" s="5"/>
      <c r="H746" s="118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5.75" customHeight="1">
      <c r="A747" s="5"/>
      <c r="B747" s="5"/>
      <c r="C747" s="116"/>
      <c r="D747" s="5"/>
      <c r="E747" s="5"/>
      <c r="F747" s="5"/>
      <c r="G747" s="5"/>
      <c r="H747" s="118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5.75" customHeight="1">
      <c r="A748" s="5"/>
      <c r="B748" s="5"/>
      <c r="C748" s="116"/>
      <c r="D748" s="5"/>
      <c r="E748" s="5"/>
      <c r="F748" s="5"/>
      <c r="G748" s="5"/>
      <c r="H748" s="118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5.75" customHeight="1">
      <c r="A749" s="5"/>
      <c r="B749" s="5"/>
      <c r="C749" s="116"/>
      <c r="D749" s="5"/>
      <c r="E749" s="5"/>
      <c r="F749" s="5"/>
      <c r="G749" s="5"/>
      <c r="H749" s="118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5.75" customHeight="1">
      <c r="A750" s="5"/>
      <c r="B750" s="5"/>
      <c r="C750" s="116"/>
      <c r="D750" s="5"/>
      <c r="E750" s="5"/>
      <c r="F750" s="5"/>
      <c r="G750" s="5"/>
      <c r="H750" s="118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5.75" customHeight="1">
      <c r="A751" s="5"/>
      <c r="B751" s="5"/>
      <c r="C751" s="116"/>
      <c r="D751" s="5"/>
      <c r="E751" s="5"/>
      <c r="F751" s="5"/>
      <c r="G751" s="5"/>
      <c r="H751" s="118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5.75" customHeight="1">
      <c r="A752" s="5"/>
      <c r="B752" s="5"/>
      <c r="C752" s="116"/>
      <c r="D752" s="5"/>
      <c r="E752" s="5"/>
      <c r="F752" s="5"/>
      <c r="G752" s="5"/>
      <c r="H752" s="118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5.75" customHeight="1">
      <c r="A753" s="5"/>
      <c r="B753" s="5"/>
      <c r="C753" s="116"/>
      <c r="D753" s="5"/>
      <c r="E753" s="5"/>
      <c r="F753" s="5"/>
      <c r="G753" s="5"/>
      <c r="H753" s="118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5.75" customHeight="1">
      <c r="A754" s="5"/>
      <c r="B754" s="5"/>
      <c r="C754" s="116"/>
      <c r="D754" s="5"/>
      <c r="E754" s="5"/>
      <c r="F754" s="5"/>
      <c r="G754" s="5"/>
      <c r="H754" s="118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5.75" customHeight="1">
      <c r="A755" s="5"/>
      <c r="B755" s="5"/>
      <c r="C755" s="116"/>
      <c r="D755" s="5"/>
      <c r="E755" s="5"/>
      <c r="F755" s="5"/>
      <c r="G755" s="5"/>
      <c r="H755" s="118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5.75" customHeight="1">
      <c r="A756" s="5"/>
      <c r="B756" s="5"/>
      <c r="C756" s="116"/>
      <c r="D756" s="5"/>
      <c r="E756" s="5"/>
      <c r="F756" s="5"/>
      <c r="G756" s="5"/>
      <c r="H756" s="118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5.75" customHeight="1">
      <c r="A757" s="5"/>
      <c r="B757" s="5"/>
      <c r="C757" s="116"/>
      <c r="D757" s="5"/>
      <c r="E757" s="5"/>
      <c r="F757" s="5"/>
      <c r="G757" s="5"/>
      <c r="H757" s="118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5.75" customHeight="1">
      <c r="A758" s="5"/>
      <c r="B758" s="5"/>
      <c r="C758" s="116"/>
      <c r="D758" s="5"/>
      <c r="E758" s="5"/>
      <c r="F758" s="5"/>
      <c r="G758" s="5"/>
      <c r="H758" s="118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5.75" customHeight="1">
      <c r="A759" s="5"/>
      <c r="B759" s="5"/>
      <c r="C759" s="116"/>
      <c r="D759" s="5"/>
      <c r="E759" s="5"/>
      <c r="F759" s="5"/>
      <c r="G759" s="5"/>
      <c r="H759" s="118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5.75" customHeight="1">
      <c r="A760" s="5"/>
      <c r="B760" s="5"/>
      <c r="C760" s="116"/>
      <c r="D760" s="5"/>
      <c r="E760" s="5"/>
      <c r="F760" s="5"/>
      <c r="G760" s="5"/>
      <c r="H760" s="118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5.75" customHeight="1">
      <c r="A761" s="5"/>
      <c r="B761" s="5"/>
      <c r="C761" s="116"/>
      <c r="D761" s="5"/>
      <c r="E761" s="5"/>
      <c r="F761" s="5"/>
      <c r="G761" s="5"/>
      <c r="H761" s="118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5.75" customHeight="1">
      <c r="A762" s="5"/>
      <c r="B762" s="5"/>
      <c r="C762" s="116"/>
      <c r="D762" s="5"/>
      <c r="E762" s="5"/>
      <c r="F762" s="5"/>
      <c r="G762" s="5"/>
      <c r="H762" s="118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5.75" customHeight="1">
      <c r="A763" s="5"/>
      <c r="B763" s="5"/>
      <c r="C763" s="116"/>
      <c r="D763" s="5"/>
      <c r="E763" s="5"/>
      <c r="F763" s="5"/>
      <c r="G763" s="5"/>
      <c r="H763" s="118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5.75" customHeight="1">
      <c r="A764" s="5"/>
      <c r="B764" s="5"/>
      <c r="C764" s="116"/>
      <c r="D764" s="5"/>
      <c r="E764" s="5"/>
      <c r="F764" s="5"/>
      <c r="G764" s="5"/>
      <c r="H764" s="118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5.75" customHeight="1">
      <c r="A765" s="5"/>
      <c r="B765" s="5"/>
      <c r="C765" s="116"/>
      <c r="D765" s="5"/>
      <c r="E765" s="5"/>
      <c r="F765" s="5"/>
      <c r="G765" s="5"/>
      <c r="H765" s="118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5.75" customHeight="1">
      <c r="A766" s="5"/>
      <c r="B766" s="5"/>
      <c r="C766" s="116"/>
      <c r="D766" s="5"/>
      <c r="E766" s="5"/>
      <c r="F766" s="5"/>
      <c r="G766" s="5"/>
      <c r="H766" s="118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5.75" customHeight="1">
      <c r="A767" s="5"/>
      <c r="B767" s="5"/>
      <c r="C767" s="116"/>
      <c r="D767" s="5"/>
      <c r="E767" s="5"/>
      <c r="F767" s="5"/>
      <c r="G767" s="5"/>
      <c r="H767" s="118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5.75" customHeight="1">
      <c r="A768" s="5"/>
      <c r="B768" s="5"/>
      <c r="C768" s="116"/>
      <c r="D768" s="5"/>
      <c r="E768" s="5"/>
      <c r="F768" s="5"/>
      <c r="G768" s="5"/>
      <c r="H768" s="118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5.75" customHeight="1">
      <c r="A769" s="5"/>
      <c r="B769" s="5"/>
      <c r="C769" s="116"/>
      <c r="D769" s="5"/>
      <c r="E769" s="5"/>
      <c r="F769" s="5"/>
      <c r="G769" s="5"/>
      <c r="H769" s="118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5.75" customHeight="1">
      <c r="A770" s="5"/>
      <c r="B770" s="5"/>
      <c r="C770" s="116"/>
      <c r="D770" s="5"/>
      <c r="E770" s="5"/>
      <c r="F770" s="5"/>
      <c r="G770" s="5"/>
      <c r="H770" s="118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5.75" customHeight="1">
      <c r="A771" s="5"/>
      <c r="B771" s="5"/>
      <c r="C771" s="116"/>
      <c r="D771" s="5"/>
      <c r="E771" s="5"/>
      <c r="F771" s="5"/>
      <c r="G771" s="5"/>
      <c r="H771" s="118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5.75" customHeight="1">
      <c r="A772" s="5"/>
      <c r="B772" s="5"/>
      <c r="C772" s="116"/>
      <c r="D772" s="5"/>
      <c r="E772" s="5"/>
      <c r="F772" s="5"/>
      <c r="G772" s="5"/>
      <c r="H772" s="118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5.75" customHeight="1">
      <c r="A773" s="5"/>
      <c r="B773" s="5"/>
      <c r="C773" s="116"/>
      <c r="D773" s="5"/>
      <c r="E773" s="5"/>
      <c r="F773" s="5"/>
      <c r="G773" s="5"/>
      <c r="H773" s="118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5.75" customHeight="1">
      <c r="A774" s="5"/>
      <c r="B774" s="5"/>
      <c r="C774" s="116"/>
      <c r="D774" s="5"/>
      <c r="E774" s="5"/>
      <c r="F774" s="5"/>
      <c r="G774" s="5"/>
      <c r="H774" s="118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5.75" customHeight="1">
      <c r="A775" s="5"/>
      <c r="B775" s="5"/>
      <c r="C775" s="116"/>
      <c r="D775" s="5"/>
      <c r="E775" s="5"/>
      <c r="F775" s="5"/>
      <c r="G775" s="5"/>
      <c r="H775" s="118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5.75" customHeight="1">
      <c r="A776" s="5"/>
      <c r="B776" s="5"/>
      <c r="C776" s="116"/>
      <c r="D776" s="5"/>
      <c r="E776" s="5"/>
      <c r="F776" s="5"/>
      <c r="G776" s="5"/>
      <c r="H776" s="118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5.75" customHeight="1">
      <c r="A777" s="5"/>
      <c r="B777" s="5"/>
      <c r="C777" s="116"/>
      <c r="D777" s="5"/>
      <c r="E777" s="5"/>
      <c r="F777" s="5"/>
      <c r="G777" s="5"/>
      <c r="H777" s="118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5.75" customHeight="1">
      <c r="A778" s="5"/>
      <c r="B778" s="5"/>
      <c r="C778" s="116"/>
      <c r="D778" s="5"/>
      <c r="E778" s="5"/>
      <c r="F778" s="5"/>
      <c r="G778" s="5"/>
      <c r="H778" s="118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5.75" customHeight="1">
      <c r="A779" s="5"/>
      <c r="B779" s="5"/>
      <c r="C779" s="116"/>
      <c r="D779" s="5"/>
      <c r="E779" s="5"/>
      <c r="F779" s="5"/>
      <c r="G779" s="5"/>
      <c r="H779" s="118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5.75" customHeight="1">
      <c r="A780" s="5"/>
      <c r="B780" s="5"/>
      <c r="C780" s="116"/>
      <c r="D780" s="5"/>
      <c r="E780" s="5"/>
      <c r="F780" s="5"/>
      <c r="G780" s="5"/>
      <c r="H780" s="118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5.75" customHeight="1">
      <c r="A781" s="5"/>
      <c r="B781" s="5"/>
      <c r="C781" s="116"/>
      <c r="D781" s="5"/>
      <c r="E781" s="5"/>
      <c r="F781" s="5"/>
      <c r="G781" s="5"/>
      <c r="H781" s="118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5.75" customHeight="1">
      <c r="A782" s="5"/>
      <c r="B782" s="5"/>
      <c r="C782" s="116"/>
      <c r="D782" s="5"/>
      <c r="E782" s="5"/>
      <c r="F782" s="5"/>
      <c r="G782" s="5"/>
      <c r="H782" s="118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5.75" customHeight="1">
      <c r="A783" s="5"/>
      <c r="B783" s="5"/>
      <c r="C783" s="116"/>
      <c r="D783" s="5"/>
      <c r="E783" s="5"/>
      <c r="F783" s="5"/>
      <c r="G783" s="5"/>
      <c r="H783" s="118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5.75" customHeight="1">
      <c r="A784" s="5"/>
      <c r="B784" s="5"/>
      <c r="C784" s="116"/>
      <c r="D784" s="5"/>
      <c r="E784" s="5"/>
      <c r="F784" s="5"/>
      <c r="G784" s="5"/>
      <c r="H784" s="118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5.75" customHeight="1">
      <c r="A785" s="5"/>
      <c r="B785" s="5"/>
      <c r="C785" s="116"/>
      <c r="D785" s="5"/>
      <c r="E785" s="5"/>
      <c r="F785" s="5"/>
      <c r="G785" s="5"/>
      <c r="H785" s="118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5.75" customHeight="1">
      <c r="A786" s="5"/>
      <c r="B786" s="5"/>
      <c r="C786" s="116"/>
      <c r="D786" s="5"/>
      <c r="E786" s="5"/>
      <c r="F786" s="5"/>
      <c r="G786" s="5"/>
      <c r="H786" s="118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5.75" customHeight="1">
      <c r="A787" s="5"/>
      <c r="B787" s="5"/>
      <c r="C787" s="116"/>
      <c r="D787" s="5"/>
      <c r="E787" s="5"/>
      <c r="F787" s="5"/>
      <c r="G787" s="5"/>
      <c r="H787" s="118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5.75" customHeight="1">
      <c r="A788" s="5"/>
      <c r="B788" s="5"/>
      <c r="C788" s="116"/>
      <c r="D788" s="5"/>
      <c r="E788" s="5"/>
      <c r="F788" s="5"/>
      <c r="G788" s="5"/>
      <c r="H788" s="118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5.75" customHeight="1">
      <c r="A789" s="5"/>
      <c r="B789" s="5"/>
      <c r="C789" s="116"/>
      <c r="D789" s="5"/>
      <c r="E789" s="5"/>
      <c r="F789" s="5"/>
      <c r="G789" s="5"/>
      <c r="H789" s="118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5.75" customHeight="1">
      <c r="A790" s="5"/>
      <c r="B790" s="5"/>
      <c r="C790" s="116"/>
      <c r="D790" s="5"/>
      <c r="E790" s="5"/>
      <c r="F790" s="5"/>
      <c r="G790" s="5"/>
      <c r="H790" s="118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5.75" customHeight="1">
      <c r="A791" s="5"/>
      <c r="B791" s="5"/>
      <c r="C791" s="116"/>
      <c r="D791" s="5"/>
      <c r="E791" s="5"/>
      <c r="F791" s="5"/>
      <c r="G791" s="5"/>
      <c r="H791" s="118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5.75" customHeight="1">
      <c r="A792" s="5"/>
      <c r="B792" s="5"/>
      <c r="C792" s="116"/>
      <c r="D792" s="5"/>
      <c r="E792" s="5"/>
      <c r="F792" s="5"/>
      <c r="G792" s="5"/>
      <c r="H792" s="118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5.75" customHeight="1">
      <c r="A793" s="5"/>
      <c r="B793" s="5"/>
      <c r="C793" s="116"/>
      <c r="D793" s="5"/>
      <c r="E793" s="5"/>
      <c r="F793" s="5"/>
      <c r="G793" s="5"/>
      <c r="H793" s="118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5.75" customHeight="1">
      <c r="A794" s="5"/>
      <c r="B794" s="5"/>
      <c r="C794" s="116"/>
      <c r="D794" s="5"/>
      <c r="E794" s="5"/>
      <c r="F794" s="5"/>
      <c r="G794" s="5"/>
      <c r="H794" s="118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5.75" customHeight="1">
      <c r="A795" s="5"/>
      <c r="B795" s="5"/>
      <c r="C795" s="116"/>
      <c r="D795" s="5"/>
      <c r="E795" s="5"/>
      <c r="F795" s="5"/>
      <c r="G795" s="5"/>
      <c r="H795" s="118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5.75" customHeight="1">
      <c r="A796" s="5"/>
      <c r="B796" s="5"/>
      <c r="C796" s="116"/>
      <c r="D796" s="5"/>
      <c r="E796" s="5"/>
      <c r="F796" s="5"/>
      <c r="G796" s="5"/>
      <c r="H796" s="118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5.75" customHeight="1">
      <c r="A797" s="5"/>
      <c r="B797" s="5"/>
      <c r="C797" s="116"/>
      <c r="D797" s="5"/>
      <c r="E797" s="5"/>
      <c r="F797" s="5"/>
      <c r="G797" s="5"/>
      <c r="H797" s="118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5.75" customHeight="1">
      <c r="A798" s="5"/>
      <c r="B798" s="5"/>
      <c r="C798" s="116"/>
      <c r="D798" s="5"/>
      <c r="E798" s="5"/>
      <c r="F798" s="5"/>
      <c r="G798" s="5"/>
      <c r="H798" s="118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5.75" customHeight="1">
      <c r="A799" s="5"/>
      <c r="B799" s="5"/>
      <c r="C799" s="116"/>
      <c r="D799" s="5"/>
      <c r="E799" s="5"/>
      <c r="F799" s="5"/>
      <c r="G799" s="5"/>
      <c r="H799" s="118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5.75" customHeight="1">
      <c r="A800" s="5"/>
      <c r="B800" s="5"/>
      <c r="C800" s="116"/>
      <c r="D800" s="5"/>
      <c r="E800" s="5"/>
      <c r="F800" s="5"/>
      <c r="G800" s="5"/>
      <c r="H800" s="118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5.75" customHeight="1">
      <c r="A801" s="5"/>
      <c r="B801" s="5"/>
      <c r="C801" s="116"/>
      <c r="D801" s="5"/>
      <c r="E801" s="5"/>
      <c r="F801" s="5"/>
      <c r="G801" s="5"/>
      <c r="H801" s="118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5.75" customHeight="1">
      <c r="A802" s="5"/>
      <c r="B802" s="5"/>
      <c r="C802" s="116"/>
      <c r="D802" s="5"/>
      <c r="E802" s="5"/>
      <c r="F802" s="5"/>
      <c r="G802" s="5"/>
      <c r="H802" s="118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5.75" customHeight="1">
      <c r="A803" s="5"/>
      <c r="B803" s="5"/>
      <c r="C803" s="116"/>
      <c r="D803" s="5"/>
      <c r="E803" s="5"/>
      <c r="F803" s="5"/>
      <c r="G803" s="5"/>
      <c r="H803" s="118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5.75" customHeight="1">
      <c r="A804" s="5"/>
      <c r="B804" s="5"/>
      <c r="C804" s="116"/>
      <c r="D804" s="5"/>
      <c r="E804" s="5"/>
      <c r="F804" s="5"/>
      <c r="G804" s="5"/>
      <c r="H804" s="118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5.75" customHeight="1">
      <c r="A805" s="5"/>
      <c r="B805" s="5"/>
      <c r="C805" s="116"/>
      <c r="D805" s="5"/>
      <c r="E805" s="5"/>
      <c r="F805" s="5"/>
      <c r="G805" s="5"/>
      <c r="H805" s="118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5.75" customHeight="1">
      <c r="A806" s="5"/>
      <c r="B806" s="5"/>
      <c r="C806" s="116"/>
      <c r="D806" s="5"/>
      <c r="E806" s="5"/>
      <c r="F806" s="5"/>
      <c r="G806" s="5"/>
      <c r="H806" s="118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5.75" customHeight="1">
      <c r="A807" s="5"/>
      <c r="B807" s="5"/>
      <c r="C807" s="116"/>
      <c r="D807" s="5"/>
      <c r="E807" s="5"/>
      <c r="F807" s="5"/>
      <c r="G807" s="5"/>
      <c r="H807" s="118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5.75" customHeight="1">
      <c r="A808" s="5"/>
      <c r="B808" s="5"/>
      <c r="C808" s="116"/>
      <c r="D808" s="5"/>
      <c r="E808" s="5"/>
      <c r="F808" s="5"/>
      <c r="G808" s="5"/>
      <c r="H808" s="118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5.75" customHeight="1">
      <c r="A809" s="5"/>
      <c r="B809" s="5"/>
      <c r="C809" s="116"/>
      <c r="D809" s="5"/>
      <c r="E809" s="5"/>
      <c r="F809" s="5"/>
      <c r="G809" s="5"/>
      <c r="H809" s="118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5.75" customHeight="1">
      <c r="A810" s="5"/>
      <c r="B810" s="5"/>
      <c r="C810" s="116"/>
      <c r="D810" s="5"/>
      <c r="E810" s="5"/>
      <c r="F810" s="5"/>
      <c r="G810" s="5"/>
      <c r="H810" s="118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5.75" customHeight="1">
      <c r="A811" s="5"/>
      <c r="B811" s="5"/>
      <c r="C811" s="116"/>
      <c r="D811" s="5"/>
      <c r="E811" s="5"/>
      <c r="F811" s="5"/>
      <c r="G811" s="5"/>
      <c r="H811" s="118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5.75" customHeight="1">
      <c r="A812" s="5"/>
      <c r="B812" s="5"/>
      <c r="C812" s="116"/>
      <c r="D812" s="5"/>
      <c r="E812" s="5"/>
      <c r="F812" s="5"/>
      <c r="G812" s="5"/>
      <c r="H812" s="118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5.75" customHeight="1">
      <c r="A813" s="5"/>
      <c r="B813" s="5"/>
      <c r="C813" s="116"/>
      <c r="D813" s="5"/>
      <c r="E813" s="5"/>
      <c r="F813" s="5"/>
      <c r="G813" s="5"/>
      <c r="H813" s="118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5.75" customHeight="1">
      <c r="A814" s="5"/>
      <c r="B814" s="5"/>
      <c r="C814" s="116"/>
      <c r="D814" s="5"/>
      <c r="E814" s="5"/>
      <c r="F814" s="5"/>
      <c r="G814" s="5"/>
      <c r="H814" s="118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5.75" customHeight="1">
      <c r="A815" s="5"/>
      <c r="B815" s="5"/>
      <c r="C815" s="116"/>
      <c r="D815" s="5"/>
      <c r="E815" s="5"/>
      <c r="F815" s="5"/>
      <c r="G815" s="5"/>
      <c r="H815" s="118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5.75" customHeight="1">
      <c r="A816" s="5"/>
      <c r="B816" s="5"/>
      <c r="C816" s="116"/>
      <c r="D816" s="5"/>
      <c r="E816" s="5"/>
      <c r="F816" s="5"/>
      <c r="G816" s="5"/>
      <c r="H816" s="118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5.75" customHeight="1">
      <c r="A817" s="5"/>
      <c r="B817" s="5"/>
      <c r="C817" s="116"/>
      <c r="D817" s="5"/>
      <c r="E817" s="5"/>
      <c r="F817" s="5"/>
      <c r="G817" s="5"/>
      <c r="H817" s="118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5.75" customHeight="1">
      <c r="A818" s="5"/>
      <c r="B818" s="5"/>
      <c r="C818" s="116"/>
      <c r="D818" s="5"/>
      <c r="E818" s="5"/>
      <c r="F818" s="5"/>
      <c r="G818" s="5"/>
      <c r="H818" s="118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5.75" customHeight="1">
      <c r="A819" s="5"/>
      <c r="B819" s="5"/>
      <c r="C819" s="116"/>
      <c r="D819" s="5"/>
      <c r="E819" s="5"/>
      <c r="F819" s="5"/>
      <c r="G819" s="5"/>
      <c r="H819" s="118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5.75" customHeight="1">
      <c r="A820" s="5"/>
      <c r="B820" s="5"/>
      <c r="C820" s="116"/>
      <c r="D820" s="5"/>
      <c r="E820" s="5"/>
      <c r="F820" s="5"/>
      <c r="G820" s="5"/>
      <c r="H820" s="118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5.75" customHeight="1">
      <c r="A821" s="5"/>
      <c r="B821" s="5"/>
      <c r="C821" s="116"/>
      <c r="D821" s="5"/>
      <c r="E821" s="5"/>
      <c r="F821" s="5"/>
      <c r="G821" s="5"/>
      <c r="H821" s="118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5.75" customHeight="1">
      <c r="A822" s="5"/>
      <c r="B822" s="5"/>
      <c r="C822" s="116"/>
      <c r="D822" s="5"/>
      <c r="E822" s="5"/>
      <c r="F822" s="5"/>
      <c r="G822" s="5"/>
      <c r="H822" s="118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5.75" customHeight="1">
      <c r="A823" s="5"/>
      <c r="B823" s="5"/>
      <c r="C823" s="116"/>
      <c r="D823" s="5"/>
      <c r="E823" s="5"/>
      <c r="F823" s="5"/>
      <c r="G823" s="5"/>
      <c r="H823" s="118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5.75" customHeight="1">
      <c r="A824" s="5"/>
      <c r="B824" s="5"/>
      <c r="C824" s="116"/>
      <c r="D824" s="5"/>
      <c r="E824" s="5"/>
      <c r="F824" s="5"/>
      <c r="G824" s="5"/>
      <c r="H824" s="118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5.75" customHeight="1">
      <c r="A825" s="5"/>
      <c r="B825" s="5"/>
      <c r="C825" s="116"/>
      <c r="D825" s="5"/>
      <c r="E825" s="5"/>
      <c r="F825" s="5"/>
      <c r="G825" s="5"/>
      <c r="H825" s="118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5.75" customHeight="1">
      <c r="A826" s="5"/>
      <c r="B826" s="5"/>
      <c r="C826" s="116"/>
      <c r="D826" s="5"/>
      <c r="E826" s="5"/>
      <c r="F826" s="5"/>
      <c r="G826" s="5"/>
      <c r="H826" s="118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5.75" customHeight="1">
      <c r="A827" s="5"/>
      <c r="B827" s="5"/>
      <c r="C827" s="116"/>
      <c r="D827" s="5"/>
      <c r="E827" s="5"/>
      <c r="F827" s="5"/>
      <c r="G827" s="5"/>
      <c r="H827" s="118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5.75" customHeight="1">
      <c r="A828" s="5"/>
      <c r="B828" s="5"/>
      <c r="C828" s="116"/>
      <c r="D828" s="5"/>
      <c r="E828" s="5"/>
      <c r="F828" s="5"/>
      <c r="G828" s="5"/>
      <c r="H828" s="118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5.75" customHeight="1">
      <c r="A829" s="5"/>
      <c r="B829" s="5"/>
      <c r="C829" s="116"/>
      <c r="D829" s="5"/>
      <c r="E829" s="5"/>
      <c r="F829" s="5"/>
      <c r="G829" s="5"/>
      <c r="H829" s="118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5.75" customHeight="1">
      <c r="A830" s="5"/>
      <c r="B830" s="5"/>
      <c r="C830" s="116"/>
      <c r="D830" s="5"/>
      <c r="E830" s="5"/>
      <c r="F830" s="5"/>
      <c r="G830" s="5"/>
      <c r="H830" s="118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5.75" customHeight="1">
      <c r="A831" s="5"/>
      <c r="B831" s="5"/>
      <c r="C831" s="116"/>
      <c r="D831" s="5"/>
      <c r="E831" s="5"/>
      <c r="F831" s="5"/>
      <c r="G831" s="5"/>
      <c r="H831" s="118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5.75" customHeight="1">
      <c r="A832" s="5"/>
      <c r="B832" s="5"/>
      <c r="C832" s="116"/>
      <c r="D832" s="5"/>
      <c r="E832" s="5"/>
      <c r="F832" s="5"/>
      <c r="G832" s="5"/>
      <c r="H832" s="118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5.75" customHeight="1">
      <c r="A833" s="5"/>
      <c r="B833" s="5"/>
      <c r="C833" s="116"/>
      <c r="D833" s="5"/>
      <c r="E833" s="5"/>
      <c r="F833" s="5"/>
      <c r="G833" s="5"/>
      <c r="H833" s="118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5.75" customHeight="1">
      <c r="A834" s="5"/>
      <c r="B834" s="5"/>
      <c r="C834" s="116"/>
      <c r="D834" s="5"/>
      <c r="E834" s="5"/>
      <c r="F834" s="5"/>
      <c r="G834" s="5"/>
      <c r="H834" s="118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5.75" customHeight="1">
      <c r="A835" s="5"/>
      <c r="B835" s="5"/>
      <c r="C835" s="116"/>
      <c r="D835" s="5"/>
      <c r="E835" s="5"/>
      <c r="F835" s="5"/>
      <c r="G835" s="5"/>
      <c r="H835" s="118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5.75" customHeight="1">
      <c r="A836" s="5"/>
      <c r="B836" s="5"/>
      <c r="C836" s="116"/>
      <c r="D836" s="5"/>
      <c r="E836" s="5"/>
      <c r="F836" s="5"/>
      <c r="G836" s="5"/>
      <c r="H836" s="118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5.75" customHeight="1">
      <c r="A837" s="5"/>
      <c r="B837" s="5"/>
      <c r="C837" s="116"/>
      <c r="D837" s="5"/>
      <c r="E837" s="5"/>
      <c r="F837" s="5"/>
      <c r="G837" s="5"/>
      <c r="H837" s="118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5.75" customHeight="1">
      <c r="A838" s="5"/>
      <c r="B838" s="5"/>
      <c r="C838" s="116"/>
      <c r="D838" s="5"/>
      <c r="E838" s="5"/>
      <c r="F838" s="5"/>
      <c r="G838" s="5"/>
      <c r="H838" s="118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5.75" customHeight="1">
      <c r="A839" s="5"/>
      <c r="B839" s="5"/>
      <c r="C839" s="116"/>
      <c r="D839" s="5"/>
      <c r="E839" s="5"/>
      <c r="F839" s="5"/>
      <c r="G839" s="5"/>
      <c r="H839" s="118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5.75" customHeight="1">
      <c r="A840" s="5"/>
      <c r="B840" s="5"/>
      <c r="C840" s="116"/>
      <c r="D840" s="5"/>
      <c r="E840" s="5"/>
      <c r="F840" s="5"/>
      <c r="G840" s="5"/>
      <c r="H840" s="118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5.75" customHeight="1">
      <c r="A841" s="5"/>
      <c r="B841" s="5"/>
      <c r="C841" s="116"/>
      <c r="D841" s="5"/>
      <c r="E841" s="5"/>
      <c r="F841" s="5"/>
      <c r="G841" s="5"/>
      <c r="H841" s="118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5.75" customHeight="1">
      <c r="A842" s="5"/>
      <c r="B842" s="5"/>
      <c r="C842" s="116"/>
      <c r="D842" s="5"/>
      <c r="E842" s="5"/>
      <c r="F842" s="5"/>
      <c r="G842" s="5"/>
      <c r="H842" s="118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5.75" customHeight="1">
      <c r="A843" s="5"/>
      <c r="B843" s="5"/>
      <c r="C843" s="116"/>
      <c r="D843" s="5"/>
      <c r="E843" s="5"/>
      <c r="F843" s="5"/>
      <c r="G843" s="5"/>
      <c r="H843" s="118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5.75" customHeight="1">
      <c r="A844" s="5"/>
      <c r="B844" s="5"/>
      <c r="C844" s="116"/>
      <c r="D844" s="5"/>
      <c r="E844" s="5"/>
      <c r="F844" s="5"/>
      <c r="G844" s="5"/>
      <c r="H844" s="118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5.75" customHeight="1">
      <c r="A845" s="5"/>
      <c r="B845" s="5"/>
      <c r="C845" s="116"/>
      <c r="D845" s="5"/>
      <c r="E845" s="5"/>
      <c r="F845" s="5"/>
      <c r="G845" s="5"/>
      <c r="H845" s="118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5.75" customHeight="1">
      <c r="A846" s="5"/>
      <c r="B846" s="5"/>
      <c r="C846" s="116"/>
      <c r="D846" s="5"/>
      <c r="E846" s="5"/>
      <c r="F846" s="5"/>
      <c r="G846" s="5"/>
      <c r="H846" s="118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5.75" customHeight="1">
      <c r="A847" s="5"/>
      <c r="B847" s="5"/>
      <c r="C847" s="116"/>
      <c r="D847" s="5"/>
      <c r="E847" s="5"/>
      <c r="F847" s="5"/>
      <c r="G847" s="5"/>
      <c r="H847" s="118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5.75" customHeight="1">
      <c r="A848" s="5"/>
      <c r="B848" s="5"/>
      <c r="C848" s="116"/>
      <c r="D848" s="5"/>
      <c r="E848" s="5"/>
      <c r="F848" s="5"/>
      <c r="G848" s="5"/>
      <c r="H848" s="118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5.75" customHeight="1">
      <c r="A849" s="5"/>
      <c r="B849" s="5"/>
      <c r="C849" s="116"/>
      <c r="D849" s="5"/>
      <c r="E849" s="5"/>
      <c r="F849" s="5"/>
      <c r="G849" s="5"/>
      <c r="H849" s="118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5.75" customHeight="1">
      <c r="A850" s="5"/>
      <c r="B850" s="5"/>
      <c r="C850" s="116"/>
      <c r="D850" s="5"/>
      <c r="E850" s="5"/>
      <c r="F850" s="5"/>
      <c r="G850" s="5"/>
      <c r="H850" s="118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5.75" customHeight="1">
      <c r="A851" s="5"/>
      <c r="B851" s="5"/>
      <c r="C851" s="116"/>
      <c r="D851" s="5"/>
      <c r="E851" s="5"/>
      <c r="F851" s="5"/>
      <c r="G851" s="5"/>
      <c r="H851" s="118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5.75" customHeight="1">
      <c r="A852" s="5"/>
      <c r="B852" s="5"/>
      <c r="C852" s="116"/>
      <c r="D852" s="5"/>
      <c r="E852" s="5"/>
      <c r="F852" s="5"/>
      <c r="G852" s="5"/>
      <c r="H852" s="118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5.75" customHeight="1">
      <c r="A853" s="5"/>
      <c r="B853" s="5"/>
      <c r="C853" s="116"/>
      <c r="D853" s="5"/>
      <c r="E853" s="5"/>
      <c r="F853" s="5"/>
      <c r="G853" s="5"/>
      <c r="H853" s="118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5.75" customHeight="1">
      <c r="A854" s="5"/>
      <c r="B854" s="5"/>
      <c r="C854" s="116"/>
      <c r="D854" s="5"/>
      <c r="E854" s="5"/>
      <c r="F854" s="5"/>
      <c r="G854" s="5"/>
      <c r="H854" s="118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5.75" customHeight="1">
      <c r="A855" s="5"/>
      <c r="B855" s="5"/>
      <c r="C855" s="116"/>
      <c r="D855" s="5"/>
      <c r="E855" s="5"/>
      <c r="F855" s="5"/>
      <c r="G855" s="5"/>
      <c r="H855" s="118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5.75" customHeight="1">
      <c r="A856" s="5"/>
      <c r="B856" s="5"/>
      <c r="C856" s="116"/>
      <c r="D856" s="5"/>
      <c r="E856" s="5"/>
      <c r="F856" s="5"/>
      <c r="G856" s="5"/>
      <c r="H856" s="118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5.75" customHeight="1">
      <c r="A857" s="5"/>
      <c r="B857" s="5"/>
      <c r="C857" s="116"/>
      <c r="D857" s="5"/>
      <c r="E857" s="5"/>
      <c r="F857" s="5"/>
      <c r="G857" s="5"/>
      <c r="H857" s="118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5.75" customHeight="1">
      <c r="A858" s="5"/>
      <c r="B858" s="5"/>
      <c r="C858" s="116"/>
      <c r="D858" s="5"/>
      <c r="E858" s="5"/>
      <c r="F858" s="5"/>
      <c r="G858" s="5"/>
      <c r="H858" s="118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5.75" customHeight="1">
      <c r="A859" s="5"/>
      <c r="B859" s="5"/>
      <c r="C859" s="116"/>
      <c r="D859" s="5"/>
      <c r="E859" s="5"/>
      <c r="F859" s="5"/>
      <c r="G859" s="5"/>
      <c r="H859" s="118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5.75" customHeight="1">
      <c r="A860" s="5"/>
      <c r="B860" s="5"/>
      <c r="C860" s="116"/>
      <c r="D860" s="5"/>
      <c r="E860" s="5"/>
      <c r="F860" s="5"/>
      <c r="G860" s="5"/>
      <c r="H860" s="118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5.75" customHeight="1">
      <c r="A861" s="5"/>
      <c r="B861" s="5"/>
      <c r="C861" s="116"/>
      <c r="D861" s="5"/>
      <c r="E861" s="5"/>
      <c r="F861" s="5"/>
      <c r="G861" s="5"/>
      <c r="H861" s="118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5.75" customHeight="1">
      <c r="A862" s="5"/>
      <c r="B862" s="5"/>
      <c r="C862" s="116"/>
      <c r="D862" s="5"/>
      <c r="E862" s="5"/>
      <c r="F862" s="5"/>
      <c r="G862" s="5"/>
      <c r="H862" s="118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5.75" customHeight="1">
      <c r="A863" s="5"/>
      <c r="B863" s="5"/>
      <c r="C863" s="116"/>
      <c r="D863" s="5"/>
      <c r="E863" s="5"/>
      <c r="F863" s="5"/>
      <c r="G863" s="5"/>
      <c r="H863" s="118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5.75" customHeight="1">
      <c r="A864" s="5"/>
      <c r="B864" s="5"/>
      <c r="C864" s="116"/>
      <c r="D864" s="5"/>
      <c r="E864" s="5"/>
      <c r="F864" s="5"/>
      <c r="G864" s="5"/>
      <c r="H864" s="118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5.75" customHeight="1">
      <c r="A865" s="5"/>
      <c r="B865" s="5"/>
      <c r="C865" s="116"/>
      <c r="D865" s="5"/>
      <c r="E865" s="5"/>
      <c r="F865" s="5"/>
      <c r="G865" s="5"/>
      <c r="H865" s="118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5.75" customHeight="1">
      <c r="A866" s="5"/>
      <c r="B866" s="5"/>
      <c r="C866" s="116"/>
      <c r="D866" s="5"/>
      <c r="E866" s="5"/>
      <c r="F866" s="5"/>
      <c r="G866" s="5"/>
      <c r="H866" s="118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5.75" customHeight="1">
      <c r="A867" s="5"/>
      <c r="B867" s="5"/>
      <c r="C867" s="116"/>
      <c r="D867" s="5"/>
      <c r="E867" s="5"/>
      <c r="F867" s="5"/>
      <c r="G867" s="5"/>
      <c r="H867" s="118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5.75" customHeight="1">
      <c r="A868" s="5"/>
      <c r="B868" s="5"/>
      <c r="C868" s="116"/>
      <c r="D868" s="5"/>
      <c r="E868" s="5"/>
      <c r="F868" s="5"/>
      <c r="G868" s="5"/>
      <c r="H868" s="118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5.75" customHeight="1">
      <c r="A869" s="5"/>
      <c r="B869" s="5"/>
      <c r="C869" s="116"/>
      <c r="D869" s="5"/>
      <c r="E869" s="5"/>
      <c r="F869" s="5"/>
      <c r="G869" s="5"/>
      <c r="H869" s="118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5.75" customHeight="1">
      <c r="A870" s="5"/>
      <c r="B870" s="5"/>
      <c r="C870" s="116"/>
      <c r="D870" s="5"/>
      <c r="E870" s="5"/>
      <c r="F870" s="5"/>
      <c r="G870" s="5"/>
      <c r="H870" s="118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5.75" customHeight="1">
      <c r="A871" s="5"/>
      <c r="B871" s="5"/>
      <c r="C871" s="116"/>
      <c r="D871" s="5"/>
      <c r="E871" s="5"/>
      <c r="F871" s="5"/>
      <c r="G871" s="5"/>
      <c r="H871" s="118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5.75" customHeight="1">
      <c r="A872" s="5"/>
      <c r="B872" s="5"/>
      <c r="C872" s="116"/>
      <c r="D872" s="5"/>
      <c r="E872" s="5"/>
      <c r="F872" s="5"/>
      <c r="G872" s="5"/>
      <c r="H872" s="118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5.75" customHeight="1">
      <c r="A873" s="5"/>
      <c r="B873" s="5"/>
      <c r="C873" s="116"/>
      <c r="D873" s="5"/>
      <c r="E873" s="5"/>
      <c r="F873" s="5"/>
      <c r="G873" s="5"/>
      <c r="H873" s="118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5.75" customHeight="1">
      <c r="A874" s="5"/>
      <c r="B874" s="5"/>
      <c r="C874" s="116"/>
      <c r="D874" s="5"/>
      <c r="E874" s="5"/>
      <c r="F874" s="5"/>
      <c r="G874" s="5"/>
      <c r="H874" s="118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5.75" customHeight="1">
      <c r="A875" s="5"/>
      <c r="B875" s="5"/>
      <c r="C875" s="116"/>
      <c r="D875" s="5"/>
      <c r="E875" s="5"/>
      <c r="F875" s="5"/>
      <c r="G875" s="5"/>
      <c r="H875" s="118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5.75" customHeight="1">
      <c r="A876" s="5"/>
      <c r="B876" s="5"/>
      <c r="C876" s="116"/>
      <c r="D876" s="5"/>
      <c r="E876" s="5"/>
      <c r="F876" s="5"/>
      <c r="G876" s="5"/>
      <c r="H876" s="118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5.75" customHeight="1">
      <c r="A877" s="5"/>
      <c r="B877" s="5"/>
      <c r="C877" s="116"/>
      <c r="D877" s="5"/>
      <c r="E877" s="5"/>
      <c r="F877" s="5"/>
      <c r="G877" s="5"/>
      <c r="H877" s="118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5.75" customHeight="1">
      <c r="A878" s="5"/>
      <c r="B878" s="5"/>
      <c r="C878" s="116"/>
      <c r="D878" s="5"/>
      <c r="E878" s="5"/>
      <c r="F878" s="5"/>
      <c r="G878" s="5"/>
      <c r="H878" s="118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5.75" customHeight="1">
      <c r="A879" s="5"/>
      <c r="B879" s="5"/>
      <c r="C879" s="116"/>
      <c r="D879" s="5"/>
      <c r="E879" s="5"/>
      <c r="F879" s="5"/>
      <c r="G879" s="5"/>
      <c r="H879" s="118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5.75" customHeight="1">
      <c r="A880" s="5"/>
      <c r="B880" s="5"/>
      <c r="C880" s="116"/>
      <c r="D880" s="5"/>
      <c r="E880" s="5"/>
      <c r="F880" s="5"/>
      <c r="G880" s="5"/>
      <c r="H880" s="118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5.75" customHeight="1">
      <c r="A881" s="5"/>
      <c r="B881" s="5"/>
      <c r="C881" s="116"/>
      <c r="D881" s="5"/>
      <c r="E881" s="5"/>
      <c r="F881" s="5"/>
      <c r="G881" s="5"/>
      <c r="H881" s="118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5.75" customHeight="1">
      <c r="A882" s="5"/>
      <c r="B882" s="5"/>
      <c r="C882" s="116"/>
      <c r="D882" s="5"/>
      <c r="E882" s="5"/>
      <c r="F882" s="5"/>
      <c r="G882" s="5"/>
      <c r="H882" s="118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5.75" customHeight="1">
      <c r="A883" s="5"/>
      <c r="B883" s="5"/>
      <c r="C883" s="116"/>
      <c r="D883" s="5"/>
      <c r="E883" s="5"/>
      <c r="F883" s="5"/>
      <c r="G883" s="5"/>
      <c r="H883" s="118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5.75" customHeight="1">
      <c r="A884" s="5"/>
      <c r="B884" s="5"/>
      <c r="C884" s="116"/>
      <c r="D884" s="5"/>
      <c r="E884" s="5"/>
      <c r="F884" s="5"/>
      <c r="G884" s="5"/>
      <c r="H884" s="118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5.75" customHeight="1">
      <c r="A885" s="5"/>
      <c r="B885" s="5"/>
      <c r="C885" s="116"/>
      <c r="D885" s="5"/>
      <c r="E885" s="5"/>
      <c r="F885" s="5"/>
      <c r="G885" s="5"/>
      <c r="H885" s="118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5.75" customHeight="1">
      <c r="A886" s="5"/>
      <c r="B886" s="5"/>
      <c r="C886" s="116"/>
      <c r="D886" s="5"/>
      <c r="E886" s="5"/>
      <c r="F886" s="5"/>
      <c r="G886" s="5"/>
      <c r="H886" s="118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5.75" customHeight="1">
      <c r="A887" s="5"/>
      <c r="B887" s="5"/>
      <c r="C887" s="116"/>
      <c r="D887" s="5"/>
      <c r="E887" s="5"/>
      <c r="F887" s="5"/>
      <c r="G887" s="5"/>
      <c r="H887" s="118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5.75" customHeight="1">
      <c r="A888" s="5"/>
      <c r="B888" s="5"/>
      <c r="C888" s="116"/>
      <c r="D888" s="5"/>
      <c r="E888" s="5"/>
      <c r="F888" s="5"/>
      <c r="G888" s="5"/>
      <c r="H888" s="118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5.75" customHeight="1">
      <c r="A889" s="5"/>
      <c r="B889" s="5"/>
      <c r="C889" s="116"/>
      <c r="D889" s="5"/>
      <c r="E889" s="5"/>
      <c r="F889" s="5"/>
      <c r="G889" s="5"/>
      <c r="H889" s="118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5.75" customHeight="1">
      <c r="A890" s="5"/>
      <c r="B890" s="5"/>
      <c r="C890" s="116"/>
      <c r="D890" s="5"/>
      <c r="E890" s="5"/>
      <c r="F890" s="5"/>
      <c r="G890" s="5"/>
      <c r="H890" s="118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5.75" customHeight="1">
      <c r="A891" s="5"/>
      <c r="B891" s="5"/>
      <c r="C891" s="116"/>
      <c r="D891" s="5"/>
      <c r="E891" s="5"/>
      <c r="F891" s="5"/>
      <c r="G891" s="5"/>
      <c r="H891" s="118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5.75" customHeight="1">
      <c r="A892" s="5"/>
      <c r="B892" s="5"/>
      <c r="C892" s="116"/>
      <c r="D892" s="5"/>
      <c r="E892" s="5"/>
      <c r="F892" s="5"/>
      <c r="G892" s="5"/>
      <c r="H892" s="118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5.75" customHeight="1">
      <c r="A893" s="5"/>
      <c r="B893" s="5"/>
      <c r="C893" s="116"/>
      <c r="D893" s="5"/>
      <c r="E893" s="5"/>
      <c r="F893" s="5"/>
      <c r="G893" s="5"/>
      <c r="H893" s="118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5.75" customHeight="1">
      <c r="A894" s="5"/>
      <c r="B894" s="5"/>
      <c r="C894" s="116"/>
      <c r="D894" s="5"/>
      <c r="E894" s="5"/>
      <c r="F894" s="5"/>
      <c r="G894" s="5"/>
      <c r="H894" s="118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5.75" customHeight="1">
      <c r="A895" s="5"/>
      <c r="B895" s="5"/>
      <c r="C895" s="116"/>
      <c r="D895" s="5"/>
      <c r="E895" s="5"/>
      <c r="F895" s="5"/>
      <c r="G895" s="5"/>
      <c r="H895" s="118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5.75" customHeight="1">
      <c r="A896" s="5"/>
      <c r="B896" s="5"/>
      <c r="C896" s="116"/>
      <c r="D896" s="5"/>
      <c r="E896" s="5"/>
      <c r="F896" s="5"/>
      <c r="G896" s="5"/>
      <c r="H896" s="118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5.75" customHeight="1">
      <c r="A897" s="5"/>
      <c r="B897" s="5"/>
      <c r="C897" s="116"/>
      <c r="D897" s="5"/>
      <c r="E897" s="5"/>
      <c r="F897" s="5"/>
      <c r="G897" s="5"/>
      <c r="H897" s="118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5.75" customHeight="1">
      <c r="A898" s="5"/>
      <c r="B898" s="5"/>
      <c r="C898" s="116"/>
      <c r="D898" s="5"/>
      <c r="E898" s="5"/>
      <c r="F898" s="5"/>
      <c r="G898" s="5"/>
      <c r="H898" s="118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5.75" customHeight="1">
      <c r="A899" s="5"/>
      <c r="B899" s="5"/>
      <c r="C899" s="116"/>
      <c r="D899" s="5"/>
      <c r="E899" s="5"/>
      <c r="F899" s="5"/>
      <c r="G899" s="5"/>
      <c r="H899" s="118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5.75" customHeight="1">
      <c r="A900" s="5"/>
      <c r="B900" s="5"/>
      <c r="C900" s="116"/>
      <c r="D900" s="5"/>
      <c r="E900" s="5"/>
      <c r="F900" s="5"/>
      <c r="G900" s="5"/>
      <c r="H900" s="118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5.75" customHeight="1">
      <c r="A901" s="5"/>
      <c r="B901" s="5"/>
      <c r="C901" s="116"/>
      <c r="D901" s="5"/>
      <c r="E901" s="5"/>
      <c r="F901" s="5"/>
      <c r="G901" s="5"/>
      <c r="H901" s="118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5.75" customHeight="1">
      <c r="A902" s="5"/>
      <c r="B902" s="5"/>
      <c r="C902" s="116"/>
      <c r="D902" s="5"/>
      <c r="E902" s="5"/>
      <c r="F902" s="5"/>
      <c r="G902" s="5"/>
      <c r="H902" s="118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5.75" customHeight="1">
      <c r="A903" s="5"/>
      <c r="B903" s="5"/>
      <c r="C903" s="116"/>
      <c r="D903" s="5"/>
      <c r="E903" s="5"/>
      <c r="F903" s="5"/>
      <c r="G903" s="5"/>
      <c r="H903" s="118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5.75" customHeight="1">
      <c r="A904" s="5"/>
      <c r="B904" s="5"/>
      <c r="C904" s="116"/>
      <c r="D904" s="5"/>
      <c r="E904" s="5"/>
      <c r="F904" s="5"/>
      <c r="G904" s="5"/>
      <c r="H904" s="118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5.75" customHeight="1">
      <c r="A905" s="5"/>
      <c r="B905" s="5"/>
      <c r="C905" s="116"/>
      <c r="D905" s="5"/>
      <c r="E905" s="5"/>
      <c r="F905" s="5"/>
      <c r="G905" s="5"/>
      <c r="H905" s="118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5.75" customHeight="1">
      <c r="A906" s="5"/>
      <c r="B906" s="5"/>
      <c r="C906" s="116"/>
      <c r="D906" s="5"/>
      <c r="E906" s="5"/>
      <c r="F906" s="5"/>
      <c r="G906" s="5"/>
      <c r="H906" s="118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5.75" customHeight="1">
      <c r="A907" s="5"/>
      <c r="B907" s="5"/>
      <c r="C907" s="116"/>
      <c r="D907" s="5"/>
      <c r="E907" s="5"/>
      <c r="F907" s="5"/>
      <c r="G907" s="5"/>
      <c r="H907" s="118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5.75" customHeight="1">
      <c r="A908" s="5"/>
      <c r="B908" s="5"/>
      <c r="C908" s="116"/>
      <c r="D908" s="5"/>
      <c r="E908" s="5"/>
      <c r="F908" s="5"/>
      <c r="G908" s="5"/>
      <c r="H908" s="118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5.75" customHeight="1">
      <c r="A909" s="5"/>
      <c r="B909" s="5"/>
      <c r="C909" s="116"/>
      <c r="D909" s="5"/>
      <c r="E909" s="5"/>
      <c r="F909" s="5"/>
      <c r="G909" s="5"/>
      <c r="H909" s="118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5.75" customHeight="1">
      <c r="A910" s="5"/>
      <c r="B910" s="5"/>
      <c r="C910" s="116"/>
      <c r="D910" s="5"/>
      <c r="E910" s="5"/>
      <c r="F910" s="5"/>
      <c r="G910" s="5"/>
      <c r="H910" s="118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5.75" customHeight="1">
      <c r="A911" s="5"/>
      <c r="B911" s="5"/>
      <c r="C911" s="116"/>
      <c r="D911" s="5"/>
      <c r="E911" s="5"/>
      <c r="F911" s="5"/>
      <c r="G911" s="5"/>
      <c r="H911" s="118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5.75" customHeight="1">
      <c r="A912" s="5"/>
      <c r="B912" s="5"/>
      <c r="C912" s="116"/>
      <c r="D912" s="5"/>
      <c r="E912" s="5"/>
      <c r="F912" s="5"/>
      <c r="G912" s="5"/>
      <c r="H912" s="118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5.75" customHeight="1">
      <c r="A913" s="5"/>
      <c r="B913" s="5"/>
      <c r="C913" s="116"/>
      <c r="D913" s="5"/>
      <c r="E913" s="5"/>
      <c r="F913" s="5"/>
      <c r="G913" s="5"/>
      <c r="H913" s="118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5.75" customHeight="1">
      <c r="A914" s="5"/>
      <c r="B914" s="5"/>
      <c r="C914" s="116"/>
      <c r="D914" s="5"/>
      <c r="E914" s="5"/>
      <c r="F914" s="5"/>
      <c r="G914" s="5"/>
      <c r="H914" s="118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5.75" customHeight="1">
      <c r="A915" s="5"/>
      <c r="B915" s="5"/>
      <c r="C915" s="116"/>
      <c r="D915" s="5"/>
      <c r="E915" s="5"/>
      <c r="F915" s="5"/>
      <c r="G915" s="5"/>
      <c r="H915" s="118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5.75" customHeight="1">
      <c r="A916" s="5"/>
      <c r="B916" s="5"/>
      <c r="C916" s="116"/>
      <c r="D916" s="5"/>
      <c r="E916" s="5"/>
      <c r="F916" s="5"/>
      <c r="G916" s="5"/>
      <c r="H916" s="118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5.75" customHeight="1">
      <c r="A917" s="5"/>
      <c r="B917" s="5"/>
      <c r="C917" s="116"/>
      <c r="D917" s="5"/>
      <c r="E917" s="5"/>
      <c r="F917" s="5"/>
      <c r="G917" s="5"/>
      <c r="H917" s="118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5.75" customHeight="1">
      <c r="A918" s="5"/>
      <c r="B918" s="5"/>
      <c r="C918" s="116"/>
      <c r="D918" s="5"/>
      <c r="E918" s="5"/>
      <c r="F918" s="5"/>
      <c r="G918" s="5"/>
      <c r="H918" s="118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5.75" customHeight="1">
      <c r="A919" s="5"/>
      <c r="B919" s="5"/>
      <c r="C919" s="116"/>
      <c r="D919" s="5"/>
      <c r="E919" s="5"/>
      <c r="F919" s="5"/>
      <c r="G919" s="5"/>
      <c r="H919" s="118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5.75" customHeight="1">
      <c r="A920" s="5"/>
      <c r="B920" s="5"/>
      <c r="C920" s="116"/>
      <c r="D920" s="5"/>
      <c r="E920" s="5"/>
      <c r="F920" s="5"/>
      <c r="G920" s="5"/>
      <c r="H920" s="118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5.75" customHeight="1">
      <c r="A921" s="5"/>
      <c r="B921" s="5"/>
      <c r="C921" s="116"/>
      <c r="D921" s="5"/>
      <c r="E921" s="5"/>
      <c r="F921" s="5"/>
      <c r="G921" s="5"/>
      <c r="H921" s="118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5.75" customHeight="1">
      <c r="A922" s="5"/>
      <c r="B922" s="5"/>
      <c r="C922" s="116"/>
      <c r="D922" s="5"/>
      <c r="E922" s="5"/>
      <c r="F922" s="5"/>
      <c r="G922" s="5"/>
      <c r="H922" s="118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5.75" customHeight="1">
      <c r="A923" s="5"/>
      <c r="B923" s="5"/>
      <c r="C923" s="116"/>
      <c r="D923" s="5"/>
      <c r="E923" s="5"/>
      <c r="F923" s="5"/>
      <c r="G923" s="5"/>
      <c r="H923" s="118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5.75" customHeight="1">
      <c r="A924" s="5"/>
      <c r="B924" s="5"/>
      <c r="C924" s="116"/>
      <c r="D924" s="5"/>
      <c r="E924" s="5"/>
      <c r="F924" s="5"/>
      <c r="G924" s="5"/>
      <c r="H924" s="118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5.75" customHeight="1">
      <c r="A925" s="5"/>
      <c r="B925" s="5"/>
      <c r="C925" s="116"/>
      <c r="D925" s="5"/>
      <c r="E925" s="5"/>
      <c r="F925" s="5"/>
      <c r="G925" s="5"/>
      <c r="H925" s="118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5.75" customHeight="1">
      <c r="A926" s="5"/>
      <c r="B926" s="5"/>
      <c r="C926" s="116"/>
      <c r="D926" s="5"/>
      <c r="E926" s="5"/>
      <c r="F926" s="5"/>
      <c r="G926" s="5"/>
      <c r="H926" s="118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5.75" customHeight="1">
      <c r="A927" s="5"/>
      <c r="B927" s="5"/>
      <c r="C927" s="116"/>
      <c r="D927" s="5"/>
      <c r="E927" s="5"/>
      <c r="F927" s="5"/>
      <c r="G927" s="5"/>
      <c r="H927" s="118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5.75" customHeight="1">
      <c r="A928" s="5"/>
      <c r="B928" s="5"/>
      <c r="C928" s="116"/>
      <c r="D928" s="5"/>
      <c r="E928" s="5"/>
      <c r="F928" s="5"/>
      <c r="G928" s="5"/>
      <c r="H928" s="118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5.75" customHeight="1">
      <c r="A929" s="5"/>
      <c r="B929" s="5"/>
      <c r="C929" s="116"/>
      <c r="D929" s="5"/>
      <c r="E929" s="5"/>
      <c r="F929" s="5"/>
      <c r="G929" s="5"/>
      <c r="H929" s="118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5.75" customHeight="1">
      <c r="A930" s="5"/>
      <c r="B930" s="5"/>
      <c r="C930" s="116"/>
      <c r="D930" s="5"/>
      <c r="E930" s="5"/>
      <c r="F930" s="5"/>
      <c r="G930" s="5"/>
      <c r="H930" s="118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5.75" customHeight="1">
      <c r="A931" s="5"/>
      <c r="B931" s="5"/>
      <c r="C931" s="116"/>
      <c r="D931" s="5"/>
      <c r="E931" s="5"/>
      <c r="F931" s="5"/>
      <c r="G931" s="5"/>
      <c r="H931" s="118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5.75" customHeight="1">
      <c r="A932" s="5"/>
      <c r="B932" s="5"/>
      <c r="C932" s="116"/>
      <c r="D932" s="5"/>
      <c r="E932" s="5"/>
      <c r="F932" s="5"/>
      <c r="G932" s="5"/>
      <c r="H932" s="118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5.75" customHeight="1">
      <c r="A933" s="5"/>
      <c r="B933" s="5"/>
      <c r="C933" s="116"/>
      <c r="D933" s="5"/>
      <c r="E933" s="5"/>
      <c r="F933" s="5"/>
      <c r="G933" s="5"/>
      <c r="H933" s="118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5.75" customHeight="1">
      <c r="A934" s="5"/>
      <c r="B934" s="5"/>
      <c r="C934" s="116"/>
      <c r="D934" s="5"/>
      <c r="E934" s="5"/>
      <c r="F934" s="5"/>
      <c r="G934" s="5"/>
      <c r="H934" s="118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5.75" customHeight="1">
      <c r="A935" s="5"/>
      <c r="B935" s="5"/>
      <c r="C935" s="116"/>
      <c r="D935" s="5"/>
      <c r="E935" s="5"/>
      <c r="F935" s="5"/>
      <c r="G935" s="5"/>
      <c r="H935" s="118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5.75" customHeight="1">
      <c r="A936" s="5"/>
      <c r="B936" s="5"/>
      <c r="C936" s="116"/>
      <c r="D936" s="5"/>
      <c r="E936" s="5"/>
      <c r="F936" s="5"/>
      <c r="G936" s="5"/>
      <c r="H936" s="118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5.75" customHeight="1">
      <c r="A937" s="5"/>
      <c r="B937" s="5"/>
      <c r="C937" s="116"/>
      <c r="D937" s="5"/>
      <c r="E937" s="5"/>
      <c r="F937" s="5"/>
      <c r="G937" s="5"/>
      <c r="H937" s="118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5.75" customHeight="1">
      <c r="A938" s="5"/>
      <c r="B938" s="5"/>
      <c r="C938" s="116"/>
      <c r="D938" s="5"/>
      <c r="E938" s="5"/>
      <c r="F938" s="5"/>
      <c r="G938" s="5"/>
      <c r="H938" s="118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5.75" customHeight="1">
      <c r="A939" s="5"/>
      <c r="B939" s="5"/>
      <c r="C939" s="116"/>
      <c r="D939" s="5"/>
      <c r="E939" s="5"/>
      <c r="F939" s="5"/>
      <c r="G939" s="5"/>
      <c r="H939" s="118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5.75" customHeight="1">
      <c r="A940" s="5"/>
      <c r="B940" s="5"/>
      <c r="C940" s="116"/>
      <c r="D940" s="5"/>
      <c r="E940" s="5"/>
      <c r="F940" s="5"/>
      <c r="G940" s="5"/>
      <c r="H940" s="118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5.75" customHeight="1">
      <c r="A941" s="5"/>
      <c r="B941" s="5"/>
      <c r="C941" s="116"/>
      <c r="D941" s="5"/>
      <c r="E941" s="5"/>
      <c r="F941" s="5"/>
      <c r="G941" s="5"/>
      <c r="H941" s="118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5.75" customHeight="1">
      <c r="A942" s="5"/>
      <c r="B942" s="5"/>
      <c r="C942" s="116"/>
      <c r="D942" s="5"/>
      <c r="E942" s="5"/>
      <c r="F942" s="5"/>
      <c r="G942" s="5"/>
      <c r="H942" s="118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5.75" customHeight="1">
      <c r="A943" s="5"/>
      <c r="B943" s="5"/>
      <c r="C943" s="116"/>
      <c r="D943" s="5"/>
      <c r="E943" s="5"/>
      <c r="F943" s="5"/>
      <c r="G943" s="5"/>
      <c r="H943" s="118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5.75" customHeight="1">
      <c r="A944" s="5"/>
      <c r="B944" s="5"/>
      <c r="C944" s="116"/>
      <c r="D944" s="5"/>
      <c r="E944" s="5"/>
      <c r="F944" s="5"/>
      <c r="G944" s="5"/>
      <c r="H944" s="118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5.75" customHeight="1">
      <c r="A945" s="5"/>
      <c r="B945" s="5"/>
      <c r="C945" s="116"/>
      <c r="D945" s="5"/>
      <c r="E945" s="5"/>
      <c r="F945" s="5"/>
      <c r="G945" s="5"/>
      <c r="H945" s="118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5.75" customHeight="1">
      <c r="A946" s="5"/>
      <c r="B946" s="5"/>
      <c r="C946" s="116"/>
      <c r="D946" s="5"/>
      <c r="E946" s="5"/>
      <c r="F946" s="5"/>
      <c r="G946" s="5"/>
      <c r="H946" s="118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5.75" customHeight="1">
      <c r="A947" s="5"/>
      <c r="B947" s="5"/>
      <c r="C947" s="116"/>
      <c r="D947" s="5"/>
      <c r="E947" s="5"/>
      <c r="F947" s="5"/>
      <c r="G947" s="5"/>
      <c r="H947" s="118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5.75" customHeight="1">
      <c r="A948" s="5"/>
      <c r="B948" s="5"/>
      <c r="C948" s="116"/>
      <c r="D948" s="5"/>
      <c r="E948" s="5"/>
      <c r="F948" s="5"/>
      <c r="G948" s="5"/>
      <c r="H948" s="118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5.75" customHeight="1">
      <c r="A949" s="5"/>
      <c r="B949" s="5"/>
      <c r="C949" s="116"/>
      <c r="D949" s="5"/>
      <c r="E949" s="5"/>
      <c r="F949" s="5"/>
      <c r="G949" s="5"/>
      <c r="H949" s="118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5.75" customHeight="1">
      <c r="A950" s="5"/>
      <c r="B950" s="5"/>
      <c r="C950" s="116"/>
      <c r="D950" s="5"/>
      <c r="E950" s="5"/>
      <c r="F950" s="5"/>
      <c r="G950" s="5"/>
      <c r="H950" s="118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5.75" customHeight="1">
      <c r="A951" s="5"/>
      <c r="B951" s="5"/>
      <c r="C951" s="116"/>
      <c r="D951" s="5"/>
      <c r="E951" s="5"/>
      <c r="F951" s="5"/>
      <c r="G951" s="5"/>
      <c r="H951" s="118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5.75" customHeight="1">
      <c r="A952" s="5"/>
      <c r="B952" s="5"/>
      <c r="C952" s="116"/>
      <c r="D952" s="5"/>
      <c r="E952" s="5"/>
      <c r="F952" s="5"/>
      <c r="G952" s="5"/>
      <c r="H952" s="118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5.75" customHeight="1">
      <c r="A953" s="5"/>
      <c r="B953" s="5"/>
      <c r="C953" s="116"/>
      <c r="D953" s="5"/>
      <c r="E953" s="5"/>
      <c r="F953" s="5"/>
      <c r="G953" s="5"/>
      <c r="H953" s="118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5.75" customHeight="1">
      <c r="A954" s="5"/>
      <c r="B954" s="5"/>
      <c r="C954" s="116"/>
      <c r="D954" s="5"/>
      <c r="E954" s="5"/>
      <c r="F954" s="5"/>
      <c r="G954" s="5"/>
      <c r="H954" s="118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5.75" customHeight="1">
      <c r="A955" s="5"/>
      <c r="B955" s="5"/>
      <c r="C955" s="116"/>
      <c r="D955" s="5"/>
      <c r="E955" s="5"/>
      <c r="F955" s="5"/>
      <c r="G955" s="5"/>
      <c r="H955" s="118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5.75" customHeight="1">
      <c r="A956" s="5"/>
      <c r="B956" s="5"/>
      <c r="C956" s="116"/>
      <c r="D956" s="5"/>
      <c r="E956" s="5"/>
      <c r="F956" s="5"/>
      <c r="G956" s="5"/>
      <c r="H956" s="118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5.75" customHeight="1">
      <c r="A957" s="5"/>
      <c r="B957" s="5"/>
      <c r="C957" s="116"/>
      <c r="D957" s="5"/>
      <c r="E957" s="5"/>
      <c r="F957" s="5"/>
      <c r="G957" s="5"/>
      <c r="H957" s="118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5.75" customHeight="1">
      <c r="A958" s="5"/>
      <c r="B958" s="5"/>
      <c r="C958" s="116"/>
      <c r="D958" s="5"/>
      <c r="E958" s="5"/>
      <c r="F958" s="5"/>
      <c r="G958" s="5"/>
      <c r="H958" s="118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5.75" customHeight="1">
      <c r="A959" s="5"/>
      <c r="B959" s="5"/>
      <c r="C959" s="116"/>
      <c r="D959" s="5"/>
      <c r="E959" s="5"/>
      <c r="F959" s="5"/>
      <c r="G959" s="5"/>
      <c r="H959" s="118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5.75" customHeight="1">
      <c r="A960" s="5"/>
      <c r="B960" s="5"/>
      <c r="C960" s="116"/>
      <c r="D960" s="5"/>
      <c r="E960" s="5"/>
      <c r="F960" s="5"/>
      <c r="G960" s="5"/>
      <c r="H960" s="118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5.75" customHeight="1">
      <c r="A961" s="5"/>
      <c r="B961" s="5"/>
      <c r="C961" s="116"/>
      <c r="D961" s="5"/>
      <c r="E961" s="5"/>
      <c r="F961" s="5"/>
      <c r="G961" s="5"/>
      <c r="H961" s="118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5.75" customHeight="1">
      <c r="A962" s="5"/>
      <c r="B962" s="5"/>
      <c r="C962" s="116"/>
      <c r="D962" s="5"/>
      <c r="E962" s="5"/>
      <c r="F962" s="5"/>
      <c r="G962" s="5"/>
      <c r="H962" s="118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5.75" customHeight="1">
      <c r="A963" s="5"/>
      <c r="B963" s="5"/>
      <c r="C963" s="116"/>
      <c r="D963" s="5"/>
      <c r="E963" s="5"/>
      <c r="F963" s="5"/>
      <c r="G963" s="5"/>
      <c r="H963" s="118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5.75" customHeight="1">
      <c r="A964" s="5"/>
      <c r="B964" s="5"/>
      <c r="C964" s="116"/>
      <c r="D964" s="5"/>
      <c r="E964" s="5"/>
      <c r="F964" s="5"/>
      <c r="G964" s="5"/>
      <c r="H964" s="118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5.75" customHeight="1">
      <c r="A965" s="5"/>
      <c r="B965" s="5"/>
      <c r="C965" s="116"/>
      <c r="D965" s="5"/>
      <c r="E965" s="5"/>
      <c r="F965" s="5"/>
      <c r="G965" s="5"/>
      <c r="H965" s="118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5.75" customHeight="1">
      <c r="A966" s="5"/>
      <c r="B966" s="5"/>
      <c r="C966" s="116"/>
      <c r="D966" s="5"/>
      <c r="E966" s="5"/>
      <c r="F966" s="5"/>
      <c r="G966" s="5"/>
      <c r="H966" s="118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5.75" customHeight="1">
      <c r="A967" s="5"/>
      <c r="B967" s="5"/>
      <c r="C967" s="116"/>
      <c r="D967" s="5"/>
      <c r="E967" s="5"/>
      <c r="F967" s="5"/>
      <c r="G967" s="5"/>
      <c r="H967" s="118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5.75" customHeight="1">
      <c r="A968" s="5"/>
      <c r="B968" s="5"/>
      <c r="C968" s="116"/>
      <c r="D968" s="5"/>
      <c r="E968" s="5"/>
      <c r="F968" s="5"/>
      <c r="G968" s="5"/>
      <c r="H968" s="118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5.75" customHeight="1">
      <c r="A969" s="5"/>
      <c r="B969" s="5"/>
      <c r="C969" s="116"/>
      <c r="D969" s="5"/>
      <c r="E969" s="5"/>
      <c r="F969" s="5"/>
      <c r="G969" s="5"/>
      <c r="H969" s="118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5.75" customHeight="1">
      <c r="A970" s="5"/>
      <c r="B970" s="5"/>
      <c r="C970" s="116"/>
      <c r="D970" s="5"/>
      <c r="E970" s="5"/>
      <c r="F970" s="5"/>
      <c r="G970" s="5"/>
      <c r="H970" s="118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5.75" customHeight="1">
      <c r="A971" s="5"/>
      <c r="B971" s="5"/>
      <c r="C971" s="116"/>
      <c r="D971" s="5"/>
      <c r="E971" s="5"/>
      <c r="F971" s="5"/>
      <c r="G971" s="5"/>
      <c r="H971" s="118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5.75" customHeight="1">
      <c r="A972" s="5"/>
      <c r="B972" s="5"/>
      <c r="C972" s="116"/>
      <c r="D972" s="5"/>
      <c r="E972" s="5"/>
      <c r="F972" s="5"/>
      <c r="G972" s="5"/>
      <c r="H972" s="118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5.75" customHeight="1">
      <c r="A973" s="5"/>
      <c r="B973" s="5"/>
      <c r="C973" s="116"/>
      <c r="D973" s="5"/>
      <c r="E973" s="5"/>
      <c r="F973" s="5"/>
      <c r="G973" s="5"/>
      <c r="H973" s="118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5.75" customHeight="1">
      <c r="A974" s="5"/>
      <c r="B974" s="5"/>
      <c r="C974" s="116"/>
      <c r="D974" s="5"/>
      <c r="E974" s="5"/>
      <c r="F974" s="5"/>
      <c r="G974" s="5"/>
      <c r="H974" s="118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</sheetData>
  <hyperlinks>
    <hyperlink ref="A2" r:id="rId1" display="http://instagram.com/ouropenroad"/>
    <hyperlink ref="A3" r:id="rId2" display="http://instagram.com/bleubird"/>
    <hyperlink ref="A4" r:id="rId3" display="http://instagram.com/houseofharper"/>
    <hyperlink ref="A5" r:id="rId4" display="http://instagram.com/mamawatters"/>
    <hyperlink ref="A6" r:id="rId5" display="https://instagram.com/kirstenalana"/>
    <hyperlink ref="A7" r:id="rId6" display="http://instagram.com/greengal"/>
    <hyperlink ref="A8" r:id="rId7" display="http://instagram.com/vanillaandlace"/>
    <hyperlink ref="A9" r:id="rId8" display="http://instagram.com/sparklingfootsteps/"/>
    <hyperlink ref="A10" r:id="rId9" display="http://instagram.com/mommasgonecity"/>
    <hyperlink ref="A11" r:id="rId10" display="http://instagram.com/klodid"/>
    <hyperlink ref="A12" r:id="rId11" display="http://instagram.com/houseinhabit/"/>
    <hyperlink ref="A13" r:id="rId12" display="http://instagram.com/naomipq/"/>
    <hyperlink ref="A14" r:id="rId13" display="http://instagram.com/jenheremphoto"/>
    <hyperlink ref="A15" r:id="rId14" display="http://instagram.com/margejacobsen"/>
    <hyperlink ref="A16" r:id="rId15" display="http://instagram.com/lifeasallison"/>
    <hyperlink ref="A17" r:id="rId16" display="http://instagram.com/lyndseyzorich/"/>
    <hyperlink ref="A18" r:id="rId17" display="http://instagram.com/ari_says"/>
    <hyperlink ref="A19" r:id="rId18" display="http://instagram.com/mommalewsblog"/>
    <hyperlink ref="A20" r:id="rId19" display="http://instagram.com/emmahemingwillis/"/>
    <hyperlink ref="A21" r:id="rId20" display="http://instagram.com/ladyandprince"/>
    <hyperlink ref="A22" r:id="rId21" display="http://instagram.com/erincullison/"/>
    <hyperlink ref="A23" r:id="rId22" display="http://instagram.com/feathers_frills/"/>
    <hyperlink ref="A24" r:id="rId23" display="http://instagram.com/taylorlashae"/>
    <hyperlink ref="A25" r:id="rId24" display="http://instagram.com/merylvals"/>
    <hyperlink ref="A27" r:id="rId25" display="http://instagram.com/anabrandt"/>
    <hyperlink ref="A28" r:id="rId26" display="http://instagram.com/somethingnavy"/>
    <hyperlink ref="A29" r:id="rId27" display="http://instagram.com/theglamourai"/>
    <hyperlink ref="A30" r:id="rId28" display="http://instagram.com/peaceloveshea"/>
    <hyperlink ref="E30" r:id="rId29" display="http://www.peaceloveshea.com/"/>
    <hyperlink ref="A31" r:id="rId30" display="http://instagram.com/hey_im_kate"/>
    <hyperlink ref="A32" r:id="rId31" display="http://instagram.com/sonyayu/"/>
    <hyperlink ref="A33" r:id="rId32" display="https://instagram.com/sfgirlbybay"/>
    <hyperlink ref="A34" r:id="rId33" display="http://instagram.com/josh"/>
    <hyperlink ref="A35" r:id="rId34" display="http://instagram.com/lec101"/>
    <hyperlink ref="A36" r:id="rId35" display="http://instagram.com/justaddglam"/>
    <hyperlink ref="A37" r:id="rId36" display="http://instagram.com/lauralawsonvisconti/"/>
    <hyperlink ref="A38" r:id="rId37" display="http://instagram.com/breekwarren"/>
    <hyperlink ref="A39" r:id="rId38" display="http://instagram.com/joesteezzy"/>
    <hyperlink ref="A40" r:id="rId39" display="http://instagram.com/darrenburton_/"/>
    <hyperlink ref="E40" r:id="rId40"/>
    <hyperlink ref="A41" r:id="rId41" display="http://instagram.com/bydianamarks/"/>
    <hyperlink ref="E41" r:id="rId42"/>
    <hyperlink ref="A42" r:id="rId43" display="http://instagram.com/somethingnavy"/>
    <hyperlink ref="A43" r:id="rId44" display="http://instagram.com/maryish"/>
    <hyperlink ref="A44" r:id="rId45" display="http://instagram.com/jilliepie?modal=true"/>
    <hyperlink ref="A45" r:id="rId46" display="http://instagram.com/mrrutherford9"/>
    <hyperlink ref="A46" r:id="rId47" display="http://instagram.com/dametraveler"/>
    <hyperlink ref="E46" r:id="rId48"/>
    <hyperlink ref="A47" r:id="rId49" display="http://instagram.com/500daysofsamar"/>
    <hyperlink ref="A48" r:id="rId50" display="http://instagram.com/annajepson"/>
    <hyperlink ref="E48" r:id="rId51"/>
    <hyperlink ref="A49" r:id="rId52" display="http://instagram.com/oliviasui"/>
    <hyperlink ref="A50" r:id="rId53" display="http://instagram.com/jeffmindell/"/>
    <hyperlink ref="E50" r:id="rId54"/>
    <hyperlink ref="A51" r:id="rId55" display="http://instagram.com/reyalfashion"/>
    <hyperlink ref="E51" r:id="rId56"/>
    <hyperlink ref="A52" r:id="rId57" display="http://instagram.com/raquelpaivablog"/>
    <hyperlink ref="E52" r:id="rId58"/>
    <hyperlink ref="A53" r:id="rId59" display="http://instagram.com/stopithenry"/>
    <hyperlink ref="A54" r:id="rId60" display="http://instagram.com/ofmiceandmenswear"/>
    <hyperlink ref="E54" r:id="rId61"/>
    <hyperlink ref="A55" r:id="rId62" display="http://instagram.com/jezzicasmith"/>
    <hyperlink ref="E55" r:id="rId63"/>
    <hyperlink ref="A56" r:id="rId64" display="http://instagram.com/vintagedolls"/>
    <hyperlink ref="A57" r:id="rId65" display="http://instagram.com/morgancreative"/>
    <hyperlink ref="E57" r:id="rId66"/>
    <hyperlink ref="A58" r:id="rId67" display="http://instagram.com/levitatestyle"/>
    <hyperlink ref="A59" r:id="rId68" display="http://instagram.com/lookingflyonadime"/>
    <hyperlink ref="E59" r:id="rId69"/>
    <hyperlink ref="A60" r:id="rId70" display="http://instagram.com/jeffreeeyte"/>
    <hyperlink ref="A61" r:id="rId71" display="http://instagram.com/franciskenneth"/>
    <hyperlink ref="E61" r:id="rId72"/>
    <hyperlink ref="A62" r:id="rId73" display="http://instagram.com/dressedtoill"/>
    <hyperlink ref="A63" r:id="rId74" display="http://instagram.com/oldman_cam"/>
    <hyperlink ref="A64" r:id="rId75" display="http://instagram.com/barrettpall"/>
    <hyperlink ref="A65" r:id="rId76" display="http://instagram.com/hjlee116"/>
    <hyperlink ref="A66" r:id="rId77" display="http://instagram.com/latonyayvette"/>
    <hyperlink ref="E66" r:id="rId78"/>
    <hyperlink ref="A67" r:id="rId79" display="http://instagram.com/modernthrift"/>
    <hyperlink ref="E67" r:id="rId80"/>
    <hyperlink ref="A68" r:id="rId81" display="http://instagram.com/jordanwclark"/>
    <hyperlink ref="A69" r:id="rId82" display="http://instagram.com/menstailoredfit"/>
    <hyperlink ref="A70" r:id="rId83" display="http://instagram.com/cupcakedujour"/>
    <hyperlink ref="A71" r:id="rId84" display="http://instagram.com/st_robert"/>
    <hyperlink ref="A72" r:id="rId85" display="http://instagram.com/denny623"/>
    <hyperlink ref="A73" r:id="rId86" display="https://instagram.com/shapeofcontent"/>
    <hyperlink ref="E73" r:id="rId87"/>
    <hyperlink ref="A74" r:id="rId88" display="http://instagram.com/monlinglee"/>
    <hyperlink ref="A75" r:id="rId89" display="http://instagram.com/winniedetwa"/>
    <hyperlink ref="A76" r:id="rId90" display="http://instagram.com/jgfilmshd"/>
    <hyperlink ref="A77" r:id="rId91" display="http://instagram.com/boyuba"/>
    <hyperlink ref="A78" r:id="rId92" display="http://instagram.com/ballerinachi"/>
    <hyperlink ref="A79" r:id="rId93" display="http://instagram.com/franktrieu"/>
    <hyperlink ref="A80" r:id="rId94" display="http://instagram.com/maiashibutani"/>
    <hyperlink ref="A81" r:id="rId95" display="http://instagram.com/alexshibutani"/>
    <hyperlink ref="A82" r:id="rId96" display="http://instagram.com/janesun"/>
    <hyperlink ref="A83" r:id="rId97" display="http://instagram.com/missalissa"/>
    <hyperlink ref="A84" r:id="rId98" display="http://instagram.com/nealsantos"/>
    <hyperlink ref="A85" r:id="rId99" display="http://instagram.com/nytrendymoms"/>
    <hyperlink ref="A86" r:id="rId100" display="http://instagram.com/modelwarren"/>
    <hyperlink ref="A87" r:id="rId101" display="http://instagram.com/ryanbyryanchua"/>
    <hyperlink ref="A88" r:id="rId102" display="http://instagram.com/arianalauren/"/>
    <hyperlink ref="A89" r:id="rId103" display="http://instagram.com/lisaalinh"/>
    <hyperlink ref="A90" r:id="rId104" display="http://instagram.com/jeremyville"/>
    <hyperlink ref="A91" r:id="rId105" display="http://instagram.com/bronbermudez"/>
    <hyperlink ref="A92" r:id="rId106" display="http://instagram.com/jdmwong"/>
    <hyperlink ref="A93" r:id="rId107" display="http://instagram.com/christinalau_"/>
    <hyperlink ref="A94" r:id="rId108" display="http://instagram.com/samuelanthony"/>
    <hyperlink ref="A95" r:id="rId109" display="https://instagram.com/zuzkalight"/>
    <hyperlink ref="E95" r:id="rId110"/>
    <hyperlink ref="A96" r:id="rId111" display="http://instagram.com/danaboulos"/>
    <hyperlink ref="A97" r:id="rId112" display="http://instagram.com/thetieguy/"/>
    <hyperlink ref="A98" r:id="rId113" display="https://instagram.com/efrainbueres"/>
    <hyperlink ref="A99" r:id="rId114" display="http://instagram.com/datswhatupp"/>
    <hyperlink ref="A100" r:id="rId115" display="http://instagram.com/stylesocietyguy"/>
    <hyperlink ref="A101" r:id="rId116" display="http://instagram.com/florencia95"/>
    <hyperlink ref="A102" r:id="rId117" display="http://instagram.com/afroista"/>
    <hyperlink ref="A103" r:id="rId118" display="http://instagram.com/brandonbeltran"/>
    <hyperlink ref="E103" r:id="rId119"/>
    <hyperlink ref="A104" r:id="rId120" display="http://instagram.com/byflore"/>
    <hyperlink ref="A105" r:id="rId121" display="http://instagram.com/shedoeshim_"/>
    <hyperlink ref="A106" r:id="rId122" display="http://instagram.com/willett"/>
    <hyperlink ref="A107" r:id="rId123" display="http://instagram.com/brookdleau"/>
    <hyperlink ref="A109" r:id="rId124" display="http://instagram.com/itsnotheritsme"/>
    <hyperlink ref="A110" r:id="rId125" display="http://instagram.com/shawnsssr"/>
    <hyperlink ref="A111" r:id="rId126" display="http://instagram.com/yukinyc"/>
    <hyperlink ref="A112" r:id="rId127" display="http://instagram.com/janicethitran"/>
    <hyperlink ref="A113" r:id="rId128" display="http://instagram.com/esymai"/>
    <hyperlink ref="A114" r:id="rId129" display="https://instagram.com/stripesandcoffee"/>
    <hyperlink ref="A115" r:id="rId130" display="http://instagram.com/mariahmcmanus"/>
    <hyperlink ref="A116" r:id="rId131" display="http://instagram.com/edemoyam"/>
    <hyperlink ref="A117" r:id="rId132" display="http://instagram.com/thefashionstudent"/>
    <hyperlink ref="A119" r:id="rId133" display="http://instagram.com/adashoffash"/>
    <hyperlink ref="A120" r:id="rId134" display="http://instagram.com/lespetitsjoueurs"/>
    <hyperlink ref="A121" r:id="rId135" display="http://instagram.com/jasonroars"/>
    <hyperlink ref="A122" r:id="rId136" display="http://instagram.com/din0nick"/>
    <hyperlink ref="E122" r:id="rId137"/>
    <hyperlink ref="A123" r:id="rId138" display="http://instagram.com/TodaysHype"/>
    <hyperlink ref="A124" r:id="rId139" display="http://instagram.com/thedressedchest"/>
    <hyperlink ref="A125" r:id="rId140" display="https://instagram.com/TheSiteofStyle"/>
    <hyperlink ref="A126" r:id="rId141" display="http://instagram.com/stylemekawaii"/>
    <hyperlink ref="A127" r:id="rId142" display="http://instagram.com/angelachoe"/>
    <hyperlink ref="A128" r:id="rId143" display="http://instagram.com/jhevere"/>
    <hyperlink ref="E128" r:id="rId144"/>
    <hyperlink ref="A129" r:id="rId145" display="http://instagram.com/xoxojudie"/>
    <hyperlink ref="E129" r:id="rId146"/>
    <hyperlink ref="A130" r:id="rId147" display="http://instagram.com/katwalksf"/>
    <hyperlink ref="E130" r:id="rId148"/>
    <hyperlink ref="A131" r:id="rId149" display="http://instagram.com/theredheadheidi"/>
    <hyperlink ref="E131" r:id="rId150"/>
    <hyperlink ref="A132" r:id="rId151" display="http://instagram.com/tsetan_c"/>
    <hyperlink ref="E132" r:id="rId152"/>
    <hyperlink ref="A133" r:id="rId153" display="http://instagram.com/wardrobebreakdown"/>
    <hyperlink ref="E133" r:id="rId154"/>
    <hyperlink ref="A134" r:id="rId155" display="http://instagram.com/ladylemonsalt"/>
    <hyperlink ref="E134" r:id="rId156"/>
    <hyperlink ref="A135" r:id="rId157" display="http://instagram.com/idizon"/>
    <hyperlink ref="A136" r:id="rId158" display="http://instagram.com/jyau1"/>
    <hyperlink ref="A137" r:id="rId159" display="http://instagram.com/iam_chrish"/>
    <hyperlink ref="E137" r:id="rId160"/>
    <hyperlink ref="A138" r:id="rId161" display="http://instagram.com/xxjmitch"/>
    <hyperlink ref="A139" r:id="rId162" display="http://instagram.com/tjmizell"/>
    <hyperlink ref="A140" r:id="rId163" display="http://instagram.com/astuteattire"/>
    <hyperlink ref="A141" r:id="rId164" display="http://instagram.com/vlad.loy"/>
    <hyperlink ref="A142" r:id="rId165" display="http://instagram.com/paperlet/"/>
    <hyperlink ref="A143" r:id="rId166" display="http://instagram.com/thestyleintern"/>
    <hyperlink ref="E143" r:id="rId167" display="http://thestyleintern.com/"/>
    <hyperlink ref="A144" r:id="rId168" display="http://instagram.com/sandramanay"/>
    <hyperlink ref="A145" r:id="rId169" display="http://instagram.com/2001films"/>
    <hyperlink ref="E145" r:id="rId170"/>
    <hyperlink ref="A146" r:id="rId171" display="http://instagram.com/thechristianjackson"/>
    <hyperlink ref="E146" r:id="rId172"/>
    <hyperlink ref="A147" r:id="rId173" display="http://instagram.com/kellykkroberts"/>
    <hyperlink ref="A148" r:id="rId174" display="http://instagram.com/austinxc04"/>
    <hyperlink ref="A149" r:id="rId175" display="http://instagram.com/streets_stripes"/>
    <hyperlink ref="A150" r:id="rId176" display="http://instagram.com/ianmcrumm"/>
    <hyperlink ref="A151" r:id="rId177" display="http://instagram.com/jessieholeva"/>
    <hyperlink ref="A152" r:id="rId178" display="http://instagram.com/maistylepages"/>
    <hyperlink ref="A153" r:id="rId179" display="http://instagram.com/mensstylepro"/>
    <hyperlink ref="A154" r:id="rId180" display="http://iconosquare.com/urbanfieldnotes"/>
    <hyperlink ref="A155" r:id="rId181" display="http://instagram.com/kojisese"/>
    <hyperlink ref="A156" r:id="rId182" display="http://instagram.com/hamid_holloman"/>
    <hyperlink ref="A157" r:id="rId183" display="http://instagram.com/cbeatz852"/>
    <hyperlink ref="A158" r:id="rId184" display="http://instagram.com/jasonmoss"/>
    <hyperlink ref="A159" r:id="rId185" display="http://instagram.com/darrenburton_"/>
    <hyperlink ref="A160" r:id="rId186" display="http://instagram.com/indelectalt"/>
    <hyperlink ref="A161" r:id="rId187" display="http://instagram.com/mikesmith"/>
    <hyperlink ref="A162" r:id="rId188" display="http://instagram.com/bittersweetcolours"/>
    <hyperlink ref="A163" r:id="rId189" display="http://instagram.com/recthedirector"/>
    <hyperlink ref="A164" r:id="rId190" display="http://instagram.com/streetsdept"/>
    <hyperlink ref="A165" r:id="rId191" display="http://instagram.com/karrisa"/>
    <hyperlink ref="A166" r:id="rId192" display="http://instagram.com/maialetti"/>
    <hyperlink ref="A167" r:id="rId193" display="http://instagram.com/indaheart"/>
    <hyperlink ref="A168" r:id="rId194" display="http://instagram.com/whatlolalikes"/>
    <hyperlink ref="A169" r:id="rId195" display="http://instagram.com/theserenagoh"/>
    <hyperlink ref="A170" r:id="rId196" display="http://instagram.com/heyprettything_"/>
    <hyperlink ref="A171" r:id="rId197" display="http://instagram.com/glamlatte"/>
    <hyperlink ref="A172" r:id="rId198" display="http://instagram.com/audriestorme"/>
    <hyperlink ref="A173" r:id="rId199" display="http://instagram.com/dallaswardrobe"/>
    <hyperlink ref="A174" r:id="rId200" display="http://instagram.com/lillyandgrant"/>
    <hyperlink ref="A175" r:id="rId201" display="http://instagram.com/hauteinhabit"/>
    <hyperlink ref="A176" r:id="rId202" display="http://instagram.com/ruffledsnob/"/>
    <hyperlink ref="A177" r:id="rId203" display="http://instagram.com/kateymcfarlan"/>
    <hyperlink ref="A178" r:id="rId204" display="http://instagram.com/bittersweetcolours"/>
    <hyperlink ref="A179" r:id="rId205" display="http://instagram.com/afashionnerd"/>
    <hyperlink ref="A180" r:id="rId206" display="http://instagram.com/bambamkam/"/>
    <hyperlink ref="E180" r:id="rId207"/>
    <hyperlink ref="A181" r:id="rId208" display="https://twitter.com/sarahdussault"/>
    <hyperlink ref="A182" r:id="rId209" display="http://instagram.com/lexiscleankitchen"/>
    <hyperlink ref="A183" r:id="rId210" display="http://instagram.com/sarahjrose/"/>
    <hyperlink ref="E183" r:id="rId211" display="http://whatsarahknows.com/"/>
    <hyperlink ref="A184" r:id="rId212" display="http://instagram.com/feralcreature/"/>
    <hyperlink ref="A185" r:id="rId213" display="http://instagram.com/blackpigment/"/>
    <hyperlink ref="E185" r:id="rId214"/>
    <hyperlink ref="A186" r:id="rId215" display="http://instagram.com/chelseaxslauson"/>
    <hyperlink ref="A187" r:id="rId216" display="http://instagram.com/hautelemode"/>
    <hyperlink ref="A188" r:id="rId217" display="http://instagram.com/fabulatina"/>
    <hyperlink ref="E188" r:id="rId218"/>
    <hyperlink ref="A189" r:id="rId219" display="http://instagram.com/citysage"/>
    <hyperlink ref="A190" r:id="rId220" display="http://instagram.com/good_on_paper"/>
    <hyperlink ref="A191" r:id="rId221" display="http://instagram.com/lisacongdon"/>
    <hyperlink ref="E191" r:id="rId222"/>
    <hyperlink ref="A192" r:id="rId223" display="http://instagram.com/xashley.jpg"/>
    <hyperlink ref="A193" r:id="rId224" display="http://instagram.com/venuswaslike"/>
    <hyperlink ref="E193" r:id="rId225"/>
    <hyperlink ref="A195" r:id="rId226" display="http://instagram.com/mariomonforte"/>
    <hyperlink ref="E195" r:id="rId227"/>
    <hyperlink ref="A196" r:id="rId228" display="http://instagram.com/ooutfits101"/>
    <hyperlink ref="A197" r:id="rId229" display="http://instagram.com/mairanny"/>
    <hyperlink ref="A198" r:id="rId230" display="http://instagram.com/caitlinflemming"/>
    <hyperlink ref="E198" r:id="rId231"/>
    <hyperlink ref="A199" r:id="rId232" display="http://instagram.com/whitneyleighmorris"/>
    <hyperlink ref="E199" r:id="rId233"/>
    <hyperlink ref="A200" r:id="rId234" display="http://instagram.com/chloe_kiser"/>
    <hyperlink ref="A201" r:id="rId235" display="http://instagram.com/coffeenclothes"/>
    <hyperlink ref="A202" r:id="rId236" display="http://instagram.com/kelliryder"/>
    <hyperlink ref="E202" r:id="rId237"/>
    <hyperlink ref="A203" r:id="rId238" display="http://instagram.com/caro"/>
    <hyperlink ref="E203" r:id="rId239"/>
    <hyperlink ref="A204" r:id="rId240" display="http://instagram.com/amanda.lincoln"/>
    <hyperlink ref="A205" r:id="rId241" display="http://instagram.com/rosiedargenzio"/>
    <hyperlink ref="E205" r:id="rId242"/>
    <hyperlink ref="A206" r:id="rId243"/>
    <hyperlink ref="E206" r:id="rId244"/>
    <hyperlink ref="A207" r:id="rId245" display="http://instagram.com/manhattan_girl"/>
    <hyperlink ref="E207" r:id="rId246"/>
    <hyperlink ref="A208" r:id="rId247" display="http://instagram.com/michelletakeaim"/>
    <hyperlink ref="A209" r:id="rId248" display="http://instagram.com/alphajourneycs"/>
    <hyperlink ref="A210" r:id="rId249" display="http://instagram.com/kimberly_luu"/>
    <hyperlink ref="A211" r:id="rId250" display="http://instagram.com/boymeetsgrl"/>
    <hyperlink ref="A212" r:id="rId251" display="http://instagram.com/mariannenavada"/>
    <hyperlink ref="A213" r:id="rId252" display="http://instagram.com/brittanyroughton"/>
    <hyperlink ref="A214" r:id="rId253" display="http://instagram.com/nicolettemason"/>
    <hyperlink ref="A215" r:id="rId254" display="http://instagram.com/lisadnyc"/>
    <hyperlink ref="A216" r:id="rId255" display="http://instagram.com/standardstyle"/>
    <hyperlink ref="A217" r:id="rId256"/>
    <hyperlink ref="A218" r:id="rId257" display="http://instagram.com/stylishsarahnyc"/>
    <hyperlink ref="E218" r:id="rId258"/>
    <hyperlink ref="A219" r:id="rId259" display="http://instagram.com/abostonblazer"/>
    <hyperlink ref="A220" r:id="rId260" display="http://instagram.com/Jermzlee/"/>
    <hyperlink ref="E220" r:id="rId261"/>
    <hyperlink ref="A221" r:id="rId262" display="http://instagram.com/dexrob"/>
    <hyperlink ref="E221" r:id="rId263"/>
    <hyperlink ref="B222" r:id="rId264" display="http://instagram.com/electraformosa"/>
    <hyperlink ref="F222" r:id="rId265"/>
    <hyperlink ref="B223" r:id="rId266" display="http://instagram.com/juliapot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4"/>
  <sheetViews>
    <sheetView topLeftCell="G1" workbookViewId="0">
      <pane ySplit="1" topLeftCell="A2" activePane="bottomLeft" state="frozen"/>
      <selection pane="bottomLeft" activeCell="AK28" sqref="K2:AK28"/>
    </sheetView>
  </sheetViews>
  <sheetFormatPr baseColWidth="10" defaultColWidth="14.5" defaultRowHeight="15.75" customHeight="1" x14ac:dyDescent="0"/>
  <cols>
    <col min="1" max="1" width="27.83203125" customWidth="1"/>
    <col min="2" max="2" width="33.1640625" customWidth="1"/>
    <col min="4" max="4" width="31.33203125" customWidth="1"/>
    <col min="5" max="5" width="50.5" customWidth="1"/>
    <col min="6" max="6" width="27.6640625" hidden="1" customWidth="1"/>
    <col min="7" max="7" width="40.6640625" customWidth="1"/>
    <col min="8" max="8" width="18.83203125" customWidth="1"/>
  </cols>
  <sheetData>
    <row r="1" spans="1:19" ht="15.75" customHeight="1">
      <c r="A1" s="3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758</v>
      </c>
      <c r="H1" s="4" t="s">
        <v>759</v>
      </c>
      <c r="I1" s="134" t="s">
        <v>761</v>
      </c>
      <c r="J1" s="134" t="s">
        <v>762</v>
      </c>
      <c r="K1" s="134"/>
      <c r="L1" s="75"/>
      <c r="M1" s="134"/>
      <c r="N1" s="134"/>
      <c r="O1" s="75"/>
      <c r="P1" s="75"/>
      <c r="Q1" s="75"/>
      <c r="R1" s="75"/>
      <c r="S1" s="75"/>
    </row>
    <row r="2" spans="1:19" ht="15.75" customHeight="1">
      <c r="A2" s="3"/>
      <c r="B2" s="3"/>
      <c r="C2" s="2"/>
      <c r="D2" s="3"/>
      <c r="E2" s="3"/>
      <c r="F2" s="3"/>
      <c r="G2" s="3"/>
      <c r="H2" s="4"/>
      <c r="I2" s="134"/>
      <c r="J2" s="134"/>
    </row>
    <row r="3" spans="1:19" ht="21" customHeight="1">
      <c r="A3" s="11" t="str">
        <f>HYPERLINK("http://instagram.com/vanillaandlace","@vanillaandlace")</f>
        <v>@vanillaandlace</v>
      </c>
      <c r="B3" s="110" t="s">
        <v>29</v>
      </c>
      <c r="C3" s="45">
        <v>10600</v>
      </c>
      <c r="D3" s="60" t="s">
        <v>30</v>
      </c>
      <c r="E3" s="63" t="s">
        <v>31</v>
      </c>
      <c r="F3" s="63"/>
      <c r="G3" s="110" t="s">
        <v>32</v>
      </c>
      <c r="H3" s="43" t="s">
        <v>15</v>
      </c>
      <c r="I3" t="str">
        <f>G3&amp;H3</f>
        <v>Portlandmom</v>
      </c>
      <c r="J3" t="str">
        <f>H3&amp;G3</f>
        <v>momPortland</v>
      </c>
    </row>
    <row r="4" spans="1:19" ht="21" customHeight="1">
      <c r="A4" s="21" t="str">
        <f>HYPERLINK("http://instagram.com/lyndseyzorich/","@lyndseyzorich")</f>
        <v>@lyndseyzorich</v>
      </c>
      <c r="B4" s="110" t="s">
        <v>51</v>
      </c>
      <c r="C4" s="45">
        <v>1672</v>
      </c>
      <c r="D4" s="60" t="s">
        <v>52</v>
      </c>
      <c r="E4" s="63" t="s">
        <v>53</v>
      </c>
      <c r="F4" s="63"/>
      <c r="G4" s="110" t="s">
        <v>54</v>
      </c>
      <c r="H4" s="43" t="s">
        <v>15</v>
      </c>
      <c r="I4" t="str">
        <f t="shared" ref="I4:I43" si="0">G4&amp;H4</f>
        <v>NYCmom</v>
      </c>
      <c r="J4" t="str">
        <f t="shared" ref="J4:J43" si="1">H4&amp;G4</f>
        <v>momNYC</v>
      </c>
    </row>
    <row r="5" spans="1:19" ht="21" customHeight="1">
      <c r="A5" s="21" t="str">
        <f>HYPERLINK("http://instagram.com/ari_says","@ari_says")</f>
        <v>@ari_says</v>
      </c>
      <c r="B5" s="110" t="s">
        <v>55</v>
      </c>
      <c r="C5" s="45">
        <v>16000</v>
      </c>
      <c r="D5" s="22" t="s">
        <v>56</v>
      </c>
      <c r="E5" s="63" t="s">
        <v>57</v>
      </c>
      <c r="F5" s="63"/>
      <c r="G5" s="133" t="s">
        <v>54</v>
      </c>
      <c r="H5" s="135" t="s">
        <v>113</v>
      </c>
      <c r="I5" t="str">
        <f t="shared" si="0"/>
        <v>NYCphotography</v>
      </c>
      <c r="J5" t="str">
        <f t="shared" si="1"/>
        <v>photographyNYC</v>
      </c>
    </row>
    <row r="6" spans="1:19" ht="21" customHeight="1">
      <c r="A6" s="11" t="str">
        <f>HYPERLINK("http://instagram.com/ladyandprince","@ladyandprince")</f>
        <v>@ladyandprince</v>
      </c>
      <c r="B6" s="13" t="s">
        <v>67</v>
      </c>
      <c r="C6" s="45">
        <v>11500</v>
      </c>
      <c r="D6" s="97" t="s">
        <v>68</v>
      </c>
      <c r="E6" s="63" t="s">
        <v>69</v>
      </c>
      <c r="F6" s="63"/>
      <c r="G6" s="110" t="s">
        <v>54</v>
      </c>
      <c r="H6" s="135" t="s">
        <v>120</v>
      </c>
      <c r="I6" t="str">
        <f t="shared" si="0"/>
        <v>NYCfashion</v>
      </c>
      <c r="J6" t="str">
        <f t="shared" si="1"/>
        <v>fashionNYC</v>
      </c>
    </row>
    <row r="7" spans="1:19" ht="21" customHeight="1">
      <c r="A7" s="11" t="str">
        <f>HYPERLINK("http://instagram.com/feathers_frills/","@feathers_frills")</f>
        <v>@feathers_frills</v>
      </c>
      <c r="B7" s="110" t="s">
        <v>73</v>
      </c>
      <c r="C7" s="45">
        <v>16915</v>
      </c>
      <c r="D7" s="26" t="s">
        <v>74</v>
      </c>
      <c r="E7" s="63" t="s">
        <v>75</v>
      </c>
      <c r="F7" s="63"/>
      <c r="G7" s="110" t="s">
        <v>54</v>
      </c>
      <c r="H7" s="135" t="s">
        <v>120</v>
      </c>
      <c r="I7" t="str">
        <f t="shared" si="0"/>
        <v>NYCfashion</v>
      </c>
      <c r="J7" t="str">
        <f t="shared" si="1"/>
        <v>fashionNYC</v>
      </c>
    </row>
    <row r="8" spans="1:19" ht="21" customHeight="1">
      <c r="A8" s="21" t="str">
        <f>HYPERLINK("http://instagram.com/somethingnavy","@somethingnavy")</f>
        <v>@somethingnavy</v>
      </c>
      <c r="B8" s="110" t="s">
        <v>86</v>
      </c>
      <c r="C8" s="45">
        <v>318000</v>
      </c>
      <c r="D8" s="110" t="s">
        <v>87</v>
      </c>
      <c r="E8" s="110" t="s">
        <v>88</v>
      </c>
      <c r="G8" s="110" t="s">
        <v>54</v>
      </c>
      <c r="H8" s="135" t="s">
        <v>120</v>
      </c>
      <c r="I8" t="str">
        <f t="shared" si="0"/>
        <v>NYCfashion</v>
      </c>
      <c r="J8" t="str">
        <f t="shared" si="1"/>
        <v>fashionNYC</v>
      </c>
    </row>
    <row r="9" spans="1:19" ht="21" customHeight="1">
      <c r="A9" s="21" t="str">
        <f>HYPERLINK("http://instagram.com/peaceloveshea","@peaceloveshea")</f>
        <v>@peaceloveshea</v>
      </c>
      <c r="B9" s="110" t="s">
        <v>91</v>
      </c>
      <c r="C9" s="45">
        <v>674000</v>
      </c>
      <c r="D9" s="60" t="s">
        <v>92</v>
      </c>
      <c r="E9" s="36" t="str">
        <f>HYPERLINK("http://www.peaceloveshea.com/","http://www.peaceloveshea.com/")</f>
        <v>http://www.peaceloveshea.com/</v>
      </c>
      <c r="F9" s="63"/>
      <c r="G9" s="133" t="s">
        <v>54</v>
      </c>
      <c r="H9" s="135" t="s">
        <v>120</v>
      </c>
      <c r="I9" t="str">
        <f t="shared" si="0"/>
        <v>NYCfashion</v>
      </c>
      <c r="J9" t="str">
        <f t="shared" si="1"/>
        <v>fashionNYC</v>
      </c>
    </row>
    <row r="10" spans="1:19" ht="21" customHeight="1">
      <c r="A10" s="50" t="str">
        <f>HYPERLINK("http://instagram.com/darrenburton_/","@darrenburton_")</f>
        <v>@darrenburton_</v>
      </c>
      <c r="B10" s="73" t="s">
        <v>129</v>
      </c>
      <c r="C10" s="52">
        <v>196000</v>
      </c>
      <c r="D10" s="60" t="s">
        <v>130</v>
      </c>
      <c r="E10" s="61" t="s">
        <v>131</v>
      </c>
      <c r="F10" s="63"/>
      <c r="G10" s="73" t="s">
        <v>142</v>
      </c>
      <c r="H10" s="135" t="s">
        <v>113</v>
      </c>
      <c r="I10" t="str">
        <f t="shared" si="0"/>
        <v>Phillyphotography</v>
      </c>
      <c r="J10" t="str">
        <f t="shared" si="1"/>
        <v>photographyPhilly</v>
      </c>
    </row>
    <row r="11" spans="1:19" ht="21" customHeight="1">
      <c r="A11" s="64" t="str">
        <f>HYPERLINK("http://instagram.com/bydianamarks/","@bydianamarks")</f>
        <v>@bydianamarks</v>
      </c>
      <c r="B11" s="79" t="s">
        <v>143</v>
      </c>
      <c r="C11" s="116">
        <v>605000</v>
      </c>
      <c r="D11" s="60" t="s">
        <v>144</v>
      </c>
      <c r="E11" s="61" t="s">
        <v>145</v>
      </c>
      <c r="F11" s="63"/>
      <c r="G11" s="134" t="s">
        <v>146</v>
      </c>
      <c r="H11" s="136" t="s">
        <v>120</v>
      </c>
      <c r="I11" t="str">
        <f t="shared" si="0"/>
        <v>LAfashion</v>
      </c>
      <c r="J11" t="str">
        <f t="shared" si="1"/>
        <v>fashionLA</v>
      </c>
    </row>
    <row r="12" spans="1:19" ht="26" customHeight="1">
      <c r="A12" s="21" t="str">
        <f>HYPERLINK("http://instagram.com/dametraveler","@dametraveler")</f>
        <v>@dametraveler</v>
      </c>
      <c r="B12" s="110" t="s">
        <v>164</v>
      </c>
      <c r="C12" s="45">
        <v>30000</v>
      </c>
      <c r="D12" s="60" t="s">
        <v>165</v>
      </c>
      <c r="E12" s="77" t="s">
        <v>166</v>
      </c>
      <c r="F12" s="81"/>
      <c r="G12" s="133" t="s">
        <v>744</v>
      </c>
      <c r="H12" s="135" t="s">
        <v>753</v>
      </c>
      <c r="I12" t="str">
        <f t="shared" si="0"/>
        <v>Chicagowriter</v>
      </c>
      <c r="J12" t="str">
        <f t="shared" si="1"/>
        <v>writerChicago</v>
      </c>
    </row>
    <row r="13" spans="1:19" ht="21" customHeight="1">
      <c r="A13" s="6" t="str">
        <f>HYPERLINK("http://instagram.com/jeffmindell/","@jeffmindell")</f>
        <v>@jeffmindell</v>
      </c>
      <c r="B13" s="43" t="s">
        <v>181</v>
      </c>
      <c r="C13" s="45">
        <v>10500</v>
      </c>
      <c r="D13" s="47" t="s">
        <v>182</v>
      </c>
      <c r="E13" s="77" t="s">
        <v>183</v>
      </c>
      <c r="F13" s="81"/>
      <c r="G13" s="80" t="s">
        <v>146</v>
      </c>
      <c r="H13" s="135" t="s">
        <v>113</v>
      </c>
      <c r="I13" t="str">
        <f t="shared" si="0"/>
        <v>LAphotography</v>
      </c>
      <c r="J13" t="str">
        <f t="shared" si="1"/>
        <v>photographyLA</v>
      </c>
    </row>
    <row r="14" spans="1:19" ht="21" customHeight="1">
      <c r="A14" s="11" t="str">
        <f>HYPERLINK("http://instagram.com/reyalfashion","@reyalfashion")</f>
        <v>@reyalfashion</v>
      </c>
      <c r="B14" s="110" t="s">
        <v>185</v>
      </c>
      <c r="C14" s="45">
        <v>10000</v>
      </c>
      <c r="D14" s="110" t="s">
        <v>186</v>
      </c>
      <c r="E14" s="77" t="s">
        <v>187</v>
      </c>
      <c r="F14" s="81"/>
      <c r="G14" s="80" t="s">
        <v>757</v>
      </c>
      <c r="H14" s="43" t="s">
        <v>136</v>
      </c>
      <c r="I14" t="str">
        <f t="shared" si="0"/>
        <v>Hollywoodstylist</v>
      </c>
      <c r="J14" t="str">
        <f t="shared" si="1"/>
        <v>stylistHollywood</v>
      </c>
    </row>
    <row r="15" spans="1:19" ht="21" customHeight="1">
      <c r="A15" s="6" t="str">
        <f>HYPERLINK("http://instagram.com/raquelpaivablog","@raquelpaivablog")</f>
        <v>@raquelpaivablog</v>
      </c>
      <c r="B15" s="43" t="s">
        <v>189</v>
      </c>
      <c r="C15" s="45">
        <v>14000</v>
      </c>
      <c r="D15" s="83" t="s">
        <v>190</v>
      </c>
      <c r="E15" s="77" t="s">
        <v>191</v>
      </c>
      <c r="F15" s="81"/>
      <c r="G15" s="133" t="s">
        <v>745</v>
      </c>
      <c r="H15" s="135" t="s">
        <v>120</v>
      </c>
      <c r="I15" t="str">
        <f t="shared" si="0"/>
        <v>Brooklynfashion</v>
      </c>
      <c r="J15" t="str">
        <f t="shared" si="1"/>
        <v>fashionBrooklyn</v>
      </c>
    </row>
    <row r="16" spans="1:19" ht="21" customHeight="1">
      <c r="A16" s="6" t="str">
        <f>HYPERLINK("http://instagram.com/ofmiceandmenswear","@ofmiceandmenswear")</f>
        <v>@ofmiceandmenswear</v>
      </c>
      <c r="B16" s="84" t="s">
        <v>197</v>
      </c>
      <c r="C16" s="45">
        <v>12000</v>
      </c>
      <c r="D16" s="110" t="s">
        <v>198</v>
      </c>
      <c r="E16" s="77" t="s">
        <v>199</v>
      </c>
      <c r="F16" s="81"/>
      <c r="G16" s="133" t="s">
        <v>756</v>
      </c>
      <c r="H16" s="135" t="s">
        <v>120</v>
      </c>
      <c r="I16" t="str">
        <f t="shared" si="0"/>
        <v>San Josefashion</v>
      </c>
      <c r="J16" t="str">
        <f t="shared" si="1"/>
        <v>fashionSan Jose</v>
      </c>
    </row>
    <row r="17" spans="1:19" ht="21" customHeight="1">
      <c r="A17" s="6" t="str">
        <f>HYPERLINK("http://instagram.com/jezzicasmith","@jezzicasmith")</f>
        <v>@jezzicasmith</v>
      </c>
      <c r="B17" s="43" t="s">
        <v>202</v>
      </c>
      <c r="C17" s="45">
        <v>2770</v>
      </c>
      <c r="D17" s="110" t="s">
        <v>203</v>
      </c>
      <c r="E17" s="77" t="s">
        <v>204</v>
      </c>
      <c r="F17" s="81"/>
      <c r="G17" s="133" t="s">
        <v>746</v>
      </c>
      <c r="H17" s="135" t="s">
        <v>133</v>
      </c>
      <c r="I17" t="str">
        <f t="shared" si="0"/>
        <v>Philadelphialifestyle</v>
      </c>
      <c r="J17" t="str">
        <f t="shared" si="1"/>
        <v>lifestylePhiladelphia</v>
      </c>
    </row>
    <row r="18" spans="1:19" ht="21" customHeight="1">
      <c r="A18" s="6" t="str">
        <f>HYPERLINK("http://instagram.com/morgancreative","@morgancreative")</f>
        <v>@morgancreative</v>
      </c>
      <c r="B18" s="43" t="s">
        <v>211</v>
      </c>
      <c r="C18" s="45">
        <v>3000</v>
      </c>
      <c r="D18" s="60" t="s">
        <v>212</v>
      </c>
      <c r="E18" s="77" t="s">
        <v>213</v>
      </c>
      <c r="F18" s="81"/>
      <c r="G18" s="133" t="s">
        <v>747</v>
      </c>
      <c r="H18" s="135" t="s">
        <v>120</v>
      </c>
      <c r="I18" t="str">
        <f t="shared" si="0"/>
        <v>Astoriafashion</v>
      </c>
      <c r="J18" t="str">
        <f t="shared" si="1"/>
        <v>fashionAstoria</v>
      </c>
    </row>
    <row r="19" spans="1:19" ht="21" customHeight="1">
      <c r="A19" s="6" t="str">
        <f>HYPERLINK("http://instagram.com/lookingflyonadime","@lookingflyonadime")</f>
        <v>@lookingflyonadime</v>
      </c>
      <c r="B19" s="43" t="s">
        <v>219</v>
      </c>
      <c r="C19" s="45">
        <v>4000</v>
      </c>
      <c r="D19" s="47" t="s">
        <v>220</v>
      </c>
      <c r="E19" s="77" t="s">
        <v>221</v>
      </c>
      <c r="F19" s="81"/>
      <c r="G19" s="133" t="s">
        <v>748</v>
      </c>
      <c r="H19" s="135" t="s">
        <v>120</v>
      </c>
      <c r="I19" t="str">
        <f t="shared" si="0"/>
        <v>Hackensackfashion</v>
      </c>
      <c r="J19" t="str">
        <f t="shared" si="1"/>
        <v>fashionHackensack</v>
      </c>
    </row>
    <row r="20" spans="1:19" ht="21" customHeight="1">
      <c r="A20" s="6" t="str">
        <f>HYPERLINK("http://instagram.com/franciskenneth","@franciskenneth")</f>
        <v>@franciskenneth</v>
      </c>
      <c r="B20" s="43" t="s">
        <v>227</v>
      </c>
      <c r="C20" s="45">
        <v>7471</v>
      </c>
      <c r="D20" s="110" t="s">
        <v>228</v>
      </c>
      <c r="E20" s="77" t="s">
        <v>229</v>
      </c>
      <c r="F20" s="81"/>
      <c r="G20" s="133" t="s">
        <v>146</v>
      </c>
      <c r="H20" s="135" t="s">
        <v>120</v>
      </c>
      <c r="I20" t="str">
        <f t="shared" si="0"/>
        <v>LAfashion</v>
      </c>
      <c r="J20" t="str">
        <f t="shared" si="1"/>
        <v>fashionLA</v>
      </c>
    </row>
    <row r="21" spans="1:19" ht="21" customHeight="1">
      <c r="A21" s="6" t="str">
        <f>HYPERLINK("http://instagram.com/barrettpall","@barrettpall")</f>
        <v>@barrettpall</v>
      </c>
      <c r="B21" s="43" t="s">
        <v>238</v>
      </c>
      <c r="C21" s="45">
        <v>27000</v>
      </c>
      <c r="D21" s="60" t="s">
        <v>239</v>
      </c>
      <c r="E21" s="85" t="s">
        <v>240</v>
      </c>
      <c r="F21" s="85"/>
      <c r="G21" s="133" t="s">
        <v>54</v>
      </c>
      <c r="H21" s="135" t="s">
        <v>148</v>
      </c>
      <c r="I21" t="str">
        <f t="shared" si="0"/>
        <v>NYCfitness</v>
      </c>
      <c r="J21" t="str">
        <f t="shared" si="1"/>
        <v>fitnessNYC</v>
      </c>
    </row>
    <row r="22" spans="1:19" ht="21" customHeight="1">
      <c r="A22" s="6" t="str">
        <f>HYPERLINK("http://instagram.com/latonyayvette","@latonyayvette")</f>
        <v>@latonyayvette</v>
      </c>
      <c r="B22" s="43" t="s">
        <v>246</v>
      </c>
      <c r="C22" s="45">
        <v>20000</v>
      </c>
      <c r="D22" s="110" t="s">
        <v>247</v>
      </c>
      <c r="E22" s="77" t="s">
        <v>248</v>
      </c>
      <c r="F22" s="81"/>
      <c r="G22" s="133" t="s">
        <v>745</v>
      </c>
      <c r="H22" s="135" t="s">
        <v>120</v>
      </c>
      <c r="I22" t="str">
        <f t="shared" si="0"/>
        <v>Brooklynfashion</v>
      </c>
      <c r="J22" t="str">
        <f t="shared" si="1"/>
        <v>fashionBrooklyn</v>
      </c>
    </row>
    <row r="23" spans="1:19" ht="21" customHeight="1">
      <c r="A23" s="6" t="str">
        <f>HYPERLINK("http://instagram.com/modernthrift","@modernthrift")</f>
        <v>@modernthrift</v>
      </c>
      <c r="B23" s="86" t="s">
        <v>251</v>
      </c>
      <c r="C23" s="45">
        <v>7000</v>
      </c>
      <c r="D23" s="80" t="s">
        <v>252</v>
      </c>
      <c r="E23" s="69" t="s">
        <v>253</v>
      </c>
      <c r="F23" s="75"/>
      <c r="G23" s="133" t="s">
        <v>749</v>
      </c>
      <c r="H23" s="135" t="s">
        <v>754</v>
      </c>
      <c r="I23" t="str">
        <f t="shared" si="0"/>
        <v>Burlingtonoutdoor</v>
      </c>
      <c r="J23" t="str">
        <f t="shared" si="1"/>
        <v>outdoorBurlington</v>
      </c>
    </row>
    <row r="24" spans="1:19" ht="21" customHeight="1">
      <c r="A24" s="55" t="str">
        <f>HYPERLINK("https://instagram.com/shapeofcontent","@shapeofcontent")</f>
        <v>@shapeofcontent</v>
      </c>
      <c r="B24" s="88" t="s">
        <v>275</v>
      </c>
      <c r="C24" s="92">
        <v>30038</v>
      </c>
      <c r="D24" s="47" t="s">
        <v>276</v>
      </c>
      <c r="E24" s="69" t="s">
        <v>277</v>
      </c>
      <c r="F24" s="75"/>
      <c r="G24" s="133" t="s">
        <v>146</v>
      </c>
      <c r="H24" s="43" t="s">
        <v>279</v>
      </c>
      <c r="I24" t="str">
        <f t="shared" si="0"/>
        <v>LAdigital media</v>
      </c>
      <c r="J24" t="str">
        <f t="shared" si="1"/>
        <v>digital mediaLA</v>
      </c>
    </row>
    <row r="25" spans="1:19" ht="21" customHeight="1">
      <c r="A25" s="55" t="str">
        <f>HYPERLINK("http://instagram.com/brandonbeltran","@brandonbeltran")</f>
        <v>@brandonbeltran</v>
      </c>
      <c r="B25" s="88" t="s">
        <v>382</v>
      </c>
      <c r="C25" s="92">
        <v>10161</v>
      </c>
      <c r="D25" s="110" t="s">
        <v>383</v>
      </c>
      <c r="E25" s="77" t="s">
        <v>384</v>
      </c>
      <c r="F25" s="81"/>
      <c r="G25" s="133" t="s">
        <v>751</v>
      </c>
      <c r="H25" s="135" t="s">
        <v>120</v>
      </c>
      <c r="I25" t="str">
        <f t="shared" si="0"/>
        <v>Huntington Beach fashion</v>
      </c>
      <c r="J25" t="str">
        <f t="shared" si="1"/>
        <v xml:space="preserve">fashionHuntington Beach </v>
      </c>
    </row>
    <row r="26" spans="1:19" ht="21" customHeight="1">
      <c r="A26" s="55" t="str">
        <f>HYPERLINK("http://instagram.com/ladylemonsalt","@ladylemonsalt")</f>
        <v>@ladylemonsalt</v>
      </c>
      <c r="B26" s="88" t="s">
        <v>149</v>
      </c>
      <c r="C26" s="92">
        <v>6405</v>
      </c>
      <c r="D26" s="110" t="s">
        <v>491</v>
      </c>
      <c r="E26" s="77" t="s">
        <v>492</v>
      </c>
      <c r="F26" s="81"/>
      <c r="G26" s="133" t="s">
        <v>752</v>
      </c>
      <c r="H26" s="43" t="s">
        <v>120</v>
      </c>
      <c r="I26" t="str">
        <f t="shared" si="0"/>
        <v>New Jerseyfashion</v>
      </c>
      <c r="J26" t="str">
        <f t="shared" si="1"/>
        <v>fashionNew Jersey</v>
      </c>
    </row>
    <row r="27" spans="1:19" ht="21" customHeight="1">
      <c r="A27" s="94" t="str">
        <f>HYPERLINK("http://instagram.com/iam_chrish","@iam_chrish")</f>
        <v>@iam_chrish</v>
      </c>
      <c r="B27" s="79" t="s">
        <v>501</v>
      </c>
      <c r="C27" s="99">
        <v>61300</v>
      </c>
      <c r="D27" s="79" t="s">
        <v>502</v>
      </c>
      <c r="E27" s="77" t="s">
        <v>503</v>
      </c>
      <c r="F27" s="81"/>
      <c r="G27" s="79" t="s">
        <v>54</v>
      </c>
      <c r="H27" s="134" t="s">
        <v>120</v>
      </c>
      <c r="I27" t="str">
        <f t="shared" si="0"/>
        <v>NYCfashion</v>
      </c>
      <c r="J27" t="str">
        <f t="shared" si="1"/>
        <v>fashionNYC</v>
      </c>
    </row>
    <row r="28" spans="1:19" ht="21" customHeight="1">
      <c r="A28" s="94" t="str">
        <f>HYPERLINK("http://instagram.com/xxjmitch","@xxjmitch")</f>
        <v>@xxjmitch</v>
      </c>
      <c r="B28" s="79" t="s">
        <v>505</v>
      </c>
      <c r="C28" s="99">
        <v>6700</v>
      </c>
      <c r="D28" s="79" t="s">
        <v>506</v>
      </c>
      <c r="E28" s="110" t="s">
        <v>507</v>
      </c>
      <c r="F28" s="110"/>
      <c r="G28" s="79" t="s">
        <v>54</v>
      </c>
      <c r="H28" s="134" t="s">
        <v>120</v>
      </c>
      <c r="I28" t="str">
        <f t="shared" si="0"/>
        <v>NYCfashion</v>
      </c>
      <c r="J28" t="str">
        <f t="shared" si="1"/>
        <v>fashionNYC</v>
      </c>
    </row>
    <row r="29" spans="1:19" ht="21" customHeight="1">
      <c r="A29" s="94" t="str">
        <f>HYPERLINK("http://instagram.com/astuteattire","@astuteattire")</f>
        <v>@astuteattire</v>
      </c>
      <c r="B29" s="79" t="s">
        <v>511</v>
      </c>
      <c r="C29" s="99">
        <v>36500</v>
      </c>
      <c r="D29" s="79" t="s">
        <v>512</v>
      </c>
      <c r="E29" s="63" t="s">
        <v>513</v>
      </c>
      <c r="F29" s="63"/>
      <c r="G29" s="79" t="s">
        <v>54</v>
      </c>
      <c r="H29" s="134" t="s">
        <v>120</v>
      </c>
      <c r="I29" t="str">
        <f t="shared" si="0"/>
        <v>NYCfashion</v>
      </c>
      <c r="J29" t="str">
        <f t="shared" si="1"/>
        <v>fashionNYC</v>
      </c>
      <c r="L29" s="75"/>
      <c r="M29" s="75"/>
      <c r="N29" s="75"/>
      <c r="O29" s="75"/>
      <c r="P29" s="75"/>
      <c r="Q29" s="75"/>
      <c r="R29" s="75"/>
      <c r="S29" s="75"/>
    </row>
    <row r="30" spans="1:19" ht="21" customHeight="1">
      <c r="A30" s="94" t="str">
        <f>HYPERLINK("http://instagram.com/vlad.loy","@vlad.loy")</f>
        <v>@vlad.loy</v>
      </c>
      <c r="B30" s="79" t="s">
        <v>514</v>
      </c>
      <c r="C30" s="99">
        <v>1300</v>
      </c>
      <c r="D30" s="79" t="s">
        <v>515</v>
      </c>
      <c r="E30" s="63" t="s">
        <v>516</v>
      </c>
      <c r="F30" s="63"/>
      <c r="G30" s="79" t="s">
        <v>54</v>
      </c>
      <c r="H30" s="134" t="s">
        <v>113</v>
      </c>
      <c r="I30" t="str">
        <f t="shared" si="0"/>
        <v>NYCphotography</v>
      </c>
      <c r="J30" t="str">
        <f t="shared" si="1"/>
        <v>photographyNYC</v>
      </c>
      <c r="L30" s="75"/>
      <c r="M30" s="75"/>
      <c r="N30" s="75"/>
      <c r="O30" s="75"/>
      <c r="P30" s="75"/>
      <c r="Q30" s="75"/>
      <c r="R30" s="75"/>
      <c r="S30" s="75"/>
    </row>
    <row r="31" spans="1:19" ht="21" customHeight="1">
      <c r="A31" s="94" t="str">
        <f>HYPERLINK("http://instagram.com/paperlet/","@paperlet")</f>
        <v>@paperlet</v>
      </c>
      <c r="B31" s="79" t="s">
        <v>517</v>
      </c>
      <c r="C31" s="99">
        <v>2500</v>
      </c>
      <c r="D31" s="79" t="s">
        <v>518</v>
      </c>
      <c r="E31" s="97" t="s">
        <v>519</v>
      </c>
      <c r="F31" s="97"/>
      <c r="G31" s="79" t="s">
        <v>54</v>
      </c>
      <c r="H31" s="134" t="s">
        <v>760</v>
      </c>
      <c r="I31" t="str">
        <f t="shared" si="0"/>
        <v>NYCartisit</v>
      </c>
      <c r="J31" t="str">
        <f t="shared" si="1"/>
        <v>artisitNYC</v>
      </c>
      <c r="L31" s="75"/>
      <c r="M31" s="75"/>
      <c r="N31" s="75"/>
      <c r="O31" s="75"/>
      <c r="P31" s="75"/>
      <c r="Q31" s="75"/>
      <c r="R31" s="75"/>
      <c r="S31" s="75"/>
    </row>
    <row r="32" spans="1:19" ht="21" customHeight="1">
      <c r="A32" s="94" t="str">
        <f>HYPERLINK("http://instagram.com/thestyleintern","@thestyleintern")</f>
        <v>@thestyleintern</v>
      </c>
      <c r="B32" s="79" t="s">
        <v>521</v>
      </c>
      <c r="C32" s="99">
        <v>5800</v>
      </c>
      <c r="D32" s="79" t="s">
        <v>522</v>
      </c>
      <c r="E32" s="94" t="str">
        <f>HYPERLINK("http://thestyleintern.com/","thestyleintern.com")</f>
        <v>thestyleintern.com</v>
      </c>
      <c r="F32" s="79"/>
      <c r="G32" s="79" t="s">
        <v>54</v>
      </c>
      <c r="H32" s="134" t="s">
        <v>120</v>
      </c>
      <c r="I32" t="str">
        <f t="shared" si="0"/>
        <v>NYCfashion</v>
      </c>
      <c r="J32" t="str">
        <f t="shared" si="1"/>
        <v>fashionNYC</v>
      </c>
      <c r="L32" s="75"/>
      <c r="M32" s="75"/>
      <c r="N32" s="75"/>
      <c r="O32" s="75"/>
      <c r="P32" s="75"/>
      <c r="Q32" s="75"/>
      <c r="R32" s="75"/>
      <c r="S32" s="75"/>
    </row>
    <row r="33" spans="1:19" ht="21" customHeight="1">
      <c r="A33" s="94" t="str">
        <f>HYPERLINK("http://instagram.com/sandramanay","@sandramanay")</f>
        <v>@sandramanay</v>
      </c>
      <c r="B33" s="79" t="s">
        <v>523</v>
      </c>
      <c r="C33" s="99">
        <v>14100</v>
      </c>
      <c r="D33" s="79" t="s">
        <v>524</v>
      </c>
      <c r="E33" s="63" t="s">
        <v>525</v>
      </c>
      <c r="F33" s="63"/>
      <c r="G33" s="79" t="s">
        <v>54</v>
      </c>
      <c r="H33" s="134" t="s">
        <v>120</v>
      </c>
      <c r="I33" t="str">
        <f t="shared" si="0"/>
        <v>NYCfashion</v>
      </c>
      <c r="J33" t="str">
        <f t="shared" si="1"/>
        <v>fashionNYC</v>
      </c>
      <c r="L33" s="75"/>
      <c r="M33" s="75"/>
      <c r="N33" s="75"/>
      <c r="O33" s="75"/>
      <c r="P33" s="75"/>
      <c r="Q33" s="75"/>
      <c r="R33" s="75"/>
      <c r="S33" s="75"/>
    </row>
    <row r="34" spans="1:19" ht="21" customHeight="1">
      <c r="A34" s="94" t="str">
        <f>HYPERLINK("http://instagram.com/kellykkroberts","@kellykkroberts")</f>
        <v>@kellykkroberts</v>
      </c>
      <c r="B34" s="43" t="s">
        <v>531</v>
      </c>
      <c r="C34" s="99">
        <v>12700</v>
      </c>
      <c r="D34" s="43" t="s">
        <v>532</v>
      </c>
      <c r="E34" s="110" t="s">
        <v>533</v>
      </c>
      <c r="F34" s="110"/>
      <c r="G34" s="79" t="s">
        <v>54</v>
      </c>
      <c r="H34" s="134" t="s">
        <v>148</v>
      </c>
      <c r="I34" t="str">
        <f t="shared" si="0"/>
        <v>NYCfitness</v>
      </c>
      <c r="J34" t="str">
        <f t="shared" si="1"/>
        <v>fitnessNYC</v>
      </c>
      <c r="L34" s="75"/>
      <c r="M34" s="75"/>
      <c r="N34" s="75"/>
      <c r="O34" s="75"/>
      <c r="P34" s="75"/>
      <c r="Q34" s="75"/>
      <c r="R34" s="75"/>
      <c r="S34" s="75"/>
    </row>
    <row r="35" spans="1:19" ht="21" customHeight="1">
      <c r="A35" s="94" t="str">
        <f>HYPERLINK("http://instagram.com/austinxc04","@austinXC04")</f>
        <v>@austinXC04</v>
      </c>
      <c r="B35" s="43" t="s">
        <v>535</v>
      </c>
      <c r="C35" s="99">
        <v>1659</v>
      </c>
      <c r="D35" s="43" t="s">
        <v>536</v>
      </c>
      <c r="E35" s="63" t="s">
        <v>537</v>
      </c>
      <c r="F35" s="63"/>
      <c r="G35" s="79" t="s">
        <v>142</v>
      </c>
      <c r="H35" s="134" t="s">
        <v>113</v>
      </c>
      <c r="I35" t="str">
        <f t="shared" si="0"/>
        <v>Phillyphotography</v>
      </c>
      <c r="J35" t="str">
        <f t="shared" si="1"/>
        <v>photographyPhilly</v>
      </c>
      <c r="L35" s="75"/>
      <c r="M35" s="75"/>
      <c r="N35" s="75"/>
      <c r="O35" s="75"/>
      <c r="P35" s="75"/>
      <c r="Q35" s="75"/>
      <c r="R35" s="75"/>
      <c r="S35" s="75"/>
    </row>
    <row r="36" spans="1:19" ht="21" customHeight="1">
      <c r="A36" s="98" t="str">
        <f>HYPERLINK("http://instagram.com/streets_stripes","@streets_stripes")</f>
        <v>@streets_stripes</v>
      </c>
      <c r="B36" s="79" t="s">
        <v>538</v>
      </c>
      <c r="C36" s="99">
        <v>2353</v>
      </c>
      <c r="D36" s="43" t="s">
        <v>539</v>
      </c>
      <c r="E36" s="63" t="s">
        <v>540</v>
      </c>
      <c r="F36" s="63"/>
      <c r="G36" s="79" t="s">
        <v>142</v>
      </c>
      <c r="H36" s="134" t="s">
        <v>133</v>
      </c>
      <c r="I36" t="str">
        <f t="shared" si="0"/>
        <v>Phillylifestyle</v>
      </c>
      <c r="J36" t="str">
        <f t="shared" si="1"/>
        <v>lifestylePhilly</v>
      </c>
      <c r="L36" s="75"/>
      <c r="M36" s="75"/>
      <c r="N36" s="75"/>
      <c r="O36" s="75"/>
      <c r="P36" s="75"/>
      <c r="Q36" s="75"/>
      <c r="R36" s="75"/>
      <c r="S36" s="75"/>
    </row>
    <row r="37" spans="1:19" ht="21" customHeight="1">
      <c r="A37" s="94" t="str">
        <f>HYPERLINK("http://instagram.com/maistylepages","@maistylepages")</f>
        <v>@maistylepages</v>
      </c>
      <c r="B37" s="79" t="s">
        <v>549</v>
      </c>
      <c r="C37" s="99">
        <v>1547</v>
      </c>
      <c r="D37" s="63" t="s">
        <v>550</v>
      </c>
      <c r="E37" s="63" t="s">
        <v>551</v>
      </c>
      <c r="F37" s="63"/>
      <c r="G37" s="79" t="s">
        <v>142</v>
      </c>
      <c r="H37" s="133" t="s">
        <v>120</v>
      </c>
      <c r="I37" t="str">
        <f t="shared" si="0"/>
        <v>Phillyfashion</v>
      </c>
      <c r="J37" t="str">
        <f t="shared" si="1"/>
        <v>fashionPhilly</v>
      </c>
      <c r="L37" s="75"/>
      <c r="M37" s="75"/>
      <c r="N37" s="75"/>
      <c r="O37" s="75"/>
      <c r="P37" s="75"/>
      <c r="Q37" s="75"/>
      <c r="R37" s="75"/>
      <c r="S37" s="75"/>
    </row>
    <row r="38" spans="1:19" ht="21" customHeight="1">
      <c r="A38" s="21" t="str">
        <f>HYPERLINK("http://instagram.com/glamlatte","@glamlatte")</f>
        <v>@glamlatte</v>
      </c>
      <c r="B38" s="110" t="s">
        <v>607</v>
      </c>
      <c r="C38" s="90">
        <v>14996</v>
      </c>
      <c r="D38" s="27" t="s">
        <v>608</v>
      </c>
      <c r="E38" s="110" t="s">
        <v>609</v>
      </c>
      <c r="F38" s="110"/>
      <c r="G38" s="110" t="s">
        <v>146</v>
      </c>
      <c r="H38" s="133" t="s">
        <v>120</v>
      </c>
      <c r="I38" t="str">
        <f t="shared" si="0"/>
        <v>LAfashion</v>
      </c>
      <c r="J38" t="str">
        <f t="shared" si="1"/>
        <v>fashionLA</v>
      </c>
      <c r="L38" s="110"/>
      <c r="M38" s="110"/>
      <c r="N38" s="110"/>
      <c r="O38" s="110"/>
      <c r="P38" s="110"/>
      <c r="Q38" s="110"/>
      <c r="R38" s="110"/>
      <c r="S38" s="110"/>
    </row>
    <row r="39" spans="1:19" ht="21" customHeight="1">
      <c r="A39" s="21" t="str">
        <f>HYPERLINK("http://instagram.com/dallaswardrobe","@dallaswardrobe")</f>
        <v>@dallaswardrobe</v>
      </c>
      <c r="B39" s="13" t="s">
        <v>613</v>
      </c>
      <c r="C39" s="56">
        <v>45500</v>
      </c>
      <c r="D39" s="60" t="s">
        <v>614</v>
      </c>
      <c r="E39" s="63" t="s">
        <v>615</v>
      </c>
      <c r="F39" s="63"/>
      <c r="G39" s="133" t="s">
        <v>750</v>
      </c>
      <c r="H39" s="133" t="s">
        <v>120</v>
      </c>
      <c r="I39" t="str">
        <f t="shared" si="0"/>
        <v>Dallasfashion</v>
      </c>
      <c r="J39" t="str">
        <f t="shared" si="1"/>
        <v>fashionDallas</v>
      </c>
      <c r="L39" s="110"/>
      <c r="M39" s="110"/>
      <c r="N39" s="110"/>
      <c r="O39" s="110"/>
      <c r="P39" s="110"/>
      <c r="Q39" s="110"/>
      <c r="R39" s="110"/>
      <c r="S39" s="110"/>
    </row>
    <row r="40" spans="1:19" ht="21" customHeight="1">
      <c r="A40" s="21" t="str">
        <f>HYPERLINK("http://instagram.com/hauteinhabit","@hauteinhabit")</f>
        <v>@hauteinhabit</v>
      </c>
      <c r="B40" s="110" t="s">
        <v>620</v>
      </c>
      <c r="C40" s="90">
        <v>85616</v>
      </c>
      <c r="D40" s="103" t="s">
        <v>621</v>
      </c>
      <c r="E40" s="110" t="s">
        <v>622</v>
      </c>
      <c r="F40" s="110"/>
      <c r="G40" s="110" t="s">
        <v>54</v>
      </c>
      <c r="H40" s="133" t="s">
        <v>120</v>
      </c>
      <c r="I40" t="str">
        <f t="shared" si="0"/>
        <v>NYCfashion</v>
      </c>
      <c r="J40" t="str">
        <f t="shared" si="1"/>
        <v>fashionNYC</v>
      </c>
      <c r="L40" s="110"/>
      <c r="M40" s="110"/>
      <c r="N40" s="110"/>
      <c r="O40" s="110"/>
      <c r="P40" s="110"/>
      <c r="Q40" s="110"/>
      <c r="R40" s="110"/>
      <c r="S40" s="110"/>
    </row>
    <row r="41" spans="1:19" ht="21" customHeight="1">
      <c r="A41" s="21" t="str">
        <f>HYPERLINK("http://instagram.com/sarahjrose/","@sarahjrose")</f>
        <v>@sarahjrose</v>
      </c>
      <c r="B41" s="110" t="s">
        <v>645</v>
      </c>
      <c r="C41" s="90">
        <v>3420</v>
      </c>
      <c r="D41" s="110" t="s">
        <v>646</v>
      </c>
      <c r="E41" s="11" t="str">
        <f>HYPERLINK("http://whatsarahknows.com/","http://whatsarahknows.com/")</f>
        <v>http://whatsarahknows.com/</v>
      </c>
      <c r="F41" s="110"/>
      <c r="G41" s="111" t="s">
        <v>54</v>
      </c>
      <c r="H41" s="133" t="s">
        <v>120</v>
      </c>
      <c r="I41" t="str">
        <f t="shared" si="0"/>
        <v>NYCfashion</v>
      </c>
      <c r="J41" t="str">
        <f t="shared" si="1"/>
        <v>fashionNYC</v>
      </c>
      <c r="L41" s="110"/>
      <c r="M41" s="110"/>
      <c r="N41" s="110"/>
      <c r="O41" s="110"/>
      <c r="P41" s="110"/>
      <c r="Q41" s="110"/>
      <c r="R41" s="110"/>
      <c r="S41" s="110"/>
    </row>
    <row r="42" spans="1:19" ht="21" customHeight="1">
      <c r="A42" s="68" t="str">
        <f>HYPERLINK("http://instagram.com/venuswaslike","@venuswaslike")</f>
        <v>@venuswaslike</v>
      </c>
      <c r="B42" s="75" t="s">
        <v>668</v>
      </c>
      <c r="C42" s="116">
        <v>3336</v>
      </c>
      <c r="D42" s="22" t="s">
        <v>669</v>
      </c>
      <c r="E42" s="77" t="s">
        <v>670</v>
      </c>
      <c r="F42" s="81"/>
      <c r="G42" s="75" t="s">
        <v>54</v>
      </c>
      <c r="H42" s="136" t="s">
        <v>133</v>
      </c>
      <c r="I42" t="str">
        <f t="shared" si="0"/>
        <v>NYClifestyle</v>
      </c>
      <c r="J42" t="str">
        <f t="shared" si="1"/>
        <v>lifestyleNYC</v>
      </c>
      <c r="L42" s="75"/>
      <c r="M42" s="75"/>
      <c r="N42" s="75"/>
      <c r="O42" s="75"/>
      <c r="P42" s="75"/>
      <c r="Q42" s="75"/>
      <c r="R42" s="75"/>
      <c r="S42" s="75"/>
    </row>
    <row r="43" spans="1:19" ht="21" customHeight="1">
      <c r="A43" s="71" t="str">
        <f>HYPERLINK("http://instagram.com/mariomonforte","@mariomonforte")</f>
        <v>@mariomonforte</v>
      </c>
      <c r="B43" s="73" t="s">
        <v>672</v>
      </c>
      <c r="C43" s="132">
        <v>24400</v>
      </c>
      <c r="D43" s="60" t="s">
        <v>673</v>
      </c>
      <c r="E43" s="61" t="s">
        <v>674</v>
      </c>
      <c r="F43" s="63"/>
      <c r="G43" s="134" t="s">
        <v>755</v>
      </c>
      <c r="H43" s="136" t="s">
        <v>120</v>
      </c>
      <c r="I43" t="str">
        <f t="shared" si="0"/>
        <v>Londonfashion</v>
      </c>
      <c r="J43" t="str">
        <f t="shared" si="1"/>
        <v>fashionLondon</v>
      </c>
      <c r="L43" s="75"/>
      <c r="M43" s="75"/>
      <c r="N43" s="75"/>
      <c r="O43" s="75"/>
      <c r="P43" s="75"/>
      <c r="Q43" s="75"/>
      <c r="R43" s="75"/>
      <c r="S43" s="75"/>
    </row>
    <row r="44" spans="1:19" ht="15.75" customHeight="1">
      <c r="A44" s="75"/>
      <c r="B44" s="75"/>
      <c r="C44" s="116"/>
      <c r="D44" s="75"/>
      <c r="E44" s="75"/>
      <c r="F44" s="75"/>
      <c r="G44" s="75"/>
      <c r="H44" s="122"/>
      <c r="I44" s="75"/>
      <c r="J44" s="75"/>
      <c r="L44" s="75"/>
      <c r="M44" s="75"/>
      <c r="N44" s="75"/>
      <c r="O44" s="75"/>
      <c r="P44" s="75"/>
      <c r="Q44" s="75"/>
      <c r="R44" s="75"/>
      <c r="S44" s="75"/>
    </row>
    <row r="45" spans="1:19" ht="15.75" customHeight="1">
      <c r="A45" s="75"/>
      <c r="B45" s="75"/>
      <c r="C45" s="116"/>
      <c r="D45" s="75"/>
      <c r="E45" s="75"/>
      <c r="F45" s="75"/>
      <c r="G45" s="75"/>
      <c r="H45" s="122"/>
      <c r="I45" s="75"/>
      <c r="J45" s="75"/>
      <c r="L45" s="75"/>
      <c r="M45" s="75"/>
      <c r="N45" s="75"/>
      <c r="O45" s="75"/>
      <c r="P45" s="75"/>
      <c r="Q45" s="75"/>
      <c r="R45" s="75"/>
      <c r="S45" s="75"/>
    </row>
    <row r="46" spans="1:19" ht="15.75" customHeight="1">
      <c r="A46" s="75"/>
      <c r="B46" s="75"/>
      <c r="C46" s="116"/>
      <c r="D46" s="75"/>
      <c r="E46" s="75"/>
      <c r="F46" s="75"/>
      <c r="G46" s="75"/>
      <c r="H46" s="122"/>
      <c r="I46" s="75"/>
      <c r="J46" s="75"/>
      <c r="L46" s="75"/>
      <c r="M46" s="75"/>
      <c r="N46" s="75"/>
      <c r="O46" s="75"/>
      <c r="P46" s="75"/>
      <c r="Q46" s="75"/>
      <c r="R46" s="75"/>
      <c r="S46" s="75"/>
    </row>
    <row r="47" spans="1:19" ht="15.75" customHeight="1">
      <c r="A47" s="75"/>
      <c r="B47" s="75"/>
      <c r="C47" s="116"/>
      <c r="D47" s="75"/>
      <c r="E47" s="75"/>
      <c r="F47" s="75"/>
      <c r="G47" s="75"/>
      <c r="H47" s="122"/>
      <c r="I47" s="75"/>
      <c r="J47" s="75"/>
      <c r="L47" s="75"/>
      <c r="M47" s="75"/>
      <c r="N47" s="75"/>
      <c r="O47" s="75"/>
      <c r="P47" s="75"/>
      <c r="Q47" s="75"/>
      <c r="R47" s="75"/>
      <c r="S47" s="75"/>
    </row>
    <row r="48" spans="1:19" ht="15.75" customHeight="1">
      <c r="A48" s="75"/>
      <c r="B48" s="75"/>
      <c r="C48" s="116"/>
      <c r="D48" s="75"/>
      <c r="E48" s="75"/>
      <c r="F48" s="75"/>
      <c r="G48" s="75"/>
      <c r="H48" s="122"/>
      <c r="I48" s="75"/>
      <c r="J48" s="75"/>
      <c r="L48" s="75"/>
      <c r="M48" s="75"/>
      <c r="N48" s="75"/>
      <c r="O48" s="75"/>
      <c r="P48" s="75"/>
      <c r="Q48" s="75"/>
      <c r="R48" s="75"/>
      <c r="S48" s="75"/>
    </row>
    <row r="49" spans="1:19" ht="15.75" customHeight="1">
      <c r="A49" s="75"/>
      <c r="B49" s="75"/>
      <c r="C49" s="116"/>
      <c r="D49" s="75"/>
      <c r="E49" s="75"/>
      <c r="F49" s="75"/>
      <c r="G49" s="75"/>
      <c r="H49" s="122"/>
      <c r="I49" s="75"/>
      <c r="J49" s="75"/>
      <c r="L49" s="75"/>
      <c r="M49" s="75"/>
      <c r="N49" s="75"/>
      <c r="O49" s="75"/>
      <c r="P49" s="75"/>
      <c r="Q49" s="75"/>
      <c r="R49" s="75"/>
      <c r="S49" s="75"/>
    </row>
    <row r="50" spans="1:19" ht="15.75" customHeight="1">
      <c r="A50" s="75"/>
      <c r="B50" s="75"/>
      <c r="C50" s="116"/>
      <c r="D50" s="75"/>
      <c r="E50" s="75"/>
      <c r="F50" s="75"/>
      <c r="G50" s="75"/>
      <c r="H50" s="122"/>
      <c r="I50" s="75"/>
      <c r="J50" s="75"/>
      <c r="L50" s="75"/>
      <c r="M50" s="75"/>
      <c r="N50" s="75"/>
      <c r="O50" s="75"/>
      <c r="P50" s="75"/>
      <c r="Q50" s="75"/>
      <c r="R50" s="75"/>
      <c r="S50" s="75"/>
    </row>
    <row r="51" spans="1:19" ht="15.75" customHeight="1">
      <c r="A51" s="75"/>
      <c r="B51" s="75"/>
      <c r="C51" s="116"/>
      <c r="D51" s="75"/>
      <c r="E51" s="75"/>
      <c r="F51" s="75"/>
      <c r="G51" s="75"/>
      <c r="H51" s="122"/>
      <c r="I51" s="75"/>
      <c r="J51" s="75"/>
      <c r="L51" s="75"/>
      <c r="M51" s="75"/>
      <c r="N51" s="75"/>
      <c r="O51" s="75"/>
      <c r="P51" s="75"/>
      <c r="Q51" s="75"/>
      <c r="R51" s="75"/>
      <c r="S51" s="75"/>
    </row>
    <row r="52" spans="1:19" ht="15.75" customHeight="1">
      <c r="A52" s="75"/>
      <c r="B52" s="75"/>
      <c r="C52" s="116"/>
      <c r="D52" s="75"/>
      <c r="E52" s="75"/>
      <c r="F52" s="75"/>
      <c r="G52" s="75"/>
      <c r="H52" s="122"/>
      <c r="I52" s="75"/>
      <c r="J52" s="75"/>
      <c r="L52" s="75"/>
      <c r="M52" s="75"/>
      <c r="N52" s="75"/>
      <c r="O52" s="75"/>
      <c r="P52" s="75"/>
      <c r="Q52" s="75"/>
      <c r="R52" s="75"/>
      <c r="S52" s="75"/>
    </row>
    <row r="53" spans="1:19" ht="15.75" customHeight="1">
      <c r="A53" s="75"/>
      <c r="B53" s="75"/>
      <c r="C53" s="116"/>
      <c r="D53" s="75"/>
      <c r="E53" s="75"/>
      <c r="F53" s="75"/>
      <c r="G53" s="75"/>
      <c r="H53" s="122"/>
      <c r="I53" s="75"/>
      <c r="J53" s="75"/>
      <c r="L53" s="75"/>
      <c r="M53" s="75"/>
      <c r="N53" s="75"/>
      <c r="O53" s="75"/>
      <c r="P53" s="75"/>
      <c r="Q53" s="75"/>
      <c r="R53" s="75"/>
      <c r="S53" s="75"/>
    </row>
    <row r="54" spans="1:19" ht="15.75" customHeight="1">
      <c r="A54" s="75"/>
      <c r="B54" s="75"/>
      <c r="C54" s="116"/>
      <c r="D54" s="75"/>
      <c r="E54" s="75"/>
      <c r="F54" s="75"/>
      <c r="G54" s="75"/>
      <c r="H54" s="122"/>
      <c r="I54" s="75"/>
      <c r="J54" s="75"/>
      <c r="L54" s="75"/>
      <c r="M54" s="75"/>
      <c r="N54" s="75"/>
      <c r="O54" s="75"/>
      <c r="P54" s="75"/>
      <c r="Q54" s="75"/>
      <c r="R54" s="75"/>
      <c r="S54" s="75"/>
    </row>
    <row r="55" spans="1:19" ht="15.75" customHeight="1">
      <c r="A55" s="75"/>
      <c r="B55" s="75"/>
      <c r="C55" s="116"/>
      <c r="D55" s="75"/>
      <c r="E55" s="75"/>
      <c r="F55" s="75"/>
      <c r="G55" s="75"/>
      <c r="H55" s="122"/>
      <c r="I55" s="75"/>
      <c r="J55" s="75"/>
      <c r="L55" s="75"/>
      <c r="M55" s="75"/>
      <c r="N55" s="75"/>
      <c r="O55" s="75"/>
      <c r="P55" s="75"/>
      <c r="Q55" s="75"/>
      <c r="R55" s="75"/>
      <c r="S55" s="75"/>
    </row>
    <row r="56" spans="1:19" ht="15.75" customHeight="1">
      <c r="A56" s="75"/>
      <c r="B56" s="75"/>
      <c r="C56" s="116"/>
      <c r="D56" s="75"/>
      <c r="E56" s="75"/>
      <c r="F56" s="75"/>
      <c r="G56" s="75"/>
      <c r="H56" s="122"/>
      <c r="I56" s="75"/>
      <c r="J56" s="75"/>
      <c r="L56" s="75"/>
      <c r="M56" s="75"/>
      <c r="N56" s="75"/>
      <c r="O56" s="75"/>
      <c r="P56" s="75"/>
      <c r="Q56" s="75"/>
      <c r="R56" s="75"/>
      <c r="S56" s="75"/>
    </row>
    <row r="57" spans="1:19" ht="15.75" customHeight="1">
      <c r="A57" s="75"/>
      <c r="B57" s="75"/>
      <c r="C57" s="116"/>
      <c r="D57" s="75"/>
      <c r="E57" s="75"/>
      <c r="F57" s="75"/>
      <c r="G57" s="75"/>
      <c r="H57" s="122"/>
      <c r="I57" s="75"/>
      <c r="J57" s="75"/>
      <c r="L57" s="75"/>
      <c r="M57" s="75"/>
      <c r="N57" s="75"/>
      <c r="O57" s="75"/>
      <c r="P57" s="75"/>
      <c r="Q57" s="75"/>
      <c r="R57" s="75"/>
      <c r="S57" s="75"/>
    </row>
    <row r="58" spans="1:19" ht="15.75" customHeight="1">
      <c r="A58" s="75"/>
      <c r="B58" s="75"/>
      <c r="C58" s="116"/>
      <c r="D58" s="75"/>
      <c r="E58" s="75"/>
      <c r="F58" s="75"/>
      <c r="G58" s="75"/>
      <c r="H58" s="122"/>
      <c r="I58" s="75"/>
      <c r="J58" s="75"/>
      <c r="L58" s="75"/>
      <c r="M58" s="75"/>
      <c r="N58" s="75"/>
      <c r="O58" s="75"/>
      <c r="P58" s="75"/>
      <c r="Q58" s="75"/>
      <c r="R58" s="75"/>
      <c r="S58" s="75"/>
    </row>
    <row r="59" spans="1:19" ht="15.75" customHeight="1">
      <c r="A59" s="75"/>
      <c r="B59" s="75"/>
      <c r="C59" s="116"/>
      <c r="D59" s="75"/>
      <c r="E59" s="75"/>
      <c r="F59" s="75"/>
      <c r="G59" s="75"/>
      <c r="H59" s="122"/>
      <c r="I59" s="75"/>
      <c r="J59" s="75"/>
      <c r="L59" s="75"/>
      <c r="M59" s="75"/>
      <c r="N59" s="75"/>
      <c r="O59" s="75"/>
      <c r="P59" s="75"/>
      <c r="Q59" s="75"/>
      <c r="R59" s="75"/>
      <c r="S59" s="75"/>
    </row>
    <row r="60" spans="1:19" ht="15.75" customHeight="1">
      <c r="A60" s="75"/>
      <c r="B60" s="75"/>
      <c r="C60" s="116"/>
      <c r="D60" s="75"/>
      <c r="E60" s="75"/>
      <c r="F60" s="75"/>
      <c r="G60" s="75"/>
      <c r="H60" s="122"/>
      <c r="I60" s="75"/>
      <c r="J60" s="75"/>
      <c r="L60" s="75"/>
      <c r="M60" s="75"/>
      <c r="N60" s="75"/>
      <c r="O60" s="75"/>
      <c r="P60" s="75"/>
      <c r="Q60" s="75"/>
      <c r="R60" s="75"/>
      <c r="S60" s="75"/>
    </row>
    <row r="61" spans="1:19" ht="15.75" customHeight="1">
      <c r="A61" s="75"/>
      <c r="B61" s="75"/>
      <c r="C61" s="116"/>
      <c r="D61" s="75"/>
      <c r="E61" s="75"/>
      <c r="F61" s="75"/>
      <c r="G61" s="75"/>
      <c r="H61" s="122"/>
      <c r="I61" s="75"/>
      <c r="J61" s="75"/>
      <c r="L61" s="75"/>
      <c r="M61" s="75"/>
      <c r="N61" s="75"/>
      <c r="O61" s="75"/>
      <c r="P61" s="75"/>
      <c r="Q61" s="75"/>
      <c r="R61" s="75"/>
      <c r="S61" s="75"/>
    </row>
    <row r="62" spans="1:19" ht="15.75" customHeight="1">
      <c r="A62" s="75"/>
      <c r="B62" s="75"/>
      <c r="C62" s="116"/>
      <c r="D62" s="75"/>
      <c r="E62" s="75"/>
      <c r="F62" s="75"/>
      <c r="G62" s="75"/>
      <c r="H62" s="122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</row>
    <row r="63" spans="1:19" ht="15.75" customHeight="1">
      <c r="A63" s="75"/>
      <c r="B63" s="75"/>
      <c r="C63" s="116"/>
      <c r="D63" s="75"/>
      <c r="E63" s="75"/>
      <c r="F63" s="75"/>
      <c r="G63" s="75"/>
      <c r="H63" s="122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</row>
    <row r="64" spans="1:19" ht="15.75" customHeight="1">
      <c r="A64" s="75"/>
      <c r="B64" s="75"/>
      <c r="C64" s="116"/>
      <c r="D64" s="75"/>
      <c r="E64" s="75"/>
      <c r="F64" s="75"/>
      <c r="G64" s="75"/>
      <c r="H64" s="122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</row>
    <row r="65" spans="1:19" ht="15.75" customHeight="1">
      <c r="A65" s="75"/>
      <c r="B65" s="75"/>
      <c r="C65" s="116"/>
      <c r="D65" s="75"/>
      <c r="E65" s="75"/>
      <c r="F65" s="75"/>
      <c r="G65" s="75"/>
      <c r="H65" s="122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</row>
    <row r="66" spans="1:19" ht="15.75" customHeight="1">
      <c r="A66" s="75"/>
      <c r="B66" s="75"/>
      <c r="C66" s="116"/>
      <c r="D66" s="75"/>
      <c r="E66" s="75"/>
      <c r="F66" s="75"/>
      <c r="G66" s="75"/>
      <c r="H66" s="122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</row>
    <row r="67" spans="1:19" ht="15.75" customHeight="1">
      <c r="A67" s="75"/>
      <c r="B67" s="75"/>
      <c r="C67" s="116"/>
      <c r="D67" s="75"/>
      <c r="E67" s="75"/>
      <c r="F67" s="75"/>
      <c r="G67" s="75"/>
      <c r="H67" s="122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</row>
    <row r="68" spans="1:19" ht="15.75" customHeight="1">
      <c r="A68" s="75"/>
      <c r="B68" s="75"/>
      <c r="C68" s="116"/>
      <c r="D68" s="75"/>
      <c r="E68" s="75"/>
      <c r="F68" s="75"/>
      <c r="G68" s="75"/>
      <c r="H68" s="122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</row>
    <row r="69" spans="1:19" ht="15.75" customHeight="1">
      <c r="A69" s="75"/>
      <c r="B69" s="75"/>
      <c r="C69" s="116"/>
      <c r="D69" s="75"/>
      <c r="E69" s="75"/>
      <c r="F69" s="75"/>
      <c r="G69" s="75"/>
      <c r="H69" s="122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</row>
    <row r="70" spans="1:19" ht="15.75" customHeight="1">
      <c r="A70" s="75"/>
      <c r="B70" s="75"/>
      <c r="C70" s="116"/>
      <c r="D70" s="75"/>
      <c r="E70" s="75"/>
      <c r="F70" s="75"/>
      <c r="G70" s="75"/>
      <c r="H70" s="122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</row>
    <row r="71" spans="1:19" ht="15.75" customHeight="1">
      <c r="A71" s="75"/>
      <c r="B71" s="75"/>
      <c r="C71" s="116"/>
      <c r="D71" s="75"/>
      <c r="E71" s="75"/>
      <c r="F71" s="75"/>
      <c r="G71" s="75"/>
      <c r="H71" s="122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</row>
    <row r="72" spans="1:19" ht="15.75" customHeight="1">
      <c r="A72" s="75"/>
      <c r="B72" s="75"/>
      <c r="C72" s="116"/>
      <c r="D72" s="75"/>
      <c r="E72" s="75"/>
      <c r="F72" s="75"/>
      <c r="G72" s="75"/>
      <c r="H72" s="122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</row>
    <row r="73" spans="1:19" ht="15.75" customHeight="1">
      <c r="A73" s="75"/>
      <c r="B73" s="75"/>
      <c r="C73" s="116"/>
      <c r="D73" s="75"/>
      <c r="E73" s="75"/>
      <c r="F73" s="75"/>
      <c r="G73" s="75"/>
      <c r="H73" s="122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</row>
    <row r="74" spans="1:19" ht="15.75" customHeight="1">
      <c r="A74" s="75"/>
      <c r="B74" s="75"/>
      <c r="C74" s="116"/>
      <c r="D74" s="75"/>
      <c r="E74" s="75"/>
      <c r="F74" s="75"/>
      <c r="G74" s="75"/>
      <c r="H74" s="122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</row>
    <row r="75" spans="1:19" ht="15.75" customHeight="1">
      <c r="A75" s="75"/>
      <c r="B75" s="75"/>
      <c r="C75" s="116"/>
      <c r="D75" s="75"/>
      <c r="E75" s="75"/>
      <c r="F75" s="75"/>
      <c r="G75" s="75"/>
      <c r="H75" s="122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</row>
    <row r="76" spans="1:19" ht="15.75" customHeight="1">
      <c r="A76" s="75"/>
      <c r="B76" s="75"/>
      <c r="C76" s="116"/>
      <c r="D76" s="75"/>
      <c r="E76" s="75"/>
      <c r="F76" s="75"/>
      <c r="G76" s="75"/>
      <c r="H76" s="122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</row>
    <row r="77" spans="1:19" ht="15.75" customHeight="1">
      <c r="A77" s="75"/>
      <c r="B77" s="75"/>
      <c r="C77" s="116"/>
      <c r="D77" s="75"/>
      <c r="E77" s="75"/>
      <c r="F77" s="75"/>
      <c r="G77" s="75"/>
      <c r="H77" s="122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</row>
    <row r="78" spans="1:19" ht="15.75" customHeight="1">
      <c r="A78" s="75"/>
      <c r="B78" s="75"/>
      <c r="C78" s="116"/>
      <c r="D78" s="75"/>
      <c r="E78" s="75"/>
      <c r="F78" s="75"/>
      <c r="G78" s="75"/>
      <c r="H78" s="122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</row>
    <row r="79" spans="1:19" ht="15.75" customHeight="1">
      <c r="A79" s="75"/>
      <c r="B79" s="75"/>
      <c r="C79" s="116"/>
      <c r="D79" s="75"/>
      <c r="E79" s="75"/>
      <c r="F79" s="75"/>
      <c r="G79" s="75"/>
      <c r="H79" s="122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</row>
    <row r="80" spans="1:19" ht="15.75" customHeight="1">
      <c r="A80" s="75"/>
      <c r="B80" s="75"/>
      <c r="C80" s="116"/>
      <c r="D80" s="75"/>
      <c r="E80" s="75"/>
      <c r="F80" s="75"/>
      <c r="G80" s="75"/>
      <c r="H80" s="122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</row>
    <row r="81" spans="1:19" ht="15.75" customHeight="1">
      <c r="A81" s="75"/>
      <c r="B81" s="75"/>
      <c r="C81" s="116"/>
      <c r="D81" s="75"/>
      <c r="E81" s="75"/>
      <c r="F81" s="75"/>
      <c r="G81" s="75"/>
      <c r="H81" s="122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</row>
    <row r="82" spans="1:19" ht="15.75" customHeight="1">
      <c r="A82" s="75"/>
      <c r="B82" s="75"/>
      <c r="C82" s="116"/>
      <c r="D82" s="75"/>
      <c r="E82" s="75"/>
      <c r="F82" s="75"/>
      <c r="G82" s="75"/>
      <c r="H82" s="122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</row>
    <row r="83" spans="1:19" ht="15.75" customHeight="1">
      <c r="A83" s="75"/>
      <c r="B83" s="75"/>
      <c r="C83" s="116"/>
      <c r="D83" s="75"/>
      <c r="E83" s="75"/>
      <c r="F83" s="75"/>
      <c r="G83" s="75"/>
      <c r="H83" s="122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</row>
    <row r="84" spans="1:19" ht="15.75" customHeight="1">
      <c r="A84" s="75"/>
      <c r="B84" s="75"/>
      <c r="C84" s="116"/>
      <c r="D84" s="75"/>
      <c r="E84" s="75"/>
      <c r="F84" s="75"/>
      <c r="G84" s="75"/>
      <c r="H84" s="122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</row>
    <row r="85" spans="1:19" ht="15.75" customHeight="1">
      <c r="A85" s="75"/>
      <c r="B85" s="75"/>
      <c r="C85" s="116"/>
      <c r="D85" s="75"/>
      <c r="E85" s="75"/>
      <c r="F85" s="75"/>
      <c r="G85" s="75"/>
      <c r="H85" s="122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</row>
    <row r="86" spans="1:19" ht="15.75" customHeight="1">
      <c r="A86" s="75"/>
      <c r="B86" s="75"/>
      <c r="C86" s="116"/>
      <c r="D86" s="75"/>
      <c r="E86" s="75"/>
      <c r="F86" s="75"/>
      <c r="G86" s="75"/>
      <c r="H86" s="122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</row>
    <row r="87" spans="1:19" ht="15.75" customHeight="1">
      <c r="A87" s="75"/>
      <c r="B87" s="75"/>
      <c r="C87" s="116"/>
      <c r="D87" s="75"/>
      <c r="E87" s="75"/>
      <c r="F87" s="75"/>
      <c r="G87" s="75"/>
      <c r="H87" s="122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</row>
    <row r="88" spans="1:19" ht="15.75" customHeight="1">
      <c r="A88" s="75"/>
      <c r="B88" s="75"/>
      <c r="C88" s="116"/>
      <c r="D88" s="75"/>
      <c r="E88" s="75"/>
      <c r="F88" s="75"/>
      <c r="G88" s="75"/>
      <c r="H88" s="122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</row>
    <row r="89" spans="1:19" ht="15.75" customHeight="1">
      <c r="A89" s="75"/>
      <c r="B89" s="75"/>
      <c r="C89" s="116"/>
      <c r="D89" s="75"/>
      <c r="E89" s="75"/>
      <c r="F89" s="75"/>
      <c r="G89" s="75"/>
      <c r="H89" s="122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</row>
    <row r="90" spans="1:19" ht="15.75" customHeight="1">
      <c r="A90" s="75"/>
      <c r="B90" s="75"/>
      <c r="C90" s="116"/>
      <c r="D90" s="75"/>
      <c r="E90" s="75"/>
      <c r="F90" s="75"/>
      <c r="G90" s="75"/>
      <c r="H90" s="122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</row>
    <row r="91" spans="1:19" ht="15.75" customHeight="1">
      <c r="A91" s="75"/>
      <c r="B91" s="75"/>
      <c r="C91" s="116"/>
      <c r="D91" s="75"/>
      <c r="E91" s="75"/>
      <c r="F91" s="75"/>
      <c r="G91" s="75"/>
      <c r="H91" s="122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</row>
    <row r="92" spans="1:19" ht="15.75" customHeight="1">
      <c r="A92" s="75"/>
      <c r="B92" s="75"/>
      <c r="C92" s="116"/>
      <c r="D92" s="75"/>
      <c r="E92" s="75"/>
      <c r="F92" s="75"/>
      <c r="G92" s="75"/>
      <c r="H92" s="122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</row>
    <row r="93" spans="1:19" ht="15.75" customHeight="1">
      <c r="A93" s="75"/>
      <c r="B93" s="75"/>
      <c r="C93" s="116"/>
      <c r="D93" s="75"/>
      <c r="E93" s="75"/>
      <c r="F93" s="75"/>
      <c r="G93" s="75"/>
      <c r="H93" s="122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</row>
    <row r="94" spans="1:19" ht="15.75" customHeight="1">
      <c r="A94" s="75"/>
      <c r="B94" s="75"/>
      <c r="C94" s="116"/>
      <c r="D94" s="75"/>
      <c r="E94" s="75"/>
      <c r="F94" s="75"/>
      <c r="G94" s="75"/>
      <c r="H94" s="122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</row>
    <row r="95" spans="1:19" ht="15.75" customHeight="1">
      <c r="A95" s="75"/>
      <c r="B95" s="75"/>
      <c r="C95" s="116"/>
      <c r="D95" s="75"/>
      <c r="E95" s="75"/>
      <c r="F95" s="75"/>
      <c r="G95" s="75"/>
      <c r="H95" s="122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</row>
    <row r="96" spans="1:19" ht="15.75" customHeight="1">
      <c r="A96" s="75"/>
      <c r="B96" s="75"/>
      <c r="C96" s="116"/>
      <c r="D96" s="75"/>
      <c r="E96" s="75"/>
      <c r="F96" s="75"/>
      <c r="G96" s="75"/>
      <c r="H96" s="122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</row>
    <row r="97" spans="1:19" ht="15.75" customHeight="1">
      <c r="A97" s="75"/>
      <c r="B97" s="75"/>
      <c r="C97" s="116"/>
      <c r="D97" s="75"/>
      <c r="E97" s="75"/>
      <c r="F97" s="75"/>
      <c r="G97" s="75"/>
      <c r="H97" s="122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</row>
    <row r="98" spans="1:19" ht="15.75" customHeight="1">
      <c r="A98" s="75"/>
      <c r="B98" s="75"/>
      <c r="C98" s="116"/>
      <c r="D98" s="75"/>
      <c r="E98" s="75"/>
      <c r="F98" s="75"/>
      <c r="G98" s="75"/>
      <c r="H98" s="122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</row>
    <row r="99" spans="1:19" ht="15.75" customHeight="1">
      <c r="A99" s="75"/>
      <c r="B99" s="75"/>
      <c r="C99" s="116"/>
      <c r="D99" s="75"/>
      <c r="E99" s="75"/>
      <c r="F99" s="75"/>
      <c r="G99" s="75"/>
      <c r="H99" s="122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</row>
    <row r="100" spans="1:19" ht="15.75" customHeight="1">
      <c r="A100" s="75"/>
      <c r="B100" s="75"/>
      <c r="C100" s="116"/>
      <c r="D100" s="75"/>
      <c r="E100" s="75"/>
      <c r="F100" s="75"/>
      <c r="G100" s="75"/>
      <c r="H100" s="122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</row>
    <row r="101" spans="1:19" ht="15.75" customHeight="1">
      <c r="A101" s="75"/>
      <c r="B101" s="75"/>
      <c r="C101" s="116"/>
      <c r="D101" s="75"/>
      <c r="E101" s="75"/>
      <c r="F101" s="75"/>
      <c r="G101" s="75"/>
      <c r="H101" s="122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</row>
    <row r="102" spans="1:19" ht="15.75" customHeight="1">
      <c r="A102" s="75"/>
      <c r="B102" s="75"/>
      <c r="C102" s="116"/>
      <c r="D102" s="75"/>
      <c r="E102" s="75"/>
      <c r="F102" s="75"/>
      <c r="G102" s="75"/>
      <c r="H102" s="122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</row>
    <row r="103" spans="1:19" ht="15.75" customHeight="1">
      <c r="A103" s="75"/>
      <c r="B103" s="75"/>
      <c r="C103" s="116"/>
      <c r="D103" s="75"/>
      <c r="E103" s="75"/>
      <c r="F103" s="75"/>
      <c r="G103" s="75"/>
      <c r="H103" s="122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</row>
    <row r="104" spans="1:19" ht="15.75" customHeight="1">
      <c r="A104" s="75"/>
      <c r="B104" s="75"/>
      <c r="C104" s="116"/>
      <c r="D104" s="75"/>
      <c r="E104" s="75"/>
      <c r="F104" s="75"/>
      <c r="G104" s="75"/>
      <c r="H104" s="122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</row>
    <row r="105" spans="1:19" ht="15.75" customHeight="1">
      <c r="A105" s="75"/>
      <c r="B105" s="75"/>
      <c r="C105" s="116"/>
      <c r="D105" s="75"/>
      <c r="E105" s="75"/>
      <c r="F105" s="75"/>
      <c r="G105" s="75"/>
      <c r="H105" s="122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</row>
    <row r="106" spans="1:19" ht="15.75" customHeight="1">
      <c r="A106" s="75"/>
      <c r="B106" s="75"/>
      <c r="C106" s="116"/>
      <c r="D106" s="75"/>
      <c r="E106" s="75"/>
      <c r="F106" s="75"/>
      <c r="G106" s="75"/>
      <c r="H106" s="122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</row>
    <row r="107" spans="1:19" ht="15.75" customHeight="1">
      <c r="A107" s="75"/>
      <c r="B107" s="75"/>
      <c r="C107" s="116"/>
      <c r="D107" s="75"/>
      <c r="E107" s="75"/>
      <c r="F107" s="75"/>
      <c r="G107" s="75"/>
      <c r="H107" s="122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</row>
    <row r="108" spans="1:19" ht="15.75" customHeight="1">
      <c r="A108" s="75"/>
      <c r="B108" s="75"/>
      <c r="C108" s="116"/>
      <c r="D108" s="75"/>
      <c r="E108" s="75"/>
      <c r="F108" s="75"/>
      <c r="G108" s="75"/>
      <c r="H108" s="122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</row>
    <row r="109" spans="1:19" ht="15.75" customHeight="1">
      <c r="A109" s="75"/>
      <c r="B109" s="75"/>
      <c r="C109" s="116"/>
      <c r="D109" s="75"/>
      <c r="E109" s="75"/>
      <c r="F109" s="75"/>
      <c r="G109" s="75"/>
      <c r="H109" s="122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</row>
    <row r="110" spans="1:19" ht="15.75" customHeight="1">
      <c r="A110" s="75"/>
      <c r="B110" s="75"/>
      <c r="C110" s="116"/>
      <c r="D110" s="75"/>
      <c r="E110" s="75"/>
      <c r="F110" s="75"/>
      <c r="G110" s="75"/>
      <c r="H110" s="122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</row>
    <row r="111" spans="1:19" ht="15.75" customHeight="1">
      <c r="A111" s="75"/>
      <c r="B111" s="75"/>
      <c r="C111" s="116"/>
      <c r="D111" s="75"/>
      <c r="E111" s="75"/>
      <c r="F111" s="75"/>
      <c r="G111" s="75"/>
      <c r="H111" s="122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</row>
    <row r="112" spans="1:19" ht="15.75" customHeight="1">
      <c r="A112" s="75"/>
      <c r="B112" s="75"/>
      <c r="C112" s="116"/>
      <c r="D112" s="75"/>
      <c r="E112" s="75"/>
      <c r="F112" s="75"/>
      <c r="G112" s="75"/>
      <c r="H112" s="122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</row>
    <row r="113" spans="1:19" ht="15.75" customHeight="1">
      <c r="A113" s="75"/>
      <c r="B113" s="75"/>
      <c r="C113" s="116"/>
      <c r="D113" s="75"/>
      <c r="E113" s="75"/>
      <c r="F113" s="75"/>
      <c r="G113" s="75"/>
      <c r="H113" s="122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</row>
    <row r="114" spans="1:19" ht="15.75" customHeight="1">
      <c r="A114" s="75"/>
      <c r="B114" s="75"/>
      <c r="C114" s="116"/>
      <c r="D114" s="75"/>
      <c r="E114" s="75"/>
      <c r="F114" s="75"/>
      <c r="G114" s="75"/>
      <c r="H114" s="122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</row>
    <row r="115" spans="1:19" ht="15.75" customHeight="1">
      <c r="A115" s="75"/>
      <c r="B115" s="75"/>
      <c r="C115" s="116"/>
      <c r="D115" s="75"/>
      <c r="E115" s="75"/>
      <c r="F115" s="75"/>
      <c r="G115" s="75"/>
      <c r="H115" s="122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</row>
    <row r="116" spans="1:19" ht="15.75" customHeight="1">
      <c r="A116" s="75"/>
      <c r="B116" s="75"/>
      <c r="C116" s="116"/>
      <c r="D116" s="75"/>
      <c r="E116" s="75"/>
      <c r="F116" s="75"/>
      <c r="G116" s="75"/>
      <c r="H116" s="122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</row>
    <row r="117" spans="1:19" ht="15.75" customHeight="1">
      <c r="A117" s="75"/>
      <c r="B117" s="75"/>
      <c r="C117" s="116"/>
      <c r="D117" s="75"/>
      <c r="E117" s="75"/>
      <c r="F117" s="75"/>
      <c r="G117" s="75"/>
      <c r="H117" s="122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</row>
    <row r="118" spans="1:19" ht="15.75" customHeight="1">
      <c r="A118" s="75"/>
      <c r="B118" s="75"/>
      <c r="C118" s="116"/>
      <c r="D118" s="75"/>
      <c r="E118" s="75"/>
      <c r="F118" s="75"/>
      <c r="G118" s="75"/>
      <c r="H118" s="122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</row>
    <row r="119" spans="1:19" ht="15.75" customHeight="1">
      <c r="A119" s="75"/>
      <c r="B119" s="75"/>
      <c r="C119" s="116"/>
      <c r="D119" s="75"/>
      <c r="E119" s="75"/>
      <c r="F119" s="75"/>
      <c r="G119" s="75"/>
      <c r="H119" s="122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</row>
    <row r="120" spans="1:19" ht="15.75" customHeight="1">
      <c r="A120" s="75"/>
      <c r="B120" s="75"/>
      <c r="C120" s="116"/>
      <c r="D120" s="75"/>
      <c r="E120" s="75"/>
      <c r="F120" s="75"/>
      <c r="G120" s="75"/>
      <c r="H120" s="122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</row>
    <row r="121" spans="1:19" ht="15.75" customHeight="1">
      <c r="A121" s="75"/>
      <c r="B121" s="75"/>
      <c r="C121" s="116"/>
      <c r="D121" s="75"/>
      <c r="E121" s="75"/>
      <c r="F121" s="75"/>
      <c r="G121" s="75"/>
      <c r="H121" s="122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</row>
    <row r="122" spans="1:19" ht="15.75" customHeight="1">
      <c r="A122" s="75"/>
      <c r="B122" s="75"/>
      <c r="C122" s="116"/>
      <c r="D122" s="75"/>
      <c r="E122" s="75"/>
      <c r="F122" s="75"/>
      <c r="G122" s="75"/>
      <c r="H122" s="122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</row>
    <row r="123" spans="1:19" ht="15.75" customHeight="1">
      <c r="A123" s="75"/>
      <c r="B123" s="75"/>
      <c r="C123" s="116"/>
      <c r="D123" s="75"/>
      <c r="E123" s="75"/>
      <c r="F123" s="75"/>
      <c r="G123" s="75"/>
      <c r="H123" s="122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</row>
    <row r="124" spans="1:19" ht="15.75" customHeight="1">
      <c r="A124" s="75"/>
      <c r="B124" s="75"/>
      <c r="C124" s="116"/>
      <c r="D124" s="75"/>
      <c r="E124" s="75"/>
      <c r="F124" s="75"/>
      <c r="G124" s="75"/>
      <c r="H124" s="122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</row>
    <row r="125" spans="1:19" ht="15.75" customHeight="1">
      <c r="A125" s="75"/>
      <c r="B125" s="75"/>
      <c r="C125" s="116"/>
      <c r="D125" s="75"/>
      <c r="E125" s="75"/>
      <c r="F125" s="75"/>
      <c r="G125" s="75"/>
      <c r="H125" s="122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</row>
    <row r="126" spans="1:19" ht="15.75" customHeight="1">
      <c r="A126" s="75"/>
      <c r="B126" s="75"/>
      <c r="C126" s="116"/>
      <c r="D126" s="75"/>
      <c r="E126" s="75"/>
      <c r="F126" s="75"/>
      <c r="G126" s="75"/>
      <c r="H126" s="122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</row>
    <row r="127" spans="1:19" ht="15.75" customHeight="1">
      <c r="A127" s="75"/>
      <c r="B127" s="75"/>
      <c r="C127" s="116"/>
      <c r="D127" s="75"/>
      <c r="E127" s="75"/>
      <c r="F127" s="75"/>
      <c r="G127" s="75"/>
      <c r="H127" s="122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</row>
    <row r="128" spans="1:19" ht="15.75" customHeight="1">
      <c r="A128" s="75"/>
      <c r="B128" s="75"/>
      <c r="C128" s="116"/>
      <c r="D128" s="75"/>
      <c r="E128" s="75"/>
      <c r="F128" s="75"/>
      <c r="G128" s="75"/>
      <c r="H128" s="122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</row>
    <row r="129" spans="1:19" ht="15.75" customHeight="1">
      <c r="A129" s="75"/>
      <c r="B129" s="75"/>
      <c r="C129" s="116"/>
      <c r="D129" s="75"/>
      <c r="E129" s="75"/>
      <c r="F129" s="75"/>
      <c r="G129" s="75"/>
      <c r="H129" s="122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</row>
    <row r="130" spans="1:19" ht="15.75" customHeight="1">
      <c r="A130" s="75"/>
      <c r="B130" s="75"/>
      <c r="C130" s="116"/>
      <c r="D130" s="75"/>
      <c r="E130" s="75"/>
      <c r="F130" s="75"/>
      <c r="G130" s="75"/>
      <c r="H130" s="122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</row>
    <row r="131" spans="1:19" ht="15.75" customHeight="1">
      <c r="A131" s="75"/>
      <c r="B131" s="75"/>
      <c r="C131" s="116"/>
      <c r="D131" s="75"/>
      <c r="E131" s="75"/>
      <c r="F131" s="75"/>
      <c r="G131" s="75"/>
      <c r="H131" s="122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</row>
    <row r="132" spans="1:19" ht="15.75" customHeight="1">
      <c r="A132" s="75"/>
      <c r="B132" s="75"/>
      <c r="C132" s="116"/>
      <c r="D132" s="75"/>
      <c r="E132" s="75"/>
      <c r="F132" s="75"/>
      <c r="G132" s="75"/>
      <c r="H132" s="122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</row>
    <row r="133" spans="1:19" ht="15.75" customHeight="1">
      <c r="A133" s="75"/>
      <c r="B133" s="75"/>
      <c r="C133" s="116"/>
      <c r="D133" s="75"/>
      <c r="E133" s="75"/>
      <c r="F133" s="75"/>
      <c r="G133" s="75"/>
      <c r="H133" s="122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</row>
    <row r="134" spans="1:19" ht="15.75" customHeight="1">
      <c r="A134" s="75"/>
      <c r="B134" s="75"/>
      <c r="C134" s="116"/>
      <c r="D134" s="75"/>
      <c r="E134" s="75"/>
      <c r="F134" s="75"/>
      <c r="G134" s="75"/>
      <c r="H134" s="122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</row>
    <row r="135" spans="1:19" ht="15.75" customHeight="1">
      <c r="A135" s="75"/>
      <c r="B135" s="75"/>
      <c r="C135" s="116"/>
      <c r="D135" s="75"/>
      <c r="E135" s="75"/>
      <c r="F135" s="75"/>
      <c r="G135" s="75"/>
      <c r="H135" s="122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</row>
    <row r="136" spans="1:19" ht="15.75" customHeight="1">
      <c r="A136" s="75"/>
      <c r="B136" s="75"/>
      <c r="C136" s="116"/>
      <c r="D136" s="75"/>
      <c r="E136" s="75"/>
      <c r="F136" s="75"/>
      <c r="G136" s="75"/>
      <c r="H136" s="122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</row>
    <row r="137" spans="1:19" ht="15.75" customHeight="1">
      <c r="A137" s="75"/>
      <c r="B137" s="75"/>
      <c r="C137" s="116"/>
      <c r="D137" s="75"/>
      <c r="E137" s="75"/>
      <c r="F137" s="75"/>
      <c r="G137" s="75"/>
      <c r="H137" s="122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</row>
    <row r="138" spans="1:19" ht="15.75" customHeight="1">
      <c r="A138" s="75"/>
      <c r="B138" s="75"/>
      <c r="C138" s="116"/>
      <c r="D138" s="75"/>
      <c r="E138" s="75"/>
      <c r="F138" s="75"/>
      <c r="G138" s="75"/>
      <c r="H138" s="122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</row>
    <row r="139" spans="1:19" ht="15.75" customHeight="1">
      <c r="A139" s="75"/>
      <c r="B139" s="75"/>
      <c r="C139" s="116"/>
      <c r="D139" s="75"/>
      <c r="E139" s="75"/>
      <c r="F139" s="75"/>
      <c r="G139" s="75"/>
      <c r="H139" s="122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</row>
    <row r="140" spans="1:19" ht="15.75" customHeight="1">
      <c r="A140" s="75"/>
      <c r="B140" s="75"/>
      <c r="C140" s="116"/>
      <c r="D140" s="75"/>
      <c r="E140" s="75"/>
      <c r="F140" s="75"/>
      <c r="G140" s="75"/>
      <c r="H140" s="122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</row>
    <row r="141" spans="1:19" ht="15.75" customHeight="1">
      <c r="A141" s="75"/>
      <c r="B141" s="75"/>
      <c r="C141" s="116"/>
      <c r="D141" s="75"/>
      <c r="E141" s="75"/>
      <c r="F141" s="75"/>
      <c r="G141" s="75"/>
      <c r="H141" s="122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</row>
    <row r="142" spans="1:19" ht="15.75" customHeight="1">
      <c r="A142" s="75"/>
      <c r="B142" s="75"/>
      <c r="C142" s="116"/>
      <c r="D142" s="75"/>
      <c r="E142" s="75"/>
      <c r="F142" s="75"/>
      <c r="G142" s="75"/>
      <c r="H142" s="122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</row>
    <row r="143" spans="1:19" ht="15.75" customHeight="1">
      <c r="A143" s="75"/>
      <c r="B143" s="75"/>
      <c r="C143" s="116"/>
      <c r="D143" s="75"/>
      <c r="E143" s="75"/>
      <c r="F143" s="75"/>
      <c r="G143" s="75"/>
      <c r="H143" s="122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</row>
    <row r="144" spans="1:19" ht="15.75" customHeight="1">
      <c r="A144" s="75"/>
      <c r="B144" s="75"/>
      <c r="C144" s="116"/>
      <c r="D144" s="75"/>
      <c r="E144" s="75"/>
      <c r="F144" s="75"/>
      <c r="G144" s="75"/>
      <c r="H144" s="122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</row>
    <row r="145" spans="1:19" ht="15.75" customHeight="1">
      <c r="A145" s="75"/>
      <c r="B145" s="75"/>
      <c r="C145" s="116"/>
      <c r="D145" s="75"/>
      <c r="E145" s="75"/>
      <c r="F145" s="75"/>
      <c r="G145" s="75"/>
      <c r="H145" s="122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</row>
    <row r="146" spans="1:19" ht="15.75" customHeight="1">
      <c r="A146" s="75"/>
      <c r="B146" s="75"/>
      <c r="C146" s="116"/>
      <c r="D146" s="75"/>
      <c r="E146" s="75"/>
      <c r="F146" s="75"/>
      <c r="G146" s="75"/>
      <c r="H146" s="122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</row>
    <row r="147" spans="1:19" ht="15.75" customHeight="1">
      <c r="A147" s="75"/>
      <c r="B147" s="75"/>
      <c r="C147" s="116"/>
      <c r="D147" s="75"/>
      <c r="E147" s="75"/>
      <c r="F147" s="75"/>
      <c r="G147" s="75"/>
      <c r="H147" s="122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</row>
    <row r="148" spans="1:19" ht="15.75" customHeight="1">
      <c r="A148" s="75"/>
      <c r="B148" s="75"/>
      <c r="C148" s="116"/>
      <c r="D148" s="75"/>
      <c r="E148" s="75"/>
      <c r="F148" s="75"/>
      <c r="G148" s="75"/>
      <c r="H148" s="122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</row>
    <row r="149" spans="1:19" ht="15.75" customHeight="1">
      <c r="A149" s="75"/>
      <c r="B149" s="75"/>
      <c r="C149" s="116"/>
      <c r="D149" s="75"/>
      <c r="E149" s="75"/>
      <c r="F149" s="75"/>
      <c r="G149" s="75"/>
      <c r="H149" s="122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</row>
    <row r="150" spans="1:19" ht="15.75" customHeight="1">
      <c r="A150" s="75"/>
      <c r="B150" s="75"/>
      <c r="C150" s="116"/>
      <c r="D150" s="75"/>
      <c r="E150" s="75"/>
      <c r="F150" s="75"/>
      <c r="G150" s="75"/>
      <c r="H150" s="122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</row>
    <row r="151" spans="1:19" ht="15.75" customHeight="1">
      <c r="A151" s="75"/>
      <c r="B151" s="75"/>
      <c r="C151" s="116"/>
      <c r="D151" s="75"/>
      <c r="E151" s="75"/>
      <c r="F151" s="75"/>
      <c r="G151" s="75"/>
      <c r="H151" s="122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</row>
    <row r="152" spans="1:19" ht="15.75" customHeight="1">
      <c r="A152" s="75"/>
      <c r="B152" s="75"/>
      <c r="C152" s="116"/>
      <c r="D152" s="75"/>
      <c r="E152" s="75"/>
      <c r="F152" s="75"/>
      <c r="G152" s="75"/>
      <c r="H152" s="122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</row>
    <row r="153" spans="1:19" ht="15.75" customHeight="1">
      <c r="A153" s="75"/>
      <c r="B153" s="75"/>
      <c r="C153" s="116"/>
      <c r="D153" s="75"/>
      <c r="E153" s="75"/>
      <c r="F153" s="75"/>
      <c r="G153" s="75"/>
      <c r="H153" s="122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</row>
    <row r="154" spans="1:19" ht="15.75" customHeight="1">
      <c r="A154" s="75"/>
      <c r="B154" s="75"/>
      <c r="C154" s="116"/>
      <c r="D154" s="75"/>
      <c r="E154" s="75"/>
      <c r="F154" s="75"/>
      <c r="G154" s="75"/>
      <c r="H154" s="122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</row>
    <row r="155" spans="1:19" ht="15.75" customHeight="1">
      <c r="A155" s="75"/>
      <c r="B155" s="75"/>
      <c r="C155" s="116"/>
      <c r="D155" s="75"/>
      <c r="E155" s="75"/>
      <c r="F155" s="75"/>
      <c r="G155" s="75"/>
      <c r="H155" s="122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</row>
    <row r="156" spans="1:19" ht="15.75" customHeight="1">
      <c r="A156" s="75"/>
      <c r="B156" s="75"/>
      <c r="C156" s="116"/>
      <c r="D156" s="75"/>
      <c r="E156" s="75"/>
      <c r="F156" s="75"/>
      <c r="G156" s="75"/>
      <c r="H156" s="122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</row>
    <row r="157" spans="1:19" ht="15.75" customHeight="1">
      <c r="A157" s="75"/>
      <c r="B157" s="75"/>
      <c r="C157" s="116"/>
      <c r="D157" s="75"/>
      <c r="E157" s="75"/>
      <c r="F157" s="75"/>
      <c r="G157" s="75"/>
      <c r="H157" s="122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</row>
    <row r="158" spans="1:19" ht="15.75" customHeight="1">
      <c r="A158" s="75"/>
      <c r="B158" s="75"/>
      <c r="C158" s="116"/>
      <c r="D158" s="75"/>
      <c r="E158" s="75"/>
      <c r="F158" s="75"/>
      <c r="G158" s="75"/>
      <c r="H158" s="122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</row>
    <row r="159" spans="1:19" ht="15.75" customHeight="1">
      <c r="A159" s="75"/>
      <c r="B159" s="75"/>
      <c r="C159" s="116"/>
      <c r="D159" s="75"/>
      <c r="E159" s="75"/>
      <c r="F159" s="75"/>
      <c r="G159" s="75"/>
      <c r="H159" s="122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</row>
    <row r="160" spans="1:19" ht="15.75" customHeight="1">
      <c r="A160" s="75"/>
      <c r="B160" s="75"/>
      <c r="C160" s="116"/>
      <c r="D160" s="75"/>
      <c r="E160" s="75"/>
      <c r="F160" s="75"/>
      <c r="G160" s="75"/>
      <c r="H160" s="122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</row>
    <row r="161" spans="1:19" ht="15.75" customHeight="1">
      <c r="A161" s="75"/>
      <c r="B161" s="75"/>
      <c r="C161" s="116"/>
      <c r="D161" s="75"/>
      <c r="E161" s="75"/>
      <c r="F161" s="75"/>
      <c r="G161" s="75"/>
      <c r="H161" s="122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</row>
    <row r="162" spans="1:19" ht="15.75" customHeight="1">
      <c r="A162" s="75"/>
      <c r="B162" s="75"/>
      <c r="C162" s="116"/>
      <c r="D162" s="75"/>
      <c r="E162" s="75"/>
      <c r="F162" s="75"/>
      <c r="G162" s="75"/>
      <c r="H162" s="122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</row>
    <row r="163" spans="1:19" ht="15.75" customHeight="1">
      <c r="A163" s="75"/>
      <c r="B163" s="75"/>
      <c r="C163" s="116"/>
      <c r="D163" s="75"/>
      <c r="E163" s="75"/>
      <c r="F163" s="75"/>
      <c r="G163" s="75"/>
      <c r="H163" s="122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</row>
    <row r="164" spans="1:19" ht="15.75" customHeight="1">
      <c r="A164" s="75"/>
      <c r="B164" s="75"/>
      <c r="C164" s="116"/>
      <c r="D164" s="75"/>
      <c r="E164" s="75"/>
      <c r="F164" s="75"/>
      <c r="G164" s="75"/>
      <c r="H164" s="122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</row>
    <row r="165" spans="1:19" ht="15.75" customHeight="1">
      <c r="A165" s="75"/>
      <c r="B165" s="75"/>
      <c r="C165" s="116"/>
      <c r="D165" s="75"/>
      <c r="E165" s="75"/>
      <c r="F165" s="75"/>
      <c r="G165" s="75"/>
      <c r="H165" s="122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</row>
    <row r="166" spans="1:19" ht="15.75" customHeight="1">
      <c r="A166" s="75"/>
      <c r="B166" s="75"/>
      <c r="C166" s="116"/>
      <c r="D166" s="75"/>
      <c r="E166" s="75"/>
      <c r="F166" s="75"/>
      <c r="G166" s="75"/>
      <c r="H166" s="122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</row>
    <row r="167" spans="1:19" ht="15.75" customHeight="1">
      <c r="A167" s="75"/>
      <c r="B167" s="75"/>
      <c r="C167" s="116"/>
      <c r="D167" s="75"/>
      <c r="E167" s="75"/>
      <c r="F167" s="75"/>
      <c r="G167" s="75"/>
      <c r="H167" s="122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</row>
    <row r="168" spans="1:19" ht="15.75" customHeight="1">
      <c r="A168" s="75"/>
      <c r="B168" s="75"/>
      <c r="C168" s="116"/>
      <c r="D168" s="75"/>
      <c r="E168" s="75"/>
      <c r="F168" s="75"/>
      <c r="G168" s="75"/>
      <c r="H168" s="122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</row>
    <row r="169" spans="1:19" ht="15.75" customHeight="1">
      <c r="A169" s="75"/>
      <c r="B169" s="75"/>
      <c r="C169" s="116"/>
      <c r="D169" s="75"/>
      <c r="E169" s="75"/>
      <c r="F169" s="75"/>
      <c r="G169" s="75"/>
      <c r="H169" s="122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</row>
    <row r="170" spans="1:19" ht="15.75" customHeight="1">
      <c r="A170" s="75"/>
      <c r="B170" s="75"/>
      <c r="C170" s="116"/>
      <c r="D170" s="75"/>
      <c r="E170" s="75"/>
      <c r="F170" s="75"/>
      <c r="G170" s="75"/>
      <c r="H170" s="122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</row>
    <row r="171" spans="1:19" ht="15.75" customHeight="1">
      <c r="A171" s="75"/>
      <c r="B171" s="75"/>
      <c r="C171" s="116"/>
      <c r="D171" s="75"/>
      <c r="E171" s="75"/>
      <c r="F171" s="75"/>
      <c r="G171" s="75"/>
      <c r="H171" s="122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</row>
    <row r="172" spans="1:19" ht="15.75" customHeight="1">
      <c r="A172" s="75"/>
      <c r="B172" s="75"/>
      <c r="C172" s="116"/>
      <c r="D172" s="75"/>
      <c r="E172" s="75"/>
      <c r="F172" s="75"/>
      <c r="G172" s="75"/>
      <c r="H172" s="122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</row>
    <row r="173" spans="1:19" ht="15.75" customHeight="1">
      <c r="A173" s="75"/>
      <c r="B173" s="75"/>
      <c r="C173" s="116"/>
      <c r="D173" s="75"/>
      <c r="E173" s="75"/>
      <c r="F173" s="75"/>
      <c r="G173" s="75"/>
      <c r="H173" s="122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</row>
    <row r="174" spans="1:19" ht="15.75" customHeight="1">
      <c r="A174" s="75"/>
      <c r="B174" s="75"/>
      <c r="C174" s="116"/>
      <c r="D174" s="75"/>
      <c r="E174" s="75"/>
      <c r="F174" s="75"/>
      <c r="G174" s="75"/>
      <c r="H174" s="122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</row>
    <row r="175" spans="1:19" ht="15.75" customHeight="1">
      <c r="A175" s="75"/>
      <c r="B175" s="75"/>
      <c r="C175" s="116"/>
      <c r="D175" s="75"/>
      <c r="E175" s="75"/>
      <c r="F175" s="75"/>
      <c r="G175" s="75"/>
      <c r="H175" s="122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</row>
    <row r="176" spans="1:19" ht="15.75" customHeight="1">
      <c r="A176" s="75"/>
      <c r="B176" s="75"/>
      <c r="C176" s="116"/>
      <c r="D176" s="75"/>
      <c r="E176" s="75"/>
      <c r="F176" s="75"/>
      <c r="G176" s="75"/>
      <c r="H176" s="122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</row>
    <row r="177" spans="1:19" ht="15.75" customHeight="1">
      <c r="A177" s="75"/>
      <c r="B177" s="75"/>
      <c r="C177" s="116"/>
      <c r="D177" s="75"/>
      <c r="E177" s="75"/>
      <c r="F177" s="75"/>
      <c r="G177" s="75"/>
      <c r="H177" s="122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</row>
    <row r="178" spans="1:19" ht="15.75" customHeight="1">
      <c r="A178" s="75"/>
      <c r="B178" s="75"/>
      <c r="C178" s="116"/>
      <c r="D178" s="75"/>
      <c r="E178" s="75"/>
      <c r="F178" s="75"/>
      <c r="G178" s="75"/>
      <c r="H178" s="122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</row>
    <row r="179" spans="1:19" ht="15.75" customHeight="1">
      <c r="A179" s="75"/>
      <c r="B179" s="75"/>
      <c r="C179" s="116"/>
      <c r="D179" s="75"/>
      <c r="E179" s="75"/>
      <c r="F179" s="75"/>
      <c r="G179" s="75"/>
      <c r="H179" s="122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</row>
    <row r="180" spans="1:19" ht="15.75" customHeight="1">
      <c r="A180" s="75"/>
      <c r="B180" s="75"/>
      <c r="C180" s="116"/>
      <c r="D180" s="75"/>
      <c r="E180" s="75"/>
      <c r="F180" s="75"/>
      <c r="G180" s="75"/>
      <c r="H180" s="122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</row>
    <row r="181" spans="1:19" ht="15.75" customHeight="1">
      <c r="A181" s="75"/>
      <c r="B181" s="75"/>
      <c r="C181" s="116"/>
      <c r="D181" s="75"/>
      <c r="E181" s="75"/>
      <c r="F181" s="75"/>
      <c r="G181" s="75"/>
      <c r="H181" s="122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</row>
    <row r="182" spans="1:19" ht="15.75" customHeight="1">
      <c r="A182" s="75"/>
      <c r="B182" s="75"/>
      <c r="C182" s="116"/>
      <c r="D182" s="75"/>
      <c r="E182" s="75"/>
      <c r="F182" s="75"/>
      <c r="G182" s="75"/>
      <c r="H182" s="122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</row>
    <row r="183" spans="1:19" ht="15.75" customHeight="1">
      <c r="A183" s="75"/>
      <c r="B183" s="75"/>
      <c r="C183" s="116"/>
      <c r="D183" s="75"/>
      <c r="E183" s="75"/>
      <c r="F183" s="75"/>
      <c r="G183" s="75"/>
      <c r="H183" s="122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</row>
    <row r="184" spans="1:19" ht="15.75" customHeight="1">
      <c r="A184" s="75"/>
      <c r="B184" s="75"/>
      <c r="C184" s="116"/>
      <c r="D184" s="75"/>
      <c r="E184" s="75"/>
      <c r="F184" s="75"/>
      <c r="G184" s="75"/>
      <c r="H184" s="122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</row>
    <row r="185" spans="1:19" ht="15.75" customHeight="1">
      <c r="A185" s="75"/>
      <c r="B185" s="75"/>
      <c r="C185" s="116"/>
      <c r="D185" s="75"/>
      <c r="E185" s="75"/>
      <c r="F185" s="75"/>
      <c r="G185" s="75"/>
      <c r="H185" s="122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</row>
    <row r="186" spans="1:19" ht="15.75" customHeight="1">
      <c r="A186" s="75"/>
      <c r="B186" s="75"/>
      <c r="C186" s="116"/>
      <c r="D186" s="75"/>
      <c r="E186" s="75"/>
      <c r="F186" s="75"/>
      <c r="G186" s="75"/>
      <c r="H186" s="122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</row>
    <row r="187" spans="1:19" ht="15.75" customHeight="1">
      <c r="A187" s="75"/>
      <c r="B187" s="75"/>
      <c r="C187" s="116"/>
      <c r="D187" s="75"/>
      <c r="E187" s="75"/>
      <c r="F187" s="75"/>
      <c r="G187" s="75"/>
      <c r="H187" s="122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</row>
    <row r="188" spans="1:19" ht="15.75" customHeight="1">
      <c r="A188" s="75"/>
      <c r="B188" s="75"/>
      <c r="C188" s="116"/>
      <c r="D188" s="75"/>
      <c r="E188" s="75"/>
      <c r="F188" s="75"/>
      <c r="G188" s="75"/>
      <c r="H188" s="122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</row>
    <row r="189" spans="1:19" ht="15.75" customHeight="1">
      <c r="A189" s="75"/>
      <c r="B189" s="75"/>
      <c r="C189" s="116"/>
      <c r="D189" s="75"/>
      <c r="E189" s="75"/>
      <c r="F189" s="75"/>
      <c r="G189" s="75"/>
      <c r="H189" s="122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</row>
    <row r="190" spans="1:19" ht="15.75" customHeight="1">
      <c r="A190" s="75"/>
      <c r="B190" s="75"/>
      <c r="C190" s="116"/>
      <c r="D190" s="75"/>
      <c r="E190" s="75"/>
      <c r="F190" s="75"/>
      <c r="G190" s="75"/>
      <c r="H190" s="122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</row>
    <row r="191" spans="1:19" ht="15.75" customHeight="1">
      <c r="A191" s="75"/>
      <c r="B191" s="75"/>
      <c r="C191" s="116"/>
      <c r="D191" s="75"/>
      <c r="E191" s="75"/>
      <c r="F191" s="75"/>
      <c r="G191" s="75"/>
      <c r="H191" s="122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</row>
    <row r="192" spans="1:19" ht="15.75" customHeight="1">
      <c r="A192" s="75"/>
      <c r="B192" s="75"/>
      <c r="C192" s="116"/>
      <c r="D192" s="75"/>
      <c r="E192" s="75"/>
      <c r="F192" s="75"/>
      <c r="G192" s="75"/>
      <c r="H192" s="122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</row>
    <row r="193" spans="1:19" ht="15.75" customHeight="1">
      <c r="A193" s="75"/>
      <c r="B193" s="75"/>
      <c r="C193" s="116"/>
      <c r="D193" s="75"/>
      <c r="E193" s="75"/>
      <c r="F193" s="75"/>
      <c r="G193" s="75"/>
      <c r="H193" s="122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</row>
    <row r="194" spans="1:19" ht="15.75" customHeight="1">
      <c r="A194" s="75"/>
      <c r="B194" s="75"/>
      <c r="C194" s="116"/>
      <c r="D194" s="75"/>
      <c r="E194" s="75"/>
      <c r="F194" s="75"/>
      <c r="G194" s="75"/>
      <c r="H194" s="122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</row>
    <row r="195" spans="1:19" ht="15.75" customHeight="1">
      <c r="A195" s="75"/>
      <c r="B195" s="75"/>
      <c r="C195" s="116"/>
      <c r="D195" s="75"/>
      <c r="E195" s="75"/>
      <c r="F195" s="75"/>
      <c r="G195" s="75"/>
      <c r="H195" s="122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</row>
    <row r="196" spans="1:19" ht="15.75" customHeight="1">
      <c r="A196" s="75"/>
      <c r="B196" s="75"/>
      <c r="C196" s="116"/>
      <c r="D196" s="75"/>
      <c r="E196" s="75"/>
      <c r="F196" s="75"/>
      <c r="G196" s="75"/>
      <c r="H196" s="122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</row>
    <row r="197" spans="1:19" ht="15.75" customHeight="1">
      <c r="A197" s="75"/>
      <c r="B197" s="75"/>
      <c r="C197" s="116"/>
      <c r="D197" s="75"/>
      <c r="E197" s="75"/>
      <c r="F197" s="75"/>
      <c r="G197" s="75"/>
      <c r="H197" s="122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</row>
    <row r="198" spans="1:19" ht="15.75" customHeight="1">
      <c r="A198" s="75"/>
      <c r="B198" s="75"/>
      <c r="C198" s="116"/>
      <c r="D198" s="75"/>
      <c r="E198" s="75"/>
      <c r="F198" s="75"/>
      <c r="G198" s="75"/>
      <c r="H198" s="122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</row>
    <row r="199" spans="1:19" ht="15.75" customHeight="1">
      <c r="A199" s="75"/>
      <c r="B199" s="75"/>
      <c r="C199" s="116"/>
      <c r="D199" s="75"/>
      <c r="E199" s="75"/>
      <c r="F199" s="75"/>
      <c r="G199" s="75"/>
      <c r="H199" s="122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</row>
    <row r="200" spans="1:19" ht="15.75" customHeight="1">
      <c r="A200" s="75"/>
      <c r="B200" s="75"/>
      <c r="C200" s="116"/>
      <c r="D200" s="75"/>
      <c r="E200" s="75"/>
      <c r="F200" s="75"/>
      <c r="G200" s="75"/>
      <c r="H200" s="122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</row>
    <row r="201" spans="1:19" ht="15.75" customHeight="1">
      <c r="A201" s="75"/>
      <c r="B201" s="75"/>
      <c r="C201" s="116"/>
      <c r="D201" s="75"/>
      <c r="E201" s="75"/>
      <c r="F201" s="75"/>
      <c r="G201" s="75"/>
      <c r="H201" s="122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</row>
    <row r="202" spans="1:19" ht="15.75" customHeight="1">
      <c r="A202" s="75"/>
      <c r="B202" s="75"/>
      <c r="C202" s="116"/>
      <c r="D202" s="75"/>
      <c r="E202" s="75"/>
      <c r="F202" s="75"/>
      <c r="G202" s="75"/>
      <c r="H202" s="122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</row>
    <row r="203" spans="1:19" ht="15.75" customHeight="1">
      <c r="A203" s="75"/>
      <c r="B203" s="75"/>
      <c r="C203" s="116"/>
      <c r="D203" s="75"/>
      <c r="E203" s="75"/>
      <c r="F203" s="75"/>
      <c r="G203" s="75"/>
      <c r="H203" s="122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</row>
    <row r="204" spans="1:19" ht="15.75" customHeight="1">
      <c r="A204" s="75"/>
      <c r="B204" s="75"/>
      <c r="C204" s="116"/>
      <c r="D204" s="75"/>
      <c r="E204" s="75"/>
      <c r="F204" s="75"/>
      <c r="G204" s="75"/>
      <c r="H204" s="122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</row>
    <row r="205" spans="1:19" ht="15.75" customHeight="1">
      <c r="A205" s="75"/>
      <c r="B205" s="75"/>
      <c r="C205" s="116"/>
      <c r="D205" s="75"/>
      <c r="E205" s="75"/>
      <c r="F205" s="75"/>
      <c r="G205" s="75"/>
      <c r="H205" s="122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</row>
    <row r="206" spans="1:19" ht="15.75" customHeight="1">
      <c r="A206" s="75"/>
      <c r="B206" s="75"/>
      <c r="C206" s="116"/>
      <c r="D206" s="75"/>
      <c r="E206" s="75"/>
      <c r="F206" s="75"/>
      <c r="G206" s="75"/>
      <c r="H206" s="122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</row>
    <row r="207" spans="1:19" ht="15.75" customHeight="1">
      <c r="A207" s="75"/>
      <c r="B207" s="75"/>
      <c r="C207" s="116"/>
      <c r="D207" s="75"/>
      <c r="E207" s="75"/>
      <c r="F207" s="75"/>
      <c r="G207" s="75"/>
      <c r="H207" s="122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</row>
    <row r="208" spans="1:19" ht="15.75" customHeight="1">
      <c r="A208" s="75"/>
      <c r="B208" s="75"/>
      <c r="C208" s="116"/>
      <c r="D208" s="75"/>
      <c r="E208" s="75"/>
      <c r="F208" s="75"/>
      <c r="G208" s="75"/>
      <c r="H208" s="122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</row>
    <row r="209" spans="1:19" ht="15.75" customHeight="1">
      <c r="A209" s="75"/>
      <c r="B209" s="75"/>
      <c r="C209" s="116"/>
      <c r="D209" s="75"/>
      <c r="E209" s="75"/>
      <c r="F209" s="75"/>
      <c r="G209" s="75"/>
      <c r="H209" s="122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</row>
    <row r="210" spans="1:19" ht="15.75" customHeight="1">
      <c r="A210" s="75"/>
      <c r="B210" s="75"/>
      <c r="C210" s="116"/>
      <c r="D210" s="75"/>
      <c r="E210" s="75"/>
      <c r="F210" s="75"/>
      <c r="G210" s="75"/>
      <c r="H210" s="122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</row>
    <row r="211" spans="1:19" ht="15.75" customHeight="1">
      <c r="A211" s="75"/>
      <c r="B211" s="75"/>
      <c r="C211" s="116"/>
      <c r="D211" s="75"/>
      <c r="E211" s="75"/>
      <c r="F211" s="75"/>
      <c r="G211" s="75"/>
      <c r="H211" s="122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</row>
    <row r="212" spans="1:19" ht="15.75" customHeight="1">
      <c r="A212" s="75"/>
      <c r="B212" s="75"/>
      <c r="C212" s="116"/>
      <c r="D212" s="75"/>
      <c r="E212" s="75"/>
      <c r="F212" s="75"/>
      <c r="G212" s="75"/>
      <c r="H212" s="122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</row>
    <row r="213" spans="1:19" ht="15.75" customHeight="1">
      <c r="A213" s="75"/>
      <c r="B213" s="75"/>
      <c r="C213" s="116"/>
      <c r="D213" s="75"/>
      <c r="E213" s="75"/>
      <c r="F213" s="75"/>
      <c r="G213" s="75"/>
      <c r="H213" s="122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</row>
    <row r="214" spans="1:19" ht="15.75" customHeight="1">
      <c r="A214" s="75"/>
      <c r="B214" s="75"/>
      <c r="C214" s="116"/>
      <c r="D214" s="75"/>
      <c r="E214" s="75"/>
      <c r="F214" s="75"/>
      <c r="G214" s="75"/>
      <c r="H214" s="122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</row>
    <row r="215" spans="1:19" ht="15.75" customHeight="1">
      <c r="A215" s="75"/>
      <c r="B215" s="75"/>
      <c r="C215" s="116"/>
      <c r="D215" s="75"/>
      <c r="E215" s="75"/>
      <c r="F215" s="75"/>
      <c r="G215" s="75"/>
      <c r="H215" s="122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</row>
    <row r="216" spans="1:19" ht="15.75" customHeight="1">
      <c r="A216" s="75"/>
      <c r="B216" s="75"/>
      <c r="C216" s="116"/>
      <c r="D216" s="75"/>
      <c r="E216" s="75"/>
      <c r="F216" s="75"/>
      <c r="G216" s="75"/>
      <c r="H216" s="122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</row>
    <row r="217" spans="1:19" ht="15.75" customHeight="1">
      <c r="A217" s="75"/>
      <c r="B217" s="75"/>
      <c r="C217" s="116"/>
      <c r="D217" s="75"/>
      <c r="E217" s="75"/>
      <c r="F217" s="75"/>
      <c r="G217" s="75"/>
      <c r="H217" s="122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</row>
    <row r="218" spans="1:19" ht="15.75" customHeight="1">
      <c r="A218" s="75"/>
      <c r="B218" s="75"/>
      <c r="C218" s="116"/>
      <c r="D218" s="75"/>
      <c r="E218" s="75"/>
      <c r="F218" s="75"/>
      <c r="G218" s="75"/>
      <c r="H218" s="122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</row>
    <row r="219" spans="1:19" ht="15.75" customHeight="1">
      <c r="A219" s="75"/>
      <c r="B219" s="75"/>
      <c r="C219" s="116"/>
      <c r="D219" s="75"/>
      <c r="E219" s="75"/>
      <c r="F219" s="75"/>
      <c r="G219" s="75"/>
      <c r="H219" s="122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</row>
    <row r="220" spans="1:19" ht="15.75" customHeight="1">
      <c r="A220" s="75"/>
      <c r="B220" s="75"/>
      <c r="C220" s="116"/>
      <c r="D220" s="75"/>
      <c r="E220" s="75"/>
      <c r="F220" s="75"/>
      <c r="G220" s="75"/>
      <c r="H220" s="122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</row>
    <row r="221" spans="1:19" ht="15.75" customHeight="1">
      <c r="A221" s="75"/>
      <c r="B221" s="75"/>
      <c r="C221" s="116"/>
      <c r="D221" s="75"/>
      <c r="E221" s="75"/>
      <c r="F221" s="75"/>
      <c r="G221" s="75"/>
      <c r="H221" s="122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</row>
    <row r="222" spans="1:19" ht="15.75" customHeight="1">
      <c r="A222" s="75"/>
      <c r="B222" s="75"/>
      <c r="C222" s="116"/>
      <c r="D222" s="75"/>
      <c r="E222" s="75"/>
      <c r="F222" s="75"/>
      <c r="G222" s="75"/>
      <c r="H222" s="122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</row>
    <row r="223" spans="1:19" ht="15.75" customHeight="1">
      <c r="A223" s="75"/>
      <c r="B223" s="75"/>
      <c r="C223" s="116"/>
      <c r="D223" s="75"/>
      <c r="E223" s="75"/>
      <c r="F223" s="75"/>
      <c r="G223" s="75"/>
      <c r="H223" s="122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</row>
    <row r="224" spans="1:19" ht="15.75" customHeight="1">
      <c r="A224" s="75"/>
      <c r="B224" s="75"/>
      <c r="C224" s="116"/>
      <c r="D224" s="75"/>
      <c r="E224" s="75"/>
      <c r="F224" s="75"/>
      <c r="G224" s="75"/>
      <c r="H224" s="122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</row>
    <row r="225" spans="1:19" ht="15.75" customHeight="1">
      <c r="A225" s="75"/>
      <c r="B225" s="75"/>
      <c r="C225" s="116"/>
      <c r="D225" s="75"/>
      <c r="E225" s="75"/>
      <c r="F225" s="75"/>
      <c r="G225" s="75"/>
      <c r="H225" s="122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</row>
    <row r="226" spans="1:19" ht="15.75" customHeight="1">
      <c r="A226" s="75"/>
      <c r="B226" s="75"/>
      <c r="C226" s="116"/>
      <c r="D226" s="75"/>
      <c r="E226" s="75"/>
      <c r="F226" s="75"/>
      <c r="G226" s="75"/>
      <c r="H226" s="122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</row>
    <row r="227" spans="1:19" ht="15.75" customHeight="1">
      <c r="A227" s="75"/>
      <c r="B227" s="75"/>
      <c r="C227" s="116"/>
      <c r="D227" s="75"/>
      <c r="E227" s="75"/>
      <c r="F227" s="75"/>
      <c r="G227" s="75"/>
      <c r="H227" s="122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</row>
    <row r="228" spans="1:19" ht="15.75" customHeight="1">
      <c r="A228" s="75"/>
      <c r="B228" s="75"/>
      <c r="C228" s="116"/>
      <c r="D228" s="75"/>
      <c r="E228" s="75"/>
      <c r="F228" s="75"/>
      <c r="G228" s="75"/>
      <c r="H228" s="122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</row>
    <row r="229" spans="1:19" ht="15.75" customHeight="1">
      <c r="A229" s="75"/>
      <c r="B229" s="75"/>
      <c r="C229" s="116"/>
      <c r="D229" s="75"/>
      <c r="E229" s="75"/>
      <c r="F229" s="75"/>
      <c r="G229" s="75"/>
      <c r="H229" s="122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</row>
    <row r="230" spans="1:19" ht="15.75" customHeight="1">
      <c r="A230" s="75"/>
      <c r="B230" s="75"/>
      <c r="C230" s="116"/>
      <c r="D230" s="75"/>
      <c r="E230" s="75"/>
      <c r="F230" s="75"/>
      <c r="G230" s="75"/>
      <c r="H230" s="122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</row>
    <row r="231" spans="1:19" ht="15.75" customHeight="1">
      <c r="A231" s="75"/>
      <c r="B231" s="75"/>
      <c r="C231" s="116"/>
      <c r="D231" s="75"/>
      <c r="E231" s="75"/>
      <c r="F231" s="75"/>
      <c r="G231" s="75"/>
      <c r="H231" s="122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</row>
    <row r="232" spans="1:19" ht="15.75" customHeight="1">
      <c r="A232" s="75"/>
      <c r="B232" s="75"/>
      <c r="C232" s="116"/>
      <c r="D232" s="75"/>
      <c r="E232" s="75"/>
      <c r="F232" s="75"/>
      <c r="G232" s="75"/>
      <c r="H232" s="122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</row>
    <row r="233" spans="1:19" ht="15.75" customHeight="1">
      <c r="A233" s="75"/>
      <c r="B233" s="75"/>
      <c r="C233" s="116"/>
      <c r="D233" s="75"/>
      <c r="E233" s="75"/>
      <c r="F233" s="75"/>
      <c r="G233" s="75"/>
      <c r="H233" s="122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</row>
    <row r="234" spans="1:19" ht="15.75" customHeight="1">
      <c r="A234" s="75"/>
      <c r="B234" s="75"/>
      <c r="C234" s="116"/>
      <c r="D234" s="75"/>
      <c r="E234" s="75"/>
      <c r="F234" s="75"/>
      <c r="G234" s="75"/>
      <c r="H234" s="122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</row>
    <row r="235" spans="1:19" ht="15.75" customHeight="1">
      <c r="A235" s="75"/>
      <c r="B235" s="75"/>
      <c r="C235" s="116"/>
      <c r="D235" s="75"/>
      <c r="E235" s="75"/>
      <c r="F235" s="75"/>
      <c r="G235" s="75"/>
      <c r="H235" s="122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</row>
    <row r="236" spans="1:19" ht="15.75" customHeight="1">
      <c r="A236" s="75"/>
      <c r="B236" s="75"/>
      <c r="C236" s="116"/>
      <c r="D236" s="75"/>
      <c r="E236" s="75"/>
      <c r="F236" s="75"/>
      <c r="G236" s="75"/>
      <c r="H236" s="122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</row>
    <row r="237" spans="1:19" ht="15.75" customHeight="1">
      <c r="A237" s="75"/>
      <c r="B237" s="75"/>
      <c r="C237" s="116"/>
      <c r="D237" s="75"/>
      <c r="E237" s="75"/>
      <c r="F237" s="75"/>
      <c r="G237" s="75"/>
      <c r="H237" s="122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</row>
    <row r="238" spans="1:19" ht="15.75" customHeight="1">
      <c r="A238" s="75"/>
      <c r="B238" s="75"/>
      <c r="C238" s="116"/>
      <c r="D238" s="75"/>
      <c r="E238" s="75"/>
      <c r="F238" s="75"/>
      <c r="G238" s="75"/>
      <c r="H238" s="122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</row>
    <row r="239" spans="1:19" ht="15.75" customHeight="1">
      <c r="A239" s="75"/>
      <c r="B239" s="75"/>
      <c r="C239" s="116"/>
      <c r="D239" s="75"/>
      <c r="E239" s="75"/>
      <c r="F239" s="75"/>
      <c r="G239" s="75"/>
      <c r="H239" s="122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</row>
    <row r="240" spans="1:19" ht="15.75" customHeight="1">
      <c r="A240" s="75"/>
      <c r="B240" s="75"/>
      <c r="C240" s="116"/>
      <c r="D240" s="75"/>
      <c r="E240" s="75"/>
      <c r="F240" s="75"/>
      <c r="G240" s="75"/>
      <c r="H240" s="122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</row>
    <row r="241" spans="1:19" ht="15.75" customHeight="1">
      <c r="A241" s="75"/>
      <c r="B241" s="75"/>
      <c r="C241" s="116"/>
      <c r="D241" s="75"/>
      <c r="E241" s="75"/>
      <c r="F241" s="75"/>
      <c r="G241" s="75"/>
      <c r="H241" s="122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</row>
    <row r="242" spans="1:19" ht="15.75" customHeight="1">
      <c r="A242" s="75"/>
      <c r="B242" s="75"/>
      <c r="C242" s="116"/>
      <c r="D242" s="75"/>
      <c r="E242" s="75"/>
      <c r="F242" s="75"/>
      <c r="G242" s="75"/>
      <c r="H242" s="122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</row>
    <row r="243" spans="1:19" ht="15.75" customHeight="1">
      <c r="A243" s="75"/>
      <c r="B243" s="75"/>
      <c r="C243" s="116"/>
      <c r="D243" s="75"/>
      <c r="E243" s="75"/>
      <c r="F243" s="75"/>
      <c r="G243" s="75"/>
      <c r="H243" s="122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</row>
    <row r="244" spans="1:19" ht="15.75" customHeight="1">
      <c r="A244" s="75"/>
      <c r="B244" s="75"/>
      <c r="C244" s="116"/>
      <c r="D244" s="75"/>
      <c r="E244" s="75"/>
      <c r="F244" s="75"/>
      <c r="G244" s="75"/>
      <c r="H244" s="122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</row>
    <row r="245" spans="1:19" ht="15.75" customHeight="1">
      <c r="A245" s="75"/>
      <c r="B245" s="75"/>
      <c r="C245" s="116"/>
      <c r="D245" s="75"/>
      <c r="E245" s="75"/>
      <c r="F245" s="75"/>
      <c r="G245" s="75"/>
      <c r="H245" s="122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</row>
    <row r="246" spans="1:19" ht="15.75" customHeight="1">
      <c r="A246" s="75"/>
      <c r="B246" s="75"/>
      <c r="C246" s="116"/>
      <c r="D246" s="75"/>
      <c r="E246" s="75"/>
      <c r="F246" s="75"/>
      <c r="G246" s="75"/>
      <c r="H246" s="122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</row>
    <row r="247" spans="1:19" ht="15.75" customHeight="1">
      <c r="A247" s="75"/>
      <c r="B247" s="75"/>
      <c r="C247" s="116"/>
      <c r="D247" s="75"/>
      <c r="E247" s="75"/>
      <c r="F247" s="75"/>
      <c r="G247" s="75"/>
      <c r="H247" s="122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</row>
    <row r="248" spans="1:19" ht="15.75" customHeight="1">
      <c r="A248" s="75"/>
      <c r="B248" s="75"/>
      <c r="C248" s="116"/>
      <c r="D248" s="75"/>
      <c r="E248" s="75"/>
      <c r="F248" s="75"/>
      <c r="G248" s="75"/>
      <c r="H248" s="122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</row>
    <row r="249" spans="1:19" ht="15.75" customHeight="1">
      <c r="A249" s="75"/>
      <c r="B249" s="75"/>
      <c r="C249" s="116"/>
      <c r="D249" s="75"/>
      <c r="E249" s="75"/>
      <c r="F249" s="75"/>
      <c r="G249" s="75"/>
      <c r="H249" s="122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</row>
    <row r="250" spans="1:19" ht="15.75" customHeight="1">
      <c r="A250" s="75"/>
      <c r="B250" s="75"/>
      <c r="C250" s="116"/>
      <c r="D250" s="75"/>
      <c r="E250" s="75"/>
      <c r="F250" s="75"/>
      <c r="G250" s="75"/>
      <c r="H250" s="122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</row>
    <row r="251" spans="1:19" ht="15.75" customHeight="1">
      <c r="A251" s="75"/>
      <c r="B251" s="75"/>
      <c r="C251" s="116"/>
      <c r="D251" s="75"/>
      <c r="E251" s="75"/>
      <c r="F251" s="75"/>
      <c r="G251" s="75"/>
      <c r="H251" s="122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</row>
    <row r="252" spans="1:19" ht="15.75" customHeight="1">
      <c r="A252" s="75"/>
      <c r="B252" s="75"/>
      <c r="C252" s="116"/>
      <c r="D252" s="75"/>
      <c r="E252" s="75"/>
      <c r="F252" s="75"/>
      <c r="G252" s="75"/>
      <c r="H252" s="122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</row>
    <row r="253" spans="1:19" ht="15.75" customHeight="1">
      <c r="A253" s="75"/>
      <c r="B253" s="75"/>
      <c r="C253" s="116"/>
      <c r="D253" s="75"/>
      <c r="E253" s="75"/>
      <c r="F253" s="75"/>
      <c r="G253" s="75"/>
      <c r="H253" s="122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</row>
    <row r="254" spans="1:19" ht="15.75" customHeight="1">
      <c r="A254" s="75"/>
      <c r="B254" s="75"/>
      <c r="C254" s="116"/>
      <c r="D254" s="75"/>
      <c r="E254" s="75"/>
      <c r="F254" s="75"/>
      <c r="G254" s="75"/>
      <c r="H254" s="122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</row>
    <row r="255" spans="1:19" ht="15.75" customHeight="1">
      <c r="A255" s="75"/>
      <c r="B255" s="75"/>
      <c r="C255" s="116"/>
      <c r="D255" s="75"/>
      <c r="E255" s="75"/>
      <c r="F255" s="75"/>
      <c r="G255" s="75"/>
      <c r="H255" s="122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</row>
    <row r="256" spans="1:19" ht="15.75" customHeight="1">
      <c r="A256" s="75"/>
      <c r="B256" s="75"/>
      <c r="C256" s="116"/>
      <c r="D256" s="75"/>
      <c r="E256" s="75"/>
      <c r="F256" s="75"/>
      <c r="G256" s="75"/>
      <c r="H256" s="122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</row>
    <row r="257" spans="1:19" ht="15.75" customHeight="1">
      <c r="A257" s="75"/>
      <c r="B257" s="75"/>
      <c r="C257" s="116"/>
      <c r="D257" s="75"/>
      <c r="E257" s="75"/>
      <c r="F257" s="75"/>
      <c r="G257" s="75"/>
      <c r="H257" s="122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</row>
    <row r="258" spans="1:19" ht="15.75" customHeight="1">
      <c r="A258" s="75"/>
      <c r="B258" s="75"/>
      <c r="C258" s="116"/>
      <c r="D258" s="75"/>
      <c r="E258" s="75"/>
      <c r="F258" s="75"/>
      <c r="G258" s="75"/>
      <c r="H258" s="122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</row>
    <row r="259" spans="1:19" ht="15.75" customHeight="1">
      <c r="A259" s="75"/>
      <c r="B259" s="75"/>
      <c r="C259" s="116"/>
      <c r="D259" s="75"/>
      <c r="E259" s="75"/>
      <c r="F259" s="75"/>
      <c r="G259" s="75"/>
      <c r="H259" s="122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</row>
    <row r="260" spans="1:19" ht="15.75" customHeight="1">
      <c r="A260" s="75"/>
      <c r="B260" s="75"/>
      <c r="C260" s="116"/>
      <c r="D260" s="75"/>
      <c r="E260" s="75"/>
      <c r="F260" s="75"/>
      <c r="G260" s="75"/>
      <c r="H260" s="122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</row>
    <row r="261" spans="1:19" ht="15.75" customHeight="1">
      <c r="A261" s="75"/>
      <c r="B261" s="75"/>
      <c r="C261" s="116"/>
      <c r="D261" s="75"/>
      <c r="E261" s="75"/>
      <c r="F261" s="75"/>
      <c r="G261" s="75"/>
      <c r="H261" s="122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</row>
    <row r="262" spans="1:19" ht="15.75" customHeight="1">
      <c r="A262" s="75"/>
      <c r="B262" s="75"/>
      <c r="C262" s="116"/>
      <c r="D262" s="75"/>
      <c r="E262" s="75"/>
      <c r="F262" s="75"/>
      <c r="G262" s="75"/>
      <c r="H262" s="122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</row>
    <row r="263" spans="1:19" ht="15.75" customHeight="1">
      <c r="A263" s="75"/>
      <c r="B263" s="75"/>
      <c r="C263" s="116"/>
      <c r="D263" s="75"/>
      <c r="E263" s="75"/>
      <c r="F263" s="75"/>
      <c r="G263" s="75"/>
      <c r="H263" s="122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</row>
    <row r="264" spans="1:19" ht="15.75" customHeight="1">
      <c r="A264" s="75"/>
      <c r="B264" s="75"/>
      <c r="C264" s="116"/>
      <c r="D264" s="75"/>
      <c r="E264" s="75"/>
      <c r="F264" s="75"/>
      <c r="G264" s="75"/>
      <c r="H264" s="122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</row>
    <row r="265" spans="1:19" ht="15.75" customHeight="1">
      <c r="A265" s="75"/>
      <c r="B265" s="75"/>
      <c r="C265" s="116"/>
      <c r="D265" s="75"/>
      <c r="E265" s="75"/>
      <c r="F265" s="75"/>
      <c r="G265" s="75"/>
      <c r="H265" s="122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</row>
    <row r="266" spans="1:19" ht="15.75" customHeight="1">
      <c r="A266" s="75"/>
      <c r="B266" s="75"/>
      <c r="C266" s="116"/>
      <c r="D266" s="75"/>
      <c r="E266" s="75"/>
      <c r="F266" s="75"/>
      <c r="G266" s="75"/>
      <c r="H266" s="122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</row>
    <row r="267" spans="1:19" ht="15.75" customHeight="1">
      <c r="A267" s="75"/>
      <c r="B267" s="75"/>
      <c r="C267" s="116"/>
      <c r="D267" s="75"/>
      <c r="E267" s="75"/>
      <c r="F267" s="75"/>
      <c r="G267" s="75"/>
      <c r="H267" s="122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</row>
    <row r="268" spans="1:19" ht="15.75" customHeight="1">
      <c r="A268" s="75"/>
      <c r="B268" s="75"/>
      <c r="C268" s="116"/>
      <c r="D268" s="75"/>
      <c r="E268" s="75"/>
      <c r="F268" s="75"/>
      <c r="G268" s="75"/>
      <c r="H268" s="122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</row>
    <row r="269" spans="1:19" ht="15.75" customHeight="1">
      <c r="A269" s="75"/>
      <c r="B269" s="75"/>
      <c r="C269" s="116"/>
      <c r="D269" s="75"/>
      <c r="E269" s="75"/>
      <c r="F269" s="75"/>
      <c r="G269" s="75"/>
      <c r="H269" s="122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</row>
    <row r="270" spans="1:19" ht="15.75" customHeight="1">
      <c r="A270" s="75"/>
      <c r="B270" s="75"/>
      <c r="C270" s="116"/>
      <c r="D270" s="75"/>
      <c r="E270" s="75"/>
      <c r="F270" s="75"/>
      <c r="G270" s="75"/>
      <c r="H270" s="122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</row>
    <row r="271" spans="1:19" ht="15.75" customHeight="1">
      <c r="A271" s="75"/>
      <c r="B271" s="75"/>
      <c r="C271" s="116"/>
      <c r="D271" s="75"/>
      <c r="E271" s="75"/>
      <c r="F271" s="75"/>
      <c r="G271" s="75"/>
      <c r="H271" s="122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</row>
    <row r="272" spans="1:19" ht="15.75" customHeight="1">
      <c r="A272" s="75"/>
      <c r="B272" s="75"/>
      <c r="C272" s="116"/>
      <c r="D272" s="75"/>
      <c r="E272" s="75"/>
      <c r="F272" s="75"/>
      <c r="G272" s="75"/>
      <c r="H272" s="122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</row>
    <row r="273" spans="1:19" ht="15.75" customHeight="1">
      <c r="A273" s="75"/>
      <c r="B273" s="75"/>
      <c r="C273" s="116"/>
      <c r="D273" s="75"/>
      <c r="E273" s="75"/>
      <c r="F273" s="75"/>
      <c r="G273" s="75"/>
      <c r="H273" s="122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</row>
    <row r="274" spans="1:19" ht="15.75" customHeight="1">
      <c r="A274" s="75"/>
      <c r="B274" s="75"/>
      <c r="C274" s="116"/>
      <c r="D274" s="75"/>
      <c r="E274" s="75"/>
      <c r="F274" s="75"/>
      <c r="G274" s="75"/>
      <c r="H274" s="122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</row>
    <row r="275" spans="1:19" ht="15.75" customHeight="1">
      <c r="A275" s="75"/>
      <c r="B275" s="75"/>
      <c r="C275" s="116"/>
      <c r="D275" s="75"/>
      <c r="E275" s="75"/>
      <c r="F275" s="75"/>
      <c r="G275" s="75"/>
      <c r="H275" s="122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</row>
    <row r="276" spans="1:19" ht="15.75" customHeight="1">
      <c r="A276" s="75"/>
      <c r="B276" s="75"/>
      <c r="C276" s="116"/>
      <c r="D276" s="75"/>
      <c r="E276" s="75"/>
      <c r="F276" s="75"/>
      <c r="G276" s="75"/>
      <c r="H276" s="122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</row>
    <row r="277" spans="1:19" ht="15.75" customHeight="1">
      <c r="A277" s="75"/>
      <c r="B277" s="75"/>
      <c r="C277" s="116"/>
      <c r="D277" s="75"/>
      <c r="E277" s="75"/>
      <c r="F277" s="75"/>
      <c r="G277" s="75"/>
      <c r="H277" s="122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</row>
    <row r="278" spans="1:19" ht="15.75" customHeight="1">
      <c r="A278" s="75"/>
      <c r="B278" s="75"/>
      <c r="C278" s="116"/>
      <c r="D278" s="75"/>
      <c r="E278" s="75"/>
      <c r="F278" s="75"/>
      <c r="G278" s="75"/>
      <c r="H278" s="122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</row>
    <row r="279" spans="1:19" ht="15.75" customHeight="1">
      <c r="A279" s="75"/>
      <c r="B279" s="75"/>
      <c r="C279" s="116"/>
      <c r="D279" s="75"/>
      <c r="E279" s="75"/>
      <c r="F279" s="75"/>
      <c r="G279" s="75"/>
      <c r="H279" s="122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</row>
    <row r="280" spans="1:19" ht="15.75" customHeight="1">
      <c r="A280" s="75"/>
      <c r="B280" s="75"/>
      <c r="C280" s="116"/>
      <c r="D280" s="75"/>
      <c r="E280" s="75"/>
      <c r="F280" s="75"/>
      <c r="G280" s="75"/>
      <c r="H280" s="122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</row>
    <row r="281" spans="1:19" ht="15.75" customHeight="1">
      <c r="A281" s="75"/>
      <c r="B281" s="75"/>
      <c r="C281" s="116"/>
      <c r="D281" s="75"/>
      <c r="E281" s="75"/>
      <c r="F281" s="75"/>
      <c r="G281" s="75"/>
      <c r="H281" s="122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</row>
    <row r="282" spans="1:19" ht="15.75" customHeight="1">
      <c r="A282" s="75"/>
      <c r="B282" s="75"/>
      <c r="C282" s="116"/>
      <c r="D282" s="75"/>
      <c r="E282" s="75"/>
      <c r="F282" s="75"/>
      <c r="G282" s="75"/>
      <c r="H282" s="122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</row>
    <row r="283" spans="1:19" ht="15.75" customHeight="1">
      <c r="A283" s="75"/>
      <c r="B283" s="75"/>
      <c r="C283" s="116"/>
      <c r="D283" s="75"/>
      <c r="E283" s="75"/>
      <c r="F283" s="75"/>
      <c r="G283" s="75"/>
      <c r="H283" s="122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</row>
    <row r="284" spans="1:19" ht="15.75" customHeight="1">
      <c r="A284" s="75"/>
      <c r="B284" s="75"/>
      <c r="C284" s="116"/>
      <c r="D284" s="75"/>
      <c r="E284" s="75"/>
      <c r="F284" s="75"/>
      <c r="G284" s="75"/>
      <c r="H284" s="122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</row>
    <row r="285" spans="1:19" ht="15.75" customHeight="1">
      <c r="A285" s="75"/>
      <c r="B285" s="75"/>
      <c r="C285" s="116"/>
      <c r="D285" s="75"/>
      <c r="E285" s="75"/>
      <c r="F285" s="75"/>
      <c r="G285" s="75"/>
      <c r="H285" s="122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</row>
    <row r="286" spans="1:19" ht="15.75" customHeight="1">
      <c r="A286" s="75"/>
      <c r="B286" s="75"/>
      <c r="C286" s="116"/>
      <c r="D286" s="75"/>
      <c r="E286" s="75"/>
      <c r="F286" s="75"/>
      <c r="G286" s="75"/>
      <c r="H286" s="122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</row>
    <row r="287" spans="1:19" ht="15.75" customHeight="1">
      <c r="A287" s="75"/>
      <c r="B287" s="75"/>
      <c r="C287" s="116"/>
      <c r="D287" s="75"/>
      <c r="E287" s="75"/>
      <c r="F287" s="75"/>
      <c r="G287" s="75"/>
      <c r="H287" s="122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</row>
    <row r="288" spans="1:19" ht="15.75" customHeight="1">
      <c r="A288" s="75"/>
      <c r="B288" s="75"/>
      <c r="C288" s="116"/>
      <c r="D288" s="75"/>
      <c r="E288" s="75"/>
      <c r="F288" s="75"/>
      <c r="G288" s="75"/>
      <c r="H288" s="122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</row>
    <row r="289" spans="1:19" ht="15.75" customHeight="1">
      <c r="A289" s="75"/>
      <c r="B289" s="75"/>
      <c r="C289" s="116"/>
      <c r="D289" s="75"/>
      <c r="E289" s="75"/>
      <c r="F289" s="75"/>
      <c r="G289" s="75"/>
      <c r="H289" s="122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</row>
    <row r="290" spans="1:19" ht="15.75" customHeight="1">
      <c r="A290" s="75"/>
      <c r="B290" s="75"/>
      <c r="C290" s="116"/>
      <c r="D290" s="75"/>
      <c r="E290" s="75"/>
      <c r="F290" s="75"/>
      <c r="G290" s="75"/>
      <c r="H290" s="122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</row>
    <row r="291" spans="1:19" ht="15.75" customHeight="1">
      <c r="A291" s="75"/>
      <c r="B291" s="75"/>
      <c r="C291" s="116"/>
      <c r="D291" s="75"/>
      <c r="E291" s="75"/>
      <c r="F291" s="75"/>
      <c r="G291" s="75"/>
      <c r="H291" s="122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</row>
    <row r="292" spans="1:19" ht="15.75" customHeight="1">
      <c r="A292" s="75"/>
      <c r="B292" s="75"/>
      <c r="C292" s="116"/>
      <c r="D292" s="75"/>
      <c r="E292" s="75"/>
      <c r="F292" s="75"/>
      <c r="G292" s="75"/>
      <c r="H292" s="122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</row>
    <row r="293" spans="1:19" ht="15.75" customHeight="1">
      <c r="A293" s="75"/>
      <c r="B293" s="75"/>
      <c r="C293" s="116"/>
      <c r="D293" s="75"/>
      <c r="E293" s="75"/>
      <c r="F293" s="75"/>
      <c r="G293" s="75"/>
      <c r="H293" s="122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</row>
    <row r="294" spans="1:19" ht="15.75" customHeight="1">
      <c r="A294" s="75"/>
      <c r="B294" s="75"/>
      <c r="C294" s="116"/>
      <c r="D294" s="75"/>
      <c r="E294" s="75"/>
      <c r="F294" s="75"/>
      <c r="G294" s="75"/>
      <c r="H294" s="122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</row>
    <row r="295" spans="1:19" ht="15.75" customHeight="1">
      <c r="A295" s="75"/>
      <c r="B295" s="75"/>
      <c r="C295" s="116"/>
      <c r="D295" s="75"/>
      <c r="E295" s="75"/>
      <c r="F295" s="75"/>
      <c r="G295" s="75"/>
      <c r="H295" s="122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</row>
    <row r="296" spans="1:19" ht="15.75" customHeight="1">
      <c r="A296" s="75"/>
      <c r="B296" s="75"/>
      <c r="C296" s="116"/>
      <c r="D296" s="75"/>
      <c r="E296" s="75"/>
      <c r="F296" s="75"/>
      <c r="G296" s="75"/>
      <c r="H296" s="122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</row>
    <row r="297" spans="1:19" ht="15.75" customHeight="1">
      <c r="A297" s="75"/>
      <c r="B297" s="75"/>
      <c r="C297" s="116"/>
      <c r="D297" s="75"/>
      <c r="E297" s="75"/>
      <c r="F297" s="75"/>
      <c r="G297" s="75"/>
      <c r="H297" s="122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</row>
    <row r="298" spans="1:19" ht="15.75" customHeight="1">
      <c r="A298" s="75"/>
      <c r="B298" s="75"/>
      <c r="C298" s="116"/>
      <c r="D298" s="75"/>
      <c r="E298" s="75"/>
      <c r="F298" s="75"/>
      <c r="G298" s="75"/>
      <c r="H298" s="122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</row>
    <row r="299" spans="1:19" ht="15.75" customHeight="1">
      <c r="A299" s="75"/>
      <c r="B299" s="75"/>
      <c r="C299" s="116"/>
      <c r="D299" s="75"/>
      <c r="E299" s="75"/>
      <c r="F299" s="75"/>
      <c r="G299" s="75"/>
      <c r="H299" s="122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</row>
    <row r="300" spans="1:19" ht="15.75" customHeight="1">
      <c r="A300" s="75"/>
      <c r="B300" s="75"/>
      <c r="C300" s="116"/>
      <c r="D300" s="75"/>
      <c r="E300" s="75"/>
      <c r="F300" s="75"/>
      <c r="G300" s="75"/>
      <c r="H300" s="122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</row>
    <row r="301" spans="1:19" ht="15.75" customHeight="1">
      <c r="A301" s="75"/>
      <c r="B301" s="75"/>
      <c r="C301" s="116"/>
      <c r="D301" s="75"/>
      <c r="E301" s="75"/>
      <c r="F301" s="75"/>
      <c r="G301" s="75"/>
      <c r="H301" s="122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</row>
    <row r="302" spans="1:19" ht="15.75" customHeight="1">
      <c r="A302" s="75"/>
      <c r="B302" s="75"/>
      <c r="C302" s="116"/>
      <c r="D302" s="75"/>
      <c r="E302" s="75"/>
      <c r="F302" s="75"/>
      <c r="G302" s="75"/>
      <c r="H302" s="122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</row>
    <row r="303" spans="1:19" ht="15.75" customHeight="1">
      <c r="A303" s="75"/>
      <c r="B303" s="75"/>
      <c r="C303" s="116"/>
      <c r="D303" s="75"/>
      <c r="E303" s="75"/>
      <c r="F303" s="75"/>
      <c r="G303" s="75"/>
      <c r="H303" s="122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</row>
    <row r="304" spans="1:19" ht="15.75" customHeight="1">
      <c r="A304" s="75"/>
      <c r="B304" s="75"/>
      <c r="C304" s="116"/>
      <c r="D304" s="75"/>
      <c r="E304" s="75"/>
      <c r="F304" s="75"/>
      <c r="G304" s="75"/>
      <c r="H304" s="122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</row>
    <row r="305" spans="1:19" ht="15.75" customHeight="1">
      <c r="A305" s="75"/>
      <c r="B305" s="75"/>
      <c r="C305" s="116"/>
      <c r="D305" s="75"/>
      <c r="E305" s="75"/>
      <c r="F305" s="75"/>
      <c r="G305" s="75"/>
      <c r="H305" s="122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</row>
    <row r="306" spans="1:19" ht="15.75" customHeight="1">
      <c r="A306" s="75"/>
      <c r="B306" s="75"/>
      <c r="C306" s="116"/>
      <c r="D306" s="75"/>
      <c r="E306" s="75"/>
      <c r="F306" s="75"/>
      <c r="G306" s="75"/>
      <c r="H306" s="122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</row>
    <row r="307" spans="1:19" ht="15.75" customHeight="1">
      <c r="A307" s="75"/>
      <c r="B307" s="75"/>
      <c r="C307" s="116"/>
      <c r="D307" s="75"/>
      <c r="E307" s="75"/>
      <c r="F307" s="75"/>
      <c r="G307" s="75"/>
      <c r="H307" s="122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</row>
    <row r="308" spans="1:19" ht="15.75" customHeight="1">
      <c r="A308" s="75"/>
      <c r="B308" s="75"/>
      <c r="C308" s="116"/>
      <c r="D308" s="75"/>
      <c r="E308" s="75"/>
      <c r="F308" s="75"/>
      <c r="G308" s="75"/>
      <c r="H308" s="122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</row>
    <row r="309" spans="1:19" ht="15.75" customHeight="1">
      <c r="A309" s="75"/>
      <c r="B309" s="75"/>
      <c r="C309" s="116"/>
      <c r="D309" s="75"/>
      <c r="E309" s="75"/>
      <c r="F309" s="75"/>
      <c r="G309" s="75"/>
      <c r="H309" s="122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</row>
    <row r="310" spans="1:19" ht="15.75" customHeight="1">
      <c r="A310" s="75"/>
      <c r="B310" s="75"/>
      <c r="C310" s="116"/>
      <c r="D310" s="75"/>
      <c r="E310" s="75"/>
      <c r="F310" s="75"/>
      <c r="G310" s="75"/>
      <c r="H310" s="122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</row>
    <row r="311" spans="1:19" ht="15.75" customHeight="1">
      <c r="A311" s="75"/>
      <c r="B311" s="75"/>
      <c r="C311" s="116"/>
      <c r="D311" s="75"/>
      <c r="E311" s="75"/>
      <c r="F311" s="75"/>
      <c r="G311" s="75"/>
      <c r="H311" s="122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</row>
    <row r="312" spans="1:19" ht="15.75" customHeight="1">
      <c r="A312" s="75"/>
      <c r="B312" s="75"/>
      <c r="C312" s="116"/>
      <c r="D312" s="75"/>
      <c r="E312" s="75"/>
      <c r="F312" s="75"/>
      <c r="G312" s="75"/>
      <c r="H312" s="122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</row>
    <row r="313" spans="1:19" ht="15.75" customHeight="1">
      <c r="A313" s="75"/>
      <c r="B313" s="75"/>
      <c r="C313" s="116"/>
      <c r="D313" s="75"/>
      <c r="E313" s="75"/>
      <c r="F313" s="75"/>
      <c r="G313" s="75"/>
      <c r="H313" s="122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</row>
    <row r="314" spans="1:19" ht="15.75" customHeight="1">
      <c r="A314" s="75"/>
      <c r="B314" s="75"/>
      <c r="C314" s="116"/>
      <c r="D314" s="75"/>
      <c r="E314" s="75"/>
      <c r="F314" s="75"/>
      <c r="G314" s="75"/>
      <c r="H314" s="122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</row>
    <row r="315" spans="1:19" ht="15.75" customHeight="1">
      <c r="A315" s="75"/>
      <c r="B315" s="75"/>
      <c r="C315" s="116"/>
      <c r="D315" s="75"/>
      <c r="E315" s="75"/>
      <c r="F315" s="75"/>
      <c r="G315" s="75"/>
      <c r="H315" s="122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</row>
    <row r="316" spans="1:19" ht="15.75" customHeight="1">
      <c r="A316" s="75"/>
      <c r="B316" s="75"/>
      <c r="C316" s="116"/>
      <c r="D316" s="75"/>
      <c r="E316" s="75"/>
      <c r="F316" s="75"/>
      <c r="G316" s="75"/>
      <c r="H316" s="122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</row>
    <row r="317" spans="1:19" ht="15.75" customHeight="1">
      <c r="A317" s="75"/>
      <c r="B317" s="75"/>
      <c r="C317" s="116"/>
      <c r="D317" s="75"/>
      <c r="E317" s="75"/>
      <c r="F317" s="75"/>
      <c r="G317" s="75"/>
      <c r="H317" s="122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</row>
    <row r="318" spans="1:19" ht="15.75" customHeight="1">
      <c r="A318" s="75"/>
      <c r="B318" s="75"/>
      <c r="C318" s="116"/>
      <c r="D318" s="75"/>
      <c r="E318" s="75"/>
      <c r="F318" s="75"/>
      <c r="G318" s="75"/>
      <c r="H318" s="122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</row>
    <row r="319" spans="1:19" ht="15.75" customHeight="1">
      <c r="A319" s="75"/>
      <c r="B319" s="75"/>
      <c r="C319" s="116"/>
      <c r="D319" s="75"/>
      <c r="E319" s="75"/>
      <c r="F319" s="75"/>
      <c r="G319" s="75"/>
      <c r="H319" s="122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</row>
    <row r="320" spans="1:19" ht="15.75" customHeight="1">
      <c r="A320" s="75"/>
      <c r="B320" s="75"/>
      <c r="C320" s="116"/>
      <c r="D320" s="75"/>
      <c r="E320" s="75"/>
      <c r="F320" s="75"/>
      <c r="G320" s="75"/>
      <c r="H320" s="122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</row>
    <row r="321" spans="1:19" ht="15.75" customHeight="1">
      <c r="A321" s="75"/>
      <c r="B321" s="75"/>
      <c r="C321" s="116"/>
      <c r="D321" s="75"/>
      <c r="E321" s="75"/>
      <c r="F321" s="75"/>
      <c r="G321" s="75"/>
      <c r="H321" s="122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</row>
    <row r="322" spans="1:19" ht="15.75" customHeight="1">
      <c r="A322" s="75"/>
      <c r="B322" s="75"/>
      <c r="C322" s="116"/>
      <c r="D322" s="75"/>
      <c r="E322" s="75"/>
      <c r="F322" s="75"/>
      <c r="G322" s="75"/>
      <c r="H322" s="122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</row>
    <row r="323" spans="1:19" ht="15.75" customHeight="1">
      <c r="A323" s="75"/>
      <c r="B323" s="75"/>
      <c r="C323" s="116"/>
      <c r="D323" s="75"/>
      <c r="E323" s="75"/>
      <c r="F323" s="75"/>
      <c r="G323" s="75"/>
      <c r="H323" s="122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</row>
    <row r="324" spans="1:19" ht="15.75" customHeight="1">
      <c r="A324" s="75"/>
      <c r="B324" s="75"/>
      <c r="C324" s="116"/>
      <c r="D324" s="75"/>
      <c r="E324" s="75"/>
      <c r="F324" s="75"/>
      <c r="G324" s="75"/>
      <c r="H324" s="122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</row>
    <row r="325" spans="1:19" ht="15.75" customHeight="1">
      <c r="A325" s="75"/>
      <c r="B325" s="75"/>
      <c r="C325" s="116"/>
      <c r="D325" s="75"/>
      <c r="E325" s="75"/>
      <c r="F325" s="75"/>
      <c r="G325" s="75"/>
      <c r="H325" s="122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</row>
    <row r="326" spans="1:19" ht="15.75" customHeight="1">
      <c r="A326" s="75"/>
      <c r="B326" s="75"/>
      <c r="C326" s="116"/>
      <c r="D326" s="75"/>
      <c r="E326" s="75"/>
      <c r="F326" s="75"/>
      <c r="G326" s="75"/>
      <c r="H326" s="122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</row>
    <row r="327" spans="1:19" ht="15.75" customHeight="1">
      <c r="A327" s="75"/>
      <c r="B327" s="75"/>
      <c r="C327" s="116"/>
      <c r="D327" s="75"/>
      <c r="E327" s="75"/>
      <c r="F327" s="75"/>
      <c r="G327" s="75"/>
      <c r="H327" s="122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</row>
    <row r="328" spans="1:19" ht="15.75" customHeight="1">
      <c r="A328" s="75"/>
      <c r="B328" s="75"/>
      <c r="C328" s="116"/>
      <c r="D328" s="75"/>
      <c r="E328" s="75"/>
      <c r="F328" s="75"/>
      <c r="G328" s="75"/>
      <c r="H328" s="122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</row>
    <row r="329" spans="1:19" ht="15.75" customHeight="1">
      <c r="A329" s="75"/>
      <c r="B329" s="75"/>
      <c r="C329" s="116"/>
      <c r="D329" s="75"/>
      <c r="E329" s="75"/>
      <c r="F329" s="75"/>
      <c r="G329" s="75"/>
      <c r="H329" s="122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</row>
    <row r="330" spans="1:19" ht="15.75" customHeight="1">
      <c r="A330" s="75"/>
      <c r="B330" s="75"/>
      <c r="C330" s="116"/>
      <c r="D330" s="75"/>
      <c r="E330" s="75"/>
      <c r="F330" s="75"/>
      <c r="G330" s="75"/>
      <c r="H330" s="122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</row>
    <row r="331" spans="1:19" ht="15.75" customHeight="1">
      <c r="A331" s="75"/>
      <c r="B331" s="75"/>
      <c r="C331" s="116"/>
      <c r="D331" s="75"/>
      <c r="E331" s="75"/>
      <c r="F331" s="75"/>
      <c r="G331" s="75"/>
      <c r="H331" s="122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</row>
    <row r="332" spans="1:19" ht="15.75" customHeight="1">
      <c r="A332" s="75"/>
      <c r="B332" s="75"/>
      <c r="C332" s="116"/>
      <c r="D332" s="75"/>
      <c r="E332" s="75"/>
      <c r="F332" s="75"/>
      <c r="G332" s="75"/>
      <c r="H332" s="122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</row>
    <row r="333" spans="1:19" ht="15.75" customHeight="1">
      <c r="A333" s="75"/>
      <c r="B333" s="75"/>
      <c r="C333" s="116"/>
      <c r="D333" s="75"/>
      <c r="E333" s="75"/>
      <c r="F333" s="75"/>
      <c r="G333" s="75"/>
      <c r="H333" s="122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</row>
    <row r="334" spans="1:19" ht="15.75" customHeight="1">
      <c r="A334" s="75"/>
      <c r="B334" s="75"/>
      <c r="C334" s="116"/>
      <c r="D334" s="75"/>
      <c r="E334" s="75"/>
      <c r="F334" s="75"/>
      <c r="G334" s="75"/>
      <c r="H334" s="122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</row>
    <row r="335" spans="1:19" ht="15.75" customHeight="1">
      <c r="A335" s="75"/>
      <c r="B335" s="75"/>
      <c r="C335" s="116"/>
      <c r="D335" s="75"/>
      <c r="E335" s="75"/>
      <c r="F335" s="75"/>
      <c r="G335" s="75"/>
      <c r="H335" s="122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</row>
    <row r="336" spans="1:19" ht="15.75" customHeight="1">
      <c r="A336" s="75"/>
      <c r="B336" s="75"/>
      <c r="C336" s="116"/>
      <c r="D336" s="75"/>
      <c r="E336" s="75"/>
      <c r="F336" s="75"/>
      <c r="G336" s="75"/>
      <c r="H336" s="122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</row>
    <row r="337" spans="1:19" ht="15.75" customHeight="1">
      <c r="A337" s="75"/>
      <c r="B337" s="75"/>
      <c r="C337" s="116"/>
      <c r="D337" s="75"/>
      <c r="E337" s="75"/>
      <c r="F337" s="75"/>
      <c r="G337" s="75"/>
      <c r="H337" s="122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</row>
    <row r="338" spans="1:19" ht="15.75" customHeight="1">
      <c r="A338" s="75"/>
      <c r="B338" s="75"/>
      <c r="C338" s="116"/>
      <c r="D338" s="75"/>
      <c r="E338" s="75"/>
      <c r="F338" s="75"/>
      <c r="G338" s="75"/>
      <c r="H338" s="122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</row>
    <row r="339" spans="1:19" ht="15.75" customHeight="1">
      <c r="A339" s="75"/>
      <c r="B339" s="75"/>
      <c r="C339" s="116"/>
      <c r="D339" s="75"/>
      <c r="E339" s="75"/>
      <c r="F339" s="75"/>
      <c r="G339" s="75"/>
      <c r="H339" s="122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</row>
    <row r="340" spans="1:19" ht="15.75" customHeight="1">
      <c r="A340" s="75"/>
      <c r="B340" s="75"/>
      <c r="C340" s="116"/>
      <c r="D340" s="75"/>
      <c r="E340" s="75"/>
      <c r="F340" s="75"/>
      <c r="G340" s="75"/>
      <c r="H340" s="122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</row>
    <row r="341" spans="1:19" ht="15.75" customHeight="1">
      <c r="A341" s="75"/>
      <c r="B341" s="75"/>
      <c r="C341" s="116"/>
      <c r="D341" s="75"/>
      <c r="E341" s="75"/>
      <c r="F341" s="75"/>
      <c r="G341" s="75"/>
      <c r="H341" s="122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</row>
    <row r="342" spans="1:19" ht="15.75" customHeight="1">
      <c r="A342" s="75"/>
      <c r="B342" s="75"/>
      <c r="C342" s="116"/>
      <c r="D342" s="75"/>
      <c r="E342" s="75"/>
      <c r="F342" s="75"/>
      <c r="G342" s="75"/>
      <c r="H342" s="122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</row>
    <row r="343" spans="1:19" ht="15.75" customHeight="1">
      <c r="A343" s="75"/>
      <c r="B343" s="75"/>
      <c r="C343" s="116"/>
      <c r="D343" s="75"/>
      <c r="E343" s="75"/>
      <c r="F343" s="75"/>
      <c r="G343" s="75"/>
      <c r="H343" s="122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</row>
    <row r="344" spans="1:19" ht="15.75" customHeight="1">
      <c r="A344" s="75"/>
      <c r="B344" s="75"/>
      <c r="C344" s="116"/>
      <c r="D344" s="75"/>
      <c r="E344" s="75"/>
      <c r="F344" s="75"/>
      <c r="G344" s="75"/>
      <c r="H344" s="122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</row>
    <row r="345" spans="1:19" ht="15.75" customHeight="1">
      <c r="A345" s="75"/>
      <c r="B345" s="75"/>
      <c r="C345" s="116"/>
      <c r="D345" s="75"/>
      <c r="E345" s="75"/>
      <c r="F345" s="75"/>
      <c r="G345" s="75"/>
      <c r="H345" s="122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</row>
    <row r="346" spans="1:19" ht="15.75" customHeight="1">
      <c r="A346" s="75"/>
      <c r="B346" s="75"/>
      <c r="C346" s="116"/>
      <c r="D346" s="75"/>
      <c r="E346" s="75"/>
      <c r="F346" s="75"/>
      <c r="G346" s="75"/>
      <c r="H346" s="122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</row>
    <row r="347" spans="1:19" ht="15.75" customHeight="1">
      <c r="A347" s="75"/>
      <c r="B347" s="75"/>
      <c r="C347" s="116"/>
      <c r="D347" s="75"/>
      <c r="E347" s="75"/>
      <c r="F347" s="75"/>
      <c r="G347" s="75"/>
      <c r="H347" s="122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</row>
    <row r="348" spans="1:19" ht="15.75" customHeight="1">
      <c r="A348" s="75"/>
      <c r="B348" s="75"/>
      <c r="C348" s="116"/>
      <c r="D348" s="75"/>
      <c r="E348" s="75"/>
      <c r="F348" s="75"/>
      <c r="G348" s="75"/>
      <c r="H348" s="122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</row>
    <row r="349" spans="1:19" ht="15.75" customHeight="1">
      <c r="A349" s="75"/>
      <c r="B349" s="75"/>
      <c r="C349" s="116"/>
      <c r="D349" s="75"/>
      <c r="E349" s="75"/>
      <c r="F349" s="75"/>
      <c r="G349" s="75"/>
      <c r="H349" s="122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</row>
    <row r="350" spans="1:19" ht="15.75" customHeight="1">
      <c r="A350" s="75"/>
      <c r="B350" s="75"/>
      <c r="C350" s="116"/>
      <c r="D350" s="75"/>
      <c r="E350" s="75"/>
      <c r="F350" s="75"/>
      <c r="G350" s="75"/>
      <c r="H350" s="122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</row>
    <row r="351" spans="1:19" ht="15.75" customHeight="1">
      <c r="A351" s="75"/>
      <c r="B351" s="75"/>
      <c r="C351" s="116"/>
      <c r="D351" s="75"/>
      <c r="E351" s="75"/>
      <c r="F351" s="75"/>
      <c r="G351" s="75"/>
      <c r="H351" s="122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</row>
    <row r="352" spans="1:19" ht="15.75" customHeight="1">
      <c r="A352" s="75"/>
      <c r="B352" s="75"/>
      <c r="C352" s="116"/>
      <c r="D352" s="75"/>
      <c r="E352" s="75"/>
      <c r="F352" s="75"/>
      <c r="G352" s="75"/>
      <c r="H352" s="122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</row>
    <row r="353" spans="1:19" ht="15.75" customHeight="1">
      <c r="A353" s="75"/>
      <c r="B353" s="75"/>
      <c r="C353" s="116"/>
      <c r="D353" s="75"/>
      <c r="E353" s="75"/>
      <c r="F353" s="75"/>
      <c r="G353" s="75"/>
      <c r="H353" s="122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</row>
    <row r="354" spans="1:19" ht="15.75" customHeight="1">
      <c r="A354" s="75"/>
      <c r="B354" s="75"/>
      <c r="C354" s="116"/>
      <c r="D354" s="75"/>
      <c r="E354" s="75"/>
      <c r="F354" s="75"/>
      <c r="G354" s="75"/>
      <c r="H354" s="122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</row>
    <row r="355" spans="1:19" ht="15.75" customHeight="1">
      <c r="A355" s="75"/>
      <c r="B355" s="75"/>
      <c r="C355" s="116"/>
      <c r="D355" s="75"/>
      <c r="E355" s="75"/>
      <c r="F355" s="75"/>
      <c r="G355" s="75"/>
      <c r="H355" s="122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</row>
    <row r="356" spans="1:19" ht="15.75" customHeight="1">
      <c r="A356" s="75"/>
      <c r="B356" s="75"/>
      <c r="C356" s="116"/>
      <c r="D356" s="75"/>
      <c r="E356" s="75"/>
      <c r="F356" s="75"/>
      <c r="G356" s="75"/>
      <c r="H356" s="122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</row>
    <row r="357" spans="1:19" ht="15.75" customHeight="1">
      <c r="A357" s="75"/>
      <c r="B357" s="75"/>
      <c r="C357" s="116"/>
      <c r="D357" s="75"/>
      <c r="E357" s="75"/>
      <c r="F357" s="75"/>
      <c r="G357" s="75"/>
      <c r="H357" s="122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</row>
    <row r="358" spans="1:19" ht="15.75" customHeight="1">
      <c r="A358" s="75"/>
      <c r="B358" s="75"/>
      <c r="C358" s="116"/>
      <c r="D358" s="75"/>
      <c r="E358" s="75"/>
      <c r="F358" s="75"/>
      <c r="G358" s="75"/>
      <c r="H358" s="122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</row>
    <row r="359" spans="1:19" ht="15.75" customHeight="1">
      <c r="A359" s="75"/>
      <c r="B359" s="75"/>
      <c r="C359" s="116"/>
      <c r="D359" s="75"/>
      <c r="E359" s="75"/>
      <c r="F359" s="75"/>
      <c r="G359" s="75"/>
      <c r="H359" s="122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</row>
    <row r="360" spans="1:19" ht="15.75" customHeight="1">
      <c r="A360" s="75"/>
      <c r="B360" s="75"/>
      <c r="C360" s="116"/>
      <c r="D360" s="75"/>
      <c r="E360" s="75"/>
      <c r="F360" s="75"/>
      <c r="G360" s="75"/>
      <c r="H360" s="122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</row>
    <row r="361" spans="1:19" ht="15.75" customHeight="1">
      <c r="A361" s="75"/>
      <c r="B361" s="75"/>
      <c r="C361" s="116"/>
      <c r="D361" s="75"/>
      <c r="E361" s="75"/>
      <c r="F361" s="75"/>
      <c r="G361" s="75"/>
      <c r="H361" s="122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</row>
    <row r="362" spans="1:19" ht="15.75" customHeight="1">
      <c r="A362" s="75"/>
      <c r="B362" s="75"/>
      <c r="C362" s="116"/>
      <c r="D362" s="75"/>
      <c r="E362" s="75"/>
      <c r="F362" s="75"/>
      <c r="G362" s="75"/>
      <c r="H362" s="122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</row>
    <row r="363" spans="1:19" ht="15.75" customHeight="1">
      <c r="A363" s="75"/>
      <c r="B363" s="75"/>
      <c r="C363" s="116"/>
      <c r="D363" s="75"/>
      <c r="E363" s="75"/>
      <c r="F363" s="75"/>
      <c r="G363" s="75"/>
      <c r="H363" s="122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</row>
    <row r="364" spans="1:19" ht="15.75" customHeight="1">
      <c r="A364" s="75"/>
      <c r="B364" s="75"/>
      <c r="C364" s="116"/>
      <c r="D364" s="75"/>
      <c r="E364" s="75"/>
      <c r="F364" s="75"/>
      <c r="G364" s="75"/>
      <c r="H364" s="122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</row>
    <row r="365" spans="1:19" ht="15.75" customHeight="1">
      <c r="A365" s="75"/>
      <c r="B365" s="75"/>
      <c r="C365" s="116"/>
      <c r="D365" s="75"/>
      <c r="E365" s="75"/>
      <c r="F365" s="75"/>
      <c r="G365" s="75"/>
      <c r="H365" s="122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</row>
    <row r="366" spans="1:19" ht="15.75" customHeight="1">
      <c r="A366" s="75"/>
      <c r="B366" s="75"/>
      <c r="C366" s="116"/>
      <c r="D366" s="75"/>
      <c r="E366" s="75"/>
      <c r="F366" s="75"/>
      <c r="G366" s="75"/>
      <c r="H366" s="122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</row>
    <row r="367" spans="1:19" ht="15.75" customHeight="1">
      <c r="A367" s="75"/>
      <c r="B367" s="75"/>
      <c r="C367" s="116"/>
      <c r="D367" s="75"/>
      <c r="E367" s="75"/>
      <c r="F367" s="75"/>
      <c r="G367" s="75"/>
      <c r="H367" s="122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</row>
    <row r="368" spans="1:19" ht="15.75" customHeight="1">
      <c r="A368" s="75"/>
      <c r="B368" s="75"/>
      <c r="C368" s="116"/>
      <c r="D368" s="75"/>
      <c r="E368" s="75"/>
      <c r="F368" s="75"/>
      <c r="G368" s="75"/>
      <c r="H368" s="122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</row>
    <row r="369" spans="1:19" ht="15.75" customHeight="1">
      <c r="A369" s="75"/>
      <c r="B369" s="75"/>
      <c r="C369" s="116"/>
      <c r="D369" s="75"/>
      <c r="E369" s="75"/>
      <c r="F369" s="75"/>
      <c r="G369" s="75"/>
      <c r="H369" s="122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</row>
    <row r="370" spans="1:19" ht="15.75" customHeight="1">
      <c r="A370" s="75"/>
      <c r="B370" s="75"/>
      <c r="C370" s="116"/>
      <c r="D370" s="75"/>
      <c r="E370" s="75"/>
      <c r="F370" s="75"/>
      <c r="G370" s="75"/>
      <c r="H370" s="122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</row>
    <row r="371" spans="1:19" ht="15.75" customHeight="1">
      <c r="A371" s="75"/>
      <c r="B371" s="75"/>
      <c r="C371" s="116"/>
      <c r="D371" s="75"/>
      <c r="E371" s="75"/>
      <c r="F371" s="75"/>
      <c r="G371" s="75"/>
      <c r="H371" s="122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</row>
    <row r="372" spans="1:19" ht="15.75" customHeight="1">
      <c r="A372" s="75"/>
      <c r="B372" s="75"/>
      <c r="C372" s="116"/>
      <c r="D372" s="75"/>
      <c r="E372" s="75"/>
      <c r="F372" s="75"/>
      <c r="G372" s="75"/>
      <c r="H372" s="122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</row>
    <row r="373" spans="1:19" ht="15.75" customHeight="1">
      <c r="A373" s="75"/>
      <c r="B373" s="75"/>
      <c r="C373" s="116"/>
      <c r="D373" s="75"/>
      <c r="E373" s="75"/>
      <c r="F373" s="75"/>
      <c r="G373" s="75"/>
      <c r="H373" s="122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</row>
    <row r="374" spans="1:19" ht="15.75" customHeight="1">
      <c r="A374" s="75"/>
      <c r="B374" s="75"/>
      <c r="C374" s="116"/>
      <c r="D374" s="75"/>
      <c r="E374" s="75"/>
      <c r="F374" s="75"/>
      <c r="G374" s="75"/>
      <c r="H374" s="122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</row>
    <row r="375" spans="1:19" ht="15.75" customHeight="1">
      <c r="A375" s="75"/>
      <c r="B375" s="75"/>
      <c r="C375" s="116"/>
      <c r="D375" s="75"/>
      <c r="E375" s="75"/>
      <c r="F375" s="75"/>
      <c r="G375" s="75"/>
      <c r="H375" s="122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</row>
    <row r="376" spans="1:19" ht="15.75" customHeight="1">
      <c r="A376" s="75"/>
      <c r="B376" s="75"/>
      <c r="C376" s="116"/>
      <c r="D376" s="75"/>
      <c r="E376" s="75"/>
      <c r="F376" s="75"/>
      <c r="G376" s="75"/>
      <c r="H376" s="122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</row>
    <row r="377" spans="1:19" ht="15.75" customHeight="1">
      <c r="A377" s="75"/>
      <c r="B377" s="75"/>
      <c r="C377" s="116"/>
      <c r="D377" s="75"/>
      <c r="E377" s="75"/>
      <c r="F377" s="75"/>
      <c r="G377" s="75"/>
      <c r="H377" s="122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</row>
    <row r="378" spans="1:19" ht="15.75" customHeight="1">
      <c r="A378" s="75"/>
      <c r="B378" s="75"/>
      <c r="C378" s="116"/>
      <c r="D378" s="75"/>
      <c r="E378" s="75"/>
      <c r="F378" s="75"/>
      <c r="G378" s="75"/>
      <c r="H378" s="122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</row>
    <row r="379" spans="1:19" ht="15.75" customHeight="1">
      <c r="A379" s="75"/>
      <c r="B379" s="75"/>
      <c r="C379" s="116"/>
      <c r="D379" s="75"/>
      <c r="E379" s="75"/>
      <c r="F379" s="75"/>
      <c r="G379" s="75"/>
      <c r="H379" s="122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</row>
    <row r="380" spans="1:19" ht="15.75" customHeight="1">
      <c r="A380" s="75"/>
      <c r="B380" s="75"/>
      <c r="C380" s="116"/>
      <c r="D380" s="75"/>
      <c r="E380" s="75"/>
      <c r="F380" s="75"/>
      <c r="G380" s="75"/>
      <c r="H380" s="122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</row>
    <row r="381" spans="1:19" ht="15.75" customHeight="1">
      <c r="A381" s="75"/>
      <c r="B381" s="75"/>
      <c r="C381" s="116"/>
      <c r="D381" s="75"/>
      <c r="E381" s="75"/>
      <c r="F381" s="75"/>
      <c r="G381" s="75"/>
      <c r="H381" s="122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</row>
    <row r="382" spans="1:19" ht="15.75" customHeight="1">
      <c r="A382" s="75"/>
      <c r="B382" s="75"/>
      <c r="C382" s="116"/>
      <c r="D382" s="75"/>
      <c r="E382" s="75"/>
      <c r="F382" s="75"/>
      <c r="G382" s="75"/>
      <c r="H382" s="122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</row>
    <row r="383" spans="1:19" ht="15.75" customHeight="1">
      <c r="A383" s="75"/>
      <c r="B383" s="75"/>
      <c r="C383" s="116"/>
      <c r="D383" s="75"/>
      <c r="E383" s="75"/>
      <c r="F383" s="75"/>
      <c r="G383" s="75"/>
      <c r="H383" s="122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</row>
    <row r="384" spans="1:19" ht="15.75" customHeight="1">
      <c r="A384" s="75"/>
      <c r="B384" s="75"/>
      <c r="C384" s="116"/>
      <c r="D384" s="75"/>
      <c r="E384" s="75"/>
      <c r="F384" s="75"/>
      <c r="G384" s="75"/>
      <c r="H384" s="122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</row>
    <row r="385" spans="1:19" ht="15.75" customHeight="1">
      <c r="A385" s="75"/>
      <c r="B385" s="75"/>
      <c r="C385" s="116"/>
      <c r="D385" s="75"/>
      <c r="E385" s="75"/>
      <c r="F385" s="75"/>
      <c r="G385" s="75"/>
      <c r="H385" s="122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</row>
    <row r="386" spans="1:19" ht="15.75" customHeight="1">
      <c r="A386" s="75"/>
      <c r="B386" s="75"/>
      <c r="C386" s="116"/>
      <c r="D386" s="75"/>
      <c r="E386" s="75"/>
      <c r="F386" s="75"/>
      <c r="G386" s="75"/>
      <c r="H386" s="122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</row>
    <row r="387" spans="1:19" ht="15.75" customHeight="1">
      <c r="A387" s="75"/>
      <c r="B387" s="75"/>
      <c r="C387" s="116"/>
      <c r="D387" s="75"/>
      <c r="E387" s="75"/>
      <c r="F387" s="75"/>
      <c r="G387" s="75"/>
      <c r="H387" s="122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</row>
    <row r="388" spans="1:19" ht="15.75" customHeight="1">
      <c r="A388" s="75"/>
      <c r="B388" s="75"/>
      <c r="C388" s="116"/>
      <c r="D388" s="75"/>
      <c r="E388" s="75"/>
      <c r="F388" s="75"/>
      <c r="G388" s="75"/>
      <c r="H388" s="122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</row>
    <row r="389" spans="1:19" ht="15.75" customHeight="1">
      <c r="A389" s="75"/>
      <c r="B389" s="75"/>
      <c r="C389" s="116"/>
      <c r="D389" s="75"/>
      <c r="E389" s="75"/>
      <c r="F389" s="75"/>
      <c r="G389" s="75"/>
      <c r="H389" s="122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</row>
    <row r="390" spans="1:19" ht="15.75" customHeight="1">
      <c r="A390" s="75"/>
      <c r="B390" s="75"/>
      <c r="C390" s="116"/>
      <c r="D390" s="75"/>
      <c r="E390" s="75"/>
      <c r="F390" s="75"/>
      <c r="G390" s="75"/>
      <c r="H390" s="122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</row>
    <row r="391" spans="1:19" ht="15.75" customHeight="1">
      <c r="A391" s="75"/>
      <c r="B391" s="75"/>
      <c r="C391" s="116"/>
      <c r="D391" s="75"/>
      <c r="E391" s="75"/>
      <c r="F391" s="75"/>
      <c r="G391" s="75"/>
      <c r="H391" s="122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</row>
    <row r="392" spans="1:19" ht="15.75" customHeight="1">
      <c r="A392" s="75"/>
      <c r="B392" s="75"/>
      <c r="C392" s="116"/>
      <c r="D392" s="75"/>
      <c r="E392" s="75"/>
      <c r="F392" s="75"/>
      <c r="G392" s="75"/>
      <c r="H392" s="122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</row>
    <row r="393" spans="1:19" ht="15.75" customHeight="1">
      <c r="A393" s="75"/>
      <c r="B393" s="75"/>
      <c r="C393" s="116"/>
      <c r="D393" s="75"/>
      <c r="E393" s="75"/>
      <c r="F393" s="75"/>
      <c r="G393" s="75"/>
      <c r="H393" s="122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</row>
    <row r="394" spans="1:19" ht="15.75" customHeight="1">
      <c r="A394" s="75"/>
      <c r="B394" s="75"/>
      <c r="C394" s="116"/>
      <c r="D394" s="75"/>
      <c r="E394" s="75"/>
      <c r="F394" s="75"/>
      <c r="G394" s="75"/>
      <c r="H394" s="122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</row>
    <row r="395" spans="1:19" ht="15.75" customHeight="1">
      <c r="A395" s="75"/>
      <c r="B395" s="75"/>
      <c r="C395" s="116"/>
      <c r="D395" s="75"/>
      <c r="E395" s="75"/>
      <c r="F395" s="75"/>
      <c r="G395" s="75"/>
      <c r="H395" s="122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</row>
    <row r="396" spans="1:19" ht="15.75" customHeight="1">
      <c r="A396" s="75"/>
      <c r="B396" s="75"/>
      <c r="C396" s="116"/>
      <c r="D396" s="75"/>
      <c r="E396" s="75"/>
      <c r="F396" s="75"/>
      <c r="G396" s="75"/>
      <c r="H396" s="122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</row>
    <row r="397" spans="1:19" ht="15.75" customHeight="1">
      <c r="A397" s="75"/>
      <c r="B397" s="75"/>
      <c r="C397" s="116"/>
      <c r="D397" s="75"/>
      <c r="E397" s="75"/>
      <c r="F397" s="75"/>
      <c r="G397" s="75"/>
      <c r="H397" s="122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</row>
    <row r="398" spans="1:19" ht="15.75" customHeight="1">
      <c r="A398" s="75"/>
      <c r="B398" s="75"/>
      <c r="C398" s="116"/>
      <c r="D398" s="75"/>
      <c r="E398" s="75"/>
      <c r="F398" s="75"/>
      <c r="G398" s="75"/>
      <c r="H398" s="122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</row>
    <row r="399" spans="1:19" ht="15.75" customHeight="1">
      <c r="A399" s="75"/>
      <c r="B399" s="75"/>
      <c r="C399" s="116"/>
      <c r="D399" s="75"/>
      <c r="E399" s="75"/>
      <c r="F399" s="75"/>
      <c r="G399" s="75"/>
      <c r="H399" s="122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</row>
    <row r="400" spans="1:19" ht="15.75" customHeight="1">
      <c r="A400" s="75"/>
      <c r="B400" s="75"/>
      <c r="C400" s="116"/>
      <c r="D400" s="75"/>
      <c r="E400" s="75"/>
      <c r="F400" s="75"/>
      <c r="G400" s="75"/>
      <c r="H400" s="122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</row>
    <row r="401" spans="1:19" ht="15.75" customHeight="1">
      <c r="A401" s="75"/>
      <c r="B401" s="75"/>
      <c r="C401" s="116"/>
      <c r="D401" s="75"/>
      <c r="E401" s="75"/>
      <c r="F401" s="75"/>
      <c r="G401" s="75"/>
      <c r="H401" s="122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</row>
    <row r="402" spans="1:19" ht="15.75" customHeight="1">
      <c r="A402" s="75"/>
      <c r="B402" s="75"/>
      <c r="C402" s="116"/>
      <c r="D402" s="75"/>
      <c r="E402" s="75"/>
      <c r="F402" s="75"/>
      <c r="G402" s="75"/>
      <c r="H402" s="122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</row>
    <row r="403" spans="1:19" ht="15.75" customHeight="1">
      <c r="A403" s="75"/>
      <c r="B403" s="75"/>
      <c r="C403" s="116"/>
      <c r="D403" s="75"/>
      <c r="E403" s="75"/>
      <c r="F403" s="75"/>
      <c r="G403" s="75"/>
      <c r="H403" s="122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</row>
    <row r="404" spans="1:19" ht="15.75" customHeight="1">
      <c r="A404" s="75"/>
      <c r="B404" s="75"/>
      <c r="C404" s="116"/>
      <c r="D404" s="75"/>
      <c r="E404" s="75"/>
      <c r="F404" s="75"/>
      <c r="G404" s="75"/>
      <c r="H404" s="122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</row>
    <row r="405" spans="1:19" ht="15.75" customHeight="1">
      <c r="A405" s="75"/>
      <c r="B405" s="75"/>
      <c r="C405" s="116"/>
      <c r="D405" s="75"/>
      <c r="E405" s="75"/>
      <c r="F405" s="75"/>
      <c r="G405" s="75"/>
      <c r="H405" s="122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</row>
    <row r="406" spans="1:19" ht="15.75" customHeight="1">
      <c r="A406" s="75"/>
      <c r="B406" s="75"/>
      <c r="C406" s="116"/>
      <c r="D406" s="75"/>
      <c r="E406" s="75"/>
      <c r="F406" s="75"/>
      <c r="G406" s="75"/>
      <c r="H406" s="122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</row>
    <row r="407" spans="1:19" ht="15.75" customHeight="1">
      <c r="A407" s="75"/>
      <c r="B407" s="75"/>
      <c r="C407" s="116"/>
      <c r="D407" s="75"/>
      <c r="E407" s="75"/>
      <c r="F407" s="75"/>
      <c r="G407" s="75"/>
      <c r="H407" s="122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</row>
    <row r="408" spans="1:19" ht="15.75" customHeight="1">
      <c r="A408" s="75"/>
      <c r="B408" s="75"/>
      <c r="C408" s="116"/>
      <c r="D408" s="75"/>
      <c r="E408" s="75"/>
      <c r="F408" s="75"/>
      <c r="G408" s="75"/>
      <c r="H408" s="122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</row>
    <row r="409" spans="1:19" ht="15.75" customHeight="1">
      <c r="A409" s="75"/>
      <c r="B409" s="75"/>
      <c r="C409" s="116"/>
      <c r="D409" s="75"/>
      <c r="E409" s="75"/>
      <c r="F409" s="75"/>
      <c r="G409" s="75"/>
      <c r="H409" s="122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</row>
    <row r="410" spans="1:19" ht="15.75" customHeight="1">
      <c r="A410" s="75"/>
      <c r="B410" s="75"/>
      <c r="C410" s="116"/>
      <c r="D410" s="75"/>
      <c r="E410" s="75"/>
      <c r="F410" s="75"/>
      <c r="G410" s="75"/>
      <c r="H410" s="122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</row>
    <row r="411" spans="1:19" ht="15.75" customHeight="1">
      <c r="A411" s="75"/>
      <c r="B411" s="75"/>
      <c r="C411" s="116"/>
      <c r="D411" s="75"/>
      <c r="E411" s="75"/>
      <c r="F411" s="75"/>
      <c r="G411" s="75"/>
      <c r="H411" s="122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</row>
    <row r="412" spans="1:19" ht="15.75" customHeight="1">
      <c r="A412" s="75"/>
      <c r="B412" s="75"/>
      <c r="C412" s="116"/>
      <c r="D412" s="75"/>
      <c r="E412" s="75"/>
      <c r="F412" s="75"/>
      <c r="G412" s="75"/>
      <c r="H412" s="122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</row>
    <row r="413" spans="1:19" ht="15.75" customHeight="1">
      <c r="A413" s="75"/>
      <c r="B413" s="75"/>
      <c r="C413" s="116"/>
      <c r="D413" s="75"/>
      <c r="E413" s="75"/>
      <c r="F413" s="75"/>
      <c r="G413" s="75"/>
      <c r="H413" s="122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</row>
    <row r="414" spans="1:19" ht="15.75" customHeight="1">
      <c r="A414" s="75"/>
      <c r="B414" s="75"/>
      <c r="C414" s="116"/>
      <c r="D414" s="75"/>
      <c r="E414" s="75"/>
      <c r="F414" s="75"/>
      <c r="G414" s="75"/>
      <c r="H414" s="122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</row>
    <row r="415" spans="1:19" ht="15.75" customHeight="1">
      <c r="A415" s="75"/>
      <c r="B415" s="75"/>
      <c r="C415" s="116"/>
      <c r="D415" s="75"/>
      <c r="E415" s="75"/>
      <c r="F415" s="75"/>
      <c r="G415" s="75"/>
      <c r="H415" s="122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</row>
    <row r="416" spans="1:19" ht="15.75" customHeight="1">
      <c r="A416" s="75"/>
      <c r="B416" s="75"/>
      <c r="C416" s="116"/>
      <c r="D416" s="75"/>
      <c r="E416" s="75"/>
      <c r="F416" s="75"/>
      <c r="G416" s="75"/>
      <c r="H416" s="122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</row>
    <row r="417" spans="1:19" ht="15.75" customHeight="1">
      <c r="A417" s="75"/>
      <c r="B417" s="75"/>
      <c r="C417" s="116"/>
      <c r="D417" s="75"/>
      <c r="E417" s="75"/>
      <c r="F417" s="75"/>
      <c r="G417" s="75"/>
      <c r="H417" s="122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</row>
    <row r="418" spans="1:19" ht="15.75" customHeight="1">
      <c r="A418" s="75"/>
      <c r="B418" s="75"/>
      <c r="C418" s="116"/>
      <c r="D418" s="75"/>
      <c r="E418" s="75"/>
      <c r="F418" s="75"/>
      <c r="G418" s="75"/>
      <c r="H418" s="122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</row>
    <row r="419" spans="1:19" ht="15.75" customHeight="1">
      <c r="A419" s="75"/>
      <c r="B419" s="75"/>
      <c r="C419" s="116"/>
      <c r="D419" s="75"/>
      <c r="E419" s="75"/>
      <c r="F419" s="75"/>
      <c r="G419" s="75"/>
      <c r="H419" s="122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</row>
    <row r="420" spans="1:19" ht="15.75" customHeight="1">
      <c r="A420" s="75"/>
      <c r="B420" s="75"/>
      <c r="C420" s="116"/>
      <c r="D420" s="75"/>
      <c r="E420" s="75"/>
      <c r="F420" s="75"/>
      <c r="G420" s="75"/>
      <c r="H420" s="122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</row>
    <row r="421" spans="1:19" ht="15.75" customHeight="1">
      <c r="A421" s="75"/>
      <c r="B421" s="75"/>
      <c r="C421" s="116"/>
      <c r="D421" s="75"/>
      <c r="E421" s="75"/>
      <c r="F421" s="75"/>
      <c r="G421" s="75"/>
      <c r="H421" s="122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</row>
    <row r="422" spans="1:19" ht="15.75" customHeight="1">
      <c r="A422" s="75"/>
      <c r="B422" s="75"/>
      <c r="C422" s="116"/>
      <c r="D422" s="75"/>
      <c r="E422" s="75"/>
      <c r="F422" s="75"/>
      <c r="G422" s="75"/>
      <c r="H422" s="122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</row>
    <row r="423" spans="1:19" ht="15.75" customHeight="1">
      <c r="A423" s="75"/>
      <c r="B423" s="75"/>
      <c r="C423" s="116"/>
      <c r="D423" s="75"/>
      <c r="E423" s="75"/>
      <c r="F423" s="75"/>
      <c r="G423" s="75"/>
      <c r="H423" s="122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</row>
    <row r="424" spans="1:19" ht="15.75" customHeight="1">
      <c r="A424" s="75"/>
      <c r="B424" s="75"/>
      <c r="C424" s="116"/>
      <c r="D424" s="75"/>
      <c r="E424" s="75"/>
      <c r="F424" s="75"/>
      <c r="G424" s="75"/>
      <c r="H424" s="122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</row>
    <row r="425" spans="1:19" ht="15.75" customHeight="1">
      <c r="A425" s="75"/>
      <c r="B425" s="75"/>
      <c r="C425" s="116"/>
      <c r="D425" s="75"/>
      <c r="E425" s="75"/>
      <c r="F425" s="75"/>
      <c r="G425" s="75"/>
      <c r="H425" s="122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</row>
    <row r="426" spans="1:19" ht="15.75" customHeight="1">
      <c r="A426" s="75"/>
      <c r="B426" s="75"/>
      <c r="C426" s="116"/>
      <c r="D426" s="75"/>
      <c r="E426" s="75"/>
      <c r="F426" s="75"/>
      <c r="G426" s="75"/>
      <c r="H426" s="122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</row>
    <row r="427" spans="1:19" ht="15.75" customHeight="1">
      <c r="A427" s="75"/>
      <c r="B427" s="75"/>
      <c r="C427" s="116"/>
      <c r="D427" s="75"/>
      <c r="E427" s="75"/>
      <c r="F427" s="75"/>
      <c r="G427" s="75"/>
      <c r="H427" s="122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</row>
    <row r="428" spans="1:19" ht="15.75" customHeight="1">
      <c r="A428" s="75"/>
      <c r="B428" s="75"/>
      <c r="C428" s="116"/>
      <c r="D428" s="75"/>
      <c r="E428" s="75"/>
      <c r="F428" s="75"/>
      <c r="G428" s="75"/>
      <c r="H428" s="122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</row>
    <row r="429" spans="1:19" ht="15.75" customHeight="1">
      <c r="A429" s="75"/>
      <c r="B429" s="75"/>
      <c r="C429" s="116"/>
      <c r="D429" s="75"/>
      <c r="E429" s="75"/>
      <c r="F429" s="75"/>
      <c r="G429" s="75"/>
      <c r="H429" s="122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</row>
    <row r="430" spans="1:19" ht="15.75" customHeight="1">
      <c r="A430" s="75"/>
      <c r="B430" s="75"/>
      <c r="C430" s="116"/>
      <c r="D430" s="75"/>
      <c r="E430" s="75"/>
      <c r="F430" s="75"/>
      <c r="G430" s="75"/>
      <c r="H430" s="122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</row>
    <row r="431" spans="1:19" ht="15.75" customHeight="1">
      <c r="A431" s="75"/>
      <c r="B431" s="75"/>
      <c r="C431" s="116"/>
      <c r="D431" s="75"/>
      <c r="E431" s="75"/>
      <c r="F431" s="75"/>
      <c r="G431" s="75"/>
      <c r="H431" s="122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</row>
    <row r="432" spans="1:19" ht="15.75" customHeight="1">
      <c r="A432" s="75"/>
      <c r="B432" s="75"/>
      <c r="C432" s="116"/>
      <c r="D432" s="75"/>
      <c r="E432" s="75"/>
      <c r="F432" s="75"/>
      <c r="G432" s="75"/>
      <c r="H432" s="122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</row>
    <row r="433" spans="1:19" ht="15.75" customHeight="1">
      <c r="A433" s="75"/>
      <c r="B433" s="75"/>
      <c r="C433" s="116"/>
      <c r="D433" s="75"/>
      <c r="E433" s="75"/>
      <c r="F433" s="75"/>
      <c r="G433" s="75"/>
      <c r="H433" s="122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</row>
    <row r="434" spans="1:19" ht="15.75" customHeight="1">
      <c r="A434" s="75"/>
      <c r="B434" s="75"/>
      <c r="C434" s="116"/>
      <c r="D434" s="75"/>
      <c r="E434" s="75"/>
      <c r="F434" s="75"/>
      <c r="G434" s="75"/>
      <c r="H434" s="122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</row>
    <row r="435" spans="1:19" ht="15.75" customHeight="1">
      <c r="A435" s="75"/>
      <c r="B435" s="75"/>
      <c r="C435" s="116"/>
      <c r="D435" s="75"/>
      <c r="E435" s="75"/>
      <c r="F435" s="75"/>
      <c r="G435" s="75"/>
      <c r="H435" s="122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</row>
    <row r="436" spans="1:19" ht="15.75" customHeight="1">
      <c r="A436" s="75"/>
      <c r="B436" s="75"/>
      <c r="C436" s="116"/>
      <c r="D436" s="75"/>
      <c r="E436" s="75"/>
      <c r="F436" s="75"/>
      <c r="G436" s="75"/>
      <c r="H436" s="122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</row>
    <row r="437" spans="1:19" ht="15.75" customHeight="1">
      <c r="A437" s="75"/>
      <c r="B437" s="75"/>
      <c r="C437" s="116"/>
      <c r="D437" s="75"/>
      <c r="E437" s="75"/>
      <c r="F437" s="75"/>
      <c r="G437" s="75"/>
      <c r="H437" s="122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</row>
    <row r="438" spans="1:19" ht="15.75" customHeight="1">
      <c r="A438" s="75"/>
      <c r="B438" s="75"/>
      <c r="C438" s="116"/>
      <c r="D438" s="75"/>
      <c r="E438" s="75"/>
      <c r="F438" s="75"/>
      <c r="G438" s="75"/>
      <c r="H438" s="122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</row>
    <row r="439" spans="1:19" ht="15.75" customHeight="1">
      <c r="A439" s="75"/>
      <c r="B439" s="75"/>
      <c r="C439" s="116"/>
      <c r="D439" s="75"/>
      <c r="E439" s="75"/>
      <c r="F439" s="75"/>
      <c r="G439" s="75"/>
      <c r="H439" s="122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</row>
    <row r="440" spans="1:19" ht="15.75" customHeight="1">
      <c r="A440" s="75"/>
      <c r="B440" s="75"/>
      <c r="C440" s="116"/>
      <c r="D440" s="75"/>
      <c r="E440" s="75"/>
      <c r="F440" s="75"/>
      <c r="G440" s="75"/>
      <c r="H440" s="122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</row>
    <row r="441" spans="1:19" ht="15.75" customHeight="1">
      <c r="A441" s="75"/>
      <c r="B441" s="75"/>
      <c r="C441" s="116"/>
      <c r="D441" s="75"/>
      <c r="E441" s="75"/>
      <c r="F441" s="75"/>
      <c r="G441" s="75"/>
      <c r="H441" s="122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</row>
    <row r="442" spans="1:19" ht="15.75" customHeight="1">
      <c r="A442" s="75"/>
      <c r="B442" s="75"/>
      <c r="C442" s="116"/>
      <c r="D442" s="75"/>
      <c r="E442" s="75"/>
      <c r="F442" s="75"/>
      <c r="G442" s="75"/>
      <c r="H442" s="122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</row>
    <row r="443" spans="1:19" ht="15.75" customHeight="1">
      <c r="A443" s="75"/>
      <c r="B443" s="75"/>
      <c r="C443" s="116"/>
      <c r="D443" s="75"/>
      <c r="E443" s="75"/>
      <c r="F443" s="75"/>
      <c r="G443" s="75"/>
      <c r="H443" s="122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</row>
    <row r="444" spans="1:19" ht="15.75" customHeight="1">
      <c r="A444" s="75"/>
      <c r="B444" s="75"/>
      <c r="C444" s="116"/>
      <c r="D444" s="75"/>
      <c r="E444" s="75"/>
      <c r="F444" s="75"/>
      <c r="G444" s="75"/>
      <c r="H444" s="122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</row>
    <row r="445" spans="1:19" ht="15.75" customHeight="1">
      <c r="A445" s="75"/>
      <c r="B445" s="75"/>
      <c r="C445" s="116"/>
      <c r="D445" s="75"/>
      <c r="E445" s="75"/>
      <c r="F445" s="75"/>
      <c r="G445" s="75"/>
      <c r="H445" s="122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</row>
    <row r="446" spans="1:19" ht="15.75" customHeight="1">
      <c r="A446" s="75"/>
      <c r="B446" s="75"/>
      <c r="C446" s="116"/>
      <c r="D446" s="75"/>
      <c r="E446" s="75"/>
      <c r="F446" s="75"/>
      <c r="G446" s="75"/>
      <c r="H446" s="122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</row>
    <row r="447" spans="1:19" ht="15.75" customHeight="1">
      <c r="A447" s="75"/>
      <c r="B447" s="75"/>
      <c r="C447" s="116"/>
      <c r="D447" s="75"/>
      <c r="E447" s="75"/>
      <c r="F447" s="75"/>
      <c r="G447" s="75"/>
      <c r="H447" s="122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</row>
    <row r="448" spans="1:19" ht="15.75" customHeight="1">
      <c r="A448" s="75"/>
      <c r="B448" s="75"/>
      <c r="C448" s="116"/>
      <c r="D448" s="75"/>
      <c r="E448" s="75"/>
      <c r="F448" s="75"/>
      <c r="G448" s="75"/>
      <c r="H448" s="122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</row>
    <row r="449" spans="1:19" ht="15.75" customHeight="1">
      <c r="A449" s="75"/>
      <c r="B449" s="75"/>
      <c r="C449" s="116"/>
      <c r="D449" s="75"/>
      <c r="E449" s="75"/>
      <c r="F449" s="75"/>
      <c r="G449" s="75"/>
      <c r="H449" s="122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</row>
    <row r="450" spans="1:19" ht="15.75" customHeight="1">
      <c r="A450" s="75"/>
      <c r="B450" s="75"/>
      <c r="C450" s="116"/>
      <c r="D450" s="75"/>
      <c r="E450" s="75"/>
      <c r="F450" s="75"/>
      <c r="G450" s="75"/>
      <c r="H450" s="122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</row>
    <row r="451" spans="1:19" ht="15.75" customHeight="1">
      <c r="A451" s="75"/>
      <c r="B451" s="75"/>
      <c r="C451" s="116"/>
      <c r="D451" s="75"/>
      <c r="E451" s="75"/>
      <c r="F451" s="75"/>
      <c r="G451" s="75"/>
      <c r="H451" s="122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</row>
    <row r="452" spans="1:19" ht="15.75" customHeight="1">
      <c r="A452" s="75"/>
      <c r="B452" s="75"/>
      <c r="C452" s="116"/>
      <c r="D452" s="75"/>
      <c r="E452" s="75"/>
      <c r="F452" s="75"/>
      <c r="G452" s="75"/>
      <c r="H452" s="122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</row>
    <row r="453" spans="1:19" ht="15.75" customHeight="1">
      <c r="A453" s="75"/>
      <c r="B453" s="75"/>
      <c r="C453" s="116"/>
      <c r="D453" s="75"/>
      <c r="E453" s="75"/>
      <c r="F453" s="75"/>
      <c r="G453" s="75"/>
      <c r="H453" s="122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</row>
    <row r="454" spans="1:19" ht="15.75" customHeight="1">
      <c r="A454" s="75"/>
      <c r="B454" s="75"/>
      <c r="C454" s="116"/>
      <c r="D454" s="75"/>
      <c r="E454" s="75"/>
      <c r="F454" s="75"/>
      <c r="G454" s="75"/>
      <c r="H454" s="122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</row>
    <row r="455" spans="1:19" ht="15.75" customHeight="1">
      <c r="A455" s="75"/>
      <c r="B455" s="75"/>
      <c r="C455" s="116"/>
      <c r="D455" s="75"/>
      <c r="E455" s="75"/>
      <c r="F455" s="75"/>
      <c r="G455" s="75"/>
      <c r="H455" s="122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</row>
    <row r="456" spans="1:19" ht="15.75" customHeight="1">
      <c r="A456" s="75"/>
      <c r="B456" s="75"/>
      <c r="C456" s="116"/>
      <c r="D456" s="75"/>
      <c r="E456" s="75"/>
      <c r="F456" s="75"/>
      <c r="G456" s="75"/>
      <c r="H456" s="122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</row>
    <row r="457" spans="1:19" ht="15.75" customHeight="1">
      <c r="A457" s="75"/>
      <c r="B457" s="75"/>
      <c r="C457" s="116"/>
      <c r="D457" s="75"/>
      <c r="E457" s="75"/>
      <c r="F457" s="75"/>
      <c r="G457" s="75"/>
      <c r="H457" s="122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</row>
    <row r="458" spans="1:19" ht="15.75" customHeight="1">
      <c r="A458" s="75"/>
      <c r="B458" s="75"/>
      <c r="C458" s="116"/>
      <c r="D458" s="75"/>
      <c r="E458" s="75"/>
      <c r="F458" s="75"/>
      <c r="G458" s="75"/>
      <c r="H458" s="122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</row>
    <row r="459" spans="1:19" ht="15.75" customHeight="1">
      <c r="A459" s="75"/>
      <c r="B459" s="75"/>
      <c r="C459" s="116"/>
      <c r="D459" s="75"/>
      <c r="E459" s="75"/>
      <c r="F459" s="75"/>
      <c r="G459" s="75"/>
      <c r="H459" s="122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</row>
    <row r="460" spans="1:19" ht="15.75" customHeight="1">
      <c r="A460" s="75"/>
      <c r="B460" s="75"/>
      <c r="C460" s="116"/>
      <c r="D460" s="75"/>
      <c r="E460" s="75"/>
      <c r="F460" s="75"/>
      <c r="G460" s="75"/>
      <c r="H460" s="122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</row>
    <row r="461" spans="1:19" ht="15.75" customHeight="1">
      <c r="A461" s="75"/>
      <c r="B461" s="75"/>
      <c r="C461" s="116"/>
      <c r="D461" s="75"/>
      <c r="E461" s="75"/>
      <c r="F461" s="75"/>
      <c r="G461" s="75"/>
      <c r="H461" s="122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</row>
    <row r="462" spans="1:19" ht="15.75" customHeight="1">
      <c r="A462" s="75"/>
      <c r="B462" s="75"/>
      <c r="C462" s="116"/>
      <c r="D462" s="75"/>
      <c r="E462" s="75"/>
      <c r="F462" s="75"/>
      <c r="G462" s="75"/>
      <c r="H462" s="122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</row>
    <row r="463" spans="1:19" ht="15.75" customHeight="1">
      <c r="A463" s="75"/>
      <c r="B463" s="75"/>
      <c r="C463" s="116"/>
      <c r="D463" s="75"/>
      <c r="E463" s="75"/>
      <c r="F463" s="75"/>
      <c r="G463" s="75"/>
      <c r="H463" s="122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</row>
    <row r="464" spans="1:19" ht="15.75" customHeight="1">
      <c r="A464" s="75"/>
      <c r="B464" s="75"/>
      <c r="C464" s="116"/>
      <c r="D464" s="75"/>
      <c r="E464" s="75"/>
      <c r="F464" s="75"/>
      <c r="G464" s="75"/>
      <c r="H464" s="122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</row>
    <row r="465" spans="1:19" ht="15.75" customHeight="1">
      <c r="A465" s="75"/>
      <c r="B465" s="75"/>
      <c r="C465" s="116"/>
      <c r="D465" s="75"/>
      <c r="E465" s="75"/>
      <c r="F465" s="75"/>
      <c r="G465" s="75"/>
      <c r="H465" s="122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</row>
    <row r="466" spans="1:19" ht="15.75" customHeight="1">
      <c r="A466" s="75"/>
      <c r="B466" s="75"/>
      <c r="C466" s="116"/>
      <c r="D466" s="75"/>
      <c r="E466" s="75"/>
      <c r="F466" s="75"/>
      <c r="G466" s="75"/>
      <c r="H466" s="122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</row>
    <row r="467" spans="1:19" ht="15.75" customHeight="1">
      <c r="A467" s="75"/>
      <c r="B467" s="75"/>
      <c r="C467" s="116"/>
      <c r="D467" s="75"/>
      <c r="E467" s="75"/>
      <c r="F467" s="75"/>
      <c r="G467" s="75"/>
      <c r="H467" s="122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</row>
    <row r="468" spans="1:19" ht="15.75" customHeight="1">
      <c r="A468" s="75"/>
      <c r="B468" s="75"/>
      <c r="C468" s="116"/>
      <c r="D468" s="75"/>
      <c r="E468" s="75"/>
      <c r="F468" s="75"/>
      <c r="G468" s="75"/>
      <c r="H468" s="122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</row>
    <row r="469" spans="1:19" ht="15.75" customHeight="1">
      <c r="A469" s="75"/>
      <c r="B469" s="75"/>
      <c r="C469" s="116"/>
      <c r="D469" s="75"/>
      <c r="E469" s="75"/>
      <c r="F469" s="75"/>
      <c r="G469" s="75"/>
      <c r="H469" s="122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</row>
    <row r="470" spans="1:19" ht="15.75" customHeight="1">
      <c r="A470" s="75"/>
      <c r="B470" s="75"/>
      <c r="C470" s="116"/>
      <c r="D470" s="75"/>
      <c r="E470" s="75"/>
      <c r="F470" s="75"/>
      <c r="G470" s="75"/>
      <c r="H470" s="122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</row>
    <row r="471" spans="1:19" ht="15.75" customHeight="1">
      <c r="A471" s="75"/>
      <c r="B471" s="75"/>
      <c r="C471" s="116"/>
      <c r="D471" s="75"/>
      <c r="E471" s="75"/>
      <c r="F471" s="75"/>
      <c r="G471" s="75"/>
      <c r="H471" s="122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</row>
    <row r="472" spans="1:19" ht="15.75" customHeight="1">
      <c r="A472" s="75"/>
      <c r="B472" s="75"/>
      <c r="C472" s="116"/>
      <c r="D472" s="75"/>
      <c r="E472" s="75"/>
      <c r="F472" s="75"/>
      <c r="G472" s="75"/>
      <c r="H472" s="122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</row>
    <row r="473" spans="1:19" ht="15.75" customHeight="1">
      <c r="A473" s="75"/>
      <c r="B473" s="75"/>
      <c r="C473" s="116"/>
      <c r="D473" s="75"/>
      <c r="E473" s="75"/>
      <c r="F473" s="75"/>
      <c r="G473" s="75"/>
      <c r="H473" s="122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</row>
    <row r="474" spans="1:19" ht="15.75" customHeight="1">
      <c r="A474" s="75"/>
      <c r="B474" s="75"/>
      <c r="C474" s="116"/>
      <c r="D474" s="75"/>
      <c r="E474" s="75"/>
      <c r="F474" s="75"/>
      <c r="G474" s="75"/>
      <c r="H474" s="122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</row>
    <row r="475" spans="1:19" ht="15.75" customHeight="1">
      <c r="A475" s="75"/>
      <c r="B475" s="75"/>
      <c r="C475" s="116"/>
      <c r="D475" s="75"/>
      <c r="E475" s="75"/>
      <c r="F475" s="75"/>
      <c r="G475" s="75"/>
      <c r="H475" s="122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</row>
    <row r="476" spans="1:19" ht="15.75" customHeight="1">
      <c r="A476" s="75"/>
      <c r="B476" s="75"/>
      <c r="C476" s="116"/>
      <c r="D476" s="75"/>
      <c r="E476" s="75"/>
      <c r="F476" s="75"/>
      <c r="G476" s="75"/>
      <c r="H476" s="122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</row>
    <row r="477" spans="1:19" ht="15.75" customHeight="1">
      <c r="A477" s="75"/>
      <c r="B477" s="75"/>
      <c r="C477" s="116"/>
      <c r="D477" s="75"/>
      <c r="E477" s="75"/>
      <c r="F477" s="75"/>
      <c r="G477" s="75"/>
      <c r="H477" s="122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</row>
    <row r="478" spans="1:19" ht="15.75" customHeight="1">
      <c r="A478" s="75"/>
      <c r="B478" s="75"/>
      <c r="C478" s="116"/>
      <c r="D478" s="75"/>
      <c r="E478" s="75"/>
      <c r="F478" s="75"/>
      <c r="G478" s="75"/>
      <c r="H478" s="122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</row>
    <row r="479" spans="1:19" ht="15.75" customHeight="1">
      <c r="A479" s="75"/>
      <c r="B479" s="75"/>
      <c r="C479" s="116"/>
      <c r="D479" s="75"/>
      <c r="E479" s="75"/>
      <c r="F479" s="75"/>
      <c r="G479" s="75"/>
      <c r="H479" s="122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</row>
    <row r="480" spans="1:19" ht="15.75" customHeight="1">
      <c r="A480" s="75"/>
      <c r="B480" s="75"/>
      <c r="C480" s="116"/>
      <c r="D480" s="75"/>
      <c r="E480" s="75"/>
      <c r="F480" s="75"/>
      <c r="G480" s="75"/>
      <c r="H480" s="122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</row>
    <row r="481" spans="1:19" ht="15.75" customHeight="1">
      <c r="A481" s="75"/>
      <c r="B481" s="75"/>
      <c r="C481" s="116"/>
      <c r="D481" s="75"/>
      <c r="E481" s="75"/>
      <c r="F481" s="75"/>
      <c r="G481" s="75"/>
      <c r="H481" s="122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</row>
    <row r="482" spans="1:19" ht="15.75" customHeight="1">
      <c r="A482" s="75"/>
      <c r="B482" s="75"/>
      <c r="C482" s="116"/>
      <c r="D482" s="75"/>
      <c r="E482" s="75"/>
      <c r="F482" s="75"/>
      <c r="G482" s="75"/>
      <c r="H482" s="122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</row>
    <row r="483" spans="1:19" ht="15.75" customHeight="1">
      <c r="A483" s="75"/>
      <c r="B483" s="75"/>
      <c r="C483" s="116"/>
      <c r="D483" s="75"/>
      <c r="E483" s="75"/>
      <c r="F483" s="75"/>
      <c r="G483" s="75"/>
      <c r="H483" s="122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</row>
    <row r="484" spans="1:19" ht="15.75" customHeight="1">
      <c r="A484" s="75"/>
      <c r="B484" s="75"/>
      <c r="C484" s="116"/>
      <c r="D484" s="75"/>
      <c r="E484" s="75"/>
      <c r="F484" s="75"/>
      <c r="G484" s="75"/>
      <c r="H484" s="122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</row>
    <row r="485" spans="1:19" ht="15.75" customHeight="1">
      <c r="A485" s="75"/>
      <c r="B485" s="75"/>
      <c r="C485" s="116"/>
      <c r="D485" s="75"/>
      <c r="E485" s="75"/>
      <c r="F485" s="75"/>
      <c r="G485" s="75"/>
      <c r="H485" s="122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</row>
    <row r="486" spans="1:19" ht="15.75" customHeight="1">
      <c r="A486" s="75"/>
      <c r="B486" s="75"/>
      <c r="C486" s="116"/>
      <c r="D486" s="75"/>
      <c r="E486" s="75"/>
      <c r="F486" s="75"/>
      <c r="G486" s="75"/>
      <c r="H486" s="122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</row>
    <row r="487" spans="1:19" ht="15.75" customHeight="1">
      <c r="A487" s="75"/>
      <c r="B487" s="75"/>
      <c r="C487" s="116"/>
      <c r="D487" s="75"/>
      <c r="E487" s="75"/>
      <c r="F487" s="75"/>
      <c r="G487" s="75"/>
      <c r="H487" s="122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</row>
    <row r="488" spans="1:19" ht="15.75" customHeight="1">
      <c r="A488" s="75"/>
      <c r="B488" s="75"/>
      <c r="C488" s="116"/>
      <c r="D488" s="75"/>
      <c r="E488" s="75"/>
      <c r="F488" s="75"/>
      <c r="G488" s="75"/>
      <c r="H488" s="122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</row>
    <row r="489" spans="1:19" ht="15.75" customHeight="1">
      <c r="A489" s="75"/>
      <c r="B489" s="75"/>
      <c r="C489" s="116"/>
      <c r="D489" s="75"/>
      <c r="E489" s="75"/>
      <c r="F489" s="75"/>
      <c r="G489" s="75"/>
      <c r="H489" s="122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</row>
    <row r="490" spans="1:19" ht="15.75" customHeight="1">
      <c r="A490" s="75"/>
      <c r="B490" s="75"/>
      <c r="C490" s="116"/>
      <c r="D490" s="75"/>
      <c r="E490" s="75"/>
      <c r="F490" s="75"/>
      <c r="G490" s="75"/>
      <c r="H490" s="122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</row>
    <row r="491" spans="1:19" ht="15.75" customHeight="1">
      <c r="A491" s="75"/>
      <c r="B491" s="75"/>
      <c r="C491" s="116"/>
      <c r="D491" s="75"/>
      <c r="E491" s="75"/>
      <c r="F491" s="75"/>
      <c r="G491" s="75"/>
      <c r="H491" s="122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</row>
    <row r="492" spans="1:19" ht="15.75" customHeight="1">
      <c r="A492" s="75"/>
      <c r="B492" s="75"/>
      <c r="C492" s="116"/>
      <c r="D492" s="75"/>
      <c r="E492" s="75"/>
      <c r="F492" s="75"/>
      <c r="G492" s="75"/>
      <c r="H492" s="122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</row>
    <row r="493" spans="1:19" ht="15.75" customHeight="1">
      <c r="A493" s="75"/>
      <c r="B493" s="75"/>
      <c r="C493" s="116"/>
      <c r="D493" s="75"/>
      <c r="E493" s="75"/>
      <c r="F493" s="75"/>
      <c r="G493" s="75"/>
      <c r="H493" s="122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</row>
    <row r="494" spans="1:19" ht="15.75" customHeight="1">
      <c r="A494" s="75"/>
      <c r="B494" s="75"/>
      <c r="C494" s="116"/>
      <c r="D494" s="75"/>
      <c r="E494" s="75"/>
      <c r="F494" s="75"/>
      <c r="G494" s="75"/>
      <c r="H494" s="122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</row>
    <row r="495" spans="1:19" ht="15.75" customHeight="1">
      <c r="A495" s="75"/>
      <c r="B495" s="75"/>
      <c r="C495" s="116"/>
      <c r="D495" s="75"/>
      <c r="E495" s="75"/>
      <c r="F495" s="75"/>
      <c r="G495" s="75"/>
      <c r="H495" s="122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</row>
    <row r="496" spans="1:19" ht="15.75" customHeight="1">
      <c r="A496" s="75"/>
      <c r="B496" s="75"/>
      <c r="C496" s="116"/>
      <c r="D496" s="75"/>
      <c r="E496" s="75"/>
      <c r="F496" s="75"/>
      <c r="G496" s="75"/>
      <c r="H496" s="122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</row>
    <row r="497" spans="1:19" ht="15.75" customHeight="1">
      <c r="A497" s="75"/>
      <c r="B497" s="75"/>
      <c r="C497" s="116"/>
      <c r="D497" s="75"/>
      <c r="E497" s="75"/>
      <c r="F497" s="75"/>
      <c r="G497" s="75"/>
      <c r="H497" s="122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</row>
    <row r="498" spans="1:19" ht="15.75" customHeight="1">
      <c r="A498" s="75"/>
      <c r="B498" s="75"/>
      <c r="C498" s="116"/>
      <c r="D498" s="75"/>
      <c r="E498" s="75"/>
      <c r="F498" s="75"/>
      <c r="G498" s="75"/>
      <c r="H498" s="122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</row>
    <row r="499" spans="1:19" ht="15.75" customHeight="1">
      <c r="A499" s="75"/>
      <c r="B499" s="75"/>
      <c r="C499" s="116"/>
      <c r="D499" s="75"/>
      <c r="E499" s="75"/>
      <c r="F499" s="75"/>
      <c r="G499" s="75"/>
      <c r="H499" s="122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</row>
    <row r="500" spans="1:19" ht="15.75" customHeight="1">
      <c r="A500" s="75"/>
      <c r="B500" s="75"/>
      <c r="C500" s="116"/>
      <c r="D500" s="75"/>
      <c r="E500" s="75"/>
      <c r="F500" s="75"/>
      <c r="G500" s="75"/>
      <c r="H500" s="122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</row>
    <row r="501" spans="1:19" ht="15.75" customHeight="1">
      <c r="A501" s="75"/>
      <c r="B501" s="75"/>
      <c r="C501" s="116"/>
      <c r="D501" s="75"/>
      <c r="E501" s="75"/>
      <c r="F501" s="75"/>
      <c r="G501" s="75"/>
      <c r="H501" s="122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</row>
    <row r="502" spans="1:19" ht="15.75" customHeight="1">
      <c r="A502" s="75"/>
      <c r="B502" s="75"/>
      <c r="C502" s="116"/>
      <c r="D502" s="75"/>
      <c r="E502" s="75"/>
      <c r="F502" s="75"/>
      <c r="G502" s="75"/>
      <c r="H502" s="122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</row>
    <row r="503" spans="1:19" ht="15.75" customHeight="1">
      <c r="A503" s="75"/>
      <c r="B503" s="75"/>
      <c r="C503" s="116"/>
      <c r="D503" s="75"/>
      <c r="E503" s="75"/>
      <c r="F503" s="75"/>
      <c r="G503" s="75"/>
      <c r="H503" s="122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</row>
    <row r="504" spans="1:19" ht="15.75" customHeight="1">
      <c r="A504" s="75"/>
      <c r="B504" s="75"/>
      <c r="C504" s="116"/>
      <c r="D504" s="75"/>
      <c r="E504" s="75"/>
      <c r="F504" s="75"/>
      <c r="G504" s="75"/>
      <c r="H504" s="122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</row>
    <row r="505" spans="1:19" ht="15.75" customHeight="1">
      <c r="A505" s="75"/>
      <c r="B505" s="75"/>
      <c r="C505" s="116"/>
      <c r="D505" s="75"/>
      <c r="E505" s="75"/>
      <c r="F505" s="75"/>
      <c r="G505" s="75"/>
      <c r="H505" s="122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</row>
    <row r="506" spans="1:19" ht="15.75" customHeight="1">
      <c r="A506" s="75"/>
      <c r="B506" s="75"/>
      <c r="C506" s="116"/>
      <c r="D506" s="75"/>
      <c r="E506" s="75"/>
      <c r="F506" s="75"/>
      <c r="G506" s="75"/>
      <c r="H506" s="122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</row>
    <row r="507" spans="1:19" ht="15.75" customHeight="1">
      <c r="A507" s="75"/>
      <c r="B507" s="75"/>
      <c r="C507" s="116"/>
      <c r="D507" s="75"/>
      <c r="E507" s="75"/>
      <c r="F507" s="75"/>
      <c r="G507" s="75"/>
      <c r="H507" s="122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</row>
    <row r="508" spans="1:19" ht="15.75" customHeight="1">
      <c r="A508" s="75"/>
      <c r="B508" s="75"/>
      <c r="C508" s="116"/>
      <c r="D508" s="75"/>
      <c r="E508" s="75"/>
      <c r="F508" s="75"/>
      <c r="G508" s="75"/>
      <c r="H508" s="122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</row>
    <row r="509" spans="1:19" ht="15.75" customHeight="1">
      <c r="A509" s="75"/>
      <c r="B509" s="75"/>
      <c r="C509" s="116"/>
      <c r="D509" s="75"/>
      <c r="E509" s="75"/>
      <c r="F509" s="75"/>
      <c r="G509" s="75"/>
      <c r="H509" s="122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</row>
    <row r="510" spans="1:19" ht="15.75" customHeight="1">
      <c r="A510" s="75"/>
      <c r="B510" s="75"/>
      <c r="C510" s="116"/>
      <c r="D510" s="75"/>
      <c r="E510" s="75"/>
      <c r="F510" s="75"/>
      <c r="G510" s="75"/>
      <c r="H510" s="122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</row>
    <row r="511" spans="1:19" ht="15.75" customHeight="1">
      <c r="A511" s="75"/>
      <c r="B511" s="75"/>
      <c r="C511" s="116"/>
      <c r="D511" s="75"/>
      <c r="E511" s="75"/>
      <c r="F511" s="75"/>
      <c r="G511" s="75"/>
      <c r="H511" s="122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</row>
    <row r="512" spans="1:19" ht="15.75" customHeight="1">
      <c r="A512" s="75"/>
      <c r="B512" s="75"/>
      <c r="C512" s="116"/>
      <c r="D512" s="75"/>
      <c r="E512" s="75"/>
      <c r="F512" s="75"/>
      <c r="G512" s="75"/>
      <c r="H512" s="122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</row>
    <row r="513" spans="1:19" ht="15.75" customHeight="1">
      <c r="A513" s="75"/>
      <c r="B513" s="75"/>
      <c r="C513" s="116"/>
      <c r="D513" s="75"/>
      <c r="E513" s="75"/>
      <c r="F513" s="75"/>
      <c r="G513" s="75"/>
      <c r="H513" s="122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</row>
    <row r="514" spans="1:19" ht="15.75" customHeight="1">
      <c r="A514" s="75"/>
      <c r="B514" s="75"/>
      <c r="C514" s="116"/>
      <c r="D514" s="75"/>
      <c r="E514" s="75"/>
      <c r="F514" s="75"/>
      <c r="G514" s="75"/>
      <c r="H514" s="122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</row>
    <row r="515" spans="1:19" ht="15.75" customHeight="1">
      <c r="A515" s="75"/>
      <c r="B515" s="75"/>
      <c r="C515" s="116"/>
      <c r="D515" s="75"/>
      <c r="E515" s="75"/>
      <c r="F515" s="75"/>
      <c r="G515" s="75"/>
      <c r="H515" s="122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</row>
    <row r="516" spans="1:19" ht="15.75" customHeight="1">
      <c r="A516" s="75"/>
      <c r="B516" s="75"/>
      <c r="C516" s="116"/>
      <c r="D516" s="75"/>
      <c r="E516" s="75"/>
      <c r="F516" s="75"/>
      <c r="G516" s="75"/>
      <c r="H516" s="122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</row>
    <row r="517" spans="1:19" ht="15.75" customHeight="1">
      <c r="A517" s="75"/>
      <c r="B517" s="75"/>
      <c r="C517" s="116"/>
      <c r="D517" s="75"/>
      <c r="E517" s="75"/>
      <c r="F517" s="75"/>
      <c r="G517" s="75"/>
      <c r="H517" s="122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</row>
    <row r="518" spans="1:19" ht="15.75" customHeight="1">
      <c r="A518" s="75"/>
      <c r="B518" s="75"/>
      <c r="C518" s="116"/>
      <c r="D518" s="75"/>
      <c r="E518" s="75"/>
      <c r="F518" s="75"/>
      <c r="G518" s="75"/>
      <c r="H518" s="122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</row>
    <row r="519" spans="1:19" ht="15.75" customHeight="1">
      <c r="A519" s="75"/>
      <c r="B519" s="75"/>
      <c r="C519" s="116"/>
      <c r="D519" s="75"/>
      <c r="E519" s="75"/>
      <c r="F519" s="75"/>
      <c r="G519" s="75"/>
      <c r="H519" s="122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</row>
    <row r="520" spans="1:19" ht="15.75" customHeight="1">
      <c r="A520" s="75"/>
      <c r="B520" s="75"/>
      <c r="C520" s="116"/>
      <c r="D520" s="75"/>
      <c r="E520" s="75"/>
      <c r="F520" s="75"/>
      <c r="G520" s="75"/>
      <c r="H520" s="122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</row>
    <row r="521" spans="1:19" ht="15.75" customHeight="1">
      <c r="A521" s="75"/>
      <c r="B521" s="75"/>
      <c r="C521" s="116"/>
      <c r="D521" s="75"/>
      <c r="E521" s="75"/>
      <c r="F521" s="75"/>
      <c r="G521" s="75"/>
      <c r="H521" s="122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</row>
    <row r="522" spans="1:19" ht="15.75" customHeight="1">
      <c r="A522" s="75"/>
      <c r="B522" s="75"/>
      <c r="C522" s="116"/>
      <c r="D522" s="75"/>
      <c r="E522" s="75"/>
      <c r="F522" s="75"/>
      <c r="G522" s="75"/>
      <c r="H522" s="122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</row>
    <row r="523" spans="1:19" ht="15.75" customHeight="1">
      <c r="A523" s="75"/>
      <c r="B523" s="75"/>
      <c r="C523" s="116"/>
      <c r="D523" s="75"/>
      <c r="E523" s="75"/>
      <c r="F523" s="75"/>
      <c r="G523" s="75"/>
      <c r="H523" s="122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</row>
    <row r="524" spans="1:19" ht="15.75" customHeight="1">
      <c r="A524" s="75"/>
      <c r="B524" s="75"/>
      <c r="C524" s="116"/>
      <c r="D524" s="75"/>
      <c r="E524" s="75"/>
      <c r="F524" s="75"/>
      <c r="G524" s="75"/>
      <c r="H524" s="122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</row>
    <row r="525" spans="1:19" ht="15.75" customHeight="1">
      <c r="A525" s="75"/>
      <c r="B525" s="75"/>
      <c r="C525" s="116"/>
      <c r="D525" s="75"/>
      <c r="E525" s="75"/>
      <c r="F525" s="75"/>
      <c r="G525" s="75"/>
      <c r="H525" s="122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</row>
    <row r="526" spans="1:19" ht="15.75" customHeight="1">
      <c r="A526" s="75"/>
      <c r="B526" s="75"/>
      <c r="C526" s="116"/>
      <c r="D526" s="75"/>
      <c r="E526" s="75"/>
      <c r="F526" s="75"/>
      <c r="G526" s="75"/>
      <c r="H526" s="122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</row>
    <row r="527" spans="1:19" ht="15.75" customHeight="1">
      <c r="A527" s="75"/>
      <c r="B527" s="75"/>
      <c r="C527" s="116"/>
      <c r="D527" s="75"/>
      <c r="E527" s="75"/>
      <c r="F527" s="75"/>
      <c r="G527" s="75"/>
      <c r="H527" s="122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</row>
    <row r="528" spans="1:19" ht="15.75" customHeight="1">
      <c r="A528" s="75"/>
      <c r="B528" s="75"/>
      <c r="C528" s="116"/>
      <c r="D528" s="75"/>
      <c r="E528" s="75"/>
      <c r="F528" s="75"/>
      <c r="G528" s="75"/>
      <c r="H528" s="122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</row>
    <row r="529" spans="1:19" ht="15.75" customHeight="1">
      <c r="A529" s="75"/>
      <c r="B529" s="75"/>
      <c r="C529" s="116"/>
      <c r="D529" s="75"/>
      <c r="E529" s="75"/>
      <c r="F529" s="75"/>
      <c r="G529" s="75"/>
      <c r="H529" s="122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</row>
    <row r="530" spans="1:19" ht="15.75" customHeight="1">
      <c r="A530" s="75"/>
      <c r="B530" s="75"/>
      <c r="C530" s="116"/>
      <c r="D530" s="75"/>
      <c r="E530" s="75"/>
      <c r="F530" s="75"/>
      <c r="G530" s="75"/>
      <c r="H530" s="122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</row>
    <row r="531" spans="1:19" ht="15.75" customHeight="1">
      <c r="A531" s="75"/>
      <c r="B531" s="75"/>
      <c r="C531" s="116"/>
      <c r="D531" s="75"/>
      <c r="E531" s="75"/>
      <c r="F531" s="75"/>
      <c r="G531" s="75"/>
      <c r="H531" s="122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</row>
    <row r="532" spans="1:19" ht="15.75" customHeight="1">
      <c r="A532" s="75"/>
      <c r="B532" s="75"/>
      <c r="C532" s="116"/>
      <c r="D532" s="75"/>
      <c r="E532" s="75"/>
      <c r="F532" s="75"/>
      <c r="G532" s="75"/>
      <c r="H532" s="122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</row>
    <row r="533" spans="1:19" ht="15.75" customHeight="1">
      <c r="A533" s="75"/>
      <c r="B533" s="75"/>
      <c r="C533" s="116"/>
      <c r="D533" s="75"/>
      <c r="E533" s="75"/>
      <c r="F533" s="75"/>
      <c r="G533" s="75"/>
      <c r="H533" s="122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</row>
    <row r="534" spans="1:19" ht="15.75" customHeight="1">
      <c r="A534" s="75"/>
      <c r="B534" s="75"/>
      <c r="C534" s="116"/>
      <c r="D534" s="75"/>
      <c r="E534" s="75"/>
      <c r="F534" s="75"/>
      <c r="G534" s="75"/>
      <c r="H534" s="122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</row>
    <row r="535" spans="1:19" ht="15.75" customHeight="1">
      <c r="A535" s="75"/>
      <c r="B535" s="75"/>
      <c r="C535" s="116"/>
      <c r="D535" s="75"/>
      <c r="E535" s="75"/>
      <c r="F535" s="75"/>
      <c r="G535" s="75"/>
      <c r="H535" s="122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</row>
    <row r="536" spans="1:19" ht="15.75" customHeight="1">
      <c r="A536" s="75"/>
      <c r="B536" s="75"/>
      <c r="C536" s="116"/>
      <c r="D536" s="75"/>
      <c r="E536" s="75"/>
      <c r="F536" s="75"/>
      <c r="G536" s="75"/>
      <c r="H536" s="122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</row>
    <row r="537" spans="1:19" ht="15.75" customHeight="1">
      <c r="A537" s="75"/>
      <c r="B537" s="75"/>
      <c r="C537" s="116"/>
      <c r="D537" s="75"/>
      <c r="E537" s="75"/>
      <c r="F537" s="75"/>
      <c r="G537" s="75"/>
      <c r="H537" s="122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</row>
    <row r="538" spans="1:19" ht="15.75" customHeight="1">
      <c r="A538" s="75"/>
      <c r="B538" s="75"/>
      <c r="C538" s="116"/>
      <c r="D538" s="75"/>
      <c r="E538" s="75"/>
      <c r="F538" s="75"/>
      <c r="G538" s="75"/>
      <c r="H538" s="122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</row>
    <row r="539" spans="1:19" ht="15.75" customHeight="1">
      <c r="A539" s="75"/>
      <c r="B539" s="75"/>
      <c r="C539" s="116"/>
      <c r="D539" s="75"/>
      <c r="E539" s="75"/>
      <c r="F539" s="75"/>
      <c r="G539" s="75"/>
      <c r="H539" s="122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</row>
    <row r="540" spans="1:19" ht="15.75" customHeight="1">
      <c r="A540" s="75"/>
      <c r="B540" s="75"/>
      <c r="C540" s="116"/>
      <c r="D540" s="75"/>
      <c r="E540" s="75"/>
      <c r="F540" s="75"/>
      <c r="G540" s="75"/>
      <c r="H540" s="122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</row>
    <row r="541" spans="1:19" ht="15.75" customHeight="1">
      <c r="A541" s="75"/>
      <c r="B541" s="75"/>
      <c r="C541" s="116"/>
      <c r="D541" s="75"/>
      <c r="E541" s="75"/>
      <c r="F541" s="75"/>
      <c r="G541" s="75"/>
      <c r="H541" s="122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</row>
    <row r="542" spans="1:19" ht="15.75" customHeight="1">
      <c r="A542" s="75"/>
      <c r="B542" s="75"/>
      <c r="C542" s="116"/>
      <c r="D542" s="75"/>
      <c r="E542" s="75"/>
      <c r="F542" s="75"/>
      <c r="G542" s="75"/>
      <c r="H542" s="122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</row>
    <row r="543" spans="1:19" ht="15.75" customHeight="1">
      <c r="A543" s="75"/>
      <c r="B543" s="75"/>
      <c r="C543" s="116"/>
      <c r="D543" s="75"/>
      <c r="E543" s="75"/>
      <c r="F543" s="75"/>
      <c r="G543" s="75"/>
      <c r="H543" s="122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</row>
    <row r="544" spans="1:19" ht="15.75" customHeight="1">
      <c r="A544" s="75"/>
      <c r="B544" s="75"/>
      <c r="C544" s="116"/>
      <c r="D544" s="75"/>
      <c r="E544" s="75"/>
      <c r="F544" s="75"/>
      <c r="G544" s="75"/>
      <c r="H544" s="122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</row>
    <row r="545" spans="1:19" ht="15.75" customHeight="1">
      <c r="A545" s="75"/>
      <c r="B545" s="75"/>
      <c r="C545" s="116"/>
      <c r="D545" s="75"/>
      <c r="E545" s="75"/>
      <c r="F545" s="75"/>
      <c r="G545" s="75"/>
      <c r="H545" s="122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</row>
    <row r="546" spans="1:19" ht="15.75" customHeight="1">
      <c r="A546" s="75"/>
      <c r="B546" s="75"/>
      <c r="C546" s="116"/>
      <c r="D546" s="75"/>
      <c r="E546" s="75"/>
      <c r="F546" s="75"/>
      <c r="G546" s="75"/>
      <c r="H546" s="122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</row>
    <row r="547" spans="1:19" ht="15.75" customHeight="1">
      <c r="A547" s="75"/>
      <c r="B547" s="75"/>
      <c r="C547" s="116"/>
      <c r="D547" s="75"/>
      <c r="E547" s="75"/>
      <c r="F547" s="75"/>
      <c r="G547" s="75"/>
      <c r="H547" s="122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</row>
    <row r="548" spans="1:19" ht="15.75" customHeight="1">
      <c r="A548" s="75"/>
      <c r="B548" s="75"/>
      <c r="C548" s="116"/>
      <c r="D548" s="75"/>
      <c r="E548" s="75"/>
      <c r="F548" s="75"/>
      <c r="G548" s="75"/>
      <c r="H548" s="122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</row>
    <row r="549" spans="1:19" ht="15.75" customHeight="1">
      <c r="A549" s="75"/>
      <c r="B549" s="75"/>
      <c r="C549" s="116"/>
      <c r="D549" s="75"/>
      <c r="E549" s="75"/>
      <c r="F549" s="75"/>
      <c r="G549" s="75"/>
      <c r="H549" s="122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</row>
    <row r="550" spans="1:19" ht="15.75" customHeight="1">
      <c r="A550" s="75"/>
      <c r="B550" s="75"/>
      <c r="C550" s="116"/>
      <c r="D550" s="75"/>
      <c r="E550" s="75"/>
      <c r="F550" s="75"/>
      <c r="G550" s="75"/>
      <c r="H550" s="122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</row>
    <row r="551" spans="1:19" ht="15.75" customHeight="1">
      <c r="A551" s="75"/>
      <c r="B551" s="75"/>
      <c r="C551" s="116"/>
      <c r="D551" s="75"/>
      <c r="E551" s="75"/>
      <c r="F551" s="75"/>
      <c r="G551" s="75"/>
      <c r="H551" s="122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</row>
    <row r="552" spans="1:19" ht="15.75" customHeight="1">
      <c r="A552" s="75"/>
      <c r="B552" s="75"/>
      <c r="C552" s="116"/>
      <c r="D552" s="75"/>
      <c r="E552" s="75"/>
      <c r="F552" s="75"/>
      <c r="G552" s="75"/>
      <c r="H552" s="122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</row>
    <row r="553" spans="1:19" ht="15.75" customHeight="1">
      <c r="A553" s="75"/>
      <c r="B553" s="75"/>
      <c r="C553" s="116"/>
      <c r="D553" s="75"/>
      <c r="E553" s="75"/>
      <c r="F553" s="75"/>
      <c r="G553" s="75"/>
      <c r="H553" s="122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</row>
    <row r="554" spans="1:19" ht="15.75" customHeight="1">
      <c r="A554" s="75"/>
      <c r="B554" s="75"/>
      <c r="C554" s="116"/>
      <c r="D554" s="75"/>
      <c r="E554" s="75"/>
      <c r="F554" s="75"/>
      <c r="G554" s="75"/>
      <c r="H554" s="122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</row>
    <row r="555" spans="1:19" ht="15.75" customHeight="1">
      <c r="A555" s="75"/>
      <c r="B555" s="75"/>
      <c r="C555" s="116"/>
      <c r="D555" s="75"/>
      <c r="E555" s="75"/>
      <c r="F555" s="75"/>
      <c r="G555" s="75"/>
      <c r="H555" s="122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</row>
    <row r="556" spans="1:19" ht="15.75" customHeight="1">
      <c r="A556" s="75"/>
      <c r="B556" s="75"/>
      <c r="C556" s="116"/>
      <c r="D556" s="75"/>
      <c r="E556" s="75"/>
      <c r="F556" s="75"/>
      <c r="G556" s="75"/>
      <c r="H556" s="122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</row>
    <row r="557" spans="1:19" ht="15.75" customHeight="1">
      <c r="A557" s="75"/>
      <c r="B557" s="75"/>
      <c r="C557" s="116"/>
      <c r="D557" s="75"/>
      <c r="E557" s="75"/>
      <c r="F557" s="75"/>
      <c r="G557" s="75"/>
      <c r="H557" s="122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</row>
    <row r="558" spans="1:19" ht="15.75" customHeight="1">
      <c r="A558" s="75"/>
      <c r="B558" s="75"/>
      <c r="C558" s="116"/>
      <c r="D558" s="75"/>
      <c r="E558" s="75"/>
      <c r="F558" s="75"/>
      <c r="G558" s="75"/>
      <c r="H558" s="122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</row>
    <row r="559" spans="1:19" ht="15.75" customHeight="1">
      <c r="A559" s="75"/>
      <c r="B559" s="75"/>
      <c r="C559" s="116"/>
      <c r="D559" s="75"/>
      <c r="E559" s="75"/>
      <c r="F559" s="75"/>
      <c r="G559" s="75"/>
      <c r="H559" s="122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</row>
    <row r="560" spans="1:19" ht="15.75" customHeight="1">
      <c r="A560" s="75"/>
      <c r="B560" s="75"/>
      <c r="C560" s="116"/>
      <c r="D560" s="75"/>
      <c r="E560" s="75"/>
      <c r="F560" s="75"/>
      <c r="G560" s="75"/>
      <c r="H560" s="122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</row>
    <row r="561" spans="1:19" ht="15.75" customHeight="1">
      <c r="A561" s="75"/>
      <c r="B561" s="75"/>
      <c r="C561" s="116"/>
      <c r="D561" s="75"/>
      <c r="E561" s="75"/>
      <c r="F561" s="75"/>
      <c r="G561" s="75"/>
      <c r="H561" s="122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</row>
    <row r="562" spans="1:19" ht="15.75" customHeight="1">
      <c r="A562" s="75"/>
      <c r="B562" s="75"/>
      <c r="C562" s="116"/>
      <c r="D562" s="75"/>
      <c r="E562" s="75"/>
      <c r="F562" s="75"/>
      <c r="G562" s="75"/>
      <c r="H562" s="122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</row>
    <row r="563" spans="1:19" ht="15.75" customHeight="1">
      <c r="A563" s="75"/>
      <c r="B563" s="75"/>
      <c r="C563" s="116"/>
      <c r="D563" s="75"/>
      <c r="E563" s="75"/>
      <c r="F563" s="75"/>
      <c r="G563" s="75"/>
      <c r="H563" s="122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</row>
    <row r="564" spans="1:19" ht="15.75" customHeight="1">
      <c r="A564" s="75"/>
      <c r="B564" s="75"/>
      <c r="C564" s="116"/>
      <c r="D564" s="75"/>
      <c r="E564" s="75"/>
      <c r="F564" s="75"/>
      <c r="G564" s="75"/>
      <c r="H564" s="122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</row>
    <row r="565" spans="1:19" ht="15.75" customHeight="1">
      <c r="A565" s="75"/>
      <c r="B565" s="75"/>
      <c r="C565" s="116"/>
      <c r="D565" s="75"/>
      <c r="E565" s="75"/>
      <c r="F565" s="75"/>
      <c r="G565" s="75"/>
      <c r="H565" s="122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</row>
    <row r="566" spans="1:19" ht="15.75" customHeight="1">
      <c r="A566" s="75"/>
      <c r="B566" s="75"/>
      <c r="C566" s="116"/>
      <c r="D566" s="75"/>
      <c r="E566" s="75"/>
      <c r="F566" s="75"/>
      <c r="G566" s="75"/>
      <c r="H566" s="122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</row>
    <row r="567" spans="1:19" ht="15.75" customHeight="1">
      <c r="A567" s="75"/>
      <c r="B567" s="75"/>
      <c r="C567" s="116"/>
      <c r="D567" s="75"/>
      <c r="E567" s="75"/>
      <c r="F567" s="75"/>
      <c r="G567" s="75"/>
      <c r="H567" s="122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</row>
    <row r="568" spans="1:19" ht="15.75" customHeight="1">
      <c r="A568" s="75"/>
      <c r="B568" s="75"/>
      <c r="C568" s="116"/>
      <c r="D568" s="75"/>
      <c r="E568" s="75"/>
      <c r="F568" s="75"/>
      <c r="G568" s="75"/>
      <c r="H568" s="122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</row>
    <row r="569" spans="1:19" ht="15.75" customHeight="1">
      <c r="A569" s="75"/>
      <c r="B569" s="75"/>
      <c r="C569" s="116"/>
      <c r="D569" s="75"/>
      <c r="E569" s="75"/>
      <c r="F569" s="75"/>
      <c r="G569" s="75"/>
      <c r="H569" s="122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</row>
    <row r="570" spans="1:19" ht="15.75" customHeight="1">
      <c r="A570" s="75"/>
      <c r="B570" s="75"/>
      <c r="C570" s="116"/>
      <c r="D570" s="75"/>
      <c r="E570" s="75"/>
      <c r="F570" s="75"/>
      <c r="G570" s="75"/>
      <c r="H570" s="122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</row>
    <row r="571" spans="1:19" ht="15.75" customHeight="1">
      <c r="A571" s="75"/>
      <c r="B571" s="75"/>
      <c r="C571" s="116"/>
      <c r="D571" s="75"/>
      <c r="E571" s="75"/>
      <c r="F571" s="75"/>
      <c r="G571" s="75"/>
      <c r="H571" s="122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</row>
    <row r="572" spans="1:19" ht="15.75" customHeight="1">
      <c r="A572" s="75"/>
      <c r="B572" s="75"/>
      <c r="C572" s="116"/>
      <c r="D572" s="75"/>
      <c r="E572" s="75"/>
      <c r="F572" s="75"/>
      <c r="G572" s="75"/>
      <c r="H572" s="122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</row>
    <row r="573" spans="1:19" ht="15.75" customHeight="1">
      <c r="A573" s="75"/>
      <c r="B573" s="75"/>
      <c r="C573" s="116"/>
      <c r="D573" s="75"/>
      <c r="E573" s="75"/>
      <c r="F573" s="75"/>
      <c r="G573" s="75"/>
      <c r="H573" s="122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</row>
    <row r="574" spans="1:19" ht="15.75" customHeight="1">
      <c r="A574" s="75"/>
      <c r="B574" s="75"/>
      <c r="C574" s="116"/>
      <c r="D574" s="75"/>
      <c r="E574" s="75"/>
      <c r="F574" s="75"/>
      <c r="G574" s="75"/>
      <c r="H574" s="122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</row>
    <row r="575" spans="1:19" ht="15.75" customHeight="1">
      <c r="A575" s="75"/>
      <c r="B575" s="75"/>
      <c r="C575" s="116"/>
      <c r="D575" s="75"/>
      <c r="E575" s="75"/>
      <c r="F575" s="75"/>
      <c r="G575" s="75"/>
      <c r="H575" s="122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</row>
    <row r="576" spans="1:19" ht="15.75" customHeight="1">
      <c r="A576" s="75"/>
      <c r="B576" s="75"/>
      <c r="C576" s="116"/>
      <c r="D576" s="75"/>
      <c r="E576" s="75"/>
      <c r="F576" s="75"/>
      <c r="G576" s="75"/>
      <c r="H576" s="122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</row>
    <row r="577" spans="1:19" ht="15.75" customHeight="1">
      <c r="A577" s="75"/>
      <c r="B577" s="75"/>
      <c r="C577" s="116"/>
      <c r="D577" s="75"/>
      <c r="E577" s="75"/>
      <c r="F577" s="75"/>
      <c r="G577" s="75"/>
      <c r="H577" s="122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</row>
    <row r="578" spans="1:19" ht="15.75" customHeight="1">
      <c r="A578" s="75"/>
      <c r="B578" s="75"/>
      <c r="C578" s="116"/>
      <c r="D578" s="75"/>
      <c r="E578" s="75"/>
      <c r="F578" s="75"/>
      <c r="G578" s="75"/>
      <c r="H578" s="122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</row>
    <row r="579" spans="1:19" ht="15.75" customHeight="1">
      <c r="A579" s="75"/>
      <c r="B579" s="75"/>
      <c r="C579" s="116"/>
      <c r="D579" s="75"/>
      <c r="E579" s="75"/>
      <c r="F579" s="75"/>
      <c r="G579" s="75"/>
      <c r="H579" s="122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</row>
    <row r="580" spans="1:19" ht="15.75" customHeight="1">
      <c r="A580" s="75"/>
      <c r="B580" s="75"/>
      <c r="C580" s="116"/>
      <c r="D580" s="75"/>
      <c r="E580" s="75"/>
      <c r="F580" s="75"/>
      <c r="G580" s="75"/>
      <c r="H580" s="122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</row>
    <row r="581" spans="1:19" ht="15.75" customHeight="1">
      <c r="A581" s="75"/>
      <c r="B581" s="75"/>
      <c r="C581" s="116"/>
      <c r="D581" s="75"/>
      <c r="E581" s="75"/>
      <c r="F581" s="75"/>
      <c r="G581" s="75"/>
      <c r="H581" s="122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</row>
    <row r="582" spans="1:19" ht="15.75" customHeight="1">
      <c r="A582" s="75"/>
      <c r="B582" s="75"/>
      <c r="C582" s="116"/>
      <c r="D582" s="75"/>
      <c r="E582" s="75"/>
      <c r="F582" s="75"/>
      <c r="G582" s="75"/>
      <c r="H582" s="122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</row>
    <row r="583" spans="1:19" ht="15.75" customHeight="1">
      <c r="A583" s="75"/>
      <c r="B583" s="75"/>
      <c r="C583" s="116"/>
      <c r="D583" s="75"/>
      <c r="E583" s="75"/>
      <c r="F583" s="75"/>
      <c r="G583" s="75"/>
      <c r="H583" s="122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</row>
    <row r="584" spans="1:19" ht="15.75" customHeight="1">
      <c r="A584" s="75"/>
      <c r="B584" s="75"/>
      <c r="C584" s="116"/>
      <c r="D584" s="75"/>
      <c r="E584" s="75"/>
      <c r="F584" s="75"/>
      <c r="G584" s="75"/>
      <c r="H584" s="122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</row>
    <row r="585" spans="1:19" ht="15.75" customHeight="1">
      <c r="A585" s="75"/>
      <c r="B585" s="75"/>
      <c r="C585" s="116"/>
      <c r="D585" s="75"/>
      <c r="E585" s="75"/>
      <c r="F585" s="75"/>
      <c r="G585" s="75"/>
      <c r="H585" s="122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</row>
    <row r="586" spans="1:19" ht="15.75" customHeight="1">
      <c r="A586" s="75"/>
      <c r="B586" s="75"/>
      <c r="C586" s="116"/>
      <c r="D586" s="75"/>
      <c r="E586" s="75"/>
      <c r="F586" s="75"/>
      <c r="G586" s="75"/>
      <c r="H586" s="122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</row>
    <row r="587" spans="1:19" ht="15.75" customHeight="1">
      <c r="A587" s="75"/>
      <c r="B587" s="75"/>
      <c r="C587" s="116"/>
      <c r="D587" s="75"/>
      <c r="E587" s="75"/>
      <c r="F587" s="75"/>
      <c r="G587" s="75"/>
      <c r="H587" s="122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</row>
    <row r="588" spans="1:19" ht="15.75" customHeight="1">
      <c r="A588" s="75"/>
      <c r="B588" s="75"/>
      <c r="C588" s="116"/>
      <c r="D588" s="75"/>
      <c r="E588" s="75"/>
      <c r="F588" s="75"/>
      <c r="G588" s="75"/>
      <c r="H588" s="122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</row>
    <row r="589" spans="1:19" ht="15.75" customHeight="1">
      <c r="A589" s="75"/>
      <c r="B589" s="75"/>
      <c r="C589" s="116"/>
      <c r="D589" s="75"/>
      <c r="E589" s="75"/>
      <c r="F589" s="75"/>
      <c r="G589" s="75"/>
      <c r="H589" s="122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</row>
    <row r="590" spans="1:19" ht="15.75" customHeight="1">
      <c r="A590" s="75"/>
      <c r="B590" s="75"/>
      <c r="C590" s="116"/>
      <c r="D590" s="75"/>
      <c r="E590" s="75"/>
      <c r="F590" s="75"/>
      <c r="G590" s="75"/>
      <c r="H590" s="122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</row>
    <row r="591" spans="1:19" ht="15.75" customHeight="1">
      <c r="A591" s="75"/>
      <c r="B591" s="75"/>
      <c r="C591" s="116"/>
      <c r="D591" s="75"/>
      <c r="E591" s="75"/>
      <c r="F591" s="75"/>
      <c r="G591" s="75"/>
      <c r="H591" s="122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</row>
    <row r="592" spans="1:19" ht="15.75" customHeight="1">
      <c r="A592" s="75"/>
      <c r="B592" s="75"/>
      <c r="C592" s="116"/>
      <c r="D592" s="75"/>
      <c r="E592" s="75"/>
      <c r="F592" s="75"/>
      <c r="G592" s="75"/>
      <c r="H592" s="122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</row>
    <row r="593" spans="1:19" ht="15.75" customHeight="1">
      <c r="A593" s="75"/>
      <c r="B593" s="75"/>
      <c r="C593" s="116"/>
      <c r="D593" s="75"/>
      <c r="E593" s="75"/>
      <c r="F593" s="75"/>
      <c r="G593" s="75"/>
      <c r="H593" s="122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</row>
    <row r="594" spans="1:19" ht="15.75" customHeight="1">
      <c r="A594" s="75"/>
      <c r="B594" s="75"/>
      <c r="C594" s="116"/>
      <c r="D594" s="75"/>
      <c r="E594" s="75"/>
      <c r="F594" s="75"/>
      <c r="G594" s="75"/>
      <c r="H594" s="122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</row>
    <row r="595" spans="1:19" ht="15.75" customHeight="1">
      <c r="A595" s="75"/>
      <c r="B595" s="75"/>
      <c r="C595" s="116"/>
      <c r="D595" s="75"/>
      <c r="E595" s="75"/>
      <c r="F595" s="75"/>
      <c r="G595" s="75"/>
      <c r="H595" s="122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</row>
    <row r="596" spans="1:19" ht="15.75" customHeight="1">
      <c r="A596" s="75"/>
      <c r="B596" s="75"/>
      <c r="C596" s="116"/>
      <c r="D596" s="75"/>
      <c r="E596" s="75"/>
      <c r="F596" s="75"/>
      <c r="G596" s="75"/>
      <c r="H596" s="122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</row>
    <row r="597" spans="1:19" ht="15.75" customHeight="1">
      <c r="A597" s="75"/>
      <c r="B597" s="75"/>
      <c r="C597" s="116"/>
      <c r="D597" s="75"/>
      <c r="E597" s="75"/>
      <c r="F597" s="75"/>
      <c r="G597" s="75"/>
      <c r="H597" s="122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</row>
    <row r="598" spans="1:19" ht="15.75" customHeight="1">
      <c r="A598" s="75"/>
      <c r="B598" s="75"/>
      <c r="C598" s="116"/>
      <c r="D598" s="75"/>
      <c r="E598" s="75"/>
      <c r="F598" s="75"/>
      <c r="G598" s="75"/>
      <c r="H598" s="122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</row>
    <row r="599" spans="1:19" ht="15.75" customHeight="1">
      <c r="A599" s="75"/>
      <c r="B599" s="75"/>
      <c r="C599" s="116"/>
      <c r="D599" s="75"/>
      <c r="E599" s="75"/>
      <c r="F599" s="75"/>
      <c r="G599" s="75"/>
      <c r="H599" s="122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</row>
    <row r="600" spans="1:19" ht="15.75" customHeight="1">
      <c r="A600" s="75"/>
      <c r="B600" s="75"/>
      <c r="C600" s="116"/>
      <c r="D600" s="75"/>
      <c r="E600" s="75"/>
      <c r="F600" s="75"/>
      <c r="G600" s="75"/>
      <c r="H600" s="122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</row>
    <row r="601" spans="1:19" ht="15.75" customHeight="1">
      <c r="A601" s="75"/>
      <c r="B601" s="75"/>
      <c r="C601" s="116"/>
      <c r="D601" s="75"/>
      <c r="E601" s="75"/>
      <c r="F601" s="75"/>
      <c r="G601" s="75"/>
      <c r="H601" s="122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</row>
    <row r="602" spans="1:19" ht="15.75" customHeight="1">
      <c r="A602" s="75"/>
      <c r="B602" s="75"/>
      <c r="C602" s="116"/>
      <c r="D602" s="75"/>
      <c r="E602" s="75"/>
      <c r="F602" s="75"/>
      <c r="G602" s="75"/>
      <c r="H602" s="122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</row>
    <row r="603" spans="1:19" ht="15.75" customHeight="1">
      <c r="A603" s="75"/>
      <c r="B603" s="75"/>
      <c r="C603" s="116"/>
      <c r="D603" s="75"/>
      <c r="E603" s="75"/>
      <c r="F603" s="75"/>
      <c r="G603" s="75"/>
      <c r="H603" s="122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</row>
    <row r="604" spans="1:19" ht="15.75" customHeight="1">
      <c r="A604" s="75"/>
      <c r="B604" s="75"/>
      <c r="C604" s="116"/>
      <c r="D604" s="75"/>
      <c r="E604" s="75"/>
      <c r="F604" s="75"/>
      <c r="G604" s="75"/>
      <c r="H604" s="122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</row>
    <row r="605" spans="1:19" ht="15.75" customHeight="1">
      <c r="A605" s="75"/>
      <c r="B605" s="75"/>
      <c r="C605" s="116"/>
      <c r="D605" s="75"/>
      <c r="E605" s="75"/>
      <c r="F605" s="75"/>
      <c r="G605" s="75"/>
      <c r="H605" s="122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</row>
    <row r="606" spans="1:19" ht="15.75" customHeight="1">
      <c r="A606" s="75"/>
      <c r="B606" s="75"/>
      <c r="C606" s="116"/>
      <c r="D606" s="75"/>
      <c r="E606" s="75"/>
      <c r="F606" s="75"/>
      <c r="G606" s="75"/>
      <c r="H606" s="122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</row>
    <row r="607" spans="1:19" ht="15.75" customHeight="1">
      <c r="A607" s="75"/>
      <c r="B607" s="75"/>
      <c r="C607" s="116"/>
      <c r="D607" s="75"/>
      <c r="E607" s="75"/>
      <c r="F607" s="75"/>
      <c r="G607" s="75"/>
      <c r="H607" s="122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</row>
    <row r="608" spans="1:19" ht="15.75" customHeight="1">
      <c r="A608" s="75"/>
      <c r="B608" s="75"/>
      <c r="C608" s="116"/>
      <c r="D608" s="75"/>
      <c r="E608" s="75"/>
      <c r="F608" s="75"/>
      <c r="G608" s="75"/>
      <c r="H608" s="122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</row>
    <row r="609" spans="1:19" ht="15.75" customHeight="1">
      <c r="A609" s="75"/>
      <c r="B609" s="75"/>
      <c r="C609" s="116"/>
      <c r="D609" s="75"/>
      <c r="E609" s="75"/>
      <c r="F609" s="75"/>
      <c r="G609" s="75"/>
      <c r="H609" s="122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</row>
    <row r="610" spans="1:19" ht="15.75" customHeight="1">
      <c r="A610" s="75"/>
      <c r="B610" s="75"/>
      <c r="C610" s="116"/>
      <c r="D610" s="75"/>
      <c r="E610" s="75"/>
      <c r="F610" s="75"/>
      <c r="G610" s="75"/>
      <c r="H610" s="122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</row>
    <row r="611" spans="1:19" ht="15.75" customHeight="1">
      <c r="A611" s="75"/>
      <c r="B611" s="75"/>
      <c r="C611" s="116"/>
      <c r="D611" s="75"/>
      <c r="E611" s="75"/>
      <c r="F611" s="75"/>
      <c r="G611" s="75"/>
      <c r="H611" s="122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</row>
    <row r="612" spans="1:19" ht="15.75" customHeight="1">
      <c r="A612" s="75"/>
      <c r="B612" s="75"/>
      <c r="C612" s="116"/>
      <c r="D612" s="75"/>
      <c r="E612" s="75"/>
      <c r="F612" s="75"/>
      <c r="G612" s="75"/>
      <c r="H612" s="122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</row>
    <row r="613" spans="1:19" ht="15.75" customHeight="1">
      <c r="A613" s="75"/>
      <c r="B613" s="75"/>
      <c r="C613" s="116"/>
      <c r="D613" s="75"/>
      <c r="E613" s="75"/>
      <c r="F613" s="75"/>
      <c r="G613" s="75"/>
      <c r="H613" s="122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</row>
    <row r="614" spans="1:19" ht="15.75" customHeight="1">
      <c r="A614" s="75"/>
      <c r="B614" s="75"/>
      <c r="C614" s="116"/>
      <c r="D614" s="75"/>
      <c r="E614" s="75"/>
      <c r="F614" s="75"/>
      <c r="G614" s="75"/>
      <c r="H614" s="122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</row>
    <row r="615" spans="1:19" ht="15.75" customHeight="1">
      <c r="A615" s="75"/>
      <c r="B615" s="75"/>
      <c r="C615" s="116"/>
      <c r="D615" s="75"/>
      <c r="E615" s="75"/>
      <c r="F615" s="75"/>
      <c r="G615" s="75"/>
      <c r="H615" s="122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</row>
    <row r="616" spans="1:19" ht="15.75" customHeight="1">
      <c r="A616" s="75"/>
      <c r="B616" s="75"/>
      <c r="C616" s="116"/>
      <c r="D616" s="75"/>
      <c r="E616" s="75"/>
      <c r="F616" s="75"/>
      <c r="G616" s="75"/>
      <c r="H616" s="122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</row>
    <row r="617" spans="1:19" ht="15.75" customHeight="1">
      <c r="A617" s="75"/>
      <c r="B617" s="75"/>
      <c r="C617" s="116"/>
      <c r="D617" s="75"/>
      <c r="E617" s="75"/>
      <c r="F617" s="75"/>
      <c r="G617" s="75"/>
      <c r="H617" s="122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</row>
    <row r="618" spans="1:19" ht="15.75" customHeight="1">
      <c r="A618" s="75"/>
      <c r="B618" s="75"/>
      <c r="C618" s="116"/>
      <c r="D618" s="75"/>
      <c r="E618" s="75"/>
      <c r="F618" s="75"/>
      <c r="G618" s="75"/>
      <c r="H618" s="122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</row>
    <row r="619" spans="1:19" ht="15.75" customHeight="1">
      <c r="A619" s="75"/>
      <c r="B619" s="75"/>
      <c r="C619" s="116"/>
      <c r="D619" s="75"/>
      <c r="E619" s="75"/>
      <c r="F619" s="75"/>
      <c r="G619" s="75"/>
      <c r="H619" s="122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</row>
    <row r="620" spans="1:19" ht="15.75" customHeight="1">
      <c r="A620" s="75"/>
      <c r="B620" s="75"/>
      <c r="C620" s="116"/>
      <c r="D620" s="75"/>
      <c r="E620" s="75"/>
      <c r="F620" s="75"/>
      <c r="G620" s="75"/>
      <c r="H620" s="122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</row>
    <row r="621" spans="1:19" ht="15.75" customHeight="1">
      <c r="A621" s="75"/>
      <c r="B621" s="75"/>
      <c r="C621" s="116"/>
      <c r="D621" s="75"/>
      <c r="E621" s="75"/>
      <c r="F621" s="75"/>
      <c r="G621" s="75"/>
      <c r="H621" s="122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</row>
    <row r="622" spans="1:19" ht="15.75" customHeight="1">
      <c r="A622" s="75"/>
      <c r="B622" s="75"/>
      <c r="C622" s="116"/>
      <c r="D622" s="75"/>
      <c r="E622" s="75"/>
      <c r="F622" s="75"/>
      <c r="G622" s="75"/>
      <c r="H622" s="122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</row>
    <row r="623" spans="1:19" ht="15.75" customHeight="1">
      <c r="A623" s="75"/>
      <c r="B623" s="75"/>
      <c r="C623" s="116"/>
      <c r="D623" s="75"/>
      <c r="E623" s="75"/>
      <c r="F623" s="75"/>
      <c r="G623" s="75"/>
      <c r="H623" s="122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</row>
    <row r="624" spans="1:19" ht="15.75" customHeight="1">
      <c r="A624" s="75"/>
      <c r="B624" s="75"/>
      <c r="C624" s="116"/>
      <c r="D624" s="75"/>
      <c r="E624" s="75"/>
      <c r="F624" s="75"/>
      <c r="G624" s="75"/>
      <c r="H624" s="122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</row>
    <row r="625" spans="1:19" ht="15.75" customHeight="1">
      <c r="A625" s="75"/>
      <c r="B625" s="75"/>
      <c r="C625" s="116"/>
      <c r="D625" s="75"/>
      <c r="E625" s="75"/>
      <c r="F625" s="75"/>
      <c r="G625" s="75"/>
      <c r="H625" s="122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</row>
    <row r="626" spans="1:19" ht="15.75" customHeight="1">
      <c r="A626" s="75"/>
      <c r="B626" s="75"/>
      <c r="C626" s="116"/>
      <c r="D626" s="75"/>
      <c r="E626" s="75"/>
      <c r="F626" s="75"/>
      <c r="G626" s="75"/>
      <c r="H626" s="122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</row>
    <row r="627" spans="1:19" ht="15.75" customHeight="1">
      <c r="A627" s="75"/>
      <c r="B627" s="75"/>
      <c r="C627" s="116"/>
      <c r="D627" s="75"/>
      <c r="E627" s="75"/>
      <c r="F627" s="75"/>
      <c r="G627" s="75"/>
      <c r="H627" s="122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</row>
    <row r="628" spans="1:19" ht="15.75" customHeight="1">
      <c r="A628" s="75"/>
      <c r="B628" s="75"/>
      <c r="C628" s="116"/>
      <c r="D628" s="75"/>
      <c r="E628" s="75"/>
      <c r="F628" s="75"/>
      <c r="G628" s="75"/>
      <c r="H628" s="122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</row>
    <row r="629" spans="1:19" ht="15.75" customHeight="1">
      <c r="A629" s="75"/>
      <c r="B629" s="75"/>
      <c r="C629" s="116"/>
      <c r="D629" s="75"/>
      <c r="E629" s="75"/>
      <c r="F629" s="75"/>
      <c r="G629" s="75"/>
      <c r="H629" s="122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</row>
    <row r="630" spans="1:19" ht="15.75" customHeight="1">
      <c r="A630" s="75"/>
      <c r="B630" s="75"/>
      <c r="C630" s="116"/>
      <c r="D630" s="75"/>
      <c r="E630" s="75"/>
      <c r="F630" s="75"/>
      <c r="G630" s="75"/>
      <c r="H630" s="122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</row>
    <row r="631" spans="1:19" ht="15.75" customHeight="1">
      <c r="A631" s="75"/>
      <c r="B631" s="75"/>
      <c r="C631" s="116"/>
      <c r="D631" s="75"/>
      <c r="E631" s="75"/>
      <c r="F631" s="75"/>
      <c r="G631" s="75"/>
      <c r="H631" s="122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</row>
    <row r="632" spans="1:19" ht="15.75" customHeight="1">
      <c r="A632" s="75"/>
      <c r="B632" s="75"/>
      <c r="C632" s="116"/>
      <c r="D632" s="75"/>
      <c r="E632" s="75"/>
      <c r="F632" s="75"/>
      <c r="G632" s="75"/>
      <c r="H632" s="122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</row>
    <row r="633" spans="1:19" ht="15.75" customHeight="1">
      <c r="A633" s="75"/>
      <c r="B633" s="75"/>
      <c r="C633" s="116"/>
      <c r="D633" s="75"/>
      <c r="E633" s="75"/>
      <c r="F633" s="75"/>
      <c r="G633" s="75"/>
      <c r="H633" s="122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</row>
    <row r="634" spans="1:19" ht="15.75" customHeight="1">
      <c r="A634" s="75"/>
      <c r="B634" s="75"/>
      <c r="C634" s="116"/>
      <c r="D634" s="75"/>
      <c r="E634" s="75"/>
      <c r="F634" s="75"/>
      <c r="G634" s="75"/>
      <c r="H634" s="122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</row>
    <row r="635" spans="1:19" ht="15.75" customHeight="1">
      <c r="A635" s="75"/>
      <c r="B635" s="75"/>
      <c r="C635" s="116"/>
      <c r="D635" s="75"/>
      <c r="E635" s="75"/>
      <c r="F635" s="75"/>
      <c r="G635" s="75"/>
      <c r="H635" s="122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</row>
    <row r="636" spans="1:19" ht="15.75" customHeight="1">
      <c r="A636" s="75"/>
      <c r="B636" s="75"/>
      <c r="C636" s="116"/>
      <c r="D636" s="75"/>
      <c r="E636" s="75"/>
      <c r="F636" s="75"/>
      <c r="G636" s="75"/>
      <c r="H636" s="122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</row>
    <row r="637" spans="1:19" ht="15.75" customHeight="1">
      <c r="A637" s="75"/>
      <c r="B637" s="75"/>
      <c r="C637" s="116"/>
      <c r="D637" s="75"/>
      <c r="E637" s="75"/>
      <c r="F637" s="75"/>
      <c r="G637" s="75"/>
      <c r="H637" s="122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</row>
    <row r="638" spans="1:19" ht="15.75" customHeight="1">
      <c r="A638" s="75"/>
      <c r="B638" s="75"/>
      <c r="C638" s="116"/>
      <c r="D638" s="75"/>
      <c r="E638" s="75"/>
      <c r="F638" s="75"/>
      <c r="G638" s="75"/>
      <c r="H638" s="122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</row>
    <row r="639" spans="1:19" ht="15.75" customHeight="1">
      <c r="A639" s="75"/>
      <c r="B639" s="75"/>
      <c r="C639" s="116"/>
      <c r="D639" s="75"/>
      <c r="E639" s="75"/>
      <c r="F639" s="75"/>
      <c r="G639" s="75"/>
      <c r="H639" s="122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</row>
    <row r="640" spans="1:19" ht="15.75" customHeight="1">
      <c r="A640" s="75"/>
      <c r="B640" s="75"/>
      <c r="C640" s="116"/>
      <c r="D640" s="75"/>
      <c r="E640" s="75"/>
      <c r="F640" s="75"/>
      <c r="G640" s="75"/>
      <c r="H640" s="122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</row>
    <row r="641" spans="1:19" ht="15.75" customHeight="1">
      <c r="A641" s="75"/>
      <c r="B641" s="75"/>
      <c r="C641" s="116"/>
      <c r="D641" s="75"/>
      <c r="E641" s="75"/>
      <c r="F641" s="75"/>
      <c r="G641" s="75"/>
      <c r="H641" s="122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</row>
    <row r="642" spans="1:19" ht="15.75" customHeight="1">
      <c r="A642" s="75"/>
      <c r="B642" s="75"/>
      <c r="C642" s="116"/>
      <c r="D642" s="75"/>
      <c r="E642" s="75"/>
      <c r="F642" s="75"/>
      <c r="G642" s="75"/>
      <c r="H642" s="122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</row>
    <row r="643" spans="1:19" ht="15.75" customHeight="1">
      <c r="A643" s="75"/>
      <c r="B643" s="75"/>
      <c r="C643" s="116"/>
      <c r="D643" s="75"/>
      <c r="E643" s="75"/>
      <c r="F643" s="75"/>
      <c r="G643" s="75"/>
      <c r="H643" s="122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</row>
    <row r="644" spans="1:19" ht="15.75" customHeight="1">
      <c r="A644" s="75"/>
      <c r="B644" s="75"/>
      <c r="C644" s="116"/>
      <c r="D644" s="75"/>
      <c r="E644" s="75"/>
      <c r="F644" s="75"/>
      <c r="G644" s="75"/>
      <c r="H644" s="122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</row>
    <row r="645" spans="1:19" ht="15.75" customHeight="1">
      <c r="A645" s="75"/>
      <c r="B645" s="75"/>
      <c r="C645" s="116"/>
      <c r="D645" s="75"/>
      <c r="E645" s="75"/>
      <c r="F645" s="75"/>
      <c r="G645" s="75"/>
      <c r="H645" s="122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</row>
    <row r="646" spans="1:19" ht="15.75" customHeight="1">
      <c r="A646" s="75"/>
      <c r="B646" s="75"/>
      <c r="C646" s="116"/>
      <c r="D646" s="75"/>
      <c r="E646" s="75"/>
      <c r="F646" s="75"/>
      <c r="G646" s="75"/>
      <c r="H646" s="122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</row>
    <row r="647" spans="1:19" ht="15.75" customHeight="1">
      <c r="A647" s="75"/>
      <c r="B647" s="75"/>
      <c r="C647" s="116"/>
      <c r="D647" s="75"/>
      <c r="E647" s="75"/>
      <c r="F647" s="75"/>
      <c r="G647" s="75"/>
      <c r="H647" s="122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</row>
    <row r="648" spans="1:19" ht="15.75" customHeight="1">
      <c r="A648" s="75"/>
      <c r="B648" s="75"/>
      <c r="C648" s="116"/>
      <c r="D648" s="75"/>
      <c r="E648" s="75"/>
      <c r="F648" s="75"/>
      <c r="G648" s="75"/>
      <c r="H648" s="122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</row>
    <row r="649" spans="1:19" ht="15.75" customHeight="1">
      <c r="A649" s="75"/>
      <c r="B649" s="75"/>
      <c r="C649" s="116"/>
      <c r="D649" s="75"/>
      <c r="E649" s="75"/>
      <c r="F649" s="75"/>
      <c r="G649" s="75"/>
      <c r="H649" s="122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</row>
    <row r="650" spans="1:19" ht="15.75" customHeight="1">
      <c r="A650" s="75"/>
      <c r="B650" s="75"/>
      <c r="C650" s="116"/>
      <c r="D650" s="75"/>
      <c r="E650" s="75"/>
      <c r="F650" s="75"/>
      <c r="G650" s="75"/>
      <c r="H650" s="122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</row>
    <row r="651" spans="1:19" ht="15.75" customHeight="1">
      <c r="A651" s="75"/>
      <c r="B651" s="75"/>
      <c r="C651" s="116"/>
      <c r="D651" s="75"/>
      <c r="E651" s="75"/>
      <c r="F651" s="75"/>
      <c r="G651" s="75"/>
      <c r="H651" s="122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</row>
    <row r="652" spans="1:19" ht="15.75" customHeight="1">
      <c r="A652" s="75"/>
      <c r="B652" s="75"/>
      <c r="C652" s="116"/>
      <c r="D652" s="75"/>
      <c r="E652" s="75"/>
      <c r="F652" s="75"/>
      <c r="G652" s="75"/>
      <c r="H652" s="122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</row>
    <row r="653" spans="1:19" ht="15.75" customHeight="1">
      <c r="A653" s="75"/>
      <c r="B653" s="75"/>
      <c r="C653" s="116"/>
      <c r="D653" s="75"/>
      <c r="E653" s="75"/>
      <c r="F653" s="75"/>
      <c r="G653" s="75"/>
      <c r="H653" s="122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</row>
    <row r="654" spans="1:19" ht="15.75" customHeight="1">
      <c r="A654" s="75"/>
      <c r="B654" s="75"/>
      <c r="C654" s="116"/>
      <c r="D654" s="75"/>
      <c r="E654" s="75"/>
      <c r="F654" s="75"/>
      <c r="G654" s="75"/>
      <c r="H654" s="122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</row>
    <row r="655" spans="1:19" ht="15.75" customHeight="1">
      <c r="A655" s="75"/>
      <c r="B655" s="75"/>
      <c r="C655" s="116"/>
      <c r="D655" s="75"/>
      <c r="E655" s="75"/>
      <c r="F655" s="75"/>
      <c r="G655" s="75"/>
      <c r="H655" s="122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</row>
    <row r="656" spans="1:19" ht="15.75" customHeight="1">
      <c r="A656" s="75"/>
      <c r="B656" s="75"/>
      <c r="C656" s="116"/>
      <c r="D656" s="75"/>
      <c r="E656" s="75"/>
      <c r="F656" s="75"/>
      <c r="G656" s="75"/>
      <c r="H656" s="122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</row>
    <row r="657" spans="1:19" ht="15.75" customHeight="1">
      <c r="A657" s="75"/>
      <c r="B657" s="75"/>
      <c r="C657" s="116"/>
      <c r="D657" s="75"/>
      <c r="E657" s="75"/>
      <c r="F657" s="75"/>
      <c r="G657" s="75"/>
      <c r="H657" s="122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</row>
    <row r="658" spans="1:19" ht="15.75" customHeight="1">
      <c r="A658" s="75"/>
      <c r="B658" s="75"/>
      <c r="C658" s="116"/>
      <c r="D658" s="75"/>
      <c r="E658" s="75"/>
      <c r="F658" s="75"/>
      <c r="G658" s="75"/>
      <c r="H658" s="122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</row>
    <row r="659" spans="1:19" ht="15.75" customHeight="1">
      <c r="A659" s="75"/>
      <c r="B659" s="75"/>
      <c r="C659" s="116"/>
      <c r="D659" s="75"/>
      <c r="E659" s="75"/>
      <c r="F659" s="75"/>
      <c r="G659" s="75"/>
      <c r="H659" s="122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</row>
    <row r="660" spans="1:19" ht="15.75" customHeight="1">
      <c r="A660" s="75"/>
      <c r="B660" s="75"/>
      <c r="C660" s="116"/>
      <c r="D660" s="75"/>
      <c r="E660" s="75"/>
      <c r="F660" s="75"/>
      <c r="G660" s="75"/>
      <c r="H660" s="122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</row>
    <row r="661" spans="1:19" ht="15.75" customHeight="1">
      <c r="A661" s="75"/>
      <c r="B661" s="75"/>
      <c r="C661" s="116"/>
      <c r="D661" s="75"/>
      <c r="E661" s="75"/>
      <c r="F661" s="75"/>
      <c r="G661" s="75"/>
      <c r="H661" s="122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</row>
    <row r="662" spans="1:19" ht="15.75" customHeight="1">
      <c r="A662" s="75"/>
      <c r="B662" s="75"/>
      <c r="C662" s="116"/>
      <c r="D662" s="75"/>
      <c r="E662" s="75"/>
      <c r="F662" s="75"/>
      <c r="G662" s="75"/>
      <c r="H662" s="122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</row>
    <row r="663" spans="1:19" ht="15.75" customHeight="1">
      <c r="A663" s="75"/>
      <c r="B663" s="75"/>
      <c r="C663" s="116"/>
      <c r="D663" s="75"/>
      <c r="E663" s="75"/>
      <c r="F663" s="75"/>
      <c r="G663" s="75"/>
      <c r="H663" s="122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</row>
    <row r="664" spans="1:19" ht="15.75" customHeight="1">
      <c r="A664" s="75"/>
      <c r="B664" s="75"/>
      <c r="C664" s="116"/>
      <c r="D664" s="75"/>
      <c r="E664" s="75"/>
      <c r="F664" s="75"/>
      <c r="G664" s="75"/>
      <c r="H664" s="122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</row>
    <row r="665" spans="1:19" ht="15.75" customHeight="1">
      <c r="A665" s="75"/>
      <c r="B665" s="75"/>
      <c r="C665" s="116"/>
      <c r="D665" s="75"/>
      <c r="E665" s="75"/>
      <c r="F665" s="75"/>
      <c r="G665" s="75"/>
      <c r="H665" s="122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</row>
    <row r="666" spans="1:19" ht="15.75" customHeight="1">
      <c r="A666" s="75"/>
      <c r="B666" s="75"/>
      <c r="C666" s="116"/>
      <c r="D666" s="75"/>
      <c r="E666" s="75"/>
      <c r="F666" s="75"/>
      <c r="G666" s="75"/>
      <c r="H666" s="122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</row>
    <row r="667" spans="1:19" ht="15.75" customHeight="1">
      <c r="A667" s="75"/>
      <c r="B667" s="75"/>
      <c r="C667" s="116"/>
      <c r="D667" s="75"/>
      <c r="E667" s="75"/>
      <c r="F667" s="75"/>
      <c r="G667" s="75"/>
      <c r="H667" s="122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</row>
    <row r="668" spans="1:19" ht="15.75" customHeight="1">
      <c r="A668" s="75"/>
      <c r="B668" s="75"/>
      <c r="C668" s="116"/>
      <c r="D668" s="75"/>
      <c r="E668" s="75"/>
      <c r="F668" s="75"/>
      <c r="G668" s="75"/>
      <c r="H668" s="122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</row>
    <row r="669" spans="1:19" ht="15.75" customHeight="1">
      <c r="A669" s="75"/>
      <c r="B669" s="75"/>
      <c r="C669" s="116"/>
      <c r="D669" s="75"/>
      <c r="E669" s="75"/>
      <c r="F669" s="75"/>
      <c r="G669" s="75"/>
      <c r="H669" s="122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</row>
    <row r="670" spans="1:19" ht="15.75" customHeight="1">
      <c r="A670" s="75"/>
      <c r="B670" s="75"/>
      <c r="C670" s="116"/>
      <c r="D670" s="75"/>
      <c r="E670" s="75"/>
      <c r="F670" s="75"/>
      <c r="G670" s="75"/>
      <c r="H670" s="122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</row>
    <row r="671" spans="1:19" ht="15.75" customHeight="1">
      <c r="A671" s="75"/>
      <c r="B671" s="75"/>
      <c r="C671" s="116"/>
      <c r="D671" s="75"/>
      <c r="E671" s="75"/>
      <c r="F671" s="75"/>
      <c r="G671" s="75"/>
      <c r="H671" s="122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</row>
    <row r="672" spans="1:19" ht="15.75" customHeight="1">
      <c r="A672" s="75"/>
      <c r="B672" s="75"/>
      <c r="C672" s="116"/>
      <c r="D672" s="75"/>
      <c r="E672" s="75"/>
      <c r="F672" s="75"/>
      <c r="G672" s="75"/>
      <c r="H672" s="122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</row>
    <row r="673" spans="1:19" ht="15.75" customHeight="1">
      <c r="A673" s="75"/>
      <c r="B673" s="75"/>
      <c r="C673" s="116"/>
      <c r="D673" s="75"/>
      <c r="E673" s="75"/>
      <c r="F673" s="75"/>
      <c r="G673" s="75"/>
      <c r="H673" s="122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</row>
    <row r="674" spans="1:19" ht="15.75" customHeight="1">
      <c r="A674" s="75"/>
      <c r="B674" s="75"/>
      <c r="C674" s="116"/>
      <c r="D674" s="75"/>
      <c r="E674" s="75"/>
      <c r="F674" s="75"/>
      <c r="G674" s="75"/>
      <c r="H674" s="122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</row>
    <row r="675" spans="1:19" ht="15.75" customHeight="1">
      <c r="A675" s="75"/>
      <c r="B675" s="75"/>
      <c r="C675" s="116"/>
      <c r="D675" s="75"/>
      <c r="E675" s="75"/>
      <c r="F675" s="75"/>
      <c r="G675" s="75"/>
      <c r="H675" s="122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</row>
    <row r="676" spans="1:19" ht="15.75" customHeight="1">
      <c r="A676" s="75"/>
      <c r="B676" s="75"/>
      <c r="C676" s="116"/>
      <c r="D676" s="75"/>
      <c r="E676" s="75"/>
      <c r="F676" s="75"/>
      <c r="G676" s="75"/>
      <c r="H676" s="122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</row>
    <row r="677" spans="1:19" ht="15.75" customHeight="1">
      <c r="A677" s="75"/>
      <c r="B677" s="75"/>
      <c r="C677" s="116"/>
      <c r="D677" s="75"/>
      <c r="E677" s="75"/>
      <c r="F677" s="75"/>
      <c r="G677" s="75"/>
      <c r="H677" s="122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</row>
    <row r="678" spans="1:19" ht="15.75" customHeight="1">
      <c r="A678" s="75"/>
      <c r="B678" s="75"/>
      <c r="C678" s="116"/>
      <c r="D678" s="75"/>
      <c r="E678" s="75"/>
      <c r="F678" s="75"/>
      <c r="G678" s="75"/>
      <c r="H678" s="122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</row>
    <row r="679" spans="1:19" ht="15.75" customHeight="1">
      <c r="A679" s="75"/>
      <c r="B679" s="75"/>
      <c r="C679" s="116"/>
      <c r="D679" s="75"/>
      <c r="E679" s="75"/>
      <c r="F679" s="75"/>
      <c r="G679" s="75"/>
      <c r="H679" s="122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</row>
    <row r="680" spans="1:19" ht="15.75" customHeight="1">
      <c r="A680" s="75"/>
      <c r="B680" s="75"/>
      <c r="C680" s="116"/>
      <c r="D680" s="75"/>
      <c r="E680" s="75"/>
      <c r="F680" s="75"/>
      <c r="G680" s="75"/>
      <c r="H680" s="122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</row>
    <row r="681" spans="1:19" ht="15.75" customHeight="1">
      <c r="A681" s="75"/>
      <c r="B681" s="75"/>
      <c r="C681" s="116"/>
      <c r="D681" s="75"/>
      <c r="E681" s="75"/>
      <c r="F681" s="75"/>
      <c r="G681" s="75"/>
      <c r="H681" s="122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</row>
    <row r="682" spans="1:19" ht="15.75" customHeight="1">
      <c r="A682" s="75"/>
      <c r="B682" s="75"/>
      <c r="C682" s="116"/>
      <c r="D682" s="75"/>
      <c r="E682" s="75"/>
      <c r="F682" s="75"/>
      <c r="G682" s="75"/>
      <c r="H682" s="122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</row>
    <row r="683" spans="1:19" ht="15.75" customHeight="1">
      <c r="A683" s="75"/>
      <c r="B683" s="75"/>
      <c r="C683" s="116"/>
      <c r="D683" s="75"/>
      <c r="E683" s="75"/>
      <c r="F683" s="75"/>
      <c r="G683" s="75"/>
      <c r="H683" s="122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</row>
    <row r="684" spans="1:19" ht="15.75" customHeight="1">
      <c r="A684" s="75"/>
      <c r="B684" s="75"/>
      <c r="C684" s="116"/>
      <c r="D684" s="75"/>
      <c r="E684" s="75"/>
      <c r="F684" s="75"/>
      <c r="G684" s="75"/>
      <c r="H684" s="122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</row>
    <row r="685" spans="1:19" ht="15.75" customHeight="1">
      <c r="A685" s="75"/>
      <c r="B685" s="75"/>
      <c r="C685" s="116"/>
      <c r="D685" s="75"/>
      <c r="E685" s="75"/>
      <c r="F685" s="75"/>
      <c r="G685" s="75"/>
      <c r="H685" s="122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</row>
    <row r="686" spans="1:19" ht="15.75" customHeight="1">
      <c r="A686" s="75"/>
      <c r="B686" s="75"/>
      <c r="C686" s="116"/>
      <c r="D686" s="75"/>
      <c r="E686" s="75"/>
      <c r="F686" s="75"/>
      <c r="G686" s="75"/>
      <c r="H686" s="122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</row>
    <row r="687" spans="1:19" ht="15.75" customHeight="1">
      <c r="A687" s="75"/>
      <c r="B687" s="75"/>
      <c r="C687" s="116"/>
      <c r="D687" s="75"/>
      <c r="E687" s="75"/>
      <c r="F687" s="75"/>
      <c r="G687" s="75"/>
      <c r="H687" s="122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</row>
    <row r="688" spans="1:19" ht="15.75" customHeight="1">
      <c r="A688" s="75"/>
      <c r="B688" s="75"/>
      <c r="C688" s="116"/>
      <c r="D688" s="75"/>
      <c r="E688" s="75"/>
      <c r="F688" s="75"/>
      <c r="G688" s="75"/>
      <c r="H688" s="122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</row>
    <row r="689" spans="1:19" ht="15.75" customHeight="1">
      <c r="A689" s="75"/>
      <c r="B689" s="75"/>
      <c r="C689" s="116"/>
      <c r="D689" s="75"/>
      <c r="E689" s="75"/>
      <c r="F689" s="75"/>
      <c r="G689" s="75"/>
      <c r="H689" s="122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</row>
    <row r="690" spans="1:19" ht="15.75" customHeight="1">
      <c r="A690" s="75"/>
      <c r="B690" s="75"/>
      <c r="C690" s="116"/>
      <c r="D690" s="75"/>
      <c r="E690" s="75"/>
      <c r="F690" s="75"/>
      <c r="G690" s="75"/>
      <c r="H690" s="122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</row>
    <row r="691" spans="1:19" ht="15.75" customHeight="1">
      <c r="A691" s="75"/>
      <c r="B691" s="75"/>
      <c r="C691" s="116"/>
      <c r="D691" s="75"/>
      <c r="E691" s="75"/>
      <c r="F691" s="75"/>
      <c r="G691" s="75"/>
      <c r="H691" s="122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</row>
    <row r="692" spans="1:19" ht="15.75" customHeight="1">
      <c r="A692" s="75"/>
      <c r="B692" s="75"/>
      <c r="C692" s="116"/>
      <c r="D692" s="75"/>
      <c r="E692" s="75"/>
      <c r="F692" s="75"/>
      <c r="G692" s="75"/>
      <c r="H692" s="122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</row>
    <row r="693" spans="1:19" ht="15.75" customHeight="1">
      <c r="A693" s="75"/>
      <c r="B693" s="75"/>
      <c r="C693" s="116"/>
      <c r="D693" s="75"/>
      <c r="E693" s="75"/>
      <c r="F693" s="75"/>
      <c r="G693" s="75"/>
      <c r="H693" s="122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</row>
    <row r="694" spans="1:19" ht="15.75" customHeight="1">
      <c r="A694" s="75"/>
      <c r="B694" s="75"/>
      <c r="C694" s="116"/>
      <c r="D694" s="75"/>
      <c r="E694" s="75"/>
      <c r="F694" s="75"/>
      <c r="G694" s="75"/>
      <c r="H694" s="122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</row>
    <row r="695" spans="1:19" ht="15.75" customHeight="1">
      <c r="A695" s="75"/>
      <c r="B695" s="75"/>
      <c r="C695" s="116"/>
      <c r="D695" s="75"/>
      <c r="E695" s="75"/>
      <c r="F695" s="75"/>
      <c r="G695" s="75"/>
      <c r="H695" s="122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</row>
    <row r="696" spans="1:19" ht="15.75" customHeight="1">
      <c r="A696" s="75"/>
      <c r="B696" s="75"/>
      <c r="C696" s="116"/>
      <c r="D696" s="75"/>
      <c r="E696" s="75"/>
      <c r="F696" s="75"/>
      <c r="G696" s="75"/>
      <c r="H696" s="122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</row>
    <row r="697" spans="1:19" ht="15.75" customHeight="1">
      <c r="A697" s="75"/>
      <c r="B697" s="75"/>
      <c r="C697" s="116"/>
      <c r="D697" s="75"/>
      <c r="E697" s="75"/>
      <c r="F697" s="75"/>
      <c r="G697" s="75"/>
      <c r="H697" s="122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</row>
    <row r="698" spans="1:19" ht="15.75" customHeight="1">
      <c r="A698" s="75"/>
      <c r="B698" s="75"/>
      <c r="C698" s="116"/>
      <c r="D698" s="75"/>
      <c r="E698" s="75"/>
      <c r="F698" s="75"/>
      <c r="G698" s="75"/>
      <c r="H698" s="122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</row>
    <row r="699" spans="1:19" ht="15.75" customHeight="1">
      <c r="A699" s="75"/>
      <c r="B699" s="75"/>
      <c r="C699" s="116"/>
      <c r="D699" s="75"/>
      <c r="E699" s="75"/>
      <c r="F699" s="75"/>
      <c r="G699" s="75"/>
      <c r="H699" s="122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</row>
    <row r="700" spans="1:19" ht="15.75" customHeight="1">
      <c r="A700" s="75"/>
      <c r="B700" s="75"/>
      <c r="C700" s="116"/>
      <c r="D700" s="75"/>
      <c r="E700" s="75"/>
      <c r="F700" s="75"/>
      <c r="G700" s="75"/>
      <c r="H700" s="122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</row>
    <row r="701" spans="1:19" ht="15.75" customHeight="1">
      <c r="A701" s="75"/>
      <c r="B701" s="75"/>
      <c r="C701" s="116"/>
      <c r="D701" s="75"/>
      <c r="E701" s="75"/>
      <c r="F701" s="75"/>
      <c r="G701" s="75"/>
      <c r="H701" s="122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</row>
    <row r="702" spans="1:19" ht="15.75" customHeight="1">
      <c r="A702" s="75"/>
      <c r="B702" s="75"/>
      <c r="C702" s="116"/>
      <c r="D702" s="75"/>
      <c r="E702" s="75"/>
      <c r="F702" s="75"/>
      <c r="G702" s="75"/>
      <c r="H702" s="122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</row>
    <row r="703" spans="1:19" ht="15.75" customHeight="1">
      <c r="A703" s="75"/>
      <c r="B703" s="75"/>
      <c r="C703" s="116"/>
      <c r="D703" s="75"/>
      <c r="E703" s="75"/>
      <c r="F703" s="75"/>
      <c r="G703" s="75"/>
      <c r="H703" s="122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</row>
    <row r="704" spans="1:19" ht="15.75" customHeight="1">
      <c r="A704" s="75"/>
      <c r="B704" s="75"/>
      <c r="C704" s="116"/>
      <c r="D704" s="75"/>
      <c r="E704" s="75"/>
      <c r="F704" s="75"/>
      <c r="G704" s="75"/>
      <c r="H704" s="122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</row>
    <row r="705" spans="1:19" ht="15.75" customHeight="1">
      <c r="A705" s="75"/>
      <c r="B705" s="75"/>
      <c r="C705" s="116"/>
      <c r="D705" s="75"/>
      <c r="E705" s="75"/>
      <c r="F705" s="75"/>
      <c r="G705" s="75"/>
      <c r="H705" s="122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</row>
    <row r="706" spans="1:19" ht="15.75" customHeight="1">
      <c r="A706" s="75"/>
      <c r="B706" s="75"/>
      <c r="C706" s="116"/>
      <c r="D706" s="75"/>
      <c r="E706" s="75"/>
      <c r="F706" s="75"/>
      <c r="G706" s="75"/>
      <c r="H706" s="122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</row>
    <row r="707" spans="1:19" ht="15.75" customHeight="1">
      <c r="A707" s="75"/>
      <c r="B707" s="75"/>
      <c r="C707" s="116"/>
      <c r="D707" s="75"/>
      <c r="E707" s="75"/>
      <c r="F707" s="75"/>
      <c r="G707" s="75"/>
      <c r="H707" s="122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</row>
    <row r="708" spans="1:19" ht="15.75" customHeight="1">
      <c r="A708" s="75"/>
      <c r="B708" s="75"/>
      <c r="C708" s="116"/>
      <c r="D708" s="75"/>
      <c r="E708" s="75"/>
      <c r="F708" s="75"/>
      <c r="G708" s="75"/>
      <c r="H708" s="122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</row>
    <row r="709" spans="1:19" ht="15.75" customHeight="1">
      <c r="A709" s="75"/>
      <c r="B709" s="75"/>
      <c r="C709" s="116"/>
      <c r="D709" s="75"/>
      <c r="E709" s="75"/>
      <c r="F709" s="75"/>
      <c r="G709" s="75"/>
      <c r="H709" s="122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</row>
    <row r="710" spans="1:19" ht="15.75" customHeight="1">
      <c r="A710" s="75"/>
      <c r="B710" s="75"/>
      <c r="C710" s="116"/>
      <c r="D710" s="75"/>
      <c r="E710" s="75"/>
      <c r="F710" s="75"/>
      <c r="G710" s="75"/>
      <c r="H710" s="122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</row>
    <row r="711" spans="1:19" ht="15.75" customHeight="1">
      <c r="A711" s="75"/>
      <c r="B711" s="75"/>
      <c r="C711" s="116"/>
      <c r="D711" s="75"/>
      <c r="E711" s="75"/>
      <c r="F711" s="75"/>
      <c r="G711" s="75"/>
      <c r="H711" s="122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</row>
    <row r="712" spans="1:19" ht="15.75" customHeight="1">
      <c r="A712" s="75"/>
      <c r="B712" s="75"/>
      <c r="C712" s="116"/>
      <c r="D712" s="75"/>
      <c r="E712" s="75"/>
      <c r="F712" s="75"/>
      <c r="G712" s="75"/>
      <c r="H712" s="122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</row>
    <row r="713" spans="1:19" ht="15.75" customHeight="1">
      <c r="A713" s="75"/>
      <c r="B713" s="75"/>
      <c r="C713" s="116"/>
      <c r="D713" s="75"/>
      <c r="E713" s="75"/>
      <c r="F713" s="75"/>
      <c r="G713" s="75"/>
      <c r="H713" s="122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</row>
    <row r="714" spans="1:19" ht="15.75" customHeight="1">
      <c r="A714" s="75"/>
      <c r="B714" s="75"/>
      <c r="C714" s="116"/>
      <c r="D714" s="75"/>
      <c r="E714" s="75"/>
      <c r="F714" s="75"/>
      <c r="G714" s="75"/>
      <c r="H714" s="122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</row>
    <row r="715" spans="1:19" ht="15.75" customHeight="1">
      <c r="A715" s="75"/>
      <c r="B715" s="75"/>
      <c r="C715" s="116"/>
      <c r="D715" s="75"/>
      <c r="E715" s="75"/>
      <c r="F715" s="75"/>
      <c r="G715" s="75"/>
      <c r="H715" s="122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</row>
    <row r="716" spans="1:19" ht="15.75" customHeight="1">
      <c r="A716" s="75"/>
      <c r="B716" s="75"/>
      <c r="C716" s="116"/>
      <c r="D716" s="75"/>
      <c r="E716" s="75"/>
      <c r="F716" s="75"/>
      <c r="G716" s="75"/>
      <c r="H716" s="122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</row>
    <row r="717" spans="1:19" ht="15.75" customHeight="1">
      <c r="A717" s="75"/>
      <c r="B717" s="75"/>
      <c r="C717" s="116"/>
      <c r="D717" s="75"/>
      <c r="E717" s="75"/>
      <c r="F717" s="75"/>
      <c r="G717" s="75"/>
      <c r="H717" s="122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</row>
    <row r="718" spans="1:19" ht="15.75" customHeight="1">
      <c r="A718" s="75"/>
      <c r="B718" s="75"/>
      <c r="C718" s="116"/>
      <c r="D718" s="75"/>
      <c r="E718" s="75"/>
      <c r="F718" s="75"/>
      <c r="G718" s="75"/>
      <c r="H718" s="122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</row>
    <row r="719" spans="1:19" ht="15.75" customHeight="1">
      <c r="A719" s="75"/>
      <c r="B719" s="75"/>
      <c r="C719" s="116"/>
      <c r="D719" s="75"/>
      <c r="E719" s="75"/>
      <c r="F719" s="75"/>
      <c r="G719" s="75"/>
      <c r="H719" s="122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</row>
    <row r="720" spans="1:19" ht="15.75" customHeight="1">
      <c r="A720" s="75"/>
      <c r="B720" s="75"/>
      <c r="C720" s="116"/>
      <c r="D720" s="75"/>
      <c r="E720" s="75"/>
      <c r="F720" s="75"/>
      <c r="G720" s="75"/>
      <c r="H720" s="122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</row>
    <row r="721" spans="1:19" ht="15.75" customHeight="1">
      <c r="A721" s="75"/>
      <c r="B721" s="75"/>
      <c r="C721" s="116"/>
      <c r="D721" s="75"/>
      <c r="E721" s="75"/>
      <c r="F721" s="75"/>
      <c r="G721" s="75"/>
      <c r="H721" s="122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</row>
    <row r="722" spans="1:19" ht="15.75" customHeight="1">
      <c r="A722" s="75"/>
      <c r="B722" s="75"/>
      <c r="C722" s="116"/>
      <c r="D722" s="75"/>
      <c r="E722" s="75"/>
      <c r="F722" s="75"/>
      <c r="G722" s="75"/>
      <c r="H722" s="122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</row>
    <row r="723" spans="1:19" ht="15.75" customHeight="1">
      <c r="A723" s="75"/>
      <c r="B723" s="75"/>
      <c r="C723" s="116"/>
      <c r="D723" s="75"/>
      <c r="E723" s="75"/>
      <c r="F723" s="75"/>
      <c r="G723" s="75"/>
      <c r="H723" s="122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</row>
    <row r="724" spans="1:19" ht="15.75" customHeight="1">
      <c r="A724" s="75"/>
      <c r="B724" s="75"/>
      <c r="C724" s="116"/>
      <c r="D724" s="75"/>
      <c r="E724" s="75"/>
      <c r="F724" s="75"/>
      <c r="G724" s="75"/>
      <c r="H724" s="122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</row>
    <row r="725" spans="1:19" ht="15.75" customHeight="1">
      <c r="A725" s="75"/>
      <c r="B725" s="75"/>
      <c r="C725" s="116"/>
      <c r="D725" s="75"/>
      <c r="E725" s="75"/>
      <c r="F725" s="75"/>
      <c r="G725" s="75"/>
      <c r="H725" s="122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</row>
    <row r="726" spans="1:19" ht="15.75" customHeight="1">
      <c r="A726" s="75"/>
      <c r="B726" s="75"/>
      <c r="C726" s="116"/>
      <c r="D726" s="75"/>
      <c r="E726" s="75"/>
      <c r="F726" s="75"/>
      <c r="G726" s="75"/>
      <c r="H726" s="122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</row>
    <row r="727" spans="1:19" ht="15.75" customHeight="1">
      <c r="A727" s="75"/>
      <c r="B727" s="75"/>
      <c r="C727" s="116"/>
      <c r="D727" s="75"/>
      <c r="E727" s="75"/>
      <c r="F727" s="75"/>
      <c r="G727" s="75"/>
      <c r="H727" s="122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</row>
    <row r="728" spans="1:19" ht="15.75" customHeight="1">
      <c r="A728" s="75"/>
      <c r="B728" s="75"/>
      <c r="C728" s="116"/>
      <c r="D728" s="75"/>
      <c r="E728" s="75"/>
      <c r="F728" s="75"/>
      <c r="G728" s="75"/>
      <c r="H728" s="122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</row>
    <row r="729" spans="1:19" ht="15.75" customHeight="1">
      <c r="A729" s="75"/>
      <c r="B729" s="75"/>
      <c r="C729" s="116"/>
      <c r="D729" s="75"/>
      <c r="E729" s="75"/>
      <c r="F729" s="75"/>
      <c r="G729" s="75"/>
      <c r="H729" s="122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</row>
    <row r="730" spans="1:19" ht="15.75" customHeight="1">
      <c r="A730" s="75"/>
      <c r="B730" s="75"/>
      <c r="C730" s="116"/>
      <c r="D730" s="75"/>
      <c r="E730" s="75"/>
      <c r="F730" s="75"/>
      <c r="G730" s="75"/>
      <c r="H730" s="122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</row>
    <row r="731" spans="1:19" ht="15.75" customHeight="1">
      <c r="A731" s="75"/>
      <c r="B731" s="75"/>
      <c r="C731" s="116"/>
      <c r="D731" s="75"/>
      <c r="E731" s="75"/>
      <c r="F731" s="75"/>
      <c r="G731" s="75"/>
      <c r="H731" s="122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</row>
    <row r="732" spans="1:19" ht="15.75" customHeight="1">
      <c r="A732" s="75"/>
      <c r="B732" s="75"/>
      <c r="C732" s="116"/>
      <c r="D732" s="75"/>
      <c r="E732" s="75"/>
      <c r="F732" s="75"/>
      <c r="G732" s="75"/>
      <c r="H732" s="122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</row>
    <row r="733" spans="1:19" ht="15.75" customHeight="1">
      <c r="A733" s="75"/>
      <c r="B733" s="75"/>
      <c r="C733" s="116"/>
      <c r="D733" s="75"/>
      <c r="E733" s="75"/>
      <c r="F733" s="75"/>
      <c r="G733" s="75"/>
      <c r="H733" s="122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</row>
    <row r="734" spans="1:19" ht="15.75" customHeight="1">
      <c r="A734" s="75"/>
      <c r="B734" s="75"/>
      <c r="C734" s="116"/>
      <c r="D734" s="75"/>
      <c r="E734" s="75"/>
      <c r="F734" s="75"/>
      <c r="G734" s="75"/>
      <c r="H734" s="122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</row>
    <row r="735" spans="1:19" ht="15.75" customHeight="1">
      <c r="A735" s="75"/>
      <c r="B735" s="75"/>
      <c r="C735" s="116"/>
      <c r="D735" s="75"/>
      <c r="E735" s="75"/>
      <c r="F735" s="75"/>
      <c r="G735" s="75"/>
      <c r="H735" s="122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</row>
    <row r="736" spans="1:19" ht="15.75" customHeight="1">
      <c r="A736" s="75"/>
      <c r="B736" s="75"/>
      <c r="C736" s="116"/>
      <c r="D736" s="75"/>
      <c r="E736" s="75"/>
      <c r="F736" s="75"/>
      <c r="G736" s="75"/>
      <c r="H736" s="122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</row>
    <row r="737" spans="1:19" ht="15.75" customHeight="1">
      <c r="A737" s="75"/>
      <c r="B737" s="75"/>
      <c r="C737" s="116"/>
      <c r="D737" s="75"/>
      <c r="E737" s="75"/>
      <c r="F737" s="75"/>
      <c r="G737" s="75"/>
      <c r="H737" s="122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</row>
    <row r="738" spans="1:19" ht="15.75" customHeight="1">
      <c r="A738" s="75"/>
      <c r="B738" s="75"/>
      <c r="C738" s="116"/>
      <c r="D738" s="75"/>
      <c r="E738" s="75"/>
      <c r="F738" s="75"/>
      <c r="G738" s="75"/>
      <c r="H738" s="122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</row>
    <row r="739" spans="1:19" ht="15.75" customHeight="1">
      <c r="A739" s="75"/>
      <c r="B739" s="75"/>
      <c r="C739" s="116"/>
      <c r="D739" s="75"/>
      <c r="E739" s="75"/>
      <c r="F739" s="75"/>
      <c r="G739" s="75"/>
      <c r="H739" s="122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</row>
    <row r="740" spans="1:19" ht="15.75" customHeight="1">
      <c r="A740" s="75"/>
      <c r="B740" s="75"/>
      <c r="C740" s="116"/>
      <c r="D740" s="75"/>
      <c r="E740" s="75"/>
      <c r="F740" s="75"/>
      <c r="G740" s="75"/>
      <c r="H740" s="122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</row>
    <row r="741" spans="1:19" ht="15.75" customHeight="1">
      <c r="A741" s="75"/>
      <c r="B741" s="75"/>
      <c r="C741" s="116"/>
      <c r="D741" s="75"/>
      <c r="E741" s="75"/>
      <c r="F741" s="75"/>
      <c r="G741" s="75"/>
      <c r="H741" s="122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</row>
    <row r="742" spans="1:19" ht="15.75" customHeight="1">
      <c r="A742" s="75"/>
      <c r="B742" s="75"/>
      <c r="C742" s="116"/>
      <c r="D742" s="75"/>
      <c r="E742" s="75"/>
      <c r="F742" s="75"/>
      <c r="G742" s="75"/>
      <c r="H742" s="122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</row>
    <row r="743" spans="1:19" ht="15.75" customHeight="1">
      <c r="A743" s="75"/>
      <c r="B743" s="75"/>
      <c r="C743" s="116"/>
      <c r="D743" s="75"/>
      <c r="E743" s="75"/>
      <c r="F743" s="75"/>
      <c r="G743" s="75"/>
      <c r="H743" s="122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</row>
    <row r="744" spans="1:19" ht="15.75" customHeight="1">
      <c r="A744" s="75"/>
      <c r="B744" s="75"/>
      <c r="C744" s="116"/>
      <c r="D744" s="75"/>
      <c r="E744" s="75"/>
      <c r="F744" s="75"/>
      <c r="G744" s="75"/>
      <c r="H744" s="122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</row>
    <row r="745" spans="1:19" ht="15.75" customHeight="1">
      <c r="A745" s="75"/>
      <c r="B745" s="75"/>
      <c r="C745" s="116"/>
      <c r="D745" s="75"/>
      <c r="E745" s="75"/>
      <c r="F745" s="75"/>
      <c r="G745" s="75"/>
      <c r="H745" s="122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</row>
    <row r="746" spans="1:19" ht="15.75" customHeight="1">
      <c r="A746" s="75"/>
      <c r="B746" s="75"/>
      <c r="C746" s="116"/>
      <c r="D746" s="75"/>
      <c r="E746" s="75"/>
      <c r="F746" s="75"/>
      <c r="G746" s="75"/>
      <c r="H746" s="122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</row>
    <row r="747" spans="1:19" ht="15.75" customHeight="1">
      <c r="A747" s="75"/>
      <c r="B747" s="75"/>
      <c r="C747" s="116"/>
      <c r="D747" s="75"/>
      <c r="E747" s="75"/>
      <c r="F747" s="75"/>
      <c r="G747" s="75"/>
      <c r="H747" s="122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</row>
    <row r="748" spans="1:19" ht="15.75" customHeight="1">
      <c r="A748" s="75"/>
      <c r="B748" s="75"/>
      <c r="C748" s="116"/>
      <c r="D748" s="75"/>
      <c r="E748" s="75"/>
      <c r="F748" s="75"/>
      <c r="G748" s="75"/>
      <c r="H748" s="122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</row>
    <row r="749" spans="1:19" ht="15.75" customHeight="1">
      <c r="A749" s="75"/>
      <c r="B749" s="75"/>
      <c r="C749" s="116"/>
      <c r="D749" s="75"/>
      <c r="E749" s="75"/>
      <c r="F749" s="75"/>
      <c r="G749" s="75"/>
      <c r="H749" s="122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</row>
    <row r="750" spans="1:19" ht="15.75" customHeight="1">
      <c r="A750" s="75"/>
      <c r="B750" s="75"/>
      <c r="C750" s="116"/>
      <c r="D750" s="75"/>
      <c r="E750" s="75"/>
      <c r="F750" s="75"/>
      <c r="G750" s="75"/>
      <c r="H750" s="122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</row>
    <row r="751" spans="1:19" ht="15.75" customHeight="1">
      <c r="A751" s="75"/>
      <c r="B751" s="75"/>
      <c r="C751" s="116"/>
      <c r="D751" s="75"/>
      <c r="E751" s="75"/>
      <c r="F751" s="75"/>
      <c r="G751" s="75"/>
      <c r="H751" s="122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</row>
    <row r="752" spans="1:19" ht="15.75" customHeight="1">
      <c r="A752" s="75"/>
      <c r="B752" s="75"/>
      <c r="C752" s="116"/>
      <c r="D752" s="75"/>
      <c r="E752" s="75"/>
      <c r="F752" s="75"/>
      <c r="G752" s="75"/>
      <c r="H752" s="122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</row>
    <row r="753" spans="1:19" ht="15.75" customHeight="1">
      <c r="A753" s="75"/>
      <c r="B753" s="75"/>
      <c r="C753" s="116"/>
      <c r="D753" s="75"/>
      <c r="E753" s="75"/>
      <c r="F753" s="75"/>
      <c r="G753" s="75"/>
      <c r="H753" s="122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</row>
    <row r="754" spans="1:19" ht="15.75" customHeight="1">
      <c r="A754" s="75"/>
      <c r="B754" s="75"/>
      <c r="C754" s="116"/>
      <c r="D754" s="75"/>
      <c r="E754" s="75"/>
      <c r="F754" s="75"/>
      <c r="G754" s="75"/>
      <c r="H754" s="122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</row>
    <row r="755" spans="1:19" ht="15.75" customHeight="1">
      <c r="A755" s="75"/>
      <c r="B755" s="75"/>
      <c r="C755" s="116"/>
      <c r="D755" s="75"/>
      <c r="E755" s="75"/>
      <c r="F755" s="75"/>
      <c r="G755" s="75"/>
      <c r="H755" s="122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</row>
    <row r="756" spans="1:19" ht="15.75" customHeight="1">
      <c r="A756" s="75"/>
      <c r="B756" s="75"/>
      <c r="C756" s="116"/>
      <c r="D756" s="75"/>
      <c r="E756" s="75"/>
      <c r="F756" s="75"/>
      <c r="G756" s="75"/>
      <c r="H756" s="122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</row>
    <row r="757" spans="1:19" ht="15.75" customHeight="1">
      <c r="A757" s="75"/>
      <c r="B757" s="75"/>
      <c r="C757" s="116"/>
      <c r="D757" s="75"/>
      <c r="E757" s="75"/>
      <c r="F757" s="75"/>
      <c r="G757" s="75"/>
      <c r="H757" s="122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</row>
    <row r="758" spans="1:19" ht="15.75" customHeight="1">
      <c r="A758" s="75"/>
      <c r="B758" s="75"/>
      <c r="C758" s="116"/>
      <c r="D758" s="75"/>
      <c r="E758" s="75"/>
      <c r="F758" s="75"/>
      <c r="G758" s="75"/>
      <c r="H758" s="122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</row>
    <row r="759" spans="1:19" ht="15.75" customHeight="1">
      <c r="A759" s="75"/>
      <c r="B759" s="75"/>
      <c r="C759" s="116"/>
      <c r="D759" s="75"/>
      <c r="E759" s="75"/>
      <c r="F759" s="75"/>
      <c r="G759" s="75"/>
      <c r="H759" s="122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</row>
    <row r="760" spans="1:19" ht="15.75" customHeight="1">
      <c r="A760" s="75"/>
      <c r="B760" s="75"/>
      <c r="C760" s="116"/>
      <c r="D760" s="75"/>
      <c r="E760" s="75"/>
      <c r="F760" s="75"/>
      <c r="G760" s="75"/>
      <c r="H760" s="122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</row>
    <row r="761" spans="1:19" ht="15.75" customHeight="1">
      <c r="A761" s="75"/>
      <c r="B761" s="75"/>
      <c r="C761" s="116"/>
      <c r="D761" s="75"/>
      <c r="E761" s="75"/>
      <c r="F761" s="75"/>
      <c r="G761" s="75"/>
      <c r="H761" s="122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</row>
    <row r="762" spans="1:19" ht="15.75" customHeight="1">
      <c r="A762" s="75"/>
      <c r="B762" s="75"/>
      <c r="C762" s="116"/>
      <c r="D762" s="75"/>
      <c r="E762" s="75"/>
      <c r="F762" s="75"/>
      <c r="G762" s="75"/>
      <c r="H762" s="122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</row>
    <row r="763" spans="1:19" ht="15.75" customHeight="1">
      <c r="A763" s="75"/>
      <c r="B763" s="75"/>
      <c r="C763" s="116"/>
      <c r="D763" s="75"/>
      <c r="E763" s="75"/>
      <c r="F763" s="75"/>
      <c r="G763" s="75"/>
      <c r="H763" s="122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</row>
    <row r="764" spans="1:19" ht="15.75" customHeight="1">
      <c r="A764" s="75"/>
      <c r="B764" s="75"/>
      <c r="C764" s="116"/>
      <c r="D764" s="75"/>
      <c r="E764" s="75"/>
      <c r="F764" s="75"/>
      <c r="G764" s="75"/>
      <c r="H764" s="122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</row>
    <row r="765" spans="1:19" ht="15.75" customHeight="1">
      <c r="A765" s="75"/>
      <c r="B765" s="75"/>
      <c r="C765" s="116"/>
      <c r="D765" s="75"/>
      <c r="E765" s="75"/>
      <c r="F765" s="75"/>
      <c r="G765" s="75"/>
      <c r="H765" s="122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</row>
    <row r="766" spans="1:19" ht="15.75" customHeight="1">
      <c r="A766" s="75"/>
      <c r="B766" s="75"/>
      <c r="C766" s="116"/>
      <c r="D766" s="75"/>
      <c r="E766" s="75"/>
      <c r="F766" s="75"/>
      <c r="G766" s="75"/>
      <c r="H766" s="122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</row>
    <row r="767" spans="1:19" ht="15.75" customHeight="1">
      <c r="A767" s="75"/>
      <c r="B767" s="75"/>
      <c r="C767" s="116"/>
      <c r="D767" s="75"/>
      <c r="E767" s="75"/>
      <c r="F767" s="75"/>
      <c r="G767" s="75"/>
      <c r="H767" s="122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</row>
    <row r="768" spans="1:19" ht="15.75" customHeight="1">
      <c r="A768" s="75"/>
      <c r="B768" s="75"/>
      <c r="C768" s="116"/>
      <c r="D768" s="75"/>
      <c r="E768" s="75"/>
      <c r="F768" s="75"/>
      <c r="G768" s="75"/>
      <c r="H768" s="122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</row>
    <row r="769" spans="1:19" ht="15.75" customHeight="1">
      <c r="A769" s="75"/>
      <c r="B769" s="75"/>
      <c r="C769" s="116"/>
      <c r="D769" s="75"/>
      <c r="E769" s="75"/>
      <c r="F769" s="75"/>
      <c r="G769" s="75"/>
      <c r="H769" s="122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</row>
    <row r="770" spans="1:19" ht="15.75" customHeight="1">
      <c r="A770" s="75"/>
      <c r="B770" s="75"/>
      <c r="C770" s="116"/>
      <c r="D770" s="75"/>
      <c r="E770" s="75"/>
      <c r="F770" s="75"/>
      <c r="G770" s="75"/>
      <c r="H770" s="122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</row>
    <row r="771" spans="1:19" ht="15.75" customHeight="1">
      <c r="A771" s="75"/>
      <c r="B771" s="75"/>
      <c r="C771" s="116"/>
      <c r="D771" s="75"/>
      <c r="E771" s="75"/>
      <c r="F771" s="75"/>
      <c r="G771" s="75"/>
      <c r="H771" s="122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</row>
    <row r="772" spans="1:19" ht="15.75" customHeight="1">
      <c r="A772" s="75"/>
      <c r="B772" s="75"/>
      <c r="C772" s="116"/>
      <c r="D772" s="75"/>
      <c r="E772" s="75"/>
      <c r="F772" s="75"/>
      <c r="G772" s="75"/>
      <c r="H772" s="122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</row>
    <row r="773" spans="1:19" ht="15.75" customHeight="1">
      <c r="A773" s="75"/>
      <c r="B773" s="75"/>
      <c r="C773" s="116"/>
      <c r="D773" s="75"/>
      <c r="E773" s="75"/>
      <c r="F773" s="75"/>
      <c r="G773" s="75"/>
      <c r="H773" s="122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</row>
    <row r="774" spans="1:19" ht="15.75" customHeight="1">
      <c r="A774" s="75"/>
      <c r="B774" s="75"/>
      <c r="C774" s="116"/>
      <c r="D774" s="75"/>
      <c r="E774" s="75"/>
      <c r="F774" s="75"/>
      <c r="G774" s="75"/>
      <c r="H774" s="122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</row>
    <row r="775" spans="1:19" ht="15.75" customHeight="1">
      <c r="A775" s="75"/>
      <c r="B775" s="75"/>
      <c r="C775" s="116"/>
      <c r="D775" s="75"/>
      <c r="E775" s="75"/>
      <c r="F775" s="75"/>
      <c r="G775" s="75"/>
      <c r="H775" s="122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</row>
    <row r="776" spans="1:19" ht="15.75" customHeight="1">
      <c r="A776" s="75"/>
      <c r="B776" s="75"/>
      <c r="C776" s="116"/>
      <c r="D776" s="75"/>
      <c r="E776" s="75"/>
      <c r="F776" s="75"/>
      <c r="G776" s="75"/>
      <c r="H776" s="122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</row>
    <row r="777" spans="1:19" ht="15.75" customHeight="1">
      <c r="A777" s="75"/>
      <c r="B777" s="75"/>
      <c r="C777" s="116"/>
      <c r="D777" s="75"/>
      <c r="E777" s="75"/>
      <c r="F777" s="75"/>
      <c r="G777" s="75"/>
      <c r="H777" s="122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</row>
    <row r="778" spans="1:19" ht="15.75" customHeight="1">
      <c r="A778" s="75"/>
      <c r="B778" s="75"/>
      <c r="C778" s="116"/>
      <c r="D778" s="75"/>
      <c r="E778" s="75"/>
      <c r="F778" s="75"/>
      <c r="G778" s="75"/>
      <c r="H778" s="122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</row>
    <row r="779" spans="1:19" ht="15.75" customHeight="1">
      <c r="A779" s="75"/>
      <c r="B779" s="75"/>
      <c r="C779" s="116"/>
      <c r="D779" s="75"/>
      <c r="E779" s="75"/>
      <c r="F779" s="75"/>
      <c r="G779" s="75"/>
      <c r="H779" s="122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</row>
    <row r="780" spans="1:19" ht="15.75" customHeight="1">
      <c r="A780" s="75"/>
      <c r="B780" s="75"/>
      <c r="C780" s="116"/>
      <c r="D780" s="75"/>
      <c r="E780" s="75"/>
      <c r="F780" s="75"/>
      <c r="G780" s="75"/>
      <c r="H780" s="122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</row>
    <row r="781" spans="1:19" ht="15.75" customHeight="1">
      <c r="A781" s="75"/>
      <c r="B781" s="75"/>
      <c r="C781" s="116"/>
      <c r="D781" s="75"/>
      <c r="E781" s="75"/>
      <c r="F781" s="75"/>
      <c r="G781" s="75"/>
      <c r="H781" s="122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</row>
    <row r="782" spans="1:19" ht="15.75" customHeight="1">
      <c r="A782" s="75"/>
      <c r="B782" s="75"/>
      <c r="C782" s="116"/>
      <c r="D782" s="75"/>
      <c r="E782" s="75"/>
      <c r="F782" s="75"/>
      <c r="G782" s="75"/>
      <c r="H782" s="122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</row>
    <row r="783" spans="1:19" ht="15.75" customHeight="1">
      <c r="A783" s="75"/>
      <c r="B783" s="75"/>
      <c r="C783" s="116"/>
      <c r="D783" s="75"/>
      <c r="E783" s="75"/>
      <c r="F783" s="75"/>
      <c r="G783" s="75"/>
      <c r="H783" s="122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</row>
    <row r="784" spans="1:19" ht="15.75" customHeight="1">
      <c r="A784" s="75"/>
      <c r="B784" s="75"/>
      <c r="C784" s="116"/>
      <c r="D784" s="75"/>
      <c r="E784" s="75"/>
      <c r="F784" s="75"/>
      <c r="G784" s="75"/>
      <c r="H784" s="122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</row>
    <row r="785" spans="1:19" ht="15.75" customHeight="1">
      <c r="A785" s="75"/>
      <c r="B785" s="75"/>
      <c r="C785" s="116"/>
      <c r="D785" s="75"/>
      <c r="E785" s="75"/>
      <c r="F785" s="75"/>
      <c r="G785" s="75"/>
      <c r="H785" s="122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</row>
    <row r="786" spans="1:19" ht="15.75" customHeight="1">
      <c r="A786" s="75"/>
      <c r="B786" s="75"/>
      <c r="C786" s="116"/>
      <c r="D786" s="75"/>
      <c r="E786" s="75"/>
      <c r="F786" s="75"/>
      <c r="G786" s="75"/>
      <c r="H786" s="122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</row>
    <row r="787" spans="1:19" ht="15.75" customHeight="1">
      <c r="A787" s="75"/>
      <c r="B787" s="75"/>
      <c r="C787" s="116"/>
      <c r="D787" s="75"/>
      <c r="E787" s="75"/>
      <c r="F787" s="75"/>
      <c r="G787" s="75"/>
      <c r="H787" s="122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</row>
    <row r="788" spans="1:19" ht="15.75" customHeight="1">
      <c r="A788" s="75"/>
      <c r="B788" s="75"/>
      <c r="C788" s="116"/>
      <c r="D788" s="75"/>
      <c r="E788" s="75"/>
      <c r="F788" s="75"/>
      <c r="G788" s="75"/>
      <c r="H788" s="122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</row>
    <row r="789" spans="1:19" ht="15.75" customHeight="1">
      <c r="A789" s="75"/>
      <c r="B789" s="75"/>
      <c r="C789" s="116"/>
      <c r="D789" s="75"/>
      <c r="E789" s="75"/>
      <c r="F789" s="75"/>
      <c r="G789" s="75"/>
      <c r="H789" s="122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</row>
    <row r="790" spans="1:19" ht="15.75" customHeight="1">
      <c r="A790" s="75"/>
      <c r="B790" s="75"/>
      <c r="C790" s="116"/>
      <c r="D790" s="75"/>
      <c r="E790" s="75"/>
      <c r="F790" s="75"/>
      <c r="G790" s="75"/>
      <c r="H790" s="122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</row>
    <row r="791" spans="1:19" ht="15.75" customHeight="1">
      <c r="A791" s="75"/>
      <c r="B791" s="75"/>
      <c r="C791" s="116"/>
      <c r="D791" s="75"/>
      <c r="E791" s="75"/>
      <c r="F791" s="75"/>
      <c r="G791" s="75"/>
      <c r="H791" s="122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</row>
    <row r="792" spans="1:19" ht="15.75" customHeight="1">
      <c r="A792" s="75"/>
      <c r="B792" s="75"/>
      <c r="C792" s="116"/>
      <c r="D792" s="75"/>
      <c r="E792" s="75"/>
      <c r="F792" s="75"/>
      <c r="G792" s="75"/>
      <c r="H792" s="122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</row>
    <row r="793" spans="1:19" ht="15.75" customHeight="1">
      <c r="A793" s="75"/>
      <c r="B793" s="75"/>
      <c r="C793" s="116"/>
      <c r="D793" s="75"/>
      <c r="E793" s="75"/>
      <c r="F793" s="75"/>
      <c r="G793" s="75"/>
      <c r="H793" s="122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</row>
    <row r="794" spans="1:19" ht="15.75" customHeight="1">
      <c r="A794" s="75"/>
      <c r="B794" s="75"/>
      <c r="C794" s="116"/>
      <c r="D794" s="75"/>
      <c r="E794" s="75"/>
      <c r="F794" s="75"/>
      <c r="G794" s="75"/>
      <c r="H794" s="122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</row>
  </sheetData>
  <hyperlinks>
    <hyperlink ref="A3" r:id="rId1" display="http://instagram.com/vanillaandlace"/>
    <hyperlink ref="A4" r:id="rId2" display="http://instagram.com/lyndseyzorich/"/>
    <hyperlink ref="A5" r:id="rId3" display="http://instagram.com/ari_says"/>
    <hyperlink ref="A6" r:id="rId4" display="http://instagram.com/ladyandprince"/>
    <hyperlink ref="A7" r:id="rId5" display="http://instagram.com/feathers_frills/"/>
    <hyperlink ref="A8" r:id="rId6" display="http://instagram.com/somethingnavy"/>
    <hyperlink ref="A9" r:id="rId7" display="http://instagram.com/peaceloveshea"/>
    <hyperlink ref="E9" r:id="rId8" display="http://www.peaceloveshea.com/"/>
    <hyperlink ref="A10" r:id="rId9" display="http://instagram.com/darrenburton_/"/>
    <hyperlink ref="E10" r:id="rId10"/>
    <hyperlink ref="A11" r:id="rId11" display="http://instagram.com/bydianamarks/"/>
    <hyperlink ref="E11" r:id="rId12"/>
    <hyperlink ref="A12" r:id="rId13" display="http://instagram.com/dametraveler"/>
    <hyperlink ref="E12" r:id="rId14"/>
    <hyperlink ref="A13" r:id="rId15" display="http://instagram.com/jeffmindell/"/>
    <hyperlink ref="E13" r:id="rId16"/>
    <hyperlink ref="A14" r:id="rId17" display="http://instagram.com/reyalfashion"/>
    <hyperlink ref="E14" r:id="rId18"/>
    <hyperlink ref="A15" r:id="rId19" display="http://instagram.com/raquelpaivablog"/>
    <hyperlink ref="E15" r:id="rId20"/>
    <hyperlink ref="A16" r:id="rId21" display="http://instagram.com/ofmiceandmenswear"/>
    <hyperlink ref="E16" r:id="rId22"/>
    <hyperlink ref="A17" r:id="rId23" display="http://instagram.com/jezzicasmith"/>
    <hyperlink ref="E17" r:id="rId24"/>
    <hyperlink ref="A18" r:id="rId25" display="http://instagram.com/morgancreative"/>
    <hyperlink ref="E18" r:id="rId26"/>
    <hyperlink ref="A19" r:id="rId27" display="http://instagram.com/lookingflyonadime"/>
    <hyperlink ref="E19" r:id="rId28"/>
    <hyperlink ref="A20" r:id="rId29" display="http://instagram.com/franciskenneth"/>
    <hyperlink ref="E20" r:id="rId30"/>
    <hyperlink ref="A21" r:id="rId31" display="http://instagram.com/barrettpall"/>
    <hyperlink ref="A22" r:id="rId32" display="http://instagram.com/latonyayvette"/>
    <hyperlink ref="E22" r:id="rId33"/>
    <hyperlink ref="A23" r:id="rId34" display="http://instagram.com/modernthrift"/>
    <hyperlink ref="E23" r:id="rId35"/>
    <hyperlink ref="A24" r:id="rId36" display="https://instagram.com/shapeofcontent"/>
    <hyperlink ref="E24" r:id="rId37"/>
    <hyperlink ref="A25" r:id="rId38" display="http://instagram.com/brandonbeltran"/>
    <hyperlink ref="E25" r:id="rId39"/>
    <hyperlink ref="A26" r:id="rId40" display="http://instagram.com/ladylemonsalt"/>
    <hyperlink ref="E26" r:id="rId41"/>
    <hyperlink ref="A27" r:id="rId42" display="http://instagram.com/iam_chrish"/>
    <hyperlink ref="E27" r:id="rId43"/>
    <hyperlink ref="A28" r:id="rId44" display="http://instagram.com/xxjmitch"/>
    <hyperlink ref="A29" r:id="rId45" display="http://instagram.com/astuteattire"/>
    <hyperlink ref="A30" r:id="rId46" display="http://instagram.com/vlad.loy"/>
    <hyperlink ref="A31" r:id="rId47" display="http://instagram.com/paperlet/"/>
    <hyperlink ref="A32" r:id="rId48" display="http://instagram.com/thestyleintern"/>
    <hyperlink ref="E32" r:id="rId49" display="http://thestyleintern.com/"/>
    <hyperlink ref="A33" r:id="rId50" display="http://instagram.com/sandramanay"/>
    <hyperlink ref="A34" r:id="rId51" display="http://instagram.com/kellykkroberts"/>
    <hyperlink ref="A35" r:id="rId52" display="http://instagram.com/austinxc04"/>
    <hyperlink ref="A36" r:id="rId53" display="http://instagram.com/streets_stripes"/>
    <hyperlink ref="A37" r:id="rId54" display="http://instagram.com/maistylepages"/>
    <hyperlink ref="A38" r:id="rId55" display="http://instagram.com/glamlatte"/>
    <hyperlink ref="A39" r:id="rId56" display="http://instagram.com/dallaswardrobe"/>
    <hyperlink ref="A40" r:id="rId57" display="http://instagram.com/hauteinhabit"/>
    <hyperlink ref="A41" r:id="rId58" display="http://instagram.com/sarahjrose/"/>
    <hyperlink ref="E41" r:id="rId59" display="http://whatsarahknows.com/"/>
    <hyperlink ref="A42" r:id="rId60" display="http://instagram.com/venuswaslike"/>
    <hyperlink ref="E42" r:id="rId61"/>
    <hyperlink ref="A43" r:id="rId62" display="http://instagram.com/mariomonforte"/>
    <hyperlink ref="E43" r:id="rId6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workbookViewId="0">
      <selection activeCell="A2" sqref="A2:A27"/>
    </sheetView>
  </sheetViews>
  <sheetFormatPr baseColWidth="10" defaultRowHeight="12" x14ac:dyDescent="0"/>
  <sheetData>
    <row r="1" spans="1:27">
      <c r="A1" s="134"/>
      <c r="B1" s="75" t="s">
        <v>32</v>
      </c>
      <c r="C1" s="75" t="s">
        <v>54</v>
      </c>
      <c r="D1" s="75" t="s">
        <v>142</v>
      </c>
      <c r="E1" s="75" t="s">
        <v>146</v>
      </c>
      <c r="F1" s="75" t="s">
        <v>744</v>
      </c>
      <c r="G1" s="75" t="s">
        <v>757</v>
      </c>
      <c r="H1" s="75" t="s">
        <v>745</v>
      </c>
      <c r="I1" s="75" t="s">
        <v>756</v>
      </c>
      <c r="J1" t="s">
        <v>746</v>
      </c>
      <c r="K1" t="s">
        <v>747</v>
      </c>
      <c r="L1" t="s">
        <v>748</v>
      </c>
      <c r="M1" t="s">
        <v>749</v>
      </c>
      <c r="N1" t="s">
        <v>751</v>
      </c>
      <c r="O1" t="s">
        <v>752</v>
      </c>
      <c r="P1" t="s">
        <v>750</v>
      </c>
      <c r="Q1" t="s">
        <v>755</v>
      </c>
      <c r="R1" s="134" t="s">
        <v>15</v>
      </c>
      <c r="S1" s="75" t="s">
        <v>113</v>
      </c>
      <c r="T1" s="75" t="s">
        <v>120</v>
      </c>
      <c r="U1" s="75" t="s">
        <v>753</v>
      </c>
      <c r="V1" s="75" t="s">
        <v>136</v>
      </c>
      <c r="W1" s="75" t="s">
        <v>133</v>
      </c>
      <c r="X1" s="75" t="s">
        <v>148</v>
      </c>
      <c r="Y1" s="75" t="s">
        <v>754</v>
      </c>
      <c r="Z1" s="75" t="s">
        <v>279</v>
      </c>
      <c r="AA1" s="75" t="s">
        <v>760</v>
      </c>
    </row>
    <row r="2" spans="1:27">
      <c r="A2" s="110" t="s">
        <v>32</v>
      </c>
      <c r="B2" s="138">
        <v>0</v>
      </c>
      <c r="C2" s="138">
        <v>0</v>
      </c>
      <c r="D2" s="138">
        <v>0</v>
      </c>
      <c r="E2" s="138">
        <v>0</v>
      </c>
      <c r="F2" s="138">
        <v>0</v>
      </c>
      <c r="G2" s="138">
        <v>0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  <c r="P2" s="138">
        <v>0</v>
      </c>
      <c r="Q2" s="138">
        <v>0</v>
      </c>
      <c r="R2" s="43">
        <f>SUMIF(clean!$I$3:$I$43,$A2&amp;R$1,clean!$C$3:$C$43)</f>
        <v>10600</v>
      </c>
      <c r="S2" s="43">
        <f>SUMIF(clean!$I$3:$I$43,$A2&amp;S$1,clean!$C$3:$C$43)</f>
        <v>0</v>
      </c>
      <c r="T2" s="43">
        <f>SUMIF(clean!$I$3:$I$43,$A2&amp;T$1,clean!$C$3:$C$43)</f>
        <v>0</v>
      </c>
      <c r="U2" s="43">
        <f>SUMIF(clean!$I$3:$I$43,$A2&amp;U$1,clean!$C$3:$C$43)</f>
        <v>0</v>
      </c>
      <c r="V2" s="43">
        <f>SUMIF(clean!$I$3:$I$43,$A2&amp;V$1,clean!$C$3:$C$43)</f>
        <v>0</v>
      </c>
      <c r="W2" s="43">
        <f>SUMIF(clean!$I$3:$I$43,$A2&amp;W$1,clean!$C$3:$C$43)</f>
        <v>0</v>
      </c>
      <c r="X2" s="43">
        <f>SUMIF(clean!$I$3:$I$43,$A2&amp;X$1,clean!$C$3:$C$43)</f>
        <v>0</v>
      </c>
      <c r="Y2" s="43">
        <f>SUMIF(clean!$I$3:$I$43,$A2&amp;Y$1,clean!$C$3:$C$43)</f>
        <v>0</v>
      </c>
      <c r="Z2" s="43">
        <f>SUMIF(clean!$I$3:$I$43,$A2&amp;Z$1,clean!$C$3:$C$43)</f>
        <v>0</v>
      </c>
      <c r="AA2" s="43">
        <f>SUMIF(clean!$I$3:$I$43,$A2&amp;AA$1,clean!$C$3:$C$43)</f>
        <v>0</v>
      </c>
    </row>
    <row r="3" spans="1:27">
      <c r="A3" s="110" t="s">
        <v>54</v>
      </c>
      <c r="B3" s="138">
        <v>0</v>
      </c>
      <c r="C3" s="138">
        <v>0</v>
      </c>
      <c r="D3" s="138">
        <v>0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  <c r="P3" s="138">
        <v>0</v>
      </c>
      <c r="Q3" s="138">
        <v>0</v>
      </c>
      <c r="R3" s="43">
        <f>SUMIF(clean!$I$3:$I$43,$A3&amp;R$1,clean!$C$3:$C$43)</f>
        <v>1672</v>
      </c>
      <c r="S3" s="43">
        <f>SUMIF(clean!$I$3:$I$43,$A3&amp;S$1,clean!$C$3:$C$43)</f>
        <v>17300</v>
      </c>
      <c r="T3" s="43">
        <f>SUMIF(clean!$I$3:$I$43,$A3&amp;T$1,clean!$C$3:$C$43)</f>
        <v>1233851</v>
      </c>
      <c r="U3" s="43">
        <f>SUMIF(clean!$I$3:$I$43,$A3&amp;U$1,clean!$C$3:$C$43)</f>
        <v>0</v>
      </c>
      <c r="V3" s="43">
        <f>SUMIF(clean!$I$3:$I$43,$A3&amp;V$1,clean!$C$3:$C$43)</f>
        <v>0</v>
      </c>
      <c r="W3" s="43">
        <f>SUMIF(clean!$I$3:$I$43,$A3&amp;W$1,clean!$C$3:$C$43)</f>
        <v>3336</v>
      </c>
      <c r="X3" s="43">
        <f>SUMIF(clean!$I$3:$I$43,$A3&amp;X$1,clean!$C$3:$C$43)</f>
        <v>39700</v>
      </c>
      <c r="Y3" s="43">
        <f>SUMIF(clean!$I$3:$I$43,$A3&amp;Y$1,clean!$C$3:$C$43)</f>
        <v>0</v>
      </c>
      <c r="Z3" s="43">
        <f>SUMIF(clean!$I$3:$I$43,$A3&amp;Z$1,clean!$C$3:$C$43)</f>
        <v>0</v>
      </c>
      <c r="AA3" s="43">
        <f>SUMIF(clean!$I$3:$I$43,$A3&amp;AA$1,clean!$C$3:$C$43)</f>
        <v>2500</v>
      </c>
    </row>
    <row r="4" spans="1:27">
      <c r="A4" s="73" t="s">
        <v>142</v>
      </c>
      <c r="B4" s="138">
        <v>0</v>
      </c>
      <c r="C4" s="138">
        <v>0</v>
      </c>
      <c r="D4" s="138">
        <v>0</v>
      </c>
      <c r="E4" s="138">
        <v>0</v>
      </c>
      <c r="F4" s="138">
        <v>0</v>
      </c>
      <c r="G4" s="138">
        <v>0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  <c r="P4" s="138">
        <v>0</v>
      </c>
      <c r="Q4" s="138">
        <v>0</v>
      </c>
      <c r="R4" s="43">
        <f>SUMIF(clean!$I$3:$I$43,$A4&amp;R$1,clean!$C$3:$C$43)</f>
        <v>0</v>
      </c>
      <c r="S4" s="43">
        <f>SUMIF(clean!$I$3:$I$43,$A4&amp;S$1,clean!$C$3:$C$43)</f>
        <v>197659</v>
      </c>
      <c r="T4" s="43">
        <f>SUMIF(clean!$I$3:$I$43,$A4&amp;T$1,clean!$C$3:$C$43)</f>
        <v>1547</v>
      </c>
      <c r="U4" s="43">
        <f>SUMIF(clean!$I$3:$I$43,$A4&amp;U$1,clean!$C$3:$C$43)</f>
        <v>0</v>
      </c>
      <c r="V4" s="43">
        <f>SUMIF(clean!$I$3:$I$43,$A4&amp;V$1,clean!$C$3:$C$43)</f>
        <v>0</v>
      </c>
      <c r="W4" s="43">
        <f>SUMIF(clean!$I$3:$I$43,$A4&amp;W$1,clean!$C$3:$C$43)</f>
        <v>2353</v>
      </c>
      <c r="X4" s="43">
        <f>SUMIF(clean!$I$3:$I$43,$A4&amp;X$1,clean!$C$3:$C$43)</f>
        <v>0</v>
      </c>
      <c r="Y4" s="43">
        <f>SUMIF(clean!$I$3:$I$43,$A4&amp;Y$1,clean!$C$3:$C$43)</f>
        <v>0</v>
      </c>
      <c r="Z4" s="43">
        <f>SUMIF(clean!$I$3:$I$43,$A4&amp;Z$1,clean!$C$3:$C$43)</f>
        <v>0</v>
      </c>
      <c r="AA4" s="43">
        <f>SUMIF(clean!$I$3:$I$43,$A4&amp;AA$1,clean!$C$3:$C$43)</f>
        <v>0</v>
      </c>
    </row>
    <row r="5" spans="1:27">
      <c r="A5" s="134" t="s">
        <v>146</v>
      </c>
      <c r="B5" s="138">
        <v>0</v>
      </c>
      <c r="C5" s="138">
        <v>0</v>
      </c>
      <c r="D5" s="138">
        <v>0</v>
      </c>
      <c r="E5" s="138">
        <v>0</v>
      </c>
      <c r="F5" s="138">
        <v>0</v>
      </c>
      <c r="G5" s="138">
        <v>0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  <c r="P5" s="138">
        <v>0</v>
      </c>
      <c r="Q5" s="138">
        <v>0</v>
      </c>
      <c r="R5" s="43">
        <f>SUMIF(clean!$I$3:$I$43,$A5&amp;R$1,clean!$C$3:$C$43)</f>
        <v>0</v>
      </c>
      <c r="S5" s="43">
        <f>SUMIF(clean!$I$3:$I$43,$A5&amp;S$1,clean!$C$3:$C$43)</f>
        <v>10500</v>
      </c>
      <c r="T5" s="43">
        <f>SUMIF(clean!$I$3:$I$43,$A5&amp;T$1,clean!$C$3:$C$43)</f>
        <v>627467</v>
      </c>
      <c r="U5" s="43">
        <f>SUMIF(clean!$I$3:$I$43,$A5&amp;U$1,clean!$C$3:$C$43)</f>
        <v>0</v>
      </c>
      <c r="V5" s="43">
        <f>SUMIF(clean!$I$3:$I$43,$A5&amp;V$1,clean!$C$3:$C$43)</f>
        <v>0</v>
      </c>
      <c r="W5" s="43">
        <f>SUMIF(clean!$I$3:$I$43,$A5&amp;W$1,clean!$C$3:$C$43)</f>
        <v>0</v>
      </c>
      <c r="X5" s="43">
        <f>SUMIF(clean!$I$3:$I$43,$A5&amp;X$1,clean!$C$3:$C$43)</f>
        <v>0</v>
      </c>
      <c r="Y5" s="43">
        <f>SUMIF(clean!$I$3:$I$43,$A5&amp;Y$1,clean!$C$3:$C$43)</f>
        <v>0</v>
      </c>
      <c r="Z5" s="43">
        <f>SUMIF(clean!$I$3:$I$43,$A5&amp;Z$1,clean!$C$3:$C$43)</f>
        <v>30038</v>
      </c>
      <c r="AA5" s="43">
        <f>SUMIF(clean!$I$3:$I$43,$A5&amp;AA$1,clean!$C$3:$C$43)</f>
        <v>0</v>
      </c>
    </row>
    <row r="6" spans="1:27">
      <c r="A6" s="133" t="s">
        <v>744</v>
      </c>
      <c r="B6" s="138">
        <v>0</v>
      </c>
      <c r="C6" s="138">
        <v>0</v>
      </c>
      <c r="D6" s="138">
        <v>0</v>
      </c>
      <c r="E6" s="138">
        <v>0</v>
      </c>
      <c r="F6" s="138">
        <v>0</v>
      </c>
      <c r="G6" s="138">
        <v>0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  <c r="P6" s="138">
        <v>0</v>
      </c>
      <c r="Q6" s="138">
        <v>0</v>
      </c>
      <c r="R6" s="43">
        <f>SUMIF(clean!$I$3:$I$43,$A6&amp;R$1,clean!$C$3:$C$43)</f>
        <v>0</v>
      </c>
      <c r="S6" s="43">
        <f>SUMIF(clean!$I$3:$I$43,$A6&amp;S$1,clean!$C$3:$C$43)</f>
        <v>0</v>
      </c>
      <c r="T6" s="43">
        <f>SUMIF(clean!$I$3:$I$43,$A6&amp;T$1,clean!$C$3:$C$43)</f>
        <v>0</v>
      </c>
      <c r="U6" s="43">
        <f>SUMIF(clean!$I$3:$I$43,$A6&amp;U$1,clean!$C$3:$C$43)</f>
        <v>30000</v>
      </c>
      <c r="V6" s="43">
        <f>SUMIF(clean!$I$3:$I$43,$A6&amp;V$1,clean!$C$3:$C$43)</f>
        <v>0</v>
      </c>
      <c r="W6" s="43">
        <f>SUMIF(clean!$I$3:$I$43,$A6&amp;W$1,clean!$C$3:$C$43)</f>
        <v>0</v>
      </c>
      <c r="X6" s="43">
        <f>SUMIF(clean!$I$3:$I$43,$A6&amp;X$1,clean!$C$3:$C$43)</f>
        <v>0</v>
      </c>
      <c r="Y6" s="43">
        <f>SUMIF(clean!$I$3:$I$43,$A6&amp;Y$1,clean!$C$3:$C$43)</f>
        <v>0</v>
      </c>
      <c r="Z6" s="43">
        <f>SUMIF(clean!$I$3:$I$43,$A6&amp;Z$1,clean!$C$3:$C$43)</f>
        <v>0</v>
      </c>
      <c r="AA6" s="43">
        <f>SUMIF(clean!$I$3:$I$43,$A6&amp;AA$1,clean!$C$3:$C$43)</f>
        <v>0</v>
      </c>
    </row>
    <row r="7" spans="1:27">
      <c r="A7" s="80" t="s">
        <v>757</v>
      </c>
      <c r="B7" s="138">
        <v>0</v>
      </c>
      <c r="C7" s="138">
        <v>0</v>
      </c>
      <c r="D7" s="138">
        <v>0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  <c r="P7" s="138">
        <v>0</v>
      </c>
      <c r="Q7" s="138">
        <v>0</v>
      </c>
      <c r="R7" s="43">
        <f>SUMIF(clean!$I$3:$I$43,$A7&amp;R$1,clean!$C$3:$C$43)</f>
        <v>0</v>
      </c>
      <c r="S7" s="43">
        <f>SUMIF(clean!$I$3:$I$43,$A7&amp;S$1,clean!$C$3:$C$43)</f>
        <v>0</v>
      </c>
      <c r="T7" s="43">
        <f>SUMIF(clean!$I$3:$I$43,$A7&amp;T$1,clean!$C$3:$C$43)</f>
        <v>0</v>
      </c>
      <c r="U7" s="43">
        <f>SUMIF(clean!$I$3:$I$43,$A7&amp;U$1,clean!$C$3:$C$43)</f>
        <v>0</v>
      </c>
      <c r="V7" s="43">
        <f>SUMIF(clean!$I$3:$I$43,$A7&amp;V$1,clean!$C$3:$C$43)</f>
        <v>10000</v>
      </c>
      <c r="W7" s="43">
        <f>SUMIF(clean!$I$3:$I$43,$A7&amp;W$1,clean!$C$3:$C$43)</f>
        <v>0</v>
      </c>
      <c r="X7" s="43">
        <f>SUMIF(clean!$I$3:$I$43,$A7&amp;X$1,clean!$C$3:$C$43)</f>
        <v>0</v>
      </c>
      <c r="Y7" s="43">
        <f>SUMIF(clean!$I$3:$I$43,$A7&amp;Y$1,clean!$C$3:$C$43)</f>
        <v>0</v>
      </c>
      <c r="Z7" s="43">
        <f>SUMIF(clean!$I$3:$I$43,$A7&amp;Z$1,clean!$C$3:$C$43)</f>
        <v>0</v>
      </c>
      <c r="AA7" s="43">
        <f>SUMIF(clean!$I$3:$I$43,$A7&amp;AA$1,clean!$C$3:$C$43)</f>
        <v>0</v>
      </c>
    </row>
    <row r="8" spans="1:27">
      <c r="A8" s="133" t="s">
        <v>745</v>
      </c>
      <c r="B8" s="138">
        <v>0</v>
      </c>
      <c r="C8" s="138">
        <v>0</v>
      </c>
      <c r="D8" s="138">
        <v>0</v>
      </c>
      <c r="E8" s="138">
        <v>0</v>
      </c>
      <c r="F8" s="138">
        <v>0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  <c r="P8" s="138">
        <v>0</v>
      </c>
      <c r="Q8" s="138">
        <v>0</v>
      </c>
      <c r="R8" s="43">
        <f>SUMIF(clean!$I$3:$I$43,$A8&amp;R$1,clean!$C$3:$C$43)</f>
        <v>0</v>
      </c>
      <c r="S8" s="43">
        <f>SUMIF(clean!$I$3:$I$43,$A8&amp;S$1,clean!$C$3:$C$43)</f>
        <v>0</v>
      </c>
      <c r="T8" s="43">
        <f>SUMIF(clean!$I$3:$I$43,$A8&amp;T$1,clean!$C$3:$C$43)</f>
        <v>34000</v>
      </c>
      <c r="U8" s="43">
        <f>SUMIF(clean!$I$3:$I$43,$A8&amp;U$1,clean!$C$3:$C$43)</f>
        <v>0</v>
      </c>
      <c r="V8" s="43">
        <f>SUMIF(clean!$I$3:$I$43,$A8&amp;V$1,clean!$C$3:$C$43)</f>
        <v>0</v>
      </c>
      <c r="W8" s="43">
        <f>SUMIF(clean!$I$3:$I$43,$A8&amp;W$1,clean!$C$3:$C$43)</f>
        <v>0</v>
      </c>
      <c r="X8" s="43">
        <f>SUMIF(clean!$I$3:$I$43,$A8&amp;X$1,clean!$C$3:$C$43)</f>
        <v>0</v>
      </c>
      <c r="Y8" s="43">
        <f>SUMIF(clean!$I$3:$I$43,$A8&amp;Y$1,clean!$C$3:$C$43)</f>
        <v>0</v>
      </c>
      <c r="Z8" s="43">
        <f>SUMIF(clean!$I$3:$I$43,$A8&amp;Z$1,clean!$C$3:$C$43)</f>
        <v>0</v>
      </c>
      <c r="AA8" s="43">
        <f>SUMIF(clean!$I$3:$I$43,$A8&amp;AA$1,clean!$C$3:$C$43)</f>
        <v>0</v>
      </c>
    </row>
    <row r="9" spans="1:27">
      <c r="A9" s="133" t="s">
        <v>756</v>
      </c>
      <c r="B9" s="138">
        <v>0</v>
      </c>
      <c r="C9" s="138">
        <v>0</v>
      </c>
      <c r="D9" s="138">
        <v>0</v>
      </c>
      <c r="E9" s="138">
        <v>0</v>
      </c>
      <c r="F9" s="138">
        <v>0</v>
      </c>
      <c r="G9" s="138">
        <v>0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  <c r="P9" s="138">
        <v>0</v>
      </c>
      <c r="Q9" s="138">
        <v>0</v>
      </c>
      <c r="R9" s="43">
        <f>SUMIF(clean!$I$3:$I$43,$A9&amp;R$1,clean!$C$3:$C$43)</f>
        <v>0</v>
      </c>
      <c r="S9" s="43">
        <f>SUMIF(clean!$I$3:$I$43,$A9&amp;S$1,clean!$C$3:$C$43)</f>
        <v>0</v>
      </c>
      <c r="T9" s="43">
        <f>SUMIF(clean!$I$3:$I$43,$A9&amp;T$1,clean!$C$3:$C$43)</f>
        <v>12000</v>
      </c>
      <c r="U9" s="43">
        <f>SUMIF(clean!$I$3:$I$43,$A9&amp;U$1,clean!$C$3:$C$43)</f>
        <v>0</v>
      </c>
      <c r="V9" s="43">
        <f>SUMIF(clean!$I$3:$I$43,$A9&amp;V$1,clean!$C$3:$C$43)</f>
        <v>0</v>
      </c>
      <c r="W9" s="43">
        <f>SUMIF(clean!$I$3:$I$43,$A9&amp;W$1,clean!$C$3:$C$43)</f>
        <v>0</v>
      </c>
      <c r="X9" s="43">
        <f>SUMIF(clean!$I$3:$I$43,$A9&amp;X$1,clean!$C$3:$C$43)</f>
        <v>0</v>
      </c>
      <c r="Y9" s="43">
        <f>SUMIF(clean!$I$3:$I$43,$A9&amp;Y$1,clean!$C$3:$C$43)</f>
        <v>0</v>
      </c>
      <c r="Z9" s="43">
        <f>SUMIF(clean!$I$3:$I$43,$A9&amp;Z$1,clean!$C$3:$C$43)</f>
        <v>0</v>
      </c>
      <c r="AA9" s="43">
        <f>SUMIF(clean!$I$3:$I$43,$A9&amp;AA$1,clean!$C$3:$C$43)</f>
        <v>0</v>
      </c>
    </row>
    <row r="10" spans="1:27">
      <c r="A10" s="133" t="s">
        <v>746</v>
      </c>
      <c r="B10" s="138">
        <v>0</v>
      </c>
      <c r="C10" s="138">
        <v>0</v>
      </c>
      <c r="D10" s="138">
        <v>0</v>
      </c>
      <c r="E10" s="138">
        <v>0</v>
      </c>
      <c r="F10" s="138">
        <v>0</v>
      </c>
      <c r="G10" s="138">
        <v>0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  <c r="P10" s="138">
        <v>0</v>
      </c>
      <c r="Q10" s="138">
        <v>0</v>
      </c>
      <c r="R10" s="43">
        <f>SUMIF(clean!$I$3:$I$43,$A10&amp;R$1,clean!$C$3:$C$43)</f>
        <v>0</v>
      </c>
      <c r="S10" s="43">
        <f>SUMIF(clean!$I$3:$I$43,$A10&amp;S$1,clean!$C$3:$C$43)</f>
        <v>0</v>
      </c>
      <c r="T10" s="43">
        <f>SUMIF(clean!$I$3:$I$43,$A10&amp;T$1,clean!$C$3:$C$43)</f>
        <v>0</v>
      </c>
      <c r="U10" s="43">
        <f>SUMIF(clean!$I$3:$I$43,$A10&amp;U$1,clean!$C$3:$C$43)</f>
        <v>0</v>
      </c>
      <c r="V10" s="43">
        <f>SUMIF(clean!$I$3:$I$43,$A10&amp;V$1,clean!$C$3:$C$43)</f>
        <v>0</v>
      </c>
      <c r="W10" s="43">
        <f>SUMIF(clean!$I$3:$I$43,$A10&amp;W$1,clean!$C$3:$C$43)</f>
        <v>2770</v>
      </c>
      <c r="X10" s="43">
        <f>SUMIF(clean!$I$3:$I$43,$A10&amp;X$1,clean!$C$3:$C$43)</f>
        <v>0</v>
      </c>
      <c r="Y10" s="43">
        <f>SUMIF(clean!$I$3:$I$43,$A10&amp;Y$1,clean!$C$3:$C$43)</f>
        <v>0</v>
      </c>
      <c r="Z10" s="43">
        <f>SUMIF(clean!$I$3:$I$43,$A10&amp;Z$1,clean!$C$3:$C$43)</f>
        <v>0</v>
      </c>
      <c r="AA10" s="43">
        <f>SUMIF(clean!$I$3:$I$43,$A10&amp;AA$1,clean!$C$3:$C$43)</f>
        <v>0</v>
      </c>
    </row>
    <row r="11" spans="1:27">
      <c r="A11" s="133" t="s">
        <v>747</v>
      </c>
      <c r="B11" s="138">
        <v>0</v>
      </c>
      <c r="C11" s="138">
        <v>0</v>
      </c>
      <c r="D11" s="138">
        <v>0</v>
      </c>
      <c r="E11" s="138">
        <v>0</v>
      </c>
      <c r="F11" s="138">
        <v>0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  <c r="P11" s="138">
        <v>0</v>
      </c>
      <c r="Q11" s="138">
        <v>0</v>
      </c>
      <c r="R11" s="43">
        <f>SUMIF(clean!$I$3:$I$43,$A11&amp;R$1,clean!$C$3:$C$43)</f>
        <v>0</v>
      </c>
      <c r="S11" s="43">
        <f>SUMIF(clean!$I$3:$I$43,$A11&amp;S$1,clean!$C$3:$C$43)</f>
        <v>0</v>
      </c>
      <c r="T11" s="43">
        <f>SUMIF(clean!$I$3:$I$43,$A11&amp;T$1,clean!$C$3:$C$43)</f>
        <v>3000</v>
      </c>
      <c r="U11" s="43">
        <f>SUMIF(clean!$I$3:$I$43,$A11&amp;U$1,clean!$C$3:$C$43)</f>
        <v>0</v>
      </c>
      <c r="V11" s="43">
        <f>SUMIF(clean!$I$3:$I$43,$A11&amp;V$1,clean!$C$3:$C$43)</f>
        <v>0</v>
      </c>
      <c r="W11" s="43">
        <f>SUMIF(clean!$I$3:$I$43,$A11&amp;W$1,clean!$C$3:$C$43)</f>
        <v>0</v>
      </c>
      <c r="X11" s="43">
        <f>SUMIF(clean!$I$3:$I$43,$A11&amp;X$1,clean!$C$3:$C$43)</f>
        <v>0</v>
      </c>
      <c r="Y11" s="43">
        <f>SUMIF(clean!$I$3:$I$43,$A11&amp;Y$1,clean!$C$3:$C$43)</f>
        <v>0</v>
      </c>
      <c r="Z11" s="43">
        <f>SUMIF(clean!$I$3:$I$43,$A11&amp;Z$1,clean!$C$3:$C$43)</f>
        <v>0</v>
      </c>
      <c r="AA11" s="43">
        <f>SUMIF(clean!$I$3:$I$43,$A11&amp;AA$1,clean!$C$3:$C$43)</f>
        <v>0</v>
      </c>
    </row>
    <row r="12" spans="1:27">
      <c r="A12" s="133" t="s">
        <v>748</v>
      </c>
      <c r="B12" s="138">
        <v>0</v>
      </c>
      <c r="C12" s="138">
        <v>0</v>
      </c>
      <c r="D12" s="138">
        <v>0</v>
      </c>
      <c r="E12" s="138">
        <v>0</v>
      </c>
      <c r="F12" s="138">
        <v>0</v>
      </c>
      <c r="G12" s="138">
        <v>0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  <c r="P12" s="138">
        <v>0</v>
      </c>
      <c r="Q12" s="138">
        <v>0</v>
      </c>
      <c r="R12" s="43">
        <f>SUMIF(clean!$I$3:$I$43,$A12&amp;R$1,clean!$C$3:$C$43)</f>
        <v>0</v>
      </c>
      <c r="S12" s="43">
        <f>SUMIF(clean!$I$3:$I$43,$A12&amp;S$1,clean!$C$3:$C$43)</f>
        <v>0</v>
      </c>
      <c r="T12" s="43">
        <f>SUMIF(clean!$I$3:$I$43,$A12&amp;T$1,clean!$C$3:$C$43)</f>
        <v>4000</v>
      </c>
      <c r="U12" s="43">
        <f>SUMIF(clean!$I$3:$I$43,$A12&amp;U$1,clean!$C$3:$C$43)</f>
        <v>0</v>
      </c>
      <c r="V12" s="43">
        <f>SUMIF(clean!$I$3:$I$43,$A12&amp;V$1,clean!$C$3:$C$43)</f>
        <v>0</v>
      </c>
      <c r="W12" s="43">
        <f>SUMIF(clean!$I$3:$I$43,$A12&amp;W$1,clean!$C$3:$C$43)</f>
        <v>0</v>
      </c>
      <c r="X12" s="43">
        <f>SUMIF(clean!$I$3:$I$43,$A12&amp;X$1,clean!$C$3:$C$43)</f>
        <v>0</v>
      </c>
      <c r="Y12" s="43">
        <f>SUMIF(clean!$I$3:$I$43,$A12&amp;Y$1,clean!$C$3:$C$43)</f>
        <v>0</v>
      </c>
      <c r="Z12" s="43">
        <f>SUMIF(clean!$I$3:$I$43,$A12&amp;Z$1,clean!$C$3:$C$43)</f>
        <v>0</v>
      </c>
      <c r="AA12" s="43">
        <f>SUMIF(clean!$I$3:$I$43,$A12&amp;AA$1,clean!$C$3:$C$43)</f>
        <v>0</v>
      </c>
    </row>
    <row r="13" spans="1:27">
      <c r="A13" s="133" t="s">
        <v>749</v>
      </c>
      <c r="B13" s="138">
        <v>0</v>
      </c>
      <c r="C13" s="138">
        <v>0</v>
      </c>
      <c r="D13" s="138">
        <v>0</v>
      </c>
      <c r="E13" s="138">
        <v>0</v>
      </c>
      <c r="F13" s="138">
        <v>0</v>
      </c>
      <c r="G13" s="138">
        <v>0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  <c r="P13" s="138">
        <v>0</v>
      </c>
      <c r="Q13" s="138">
        <v>0</v>
      </c>
      <c r="R13" s="43">
        <f>SUMIF(clean!$I$3:$I$43,$A13&amp;R$1,clean!$C$3:$C$43)</f>
        <v>0</v>
      </c>
      <c r="S13" s="43">
        <f>SUMIF(clean!$I$3:$I$43,$A13&amp;S$1,clean!$C$3:$C$43)</f>
        <v>0</v>
      </c>
      <c r="T13" s="43">
        <f>SUMIF(clean!$I$3:$I$43,$A13&amp;T$1,clean!$C$3:$C$43)</f>
        <v>0</v>
      </c>
      <c r="U13" s="43">
        <f>SUMIF(clean!$I$3:$I$43,$A13&amp;U$1,clean!$C$3:$C$43)</f>
        <v>0</v>
      </c>
      <c r="V13" s="43">
        <f>SUMIF(clean!$I$3:$I$43,$A13&amp;V$1,clean!$C$3:$C$43)</f>
        <v>0</v>
      </c>
      <c r="W13" s="43">
        <f>SUMIF(clean!$I$3:$I$43,$A13&amp;W$1,clean!$C$3:$C$43)</f>
        <v>0</v>
      </c>
      <c r="X13" s="43">
        <f>SUMIF(clean!$I$3:$I$43,$A13&amp;X$1,clean!$C$3:$C$43)</f>
        <v>0</v>
      </c>
      <c r="Y13" s="43">
        <f>SUMIF(clean!$I$3:$I$43,$A13&amp;Y$1,clean!$C$3:$C$43)</f>
        <v>7000</v>
      </c>
      <c r="Z13" s="43">
        <f>SUMIF(clean!$I$3:$I$43,$A13&amp;Z$1,clean!$C$3:$C$43)</f>
        <v>0</v>
      </c>
      <c r="AA13" s="43">
        <f>SUMIF(clean!$I$3:$I$43,$A13&amp;AA$1,clean!$C$3:$C$43)</f>
        <v>0</v>
      </c>
    </row>
    <row r="14" spans="1:27" ht="24">
      <c r="A14" s="133" t="s">
        <v>751</v>
      </c>
      <c r="B14" s="138">
        <v>0</v>
      </c>
      <c r="C14" s="138">
        <v>0</v>
      </c>
      <c r="D14" s="138">
        <v>0</v>
      </c>
      <c r="E14" s="138">
        <v>0</v>
      </c>
      <c r="F14" s="138">
        <v>0</v>
      </c>
      <c r="G14" s="138">
        <v>0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  <c r="P14" s="138">
        <v>0</v>
      </c>
      <c r="Q14" s="138">
        <v>0</v>
      </c>
      <c r="R14" s="43">
        <f>SUMIF(clean!$I$3:$I$43,$A14&amp;R$1,clean!$C$3:$C$43)</f>
        <v>0</v>
      </c>
      <c r="S14" s="43">
        <f>SUMIF(clean!$I$3:$I$43,$A14&amp;S$1,clean!$C$3:$C$43)</f>
        <v>0</v>
      </c>
      <c r="T14" s="43">
        <f>SUMIF(clean!$I$3:$I$43,$A14&amp;T$1,clean!$C$3:$C$43)</f>
        <v>10161</v>
      </c>
      <c r="U14" s="43">
        <f>SUMIF(clean!$I$3:$I$43,$A14&amp;U$1,clean!$C$3:$C$43)</f>
        <v>0</v>
      </c>
      <c r="V14" s="43">
        <f>SUMIF(clean!$I$3:$I$43,$A14&amp;V$1,clean!$C$3:$C$43)</f>
        <v>0</v>
      </c>
      <c r="W14" s="43">
        <f>SUMIF(clean!$I$3:$I$43,$A14&amp;W$1,clean!$C$3:$C$43)</f>
        <v>0</v>
      </c>
      <c r="X14" s="43">
        <f>SUMIF(clean!$I$3:$I$43,$A14&amp;X$1,clean!$C$3:$C$43)</f>
        <v>0</v>
      </c>
      <c r="Y14" s="43">
        <f>SUMIF(clean!$I$3:$I$43,$A14&amp;Y$1,clean!$C$3:$C$43)</f>
        <v>0</v>
      </c>
      <c r="Z14" s="43">
        <f>SUMIF(clean!$I$3:$I$43,$A14&amp;Z$1,clean!$C$3:$C$43)</f>
        <v>0</v>
      </c>
      <c r="AA14" s="43">
        <f>SUMIF(clean!$I$3:$I$43,$A14&amp;AA$1,clean!$C$3:$C$43)</f>
        <v>0</v>
      </c>
    </row>
    <row r="15" spans="1:27">
      <c r="A15" s="133" t="s">
        <v>752</v>
      </c>
      <c r="B15" s="138">
        <v>0</v>
      </c>
      <c r="C15" s="138">
        <v>0</v>
      </c>
      <c r="D15" s="138">
        <v>0</v>
      </c>
      <c r="E15" s="138">
        <v>0</v>
      </c>
      <c r="F15" s="138">
        <v>0</v>
      </c>
      <c r="G15" s="138">
        <v>0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  <c r="P15" s="138">
        <v>0</v>
      </c>
      <c r="Q15" s="138">
        <v>0</v>
      </c>
      <c r="R15" s="43">
        <f>SUMIF(clean!$I$3:$I$43,$A15&amp;R$1,clean!$C$3:$C$43)</f>
        <v>0</v>
      </c>
      <c r="S15" s="43">
        <f>SUMIF(clean!$I$3:$I$43,$A15&amp;S$1,clean!$C$3:$C$43)</f>
        <v>0</v>
      </c>
      <c r="T15" s="43">
        <f>SUMIF(clean!$I$3:$I$43,$A15&amp;T$1,clean!$C$3:$C$43)</f>
        <v>6405</v>
      </c>
      <c r="U15" s="43">
        <f>SUMIF(clean!$I$3:$I$43,$A15&amp;U$1,clean!$C$3:$C$43)</f>
        <v>0</v>
      </c>
      <c r="V15" s="43">
        <f>SUMIF(clean!$I$3:$I$43,$A15&amp;V$1,clean!$C$3:$C$43)</f>
        <v>0</v>
      </c>
      <c r="W15" s="43">
        <f>SUMIF(clean!$I$3:$I$43,$A15&amp;W$1,clean!$C$3:$C$43)</f>
        <v>0</v>
      </c>
      <c r="X15" s="43">
        <f>SUMIF(clean!$I$3:$I$43,$A15&amp;X$1,clean!$C$3:$C$43)</f>
        <v>0</v>
      </c>
      <c r="Y15" s="43">
        <f>SUMIF(clean!$I$3:$I$43,$A15&amp;Y$1,clean!$C$3:$C$43)</f>
        <v>0</v>
      </c>
      <c r="Z15" s="43">
        <f>SUMIF(clean!$I$3:$I$43,$A15&amp;Z$1,clean!$C$3:$C$43)</f>
        <v>0</v>
      </c>
      <c r="AA15" s="43">
        <f>SUMIF(clean!$I$3:$I$43,$A15&amp;AA$1,clean!$C$3:$C$43)</f>
        <v>0</v>
      </c>
    </row>
    <row r="16" spans="1:27">
      <c r="A16" s="133" t="s">
        <v>750</v>
      </c>
      <c r="B16" s="138">
        <v>0</v>
      </c>
      <c r="C16" s="138">
        <v>0</v>
      </c>
      <c r="D16" s="138">
        <v>0</v>
      </c>
      <c r="E16" s="138">
        <v>0</v>
      </c>
      <c r="F16" s="138">
        <v>0</v>
      </c>
      <c r="G16" s="138">
        <v>0</v>
      </c>
      <c r="H16" s="138">
        <v>0</v>
      </c>
      <c r="I16" s="138">
        <v>0</v>
      </c>
      <c r="J16" s="138">
        <v>0</v>
      </c>
      <c r="K16" s="138">
        <v>0</v>
      </c>
      <c r="L16" s="138">
        <v>0</v>
      </c>
      <c r="M16" s="138">
        <v>0</v>
      </c>
      <c r="N16" s="138">
        <v>0</v>
      </c>
      <c r="O16" s="138">
        <v>0</v>
      </c>
      <c r="P16" s="138">
        <v>0</v>
      </c>
      <c r="Q16" s="138">
        <v>0</v>
      </c>
      <c r="R16" s="43">
        <f>SUMIF(clean!$I$3:$I$43,$A16&amp;R$1,clean!$C$3:$C$43)</f>
        <v>0</v>
      </c>
      <c r="S16" s="43">
        <f>SUMIF(clean!$I$3:$I$43,$A16&amp;S$1,clean!$C$3:$C$43)</f>
        <v>0</v>
      </c>
      <c r="T16" s="43">
        <f>SUMIF(clean!$I$3:$I$43,$A16&amp;T$1,clean!$C$3:$C$43)</f>
        <v>45500</v>
      </c>
      <c r="U16" s="43">
        <f>SUMIF(clean!$I$3:$I$43,$A16&amp;U$1,clean!$C$3:$C$43)</f>
        <v>0</v>
      </c>
      <c r="V16" s="43">
        <f>SUMIF(clean!$I$3:$I$43,$A16&amp;V$1,clean!$C$3:$C$43)</f>
        <v>0</v>
      </c>
      <c r="W16" s="43">
        <f>SUMIF(clean!$I$3:$I$43,$A16&amp;W$1,clean!$C$3:$C$43)</f>
        <v>0</v>
      </c>
      <c r="X16" s="43">
        <f>SUMIF(clean!$I$3:$I$43,$A16&amp;X$1,clean!$C$3:$C$43)</f>
        <v>0</v>
      </c>
      <c r="Y16" s="43">
        <f>SUMIF(clean!$I$3:$I$43,$A16&amp;Y$1,clean!$C$3:$C$43)</f>
        <v>0</v>
      </c>
      <c r="Z16" s="43">
        <f>SUMIF(clean!$I$3:$I$43,$A16&amp;Z$1,clean!$C$3:$C$43)</f>
        <v>0</v>
      </c>
      <c r="AA16" s="43">
        <f>SUMIF(clean!$I$3:$I$43,$A16&amp;AA$1,clean!$C$3:$C$43)</f>
        <v>0</v>
      </c>
    </row>
    <row r="17" spans="1:27">
      <c r="A17" s="134" t="s">
        <v>755</v>
      </c>
      <c r="B17" s="138">
        <v>0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0</v>
      </c>
      <c r="I17" s="138">
        <v>0</v>
      </c>
      <c r="J17" s="138">
        <v>0</v>
      </c>
      <c r="K17" s="138">
        <v>0</v>
      </c>
      <c r="L17" s="138">
        <v>0</v>
      </c>
      <c r="M17" s="138">
        <v>0</v>
      </c>
      <c r="N17" s="138">
        <v>0</v>
      </c>
      <c r="O17" s="138">
        <v>0</v>
      </c>
      <c r="P17" s="138">
        <v>0</v>
      </c>
      <c r="Q17" s="138">
        <v>0</v>
      </c>
      <c r="R17" s="43">
        <f>SUMIF(clean!$I$3:$I$43,$A17&amp;R$1,clean!$C$3:$C$43)</f>
        <v>0</v>
      </c>
      <c r="S17" s="43">
        <f>SUMIF(clean!$I$3:$I$43,$A17&amp;S$1,clean!$C$3:$C$43)</f>
        <v>0</v>
      </c>
      <c r="T17" s="43">
        <f>SUMIF(clean!$I$3:$I$43,$A17&amp;T$1,clean!$C$3:$C$43)</f>
        <v>24400</v>
      </c>
      <c r="U17" s="43">
        <f>SUMIF(clean!$I$3:$I$43,$A17&amp;U$1,clean!$C$3:$C$43)</f>
        <v>0</v>
      </c>
      <c r="V17" s="43">
        <f>SUMIF(clean!$I$3:$I$43,$A17&amp;V$1,clean!$C$3:$C$43)</f>
        <v>0</v>
      </c>
      <c r="W17" s="43">
        <f>SUMIF(clean!$I$3:$I$43,$A17&amp;W$1,clean!$C$3:$C$43)</f>
        <v>0</v>
      </c>
      <c r="X17" s="43">
        <f>SUMIF(clean!$I$3:$I$43,$A17&amp;X$1,clean!$C$3:$C$43)</f>
        <v>0</v>
      </c>
      <c r="Y17" s="43">
        <f>SUMIF(clean!$I$3:$I$43,$A17&amp;Y$1,clean!$C$3:$C$43)</f>
        <v>0</v>
      </c>
      <c r="Z17" s="43">
        <f>SUMIF(clean!$I$3:$I$43,$A17&amp;Z$1,clean!$C$3:$C$43)</f>
        <v>0</v>
      </c>
      <c r="AA17" s="43">
        <f>SUMIF(clean!$I$3:$I$43,$A17&amp;AA$1,clean!$C$3:$C$43)</f>
        <v>0</v>
      </c>
    </row>
    <row r="18" spans="1:27">
      <c r="A18" t="s">
        <v>15</v>
      </c>
      <c r="B18" s="75">
        <f>SUMIF(clean!$J$3:$J$43,$A18&amp;B$1,clean!$C$3:$C$43)</f>
        <v>10600</v>
      </c>
      <c r="C18" s="75">
        <f>SUMIF(clean!$J$3:$J$43,$A18&amp;C$1,clean!$C$3:$C$43)</f>
        <v>1672</v>
      </c>
      <c r="D18" s="75">
        <f>SUMIF(clean!$J$3:$J$43,$A18&amp;D$1,clean!$C$3:$C$43)</f>
        <v>0</v>
      </c>
      <c r="E18" s="75">
        <f>SUMIF(clean!$J$3:$J$43,$A18&amp;E$1,clean!$C$3:$C$43)</f>
        <v>0</v>
      </c>
      <c r="F18" s="75">
        <f>SUMIF(clean!$J$3:$J$43,$A18&amp;F$1,clean!$C$3:$C$43)</f>
        <v>0</v>
      </c>
      <c r="G18" s="75">
        <f>SUMIF(clean!$J$3:$J$43,$A18&amp;G$1,clean!$C$3:$C$43)</f>
        <v>0</v>
      </c>
      <c r="H18" s="75">
        <f>SUMIF(clean!$J$3:$J$43,$A18&amp;H$1,clean!$C$3:$C$43)</f>
        <v>0</v>
      </c>
      <c r="I18" s="75">
        <f>SUMIF(clean!$J$3:$J$43,$A18&amp;I$1,clean!$C$3:$C$43)</f>
        <v>0</v>
      </c>
      <c r="J18" s="75">
        <f>SUMIF(clean!$J$3:$J$43,$A18&amp;J$1,clean!$C$3:$C$43)</f>
        <v>0</v>
      </c>
      <c r="K18" s="75">
        <f>SUMIF(clean!$J$3:$J$43,$A18&amp;K$1,clean!$C$3:$C$43)</f>
        <v>0</v>
      </c>
      <c r="L18" s="75">
        <f>SUMIF(clean!$J$3:$J$43,$A18&amp;L$1,clean!$C$3:$C$43)</f>
        <v>0</v>
      </c>
      <c r="M18" s="75">
        <f>SUMIF(clean!$J$3:$J$43,$A18&amp;M$1,clean!$C$3:$C$43)</f>
        <v>0</v>
      </c>
      <c r="N18" s="75">
        <f>SUMIF(clean!$J$3:$J$43,$A18&amp;N$1,clean!$C$3:$C$43)</f>
        <v>0</v>
      </c>
      <c r="O18" s="75">
        <f>SUMIF(clean!$J$3:$J$43,$A18&amp;O$1,clean!$C$3:$C$43)</f>
        <v>0</v>
      </c>
      <c r="P18" s="75">
        <f>SUMIF(clean!$J$3:$J$43,$A18&amp;P$1,clean!$C$3:$C$43)</f>
        <v>0</v>
      </c>
      <c r="Q18" s="75">
        <f>SUMIF(clean!$J$3:$J$43,$A18&amp;Q$1,clean!$C$3:$C$43)</f>
        <v>0</v>
      </c>
      <c r="R18" s="137">
        <v>0</v>
      </c>
      <c r="S18" s="137">
        <v>0</v>
      </c>
      <c r="T18" s="137">
        <v>0</v>
      </c>
      <c r="U18" s="137">
        <v>0</v>
      </c>
      <c r="V18" s="137">
        <v>0</v>
      </c>
      <c r="W18" s="137">
        <v>0</v>
      </c>
      <c r="X18" s="137">
        <v>0</v>
      </c>
      <c r="Y18" s="137">
        <v>0</v>
      </c>
      <c r="Z18" s="137">
        <v>0</v>
      </c>
      <c r="AA18" s="137">
        <v>0</v>
      </c>
    </row>
    <row r="19" spans="1:27">
      <c r="A19" t="s">
        <v>113</v>
      </c>
      <c r="B19" s="75">
        <f>SUMIF(clean!$J$3:$J$43,$A19&amp;B$1,clean!$C$3:$C$43)</f>
        <v>0</v>
      </c>
      <c r="C19" s="75">
        <f>SUMIF(clean!$J$3:$J$43,$A19&amp;C$1,clean!$C$3:$C$43)</f>
        <v>17300</v>
      </c>
      <c r="D19" s="75">
        <f>SUMIF(clean!$J$3:$J$43,$A19&amp;D$1,clean!$C$3:$C$43)</f>
        <v>197659</v>
      </c>
      <c r="E19" s="75">
        <f>SUMIF(clean!$J$3:$J$43,$A19&amp;E$1,clean!$C$3:$C$43)</f>
        <v>10500</v>
      </c>
      <c r="F19" s="75">
        <f>SUMIF(clean!$J$3:$J$43,$A19&amp;F$1,clean!$C$3:$C$43)</f>
        <v>0</v>
      </c>
      <c r="G19" s="75">
        <f>SUMIF(clean!$J$3:$J$43,$A19&amp;G$1,clean!$C$3:$C$43)</f>
        <v>0</v>
      </c>
      <c r="H19" s="75">
        <f>SUMIF(clean!$J$3:$J$43,$A19&amp;H$1,clean!$C$3:$C$43)</f>
        <v>0</v>
      </c>
      <c r="I19" s="75">
        <f>SUMIF(clean!$J$3:$J$43,$A19&amp;I$1,clean!$C$3:$C$43)</f>
        <v>0</v>
      </c>
      <c r="J19" s="75">
        <f>SUMIF(clean!$J$3:$J$43,$A19&amp;J$1,clean!$C$3:$C$43)</f>
        <v>0</v>
      </c>
      <c r="K19" s="75">
        <f>SUMIF(clean!$J$3:$J$43,$A19&amp;K$1,clean!$C$3:$C$43)</f>
        <v>0</v>
      </c>
      <c r="L19" s="75">
        <f>SUMIF(clean!$J$3:$J$43,$A19&amp;L$1,clean!$C$3:$C$43)</f>
        <v>0</v>
      </c>
      <c r="M19" s="75">
        <f>SUMIF(clean!$J$3:$J$43,$A19&amp;M$1,clean!$C$3:$C$43)</f>
        <v>0</v>
      </c>
      <c r="N19" s="75">
        <f>SUMIF(clean!$J$3:$J$43,$A19&amp;N$1,clean!$C$3:$C$43)</f>
        <v>0</v>
      </c>
      <c r="O19" s="75">
        <f>SUMIF(clean!$J$3:$J$43,$A19&amp;O$1,clean!$C$3:$C$43)</f>
        <v>0</v>
      </c>
      <c r="P19" s="75">
        <f>SUMIF(clean!$J$3:$J$43,$A19&amp;P$1,clean!$C$3:$C$43)</f>
        <v>0</v>
      </c>
      <c r="Q19" s="75">
        <f>SUMIF(clean!$J$3:$J$43,$A19&amp;Q$1,clean!$C$3:$C$43)</f>
        <v>0</v>
      </c>
      <c r="R19" s="137">
        <v>0</v>
      </c>
      <c r="S19" s="137">
        <v>0</v>
      </c>
      <c r="T19" s="137">
        <v>0</v>
      </c>
      <c r="U19" s="137">
        <v>0</v>
      </c>
      <c r="V19" s="137">
        <v>0</v>
      </c>
      <c r="W19" s="137">
        <v>0</v>
      </c>
      <c r="X19" s="137">
        <v>0</v>
      </c>
      <c r="Y19" s="137">
        <v>0</v>
      </c>
      <c r="Z19" s="137">
        <v>0</v>
      </c>
      <c r="AA19" s="137">
        <v>0</v>
      </c>
    </row>
    <row r="20" spans="1:27">
      <c r="A20" t="s">
        <v>120</v>
      </c>
      <c r="B20" s="75">
        <f>SUMIF(clean!$J$3:$J$43,$A20&amp;B$1,clean!$C$3:$C$43)</f>
        <v>0</v>
      </c>
      <c r="C20" s="75">
        <f>SUMIF(clean!$J$3:$J$43,$A20&amp;C$1,clean!$C$3:$C$43)</f>
        <v>1233851</v>
      </c>
      <c r="D20" s="75">
        <f>SUMIF(clean!$J$3:$J$43,$A20&amp;D$1,clean!$C$3:$C$43)</f>
        <v>1547</v>
      </c>
      <c r="E20" s="75">
        <f>SUMIF(clean!$J$3:$J$43,$A20&amp;E$1,clean!$C$3:$C$43)</f>
        <v>627467</v>
      </c>
      <c r="F20" s="75">
        <f>SUMIF(clean!$J$3:$J$43,$A20&amp;F$1,clean!$C$3:$C$43)</f>
        <v>0</v>
      </c>
      <c r="G20" s="75">
        <f>SUMIF(clean!$J$3:$J$43,$A20&amp;G$1,clean!$C$3:$C$43)</f>
        <v>0</v>
      </c>
      <c r="H20" s="75">
        <f>SUMIF(clean!$J$3:$J$43,$A20&amp;H$1,clean!$C$3:$C$43)</f>
        <v>34000</v>
      </c>
      <c r="I20" s="75">
        <f>SUMIF(clean!$J$3:$J$43,$A20&amp;I$1,clean!$C$3:$C$43)</f>
        <v>12000</v>
      </c>
      <c r="J20" s="75">
        <f>SUMIF(clean!$J$3:$J$43,$A20&amp;J$1,clean!$C$3:$C$43)</f>
        <v>0</v>
      </c>
      <c r="K20" s="75">
        <f>SUMIF(clean!$J$3:$J$43,$A20&amp;K$1,clean!$C$3:$C$43)</f>
        <v>3000</v>
      </c>
      <c r="L20" s="75">
        <f>SUMIF(clean!$J$3:$J$43,$A20&amp;L$1,clean!$C$3:$C$43)</f>
        <v>4000</v>
      </c>
      <c r="M20" s="75">
        <f>SUMIF(clean!$J$3:$J$43,$A20&amp;M$1,clean!$C$3:$C$43)</f>
        <v>0</v>
      </c>
      <c r="N20" s="75">
        <f>SUMIF(clean!$J$3:$J$43,$A20&amp;N$1,clean!$C$3:$C$43)</f>
        <v>10161</v>
      </c>
      <c r="O20" s="75">
        <f>SUMIF(clean!$J$3:$J$43,$A20&amp;O$1,clean!$C$3:$C$43)</f>
        <v>6405</v>
      </c>
      <c r="P20" s="75">
        <f>SUMIF(clean!$J$3:$J$43,$A20&amp;P$1,clean!$C$3:$C$43)</f>
        <v>45500</v>
      </c>
      <c r="Q20" s="75">
        <f>SUMIF(clean!$J$3:$J$43,$A20&amp;Q$1,clean!$C$3:$C$43)</f>
        <v>24400</v>
      </c>
      <c r="R20" s="137">
        <v>0</v>
      </c>
      <c r="S20" s="137">
        <v>0</v>
      </c>
      <c r="T20" s="137">
        <v>0</v>
      </c>
      <c r="U20" s="137">
        <v>0</v>
      </c>
      <c r="V20" s="137">
        <v>0</v>
      </c>
      <c r="W20" s="137">
        <v>0</v>
      </c>
      <c r="X20" s="137">
        <v>0</v>
      </c>
      <c r="Y20" s="137">
        <v>0</v>
      </c>
      <c r="Z20" s="137">
        <v>0</v>
      </c>
      <c r="AA20" s="137">
        <v>0</v>
      </c>
    </row>
    <row r="21" spans="1:27">
      <c r="A21" t="s">
        <v>753</v>
      </c>
      <c r="B21" s="75">
        <f>SUMIF(clean!$J$3:$J$43,$A21&amp;B$1,clean!$C$3:$C$43)</f>
        <v>0</v>
      </c>
      <c r="C21" s="75">
        <f>SUMIF(clean!$J$3:$J$43,$A21&amp;C$1,clean!$C$3:$C$43)</f>
        <v>0</v>
      </c>
      <c r="D21" s="75">
        <f>SUMIF(clean!$J$3:$J$43,$A21&amp;D$1,clean!$C$3:$C$43)</f>
        <v>0</v>
      </c>
      <c r="E21" s="75">
        <f>SUMIF(clean!$J$3:$J$43,$A21&amp;E$1,clean!$C$3:$C$43)</f>
        <v>0</v>
      </c>
      <c r="F21" s="75">
        <f>SUMIF(clean!$J$3:$J$43,$A21&amp;F$1,clean!$C$3:$C$43)</f>
        <v>30000</v>
      </c>
      <c r="G21" s="75">
        <f>SUMIF(clean!$J$3:$J$43,$A21&amp;G$1,clean!$C$3:$C$43)</f>
        <v>0</v>
      </c>
      <c r="H21" s="75">
        <f>SUMIF(clean!$J$3:$J$43,$A21&amp;H$1,clean!$C$3:$C$43)</f>
        <v>0</v>
      </c>
      <c r="I21" s="75">
        <f>SUMIF(clean!$J$3:$J$43,$A21&amp;I$1,clean!$C$3:$C$43)</f>
        <v>0</v>
      </c>
      <c r="J21" s="75">
        <f>SUMIF(clean!$J$3:$J$43,$A21&amp;J$1,clean!$C$3:$C$43)</f>
        <v>0</v>
      </c>
      <c r="K21" s="75">
        <f>SUMIF(clean!$J$3:$J$43,$A21&amp;K$1,clean!$C$3:$C$43)</f>
        <v>0</v>
      </c>
      <c r="L21" s="75">
        <f>SUMIF(clean!$J$3:$J$43,$A21&amp;L$1,clean!$C$3:$C$43)</f>
        <v>0</v>
      </c>
      <c r="M21" s="75">
        <f>SUMIF(clean!$J$3:$J$43,$A21&amp;M$1,clean!$C$3:$C$43)</f>
        <v>0</v>
      </c>
      <c r="N21" s="75">
        <f>SUMIF(clean!$J$3:$J$43,$A21&amp;N$1,clean!$C$3:$C$43)</f>
        <v>0</v>
      </c>
      <c r="O21" s="75">
        <f>SUMIF(clean!$J$3:$J$43,$A21&amp;O$1,clean!$C$3:$C$43)</f>
        <v>0</v>
      </c>
      <c r="P21" s="75">
        <f>SUMIF(clean!$J$3:$J$43,$A21&amp;P$1,clean!$C$3:$C$43)</f>
        <v>0</v>
      </c>
      <c r="Q21" s="75">
        <f>SUMIF(clean!$J$3:$J$43,$A21&amp;Q$1,clean!$C$3:$C$43)</f>
        <v>0</v>
      </c>
      <c r="R21" s="137">
        <v>0</v>
      </c>
      <c r="S21" s="137">
        <v>0</v>
      </c>
      <c r="T21" s="137">
        <v>0</v>
      </c>
      <c r="U21" s="137">
        <v>0</v>
      </c>
      <c r="V21" s="137">
        <v>0</v>
      </c>
      <c r="W21" s="137">
        <v>0</v>
      </c>
      <c r="X21" s="137">
        <v>0</v>
      </c>
      <c r="Y21" s="137">
        <v>0</v>
      </c>
      <c r="Z21" s="137">
        <v>0</v>
      </c>
      <c r="AA21" s="137">
        <v>0</v>
      </c>
    </row>
    <row r="22" spans="1:27">
      <c r="A22" t="s">
        <v>136</v>
      </c>
      <c r="B22" s="75">
        <f>SUMIF(clean!$J$3:$J$43,$A22&amp;B$1,clean!$C$3:$C$43)</f>
        <v>0</v>
      </c>
      <c r="C22" s="75">
        <f>SUMIF(clean!$J$3:$J$43,$A22&amp;C$1,clean!$C$3:$C$43)</f>
        <v>0</v>
      </c>
      <c r="D22" s="75">
        <f>SUMIF(clean!$J$3:$J$43,$A22&amp;D$1,clean!$C$3:$C$43)</f>
        <v>0</v>
      </c>
      <c r="E22" s="75">
        <f>SUMIF(clean!$J$3:$J$43,$A22&amp;E$1,clean!$C$3:$C$43)</f>
        <v>0</v>
      </c>
      <c r="F22" s="75">
        <f>SUMIF(clean!$J$3:$J$43,$A22&amp;F$1,clean!$C$3:$C$43)</f>
        <v>0</v>
      </c>
      <c r="G22" s="75">
        <f>SUMIF(clean!$J$3:$J$43,$A22&amp;G$1,clean!$C$3:$C$43)</f>
        <v>10000</v>
      </c>
      <c r="H22" s="75">
        <f>SUMIF(clean!$J$3:$J$43,$A22&amp;H$1,clean!$C$3:$C$43)</f>
        <v>0</v>
      </c>
      <c r="I22" s="75">
        <f>SUMIF(clean!$J$3:$J$43,$A22&amp;I$1,clean!$C$3:$C$43)</f>
        <v>0</v>
      </c>
      <c r="J22" s="75">
        <f>SUMIF(clean!$J$3:$J$43,$A22&amp;J$1,clean!$C$3:$C$43)</f>
        <v>0</v>
      </c>
      <c r="K22" s="75">
        <f>SUMIF(clean!$J$3:$J$43,$A22&amp;K$1,clean!$C$3:$C$43)</f>
        <v>0</v>
      </c>
      <c r="L22" s="75">
        <f>SUMIF(clean!$J$3:$J$43,$A22&amp;L$1,clean!$C$3:$C$43)</f>
        <v>0</v>
      </c>
      <c r="M22" s="75">
        <f>SUMIF(clean!$J$3:$J$43,$A22&amp;M$1,clean!$C$3:$C$43)</f>
        <v>0</v>
      </c>
      <c r="N22" s="75">
        <f>SUMIF(clean!$J$3:$J$43,$A22&amp;N$1,clean!$C$3:$C$43)</f>
        <v>0</v>
      </c>
      <c r="O22" s="75">
        <f>SUMIF(clean!$J$3:$J$43,$A22&amp;O$1,clean!$C$3:$C$43)</f>
        <v>0</v>
      </c>
      <c r="P22" s="75">
        <f>SUMIF(clean!$J$3:$J$43,$A22&amp;P$1,clean!$C$3:$C$43)</f>
        <v>0</v>
      </c>
      <c r="Q22" s="75">
        <f>SUMIF(clean!$J$3:$J$43,$A22&amp;Q$1,clean!$C$3:$C$43)</f>
        <v>0</v>
      </c>
      <c r="R22" s="137">
        <v>0</v>
      </c>
      <c r="S22" s="137">
        <v>0</v>
      </c>
      <c r="T22" s="137">
        <v>0</v>
      </c>
      <c r="U22" s="137">
        <v>0</v>
      </c>
      <c r="V22" s="137">
        <v>0</v>
      </c>
      <c r="W22" s="137">
        <v>0</v>
      </c>
      <c r="X22" s="137">
        <v>0</v>
      </c>
      <c r="Y22" s="137">
        <v>0</v>
      </c>
      <c r="Z22" s="137">
        <v>0</v>
      </c>
      <c r="AA22" s="137">
        <v>0</v>
      </c>
    </row>
    <row r="23" spans="1:27">
      <c r="A23" t="s">
        <v>133</v>
      </c>
      <c r="B23" s="75">
        <f>SUMIF(clean!$J$3:$J$43,$A23&amp;B$1,clean!$C$3:$C$43)</f>
        <v>0</v>
      </c>
      <c r="C23" s="75">
        <f>SUMIF(clean!$J$3:$J$43,$A23&amp;C$1,clean!$C$3:$C$43)</f>
        <v>3336</v>
      </c>
      <c r="D23" s="75">
        <f>SUMIF(clean!$J$3:$J$43,$A23&amp;D$1,clean!$C$3:$C$43)</f>
        <v>2353</v>
      </c>
      <c r="E23" s="75">
        <f>SUMIF(clean!$J$3:$J$43,$A23&amp;E$1,clean!$C$3:$C$43)</f>
        <v>0</v>
      </c>
      <c r="F23" s="75">
        <f>SUMIF(clean!$J$3:$J$43,$A23&amp;F$1,clean!$C$3:$C$43)</f>
        <v>0</v>
      </c>
      <c r="G23" s="75">
        <f>SUMIF(clean!$J$3:$J$43,$A23&amp;G$1,clean!$C$3:$C$43)</f>
        <v>0</v>
      </c>
      <c r="H23" s="75">
        <f>SUMIF(clean!$J$3:$J$43,$A23&amp;H$1,clean!$C$3:$C$43)</f>
        <v>0</v>
      </c>
      <c r="I23" s="75">
        <f>SUMIF(clean!$J$3:$J$43,$A23&amp;I$1,clean!$C$3:$C$43)</f>
        <v>0</v>
      </c>
      <c r="J23" s="75">
        <f>SUMIF(clean!$J$3:$J$43,$A23&amp;J$1,clean!$C$3:$C$43)</f>
        <v>2770</v>
      </c>
      <c r="K23" s="75">
        <f>SUMIF(clean!$J$3:$J$43,$A23&amp;K$1,clean!$C$3:$C$43)</f>
        <v>0</v>
      </c>
      <c r="L23" s="75">
        <f>SUMIF(clean!$J$3:$J$43,$A23&amp;L$1,clean!$C$3:$C$43)</f>
        <v>0</v>
      </c>
      <c r="M23" s="75">
        <f>SUMIF(clean!$J$3:$J$43,$A23&amp;M$1,clean!$C$3:$C$43)</f>
        <v>0</v>
      </c>
      <c r="N23" s="75">
        <f>SUMIF(clean!$J$3:$J$43,$A23&amp;N$1,clean!$C$3:$C$43)</f>
        <v>0</v>
      </c>
      <c r="O23" s="75">
        <f>SUMIF(clean!$J$3:$J$43,$A23&amp;O$1,clean!$C$3:$C$43)</f>
        <v>0</v>
      </c>
      <c r="P23" s="75">
        <f>SUMIF(clean!$J$3:$J$43,$A23&amp;P$1,clean!$C$3:$C$43)</f>
        <v>0</v>
      </c>
      <c r="Q23" s="75">
        <f>SUMIF(clean!$J$3:$J$43,$A23&amp;Q$1,clean!$C$3:$C$43)</f>
        <v>0</v>
      </c>
      <c r="R23" s="137">
        <v>0</v>
      </c>
      <c r="S23" s="137">
        <v>0</v>
      </c>
      <c r="T23" s="137">
        <v>0</v>
      </c>
      <c r="U23" s="137">
        <v>0</v>
      </c>
      <c r="V23" s="137">
        <v>0</v>
      </c>
      <c r="W23" s="137">
        <v>0</v>
      </c>
      <c r="X23" s="137">
        <v>0</v>
      </c>
      <c r="Y23" s="137">
        <v>0</v>
      </c>
      <c r="Z23" s="137">
        <v>0</v>
      </c>
      <c r="AA23" s="137">
        <v>0</v>
      </c>
    </row>
    <row r="24" spans="1:27">
      <c r="A24" t="s">
        <v>148</v>
      </c>
      <c r="B24" s="75">
        <f>SUMIF(clean!$J$3:$J$43,$A24&amp;B$1,clean!$C$3:$C$43)</f>
        <v>0</v>
      </c>
      <c r="C24" s="75">
        <f>SUMIF(clean!$J$3:$J$43,$A24&amp;C$1,clean!$C$3:$C$43)</f>
        <v>39700</v>
      </c>
      <c r="D24" s="75">
        <f>SUMIF(clean!$J$3:$J$43,$A24&amp;D$1,clean!$C$3:$C$43)</f>
        <v>0</v>
      </c>
      <c r="E24" s="75">
        <f>SUMIF(clean!$J$3:$J$43,$A24&amp;E$1,clean!$C$3:$C$43)</f>
        <v>0</v>
      </c>
      <c r="F24" s="75">
        <f>SUMIF(clean!$J$3:$J$43,$A24&amp;F$1,clean!$C$3:$C$43)</f>
        <v>0</v>
      </c>
      <c r="G24" s="75">
        <f>SUMIF(clean!$J$3:$J$43,$A24&amp;G$1,clean!$C$3:$C$43)</f>
        <v>0</v>
      </c>
      <c r="H24" s="75">
        <f>SUMIF(clean!$J$3:$J$43,$A24&amp;H$1,clean!$C$3:$C$43)</f>
        <v>0</v>
      </c>
      <c r="I24" s="75">
        <f>SUMIF(clean!$J$3:$J$43,$A24&amp;I$1,clean!$C$3:$C$43)</f>
        <v>0</v>
      </c>
      <c r="J24" s="75">
        <f>SUMIF(clean!$J$3:$J$43,$A24&amp;J$1,clean!$C$3:$C$43)</f>
        <v>0</v>
      </c>
      <c r="K24" s="75">
        <f>SUMIF(clean!$J$3:$J$43,$A24&amp;K$1,clean!$C$3:$C$43)</f>
        <v>0</v>
      </c>
      <c r="L24" s="75">
        <f>SUMIF(clean!$J$3:$J$43,$A24&amp;L$1,clean!$C$3:$C$43)</f>
        <v>0</v>
      </c>
      <c r="M24" s="75">
        <f>SUMIF(clean!$J$3:$J$43,$A24&amp;M$1,clean!$C$3:$C$43)</f>
        <v>0</v>
      </c>
      <c r="N24" s="75">
        <f>SUMIF(clean!$J$3:$J$43,$A24&amp;N$1,clean!$C$3:$C$43)</f>
        <v>0</v>
      </c>
      <c r="O24" s="75">
        <f>SUMIF(clean!$J$3:$J$43,$A24&amp;O$1,clean!$C$3:$C$43)</f>
        <v>0</v>
      </c>
      <c r="P24" s="75">
        <f>SUMIF(clean!$J$3:$J$43,$A24&amp;P$1,clean!$C$3:$C$43)</f>
        <v>0</v>
      </c>
      <c r="Q24" s="75">
        <f>SUMIF(clean!$J$3:$J$43,$A24&amp;Q$1,clean!$C$3:$C$43)</f>
        <v>0</v>
      </c>
      <c r="R24" s="137">
        <v>0</v>
      </c>
      <c r="S24" s="137">
        <v>0</v>
      </c>
      <c r="T24" s="137">
        <v>0</v>
      </c>
      <c r="U24" s="137">
        <v>0</v>
      </c>
      <c r="V24" s="137">
        <v>0</v>
      </c>
      <c r="W24" s="137">
        <v>0</v>
      </c>
      <c r="X24" s="137">
        <v>0</v>
      </c>
      <c r="Y24" s="137">
        <v>0</v>
      </c>
      <c r="Z24" s="137">
        <v>0</v>
      </c>
      <c r="AA24" s="137">
        <v>0</v>
      </c>
    </row>
    <row r="25" spans="1:27">
      <c r="A25" t="s">
        <v>754</v>
      </c>
      <c r="B25" s="75">
        <f>SUMIF(clean!$J$3:$J$43,$A25&amp;B$1,clean!$C$3:$C$43)</f>
        <v>0</v>
      </c>
      <c r="C25" s="75">
        <f>SUMIF(clean!$J$3:$J$43,$A25&amp;C$1,clean!$C$3:$C$43)</f>
        <v>0</v>
      </c>
      <c r="D25" s="75">
        <f>SUMIF(clean!$J$3:$J$43,$A25&amp;D$1,clean!$C$3:$C$43)</f>
        <v>0</v>
      </c>
      <c r="E25" s="75">
        <f>SUMIF(clean!$J$3:$J$43,$A25&amp;E$1,clean!$C$3:$C$43)</f>
        <v>0</v>
      </c>
      <c r="F25" s="75">
        <f>SUMIF(clean!$J$3:$J$43,$A25&amp;F$1,clean!$C$3:$C$43)</f>
        <v>0</v>
      </c>
      <c r="G25" s="75">
        <f>SUMIF(clean!$J$3:$J$43,$A25&amp;G$1,clean!$C$3:$C$43)</f>
        <v>0</v>
      </c>
      <c r="H25" s="75">
        <f>SUMIF(clean!$J$3:$J$43,$A25&amp;H$1,clean!$C$3:$C$43)</f>
        <v>0</v>
      </c>
      <c r="I25" s="75">
        <f>SUMIF(clean!$J$3:$J$43,$A25&amp;I$1,clean!$C$3:$C$43)</f>
        <v>0</v>
      </c>
      <c r="J25" s="75">
        <f>SUMIF(clean!$J$3:$J$43,$A25&amp;J$1,clean!$C$3:$C$43)</f>
        <v>0</v>
      </c>
      <c r="K25" s="75">
        <f>SUMIF(clean!$J$3:$J$43,$A25&amp;K$1,clean!$C$3:$C$43)</f>
        <v>0</v>
      </c>
      <c r="L25" s="75">
        <f>SUMIF(clean!$J$3:$J$43,$A25&amp;L$1,clean!$C$3:$C$43)</f>
        <v>0</v>
      </c>
      <c r="M25" s="75">
        <f>SUMIF(clean!$J$3:$J$43,$A25&amp;M$1,clean!$C$3:$C$43)</f>
        <v>7000</v>
      </c>
      <c r="N25" s="75">
        <f>SUMIF(clean!$J$3:$J$43,$A25&amp;N$1,clean!$C$3:$C$43)</f>
        <v>0</v>
      </c>
      <c r="O25" s="75">
        <f>SUMIF(clean!$J$3:$J$43,$A25&amp;O$1,clean!$C$3:$C$43)</f>
        <v>0</v>
      </c>
      <c r="P25" s="75">
        <f>SUMIF(clean!$J$3:$J$43,$A25&amp;P$1,clean!$C$3:$C$43)</f>
        <v>0</v>
      </c>
      <c r="Q25" s="75">
        <f>SUMIF(clean!$J$3:$J$43,$A25&amp;Q$1,clean!$C$3:$C$43)</f>
        <v>0</v>
      </c>
      <c r="R25" s="137">
        <v>0</v>
      </c>
      <c r="S25" s="137">
        <v>0</v>
      </c>
      <c r="T25" s="137">
        <v>0</v>
      </c>
      <c r="U25" s="137">
        <v>0</v>
      </c>
      <c r="V25" s="137">
        <v>0</v>
      </c>
      <c r="W25" s="137">
        <v>0</v>
      </c>
      <c r="X25" s="137">
        <v>0</v>
      </c>
      <c r="Y25" s="137">
        <v>0</v>
      </c>
      <c r="Z25" s="137">
        <v>0</v>
      </c>
      <c r="AA25" s="137">
        <v>0</v>
      </c>
    </row>
    <row r="26" spans="1:27">
      <c r="A26" t="s">
        <v>279</v>
      </c>
      <c r="B26" s="75">
        <f>SUMIF(clean!$J$3:$J$43,$A26&amp;B$1,clean!$C$3:$C$43)</f>
        <v>0</v>
      </c>
      <c r="C26" s="75">
        <f>SUMIF(clean!$J$3:$J$43,$A26&amp;C$1,clean!$C$3:$C$43)</f>
        <v>0</v>
      </c>
      <c r="D26" s="75">
        <f>SUMIF(clean!$J$3:$J$43,$A26&amp;D$1,clean!$C$3:$C$43)</f>
        <v>0</v>
      </c>
      <c r="E26" s="75">
        <f>SUMIF(clean!$J$3:$J$43,$A26&amp;E$1,clean!$C$3:$C$43)</f>
        <v>30038</v>
      </c>
      <c r="F26" s="75">
        <f>SUMIF(clean!$J$3:$J$43,$A26&amp;F$1,clean!$C$3:$C$43)</f>
        <v>0</v>
      </c>
      <c r="G26" s="75">
        <f>SUMIF(clean!$J$3:$J$43,$A26&amp;G$1,clean!$C$3:$C$43)</f>
        <v>0</v>
      </c>
      <c r="H26" s="75">
        <f>SUMIF(clean!$J$3:$J$43,$A26&amp;H$1,clean!$C$3:$C$43)</f>
        <v>0</v>
      </c>
      <c r="I26" s="75">
        <f>SUMIF(clean!$J$3:$J$43,$A26&amp;I$1,clean!$C$3:$C$43)</f>
        <v>0</v>
      </c>
      <c r="J26" s="75">
        <f>SUMIF(clean!$J$3:$J$43,$A26&amp;J$1,clean!$C$3:$C$43)</f>
        <v>0</v>
      </c>
      <c r="K26" s="75">
        <f>SUMIF(clean!$J$3:$J$43,$A26&amp;K$1,clean!$C$3:$C$43)</f>
        <v>0</v>
      </c>
      <c r="L26" s="75">
        <f>SUMIF(clean!$J$3:$J$43,$A26&amp;L$1,clean!$C$3:$C$43)</f>
        <v>0</v>
      </c>
      <c r="M26" s="75">
        <f>SUMIF(clean!$J$3:$J$43,$A26&amp;M$1,clean!$C$3:$C$43)</f>
        <v>0</v>
      </c>
      <c r="N26" s="75">
        <f>SUMIF(clean!$J$3:$J$43,$A26&amp;N$1,clean!$C$3:$C$43)</f>
        <v>0</v>
      </c>
      <c r="O26" s="75">
        <f>SUMIF(clean!$J$3:$J$43,$A26&amp;O$1,clean!$C$3:$C$43)</f>
        <v>0</v>
      </c>
      <c r="P26" s="75">
        <f>SUMIF(clean!$J$3:$J$43,$A26&amp;P$1,clean!$C$3:$C$43)</f>
        <v>0</v>
      </c>
      <c r="Q26" s="75">
        <f>SUMIF(clean!$J$3:$J$43,$A26&amp;Q$1,clean!$C$3:$C$43)</f>
        <v>0</v>
      </c>
      <c r="R26" s="137">
        <v>0</v>
      </c>
      <c r="S26" s="137">
        <v>0</v>
      </c>
      <c r="T26" s="137">
        <v>0</v>
      </c>
      <c r="U26" s="137">
        <v>0</v>
      </c>
      <c r="V26" s="137">
        <v>0</v>
      </c>
      <c r="W26" s="137">
        <v>0</v>
      </c>
      <c r="X26" s="137">
        <v>0</v>
      </c>
      <c r="Y26" s="137">
        <v>0</v>
      </c>
      <c r="Z26" s="137">
        <v>0</v>
      </c>
      <c r="AA26" s="137">
        <v>0</v>
      </c>
    </row>
    <row r="27" spans="1:27">
      <c r="A27" t="s">
        <v>760</v>
      </c>
      <c r="B27" s="75">
        <f>SUMIF(clean!$J$3:$J$43,$A27&amp;B$1,clean!$C$3:$C$43)</f>
        <v>0</v>
      </c>
      <c r="C27" s="75">
        <f>SUMIF(clean!$J$3:$J$43,$A27&amp;C$1,clean!$C$3:$C$43)</f>
        <v>2500</v>
      </c>
      <c r="D27" s="75">
        <f>SUMIF(clean!$J$3:$J$43,$A27&amp;D$1,clean!$C$3:$C$43)</f>
        <v>0</v>
      </c>
      <c r="E27" s="75">
        <f>SUMIF(clean!$J$3:$J$43,$A27&amp;E$1,clean!$C$3:$C$43)</f>
        <v>0</v>
      </c>
      <c r="F27" s="75">
        <f>SUMIF(clean!$J$3:$J$43,$A27&amp;F$1,clean!$C$3:$C$43)</f>
        <v>0</v>
      </c>
      <c r="G27" s="75">
        <f>SUMIF(clean!$J$3:$J$43,$A27&amp;G$1,clean!$C$3:$C$43)</f>
        <v>0</v>
      </c>
      <c r="H27" s="75">
        <f>SUMIF(clean!$J$3:$J$43,$A27&amp;H$1,clean!$C$3:$C$43)</f>
        <v>0</v>
      </c>
      <c r="I27" s="75">
        <f>SUMIF(clean!$J$3:$J$43,$A27&amp;I$1,clean!$C$3:$C$43)</f>
        <v>0</v>
      </c>
      <c r="J27" s="75">
        <f>SUMIF(clean!$J$3:$J$43,$A27&amp;J$1,clean!$C$3:$C$43)</f>
        <v>0</v>
      </c>
      <c r="K27" s="75">
        <f>SUMIF(clean!$J$3:$J$43,$A27&amp;K$1,clean!$C$3:$C$43)</f>
        <v>0</v>
      </c>
      <c r="L27" s="75">
        <f>SUMIF(clean!$J$3:$J$43,$A27&amp;L$1,clean!$C$3:$C$43)</f>
        <v>0</v>
      </c>
      <c r="M27" s="75">
        <f>SUMIF(clean!$J$3:$J$43,$A27&amp;M$1,clean!$C$3:$C$43)</f>
        <v>0</v>
      </c>
      <c r="N27" s="75">
        <f>SUMIF(clean!$J$3:$J$43,$A27&amp;N$1,clean!$C$3:$C$43)</f>
        <v>0</v>
      </c>
      <c r="O27" s="75">
        <f>SUMIF(clean!$J$3:$J$43,$A27&amp;O$1,clean!$C$3:$C$43)</f>
        <v>0</v>
      </c>
      <c r="P27" s="75">
        <f>SUMIF(clean!$J$3:$J$43,$A27&amp;P$1,clean!$C$3:$C$43)</f>
        <v>0</v>
      </c>
      <c r="Q27" s="75">
        <f>SUMIF(clean!$J$3:$J$43,$A27&amp;Q$1,clean!$C$3:$C$43)</f>
        <v>0</v>
      </c>
      <c r="R27" s="137">
        <v>0</v>
      </c>
      <c r="S27" s="137">
        <v>0</v>
      </c>
      <c r="T27" s="137">
        <v>0</v>
      </c>
      <c r="U27" s="137">
        <v>0</v>
      </c>
      <c r="V27" s="137">
        <v>0</v>
      </c>
      <c r="W27" s="137">
        <v>0</v>
      </c>
      <c r="X27" s="137">
        <v>0</v>
      </c>
      <c r="Y27" s="137">
        <v>0</v>
      </c>
      <c r="Z27" s="137">
        <v>0</v>
      </c>
      <c r="AA27" s="13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F19" sqref="F19"/>
    </sheetView>
  </sheetViews>
  <sheetFormatPr baseColWidth="10" defaultRowHeight="12" x14ac:dyDescent="0"/>
  <cols>
    <col min="1" max="1" width="21.83203125" customWidth="1"/>
  </cols>
  <sheetData>
    <row r="1" spans="1:5">
      <c r="A1" t="s">
        <v>763</v>
      </c>
      <c r="B1" t="s">
        <v>764</v>
      </c>
      <c r="C1" t="s">
        <v>765</v>
      </c>
      <c r="D1" t="s">
        <v>766</v>
      </c>
      <c r="E1" t="s">
        <v>767</v>
      </c>
    </row>
    <row r="2" spans="1:5">
      <c r="A2" s="110" t="s">
        <v>32</v>
      </c>
      <c r="B2">
        <v>37.724400000000003</v>
      </c>
      <c r="C2">
        <v>-122.42100000000001</v>
      </c>
      <c r="D2">
        <v>8.3884E-2</v>
      </c>
      <c r="E2" t="s">
        <v>768</v>
      </c>
    </row>
    <row r="3" spans="1:5">
      <c r="A3" s="110" t="s">
        <v>54</v>
      </c>
      <c r="B3">
        <v>37.710700000000003</v>
      </c>
      <c r="C3">
        <v>-122.4372</v>
      </c>
      <c r="D3">
        <v>5.8438999999999998E-2</v>
      </c>
      <c r="E3" t="s">
        <v>769</v>
      </c>
    </row>
    <row r="4" spans="1:5">
      <c r="A4" s="73" t="s">
        <v>142</v>
      </c>
      <c r="B4">
        <v>37.802100000000003</v>
      </c>
      <c r="C4">
        <v>-122.43689999999999</v>
      </c>
      <c r="D4">
        <v>0.40364</v>
      </c>
      <c r="E4" t="s">
        <v>770</v>
      </c>
    </row>
    <row r="5" spans="1:5">
      <c r="A5" s="134" t="s">
        <v>146</v>
      </c>
      <c r="B5">
        <v>37.792999999999999</v>
      </c>
      <c r="C5">
        <v>-122.416</v>
      </c>
      <c r="D5">
        <v>0.33259</v>
      </c>
      <c r="E5" t="s">
        <v>770</v>
      </c>
    </row>
    <row r="6" spans="1:5">
      <c r="A6" s="133" t="s">
        <v>744</v>
      </c>
      <c r="B6">
        <v>37.804499999999997</v>
      </c>
      <c r="C6">
        <v>-122.4076</v>
      </c>
      <c r="D6">
        <v>0.28783999999999998</v>
      </c>
      <c r="E6" t="s">
        <v>770</v>
      </c>
    </row>
    <row r="7" spans="1:5">
      <c r="A7" s="80" t="s">
        <v>757</v>
      </c>
      <c r="B7">
        <v>37.792400000000001</v>
      </c>
      <c r="C7">
        <v>-122.43519999999999</v>
      </c>
      <c r="D7">
        <v>0.33382000000000001</v>
      </c>
      <c r="E7" t="s">
        <v>770</v>
      </c>
    </row>
    <row r="8" spans="1:5">
      <c r="A8" s="133" t="s">
        <v>745</v>
      </c>
      <c r="B8">
        <v>37.786799999999999</v>
      </c>
      <c r="C8">
        <v>-122.4538</v>
      </c>
      <c r="D8">
        <v>0.19964999999999999</v>
      </c>
      <c r="E8" t="s">
        <v>770</v>
      </c>
    </row>
    <row r="9" spans="1:5">
      <c r="A9" s="133" t="s">
        <v>756</v>
      </c>
      <c r="B9">
        <v>37.801400000000001</v>
      </c>
      <c r="C9">
        <v>-122.4182</v>
      </c>
      <c r="D9">
        <v>0.34165000000000001</v>
      </c>
      <c r="E9" t="s">
        <v>770</v>
      </c>
    </row>
    <row r="10" spans="1:5">
      <c r="A10" s="133" t="s">
        <v>746</v>
      </c>
      <c r="B10">
        <v>37.714399999999998</v>
      </c>
      <c r="C10">
        <v>-122.4113</v>
      </c>
      <c r="D10">
        <v>6.4773999999999998E-2</v>
      </c>
      <c r="E10" t="s">
        <v>771</v>
      </c>
    </row>
    <row r="11" spans="1:5">
      <c r="A11" s="133" t="s">
        <v>747</v>
      </c>
      <c r="B11">
        <v>37.7423</v>
      </c>
      <c r="C11">
        <v>-122.4423</v>
      </c>
      <c r="D11">
        <v>7.4148000000000006E-2</v>
      </c>
      <c r="E11" t="s">
        <v>772</v>
      </c>
    </row>
    <row r="12" spans="1:5">
      <c r="A12" s="133" t="s">
        <v>748</v>
      </c>
      <c r="B12">
        <v>37.7378</v>
      </c>
      <c r="C12">
        <v>-122.4316</v>
      </c>
      <c r="D12">
        <v>0.1226</v>
      </c>
      <c r="E12" t="s">
        <v>772</v>
      </c>
    </row>
    <row r="13" spans="1:5">
      <c r="A13" s="133" t="s">
        <v>749</v>
      </c>
      <c r="B13">
        <v>37.758400000000002</v>
      </c>
      <c r="C13">
        <v>-122.4654</v>
      </c>
      <c r="D13">
        <v>0.18995000000000001</v>
      </c>
      <c r="E13" t="s">
        <v>772</v>
      </c>
    </row>
    <row r="14" spans="1:5">
      <c r="A14" s="133" t="s">
        <v>751</v>
      </c>
      <c r="B14">
        <v>37.722499999999997</v>
      </c>
      <c r="C14">
        <v>-122.4885</v>
      </c>
      <c r="D14">
        <v>9.2602000000000004E-2</v>
      </c>
      <c r="E14" t="s">
        <v>772</v>
      </c>
    </row>
    <row r="15" spans="1:5">
      <c r="A15" s="133" t="s">
        <v>752</v>
      </c>
      <c r="B15">
        <v>37.7239</v>
      </c>
      <c r="C15">
        <v>-122.4439</v>
      </c>
      <c r="D15">
        <v>0.10242</v>
      </c>
      <c r="E15" t="s">
        <v>772</v>
      </c>
    </row>
    <row r="16" spans="1:5">
      <c r="A16" s="133" t="s">
        <v>750</v>
      </c>
      <c r="B16">
        <v>37.737299999999998</v>
      </c>
      <c r="C16">
        <v>-122.4589</v>
      </c>
      <c r="D16">
        <v>0.12472999999999999</v>
      </c>
      <c r="E16" t="s">
        <v>772</v>
      </c>
    </row>
    <row r="17" spans="1:5">
      <c r="A17" s="134" t="s">
        <v>755</v>
      </c>
      <c r="B17">
        <v>37.729999999999997</v>
      </c>
      <c r="C17">
        <v>-122.38549999999999</v>
      </c>
      <c r="D17">
        <v>0.10309</v>
      </c>
      <c r="E17" t="s">
        <v>773</v>
      </c>
    </row>
    <row r="18" spans="1:5">
      <c r="A18" t="s">
        <v>15</v>
      </c>
      <c r="B18">
        <v>37.739899999999999</v>
      </c>
      <c r="C18">
        <v>-122.4169</v>
      </c>
      <c r="D18">
        <v>0.20043</v>
      </c>
      <c r="E18" t="s">
        <v>773</v>
      </c>
    </row>
    <row r="19" spans="1:5">
      <c r="A19" t="s">
        <v>113</v>
      </c>
      <c r="B19">
        <v>37.7624</v>
      </c>
      <c r="C19">
        <v>-122.4348</v>
      </c>
      <c r="D19">
        <v>0.34092</v>
      </c>
      <c r="E19" t="s">
        <v>773</v>
      </c>
    </row>
    <row r="20" spans="1:5">
      <c r="A20" t="s">
        <v>120</v>
      </c>
      <c r="B20">
        <v>37.769199999999998</v>
      </c>
      <c r="C20">
        <v>-122.44629999999999</v>
      </c>
      <c r="D20">
        <v>0.29559000000000002</v>
      </c>
      <c r="E20" t="s">
        <v>773</v>
      </c>
    </row>
    <row r="21" spans="1:5">
      <c r="A21" t="s">
        <v>753</v>
      </c>
      <c r="B21">
        <v>37.758899999999997</v>
      </c>
      <c r="C21">
        <v>-122.4153</v>
      </c>
      <c r="D21">
        <v>0.42582999999999999</v>
      </c>
      <c r="E21" t="s">
        <v>773</v>
      </c>
    </row>
    <row r="22" spans="1:5">
      <c r="A22" t="s">
        <v>136</v>
      </c>
      <c r="B22">
        <v>37.749299999999998</v>
      </c>
      <c r="C22">
        <v>-122.43300000000001</v>
      </c>
      <c r="D22">
        <v>0.25158000000000003</v>
      </c>
      <c r="E22" t="s">
        <v>773</v>
      </c>
    </row>
    <row r="23" spans="1:5">
      <c r="A23" t="s">
        <v>133</v>
      </c>
      <c r="B23">
        <v>37.741100000000003</v>
      </c>
      <c r="C23">
        <v>-122.4892</v>
      </c>
      <c r="D23">
        <v>9.2271000000000006E-2</v>
      </c>
      <c r="E23" t="s">
        <v>773</v>
      </c>
    </row>
    <row r="24" spans="1:5">
      <c r="A24" t="s">
        <v>148</v>
      </c>
      <c r="B24">
        <v>37.758299999999998</v>
      </c>
      <c r="C24">
        <v>-122.393</v>
      </c>
      <c r="D24">
        <v>0.26352999999999999</v>
      </c>
      <c r="E24" t="s">
        <v>773</v>
      </c>
    </row>
    <row r="25" spans="1:5">
      <c r="A25" t="s">
        <v>754</v>
      </c>
      <c r="B25">
        <v>37.776400000000002</v>
      </c>
      <c r="C25">
        <v>-122.3994</v>
      </c>
      <c r="D25">
        <v>0.55315999999999999</v>
      </c>
      <c r="E25" t="s">
        <v>773</v>
      </c>
    </row>
    <row r="26" spans="1:5">
      <c r="A26" t="s">
        <v>279</v>
      </c>
      <c r="B26">
        <v>37.752000000000002</v>
      </c>
      <c r="C26">
        <v>-122.45</v>
      </c>
      <c r="D26">
        <v>0.13105</v>
      </c>
      <c r="E26" t="s">
        <v>773</v>
      </c>
    </row>
    <row r="27" spans="1:5">
      <c r="A27" t="s">
        <v>760</v>
      </c>
      <c r="B27">
        <v>37.7804</v>
      </c>
      <c r="C27">
        <v>-122.4332</v>
      </c>
      <c r="D27">
        <v>0.41192000000000001</v>
      </c>
      <c r="E27" t="s">
        <v>773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 </vt:lpstr>
      <vt:lpstr>clean</vt:lpstr>
      <vt:lpstr>array</vt:lpstr>
      <vt:lpstr>geo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Rios</cp:lastModifiedBy>
  <dcterms:created xsi:type="dcterms:W3CDTF">2015-02-18T14:21:18Z</dcterms:created>
  <dcterms:modified xsi:type="dcterms:W3CDTF">2015-02-25T17:19:38Z</dcterms:modified>
</cp:coreProperties>
</file>