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lations" sheetId="1" r:id="rId4"/>
  </sheets>
  <definedNames/>
  <calcPr/>
</workbook>
</file>

<file path=xl/sharedStrings.xml><?xml version="1.0" encoding="utf-8"?>
<sst xmlns="http://schemas.openxmlformats.org/spreadsheetml/2006/main" count="676" uniqueCount="601">
  <si>
    <t>Context</t>
  </si>
  <si>
    <t>English</t>
  </si>
  <si>
    <t>Polish</t>
  </si>
  <si>
    <t>Portuguese</t>
  </si>
  <si>
    <t>Bulgarian</t>
  </si>
  <si>
    <t>Romanian</t>
  </si>
  <si>
    <t>common.name</t>
  </si>
  <si>
    <t>Covid Alert Jersey</t>
  </si>
  <si>
    <t>common.url</t>
  </si>
  <si>
    <t>https://www.covidtracker.ie/</t>
  </si>
  <si>
    <t>common.message</t>
  </si>
  <si>
    <t>Join Covid Alert Jersey to fight against COVID-19</t>
  </si>
  <si>
    <t>common.networkError</t>
  </si>
  <si>
    <t>Connection issue. Please check your internet connection and try again.</t>
  </si>
  <si>
    <t>common.missingDataAction</t>
  </si>
  <si>
    <t>Refresh page</t>
  </si>
  <si>
    <t>common.missingError</t>
  </si>
  <si>
    <t>Loading issue. We were not able to load some of the data correctly.</t>
  </si>
  <si>
    <t>common.preferNotToSay</t>
  </si>
  <si>
    <t>Prefer not to say</t>
  </si>
  <si>
    <t>common.confirmChanges</t>
  </si>
  <si>
    <t>Confirm changes</t>
  </si>
  <si>
    <t>common.changesUpdated</t>
  </si>
  <si>
    <t>Changes updated</t>
  </si>
  <si>
    <t>common.dismiss</t>
  </si>
  <si>
    <t>Dismiss</t>
  </si>
  <si>
    <t>viewNames.age</t>
  </si>
  <si>
    <t>Confirm your age</t>
  </si>
  <si>
    <t>viewNames.getStarted</t>
  </si>
  <si>
    <t>Get Started</t>
  </si>
  <si>
    <t>viewNames.casesByCounty</t>
  </si>
  <si>
    <t>Cases By County</t>
  </si>
  <si>
    <t>viewNames.updates</t>
  </si>
  <si>
    <t>Updates</t>
  </si>
  <si>
    <t>viewNames.symptomchecker</t>
  </si>
  <si>
    <t>COVID Checker</t>
  </si>
  <si>
    <t>viewNames.settings</t>
  </si>
  <si>
    <t>Settings</t>
  </si>
  <si>
    <t>viewNames.uploadKeys</t>
  </si>
  <si>
    <t>Upload Your Random Keys</t>
  </si>
  <si>
    <t>viewNames.closeContact</t>
  </si>
  <si>
    <t>Close Contact</t>
  </si>
  <si>
    <t>viewNames.settingsContactTracing</t>
  </si>
  <si>
    <t>Contact Tracing Settings</t>
  </si>
  <si>
    <t>viewNames.settingsCheckin</t>
  </si>
  <si>
    <t>COVID Checkin Settings</t>
  </si>
  <si>
    <t>viewNames.settingsExposureAlert</t>
  </si>
  <si>
    <t>Exposure Alert Settings</t>
  </si>
  <si>
    <t>viewNames.dataPolicy</t>
  </si>
  <si>
    <t>Data Protection Policy</t>
  </si>
  <si>
    <t>viewNames.terms</t>
  </si>
  <si>
    <t>Terms and Conditions</t>
  </si>
  <si>
    <t>viewNames.metrics</t>
  </si>
  <si>
    <t>Settings For App Metrics</t>
  </si>
  <si>
    <t>viewNames.leave</t>
  </si>
  <si>
    <t>Leave Covid Alert Jersey</t>
  </si>
  <si>
    <t>viewNames.exposureAlert</t>
  </si>
  <si>
    <t>Exposure Alert</t>
  </si>
  <si>
    <t>navbar.settings</t>
  </si>
  <si>
    <t>navbar.settingsHint</t>
  </si>
  <si>
    <t>View or amend application settings</t>
  </si>
  <si>
    <t>navbar.back</t>
  </si>
  <si>
    <t>Back</t>
  </si>
  <si>
    <t>navbar.backHint</t>
  </si>
  <si>
    <t>Navigate back to previous screen</t>
  </si>
  <si>
    <t>tabBar.updates</t>
  </si>
  <si>
    <t>tabBar.symptomCheck</t>
  </si>
  <si>
    <t>COVID Check-In</t>
  </si>
  <si>
    <t>tabBar.exposureAlert</t>
  </si>
  <si>
    <t>tabBar.shareApp</t>
  </si>
  <si>
    <t>Share app</t>
  </si>
  <si>
    <t>tabBar.settings</t>
  </si>
  <si>
    <t>tabBar.shareError</t>
  </si>
  <si>
    <t>There was an error sharing. Please try again or contact us.</t>
  </si>
  <si>
    <t>onboarding.intro.title</t>
  </si>
  <si>
    <t>What the app will do</t>
  </si>
  <si>
    <t>onboarding.intro.info</t>
  </si>
  <si>
    <t># Exposure alert\n\nReceive alerts while protecting your privacy.\n\n# Stats and updates\n\nKeep up to date on the fight against COVID-19.\n\n# Protect your privacy\n\nWith Bluetooth technology we will never need your location. Covid Alert does not use GPS or track your location.</t>
  </si>
  <si>
    <t>onboarding.intro.action</t>
  </si>
  <si>
    <t>Get started</t>
  </si>
  <si>
    <t>onboarding.information.title</t>
  </si>
  <si>
    <t>onboarding.information.highlight</t>
  </si>
  <si>
    <t>Exposure Alert helps prevent the spread of COVID-19.</t>
  </si>
  <si>
    <t>onboarding.information.highlight1</t>
  </si>
  <si>
    <t>This app supports the work of the DOH’s Exposure Alert teams, but those teams may also contact you as part of manual contact tracing.</t>
  </si>
  <si>
    <t>onboarding.information.text</t>
  </si>
  <si>
    <t>The app will send you Exposure Alert if you have been in close contact with someone who has tested positive for the virus.</t>
  </si>
  <si>
    <t>onboarding.information.text1</t>
  </si>
  <si>
    <t>To enable Exposure Alert  for this app you need to turn on:</t>
  </si>
  <si>
    <t>onboarding.information.text2</t>
  </si>
  <si>
    <t>and to get an alert you need to turn on:</t>
  </si>
  <si>
    <t>onboarding.information.action</t>
  </si>
  <si>
    <t>Continue</t>
  </si>
  <si>
    <t>onboarding.information.later</t>
  </si>
  <si>
    <t>Maybe later</t>
  </si>
  <si>
    <t>onboarding.information.skip</t>
  </si>
  <si>
    <t>Skip for now</t>
  </si>
  <si>
    <t>onboarding.information.bluetooth</t>
  </si>
  <si>
    <t>Exposure Notification Service</t>
  </si>
  <si>
    <t>onboarding.information.notifications</t>
  </si>
  <si>
    <t>Notifications</t>
  </si>
  <si>
    <t>onboarding.information.quote</t>
  </si>
  <si>
    <t>If you change your mind, you can change your permissions in Settings at any time.</t>
  </si>
  <si>
    <t>onboarding.upgrade.ios.title</t>
  </si>
  <si>
    <t>Apple iOS must be updated</t>
  </si>
  <si>
    <t>onboarding.upgrade.ios.text</t>
  </si>
  <si>
    <t>To enable Exposure Alert, you need to upgrade to the latest version of Apple iOS.</t>
  </si>
  <si>
    <t>onboarding.upgrade.ios.action</t>
  </si>
  <si>
    <t>Check for upgrades</t>
  </si>
  <si>
    <t>onboarding.upgrade.android.title</t>
  </si>
  <si>
    <t>Google Play Services must be updated</t>
  </si>
  <si>
    <t>onboarding.upgrade.android.text</t>
  </si>
  <si>
    <t>To enable Exposure Alert, you need to upgrade to the latest version of Google Play Services.</t>
  </si>
  <si>
    <t>onboarding.upgrade.android.action</t>
  </si>
  <si>
    <t>dataProtectionPolicy.title</t>
  </si>
  <si>
    <t>Data Protection Information Notice</t>
  </si>
  <si>
    <t>dataProtectionPolicy.link</t>
  </si>
  <si>
    <t>You can read the Data Protection Information Notice here</t>
  </si>
  <si>
    <t>dataProtectionPolicy.text</t>
  </si>
  <si>
    <t>The DPIN could not be loaded</t>
  </si>
  <si>
    <t>tandcPolicy.title</t>
  </si>
  <si>
    <t>Terms &amp; Conditions</t>
  </si>
  <si>
    <t>tandcPolicy.sentence.prefix</t>
  </si>
  <si>
    <t xml:space="preserve">If you tap Get started, you are accepting </t>
  </si>
  <si>
    <t>tandcPolicy.sentence.link</t>
  </si>
  <si>
    <t>tandcPolicy.sentence.suffix</t>
  </si>
  <si>
    <t>.</t>
  </si>
  <si>
    <t>tandcPolicy.text</t>
  </si>
  <si>
    <t>The Terms &amp; Conditions could not be loaded</t>
  </si>
  <si>
    <t>stats.title</t>
  </si>
  <si>
    <t>Latest update</t>
  </si>
  <si>
    <t>stats.totalCases</t>
  </si>
  <si>
    <t>Total cases</t>
  </si>
  <si>
    <t>stats.totalRegisteredDeaths</t>
  </si>
  <si>
    <t>Registered deaths</t>
  </si>
  <si>
    <t>stats.totalHospitalised</t>
  </si>
  <si>
    <t>Number hospitalised</t>
  </si>
  <si>
    <t>stats.totalNegative</t>
  </si>
  <si>
    <t>Negative tests</t>
  </si>
  <si>
    <t>stats.totalRecovered</t>
  </si>
  <si>
    <t>Recovered cases</t>
  </si>
  <si>
    <t>stats.requiredICU</t>
  </si>
  <si>
    <t>Required ICU</t>
  </si>
  <si>
    <t>checker.title</t>
  </si>
  <si>
    <t>checker.resultTitle</t>
  </si>
  <si>
    <t>Thank you</t>
  </si>
  <si>
    <t>checker.question1</t>
  </si>
  <si>
    <t>**Do you have a fever – a high temperature over 38 degrees Celsius?**\n\nSymptoms of a fever can include flushed cheeks, feeling tired and being warm or hot to touch.</t>
  </si>
  <si>
    <t>checker.question1id</t>
  </si>
  <si>
    <t>fever</t>
  </si>
  <si>
    <t>checker.question1Label</t>
  </si>
  <si>
    <t>High temperature or chills</t>
  </si>
  <si>
    <t>checker.question2id</t>
  </si>
  <si>
    <t>cough</t>
  </si>
  <si>
    <t>checker.question2</t>
  </si>
  <si>
    <t>**Do you have any type of cough?**</t>
  </si>
  <si>
    <t>checker.question2Label</t>
  </si>
  <si>
    <t>Cough</t>
  </si>
  <si>
    <t>checker.question3id</t>
  </si>
  <si>
    <t>breath</t>
  </si>
  <si>
    <t>checker.question3</t>
  </si>
  <si>
    <t>**Do you have any difficulty breathing?**\n\nThis might be like panting or feeling like you can't fill your lungs.</t>
  </si>
  <si>
    <t>checker.question3Label</t>
  </si>
  <si>
    <t>Difficulty breathing</t>
  </si>
  <si>
    <t>checker.question4id</t>
  </si>
  <si>
    <t>flu</t>
  </si>
  <si>
    <t>checker.question4</t>
  </si>
  <si>
    <t>**Do you have any loss of sense of taste or smell?**\n\nThis might mean you can't taste or smell anything, or things taste or smell different to normal.</t>
  </si>
  <si>
    <t>checker.question4Label</t>
  </si>
  <si>
    <t>Loss of sense of taste or smell</t>
  </si>
  <si>
    <t>checker.yes</t>
  </si>
  <si>
    <t>Yes</t>
  </si>
  <si>
    <t>checker.no</t>
  </si>
  <si>
    <t>No</t>
  </si>
  <si>
    <t>checker.virusIsolation</t>
  </si>
  <si>
    <t>These symptoms are a match for the symptoms of coronavirus. Remember, 8 out of 10 people with COVID-19 recover at home with rest and over-the-counter medicine.\n\n## What to do next\n\nPlease self-isolate at home to protect others.\n\nCall your GP to get advice and see if you should be tested for COVID-19.</t>
  </si>
  <si>
    <t>checker.recovered</t>
  </si>
  <si>
    <t>Good to hear you’re feeling better. Stay well by following the advice on hse.ie.</t>
  </si>
  <si>
    <t>checker.linkButton</t>
  </si>
  <si>
    <t>Read more advice here</t>
  </si>
  <si>
    <t>checker.viewHistory</t>
  </si>
  <si>
    <t>View my history</t>
  </si>
  <si>
    <t>checker.introTitle</t>
  </si>
  <si>
    <t>checker.introWelcome</t>
  </si>
  <si>
    <t>About you</t>
  </si>
  <si>
    <t>checker.introButton</t>
  </si>
  <si>
    <t>checker.noresults</t>
  </si>
  <si>
    <t>You haven't tried the symptom checker yet. Start now by tapping the button above</t>
  </si>
  <si>
    <t>checker.noSymptomsWell.message</t>
  </si>
  <si>
    <t>We’re happy to hear you’re feeling well. Thank you for checking in. Even if you are still well, please come back tomorrow to let us know how you're doing.</t>
  </si>
  <si>
    <t>checker.noSymptomsWell.viewHistory</t>
  </si>
  <si>
    <t>checker.noSymptomsWell.advice</t>
  </si>
  <si>
    <t>Visit hse.ie to read more about how to protect yourself and others from coronavirus.</t>
  </si>
  <si>
    <t>checker.noSymptomsWell.protectionAdvice</t>
  </si>
  <si>
    <t>Advice on protection</t>
  </si>
  <si>
    <t>checker.noSymptomsNotWell.message</t>
  </si>
  <si>
    <t>Thank you for checking in. Sorry to hear you're not feeing well.\n\nIf you have symptoms like a runny nose or sore throat, you should behave like you have coronavirus and self-isolate for 14 days to protect other people.\n\nPhone your GP to discuss your symptoms and whether you need a test for coronavirus.</t>
  </si>
  <si>
    <t>checker.noSymptomsNotWell.viewHistory</t>
  </si>
  <si>
    <t>checker.noSymptomsNotWell.advice</t>
  </si>
  <si>
    <t>checker.noSymptomsNotWell.protectionAdvice</t>
  </si>
  <si>
    <t>checker.riskGroup.warning</t>
  </si>
  <si>
    <t>Because of your age, we would like you to take extra care to protect yourself from COVID-19.\n\nPeople who are older and people who have long-term health conditions are more at risk of serious illness if they get COVID-19.</t>
  </si>
  <si>
    <t>checker.riskGroup.warningReadMore</t>
  </si>
  <si>
    <t>Read more about this here</t>
  </si>
  <si>
    <t>checker.riskGroup.advice</t>
  </si>
  <si>
    <t>We know this isn’t an easy time. If you need support or advice on how to manage at home, tap below for more information.</t>
  </si>
  <si>
    <t>checker.riskGroup.adviceReadMore</t>
  </si>
  <si>
    <t>Get more information</t>
  </si>
  <si>
    <t>welcome.title</t>
  </si>
  <si>
    <t>Hi there 👋</t>
  </si>
  <si>
    <t>welcome.text</t>
  </si>
  <si>
    <t>COVID Check-In allows everyone using the app to check symptoms and get advice. It also helps the HSE to map and track how COVID-19 is affecting Ireland.\n\nThe COVID Check-In does not reveal your identity. You can share your age, sex and locality to help make the information more useful for public health analysis.\n\nThe COVID Check-In also keeps a record on your phone of any symptoms you've had, so you can check back and review at any time.</t>
  </si>
  <si>
    <t>welcome.action</t>
  </si>
  <si>
    <t>Yes, I'd like to use COVID Check-In</t>
  </si>
  <si>
    <t>welcome.letUsKnow</t>
  </si>
  <si>
    <t>Let us know if you have\nsymptoms today</t>
  </si>
  <si>
    <t>returning.title</t>
  </si>
  <si>
    <t>Welcome back 👋</t>
  </si>
  <si>
    <t>returning.subtitle</t>
  </si>
  <si>
    <t>How are you feeling today?</t>
  </si>
  <si>
    <t>returning.action1</t>
  </si>
  <si>
    <t>I’m good, no symptoms</t>
  </si>
  <si>
    <t>returning.action2</t>
  </si>
  <si>
    <t>I'm not feeling well today</t>
  </si>
  <si>
    <t>returning.completeTitle</t>
  </si>
  <si>
    <t>Great to hear 👍</t>
  </si>
  <si>
    <t>returning.completeLink</t>
  </si>
  <si>
    <t>View your history</t>
  </si>
  <si>
    <t>settings.title</t>
  </si>
  <si>
    <t>settings.contactTracing</t>
  </si>
  <si>
    <t>Contact Tracing</t>
  </si>
  <si>
    <t>settings.contactTracingHint</t>
  </si>
  <si>
    <t>View or amend settings for Contact Tracing</t>
  </si>
  <si>
    <t>settings.exposureAlert</t>
  </si>
  <si>
    <t>settings.exposureAlertHint</t>
  </si>
  <si>
    <t>View or amend settings for Exposure Alert</t>
  </si>
  <si>
    <t>settings.checkIn</t>
  </si>
  <si>
    <t>settings.checkinHint</t>
  </si>
  <si>
    <t>View or amend settings for COVID Check In</t>
  </si>
  <si>
    <t>settings.privacyPolicy</t>
  </si>
  <si>
    <t>settings.privacyPolicyHint</t>
  </si>
  <si>
    <t>View the Data Protection Information Notice</t>
  </si>
  <si>
    <t>settings.termsAndConditions</t>
  </si>
  <si>
    <t>settings.termsAndConditionsHint</t>
  </si>
  <si>
    <t>View the Terms and Conditions</t>
  </si>
  <si>
    <t>settings.metrics</t>
  </si>
  <si>
    <t>App Metrics</t>
  </si>
  <si>
    <t>settings.metricsHint</t>
  </si>
  <si>
    <t>View or amend settings for App Metrics</t>
  </si>
  <si>
    <t>settings.leave</t>
  </si>
  <si>
    <t>Leave</t>
  </si>
  <si>
    <t>settings.leaveHint</t>
  </si>
  <si>
    <t>Leave the application</t>
  </si>
  <si>
    <t>leave.title</t>
  </si>
  <si>
    <t>leave.info</t>
  </si>
  <si>
    <t>Thank you for helping us fight COVID-19. We're sorry to see you go. When you tap 'I want to leave' we will remove all data stored by the app from your device including a mobile number, if you have shared one, symptom data and any demographic health data you may have shared. Non-identifying authorisation tokens stored on the server will also be deleted.\n\nRandom IDs created or collected by Exposure Notification Services cannot be removed by the Covid Alert Jersey app. If you wish to remove these Random IDs you can do this via your device Settings.</t>
  </si>
  <si>
    <t>leave.button</t>
  </si>
  <si>
    <t>I want to leave</t>
  </si>
  <si>
    <t>leave.confirmTitle</t>
  </si>
  <si>
    <t>leave.confirmText</t>
  </si>
  <si>
    <t>Are you sure you want to leave?</t>
  </si>
  <si>
    <t>leave.cancel</t>
  </si>
  <si>
    <t>Cancel</t>
  </si>
  <si>
    <t>leave.confirm</t>
  </si>
  <si>
    <t>Confirm</t>
  </si>
  <si>
    <t>leave.error</t>
  </si>
  <si>
    <t>There was an error clearing your data. Please try again or contact us.</t>
  </si>
  <si>
    <t>checkInSettings.title</t>
  </si>
  <si>
    <t>checkInSettings.checkInFirst</t>
  </si>
  <si>
    <t>Your settings will be visible here as soon as you do your first Check-In.</t>
  </si>
  <si>
    <t>checkInSettings.intro</t>
  </si>
  <si>
    <t>You have shared the following information with us.</t>
  </si>
  <si>
    <t>checkInSettings.gotoCheckIn</t>
  </si>
  <si>
    <t>Go to COVID Check-In</t>
  </si>
  <si>
    <t>appStats.title</t>
  </si>
  <si>
    <t>Today's fight</t>
  </si>
  <si>
    <t>appStats.totalCheckins</t>
  </si>
  <si>
    <t>Total Check-Ins today</t>
  </si>
  <si>
    <t>appStats.noSymptoms</t>
  </si>
  <si>
    <t>Feeling good</t>
  </si>
  <si>
    <t>appStats.someSymptoms</t>
  </si>
  <si>
    <t>Some symptoms</t>
  </si>
  <si>
    <t>appStats.nationalPicture</t>
  </si>
  <si>
    <t>The national picture</t>
  </si>
  <si>
    <t>appStats.breakdown</t>
  </si>
  <si>
    <t>Tap for county breakdown</t>
  </si>
  <si>
    <t>exposureAlert.title</t>
  </si>
  <si>
    <t>exposureAlert.active.title</t>
  </si>
  <si>
    <t>Exposure Alert active</t>
  </si>
  <si>
    <t>exposureAlert.noSupport.title</t>
  </si>
  <si>
    <t>Exposure Alert not available</t>
  </si>
  <si>
    <t>exposureAlert.noSupport.message</t>
  </si>
  <si>
    <t>Unfortunately, this device does not support Exposure Alert. You can still use the app for COVID Check-In and Updates.</t>
  </si>
  <si>
    <t>exposureAlert.canSupport.title</t>
  </si>
  <si>
    <t>exposureAlert.canSupport.message.ios</t>
  </si>
  <si>
    <t>To enable Exposure Alert you need to upgrade to the latest iOS version (13.5 and above).</t>
  </si>
  <si>
    <t>exposureAlert.canSupport.message.android</t>
  </si>
  <si>
    <t>To enable Exposure Alert you need to upgrade to the latest version of Google Play Services.</t>
  </si>
  <si>
    <t>exposureAlert.canSupport.button</t>
  </si>
  <si>
    <t>Check for upgrade</t>
  </si>
  <si>
    <t>exposureAlert.notEnabled.title</t>
  </si>
  <si>
    <t>Exposure Alert not enabled</t>
  </si>
  <si>
    <t>exposureAlert.notEnabled.message</t>
  </si>
  <si>
    <t>To enable Exposure Alert you need it setup.</t>
  </si>
  <si>
    <t>exposureAlert.notEnabled.button</t>
  </si>
  <si>
    <t>Setup</t>
  </si>
  <si>
    <t>exposureAlert.notActive.title</t>
  </si>
  <si>
    <t>Exposure Alert not active</t>
  </si>
  <si>
    <t>exposureAlert.notActive.message00</t>
  </si>
  <si>
    <t>You need to enable **Exposure notification service** in your settings</t>
  </si>
  <si>
    <t>exposureAlert.notActive.message10</t>
  </si>
  <si>
    <t>exposureAlert.notActive.message01</t>
  </si>
  <si>
    <t>You need to enable **Bluetooth** in your settings</t>
  </si>
  <si>
    <t>exposureAlert.notActive.message11</t>
  </si>
  <si>
    <t>You need to enable **Exposure notification service** and **Bluetooth** in your settings</t>
  </si>
  <si>
    <t>exposureAlert.notActive.button</t>
  </si>
  <si>
    <t>Go to settings</t>
  </si>
  <si>
    <t>exposureAlert.notActive.android.button</t>
  </si>
  <si>
    <t>Enable</t>
  </si>
  <si>
    <t>exposureAlert.notActive.android.message</t>
  </si>
  <si>
    <t>You need to enable **Exposure notification service** to activate Exposure Alert</t>
  </si>
  <si>
    <t>exposureAlert.registrationsTitle</t>
  </si>
  <si>
    <t>App registrations</t>
  </si>
  <si>
    <t>exposureAlert.registrationsYesterday</t>
  </si>
  <si>
    <t>total app registrations</t>
  </si>
  <si>
    <t>exposureAlert.registrationsHint</t>
  </si>
  <si>
    <t>Graph displaying how many registrations there has been in the app over time</t>
  </si>
  <si>
    <t>exposureAlert.shareAppText</t>
  </si>
  <si>
    <t>The more people we can get using this app the more effective our Exposure Alert effort will become. Share the app to help us reach our goal.</t>
  </si>
  <si>
    <t>exposureAlert.uploadCard.title</t>
  </si>
  <si>
    <t>Upload your Random IDs</t>
  </si>
  <si>
    <t>exposureAlert.uploadCard.text</t>
  </si>
  <si>
    <t>For use only if the DOH contacts you.</t>
  </si>
  <si>
    <t>exposureAlert.closeContactCard.title</t>
  </si>
  <si>
    <t>Close contact information</t>
  </si>
  <si>
    <t>exposureAlert.closeContactCard.text</t>
  </si>
  <si>
    <t>What to do if you are told you are a close contact of someone with COVID-19.</t>
  </si>
  <si>
    <t>exposureAlert.settings.status.title</t>
  </si>
  <si>
    <t>Status</t>
  </si>
  <si>
    <t>exposureAlert.settings.status.active</t>
  </si>
  <si>
    <t>Service is currently active</t>
  </si>
  <si>
    <t>exposureAlert.settings.status.notActive</t>
  </si>
  <si>
    <t>Service is not active</t>
  </si>
  <si>
    <t>exposureAlert.settings.status.intro</t>
  </si>
  <si>
    <t>To update your permission settings, go to your device's app settings.</t>
  </si>
  <si>
    <t>exposureAlert.settings.status.gotoSettings</t>
  </si>
  <si>
    <t>Update settings</t>
  </si>
  <si>
    <t>exposureAlert.settings.status.android.intro</t>
  </si>
  <si>
    <t>Exposure notifications service is not currently enabled, click enable to start.</t>
  </si>
  <si>
    <t>exposureAlert.settings.status.android.gotoSettings</t>
  </si>
  <si>
    <t>exposureAlert.settings.clearData.title</t>
  </si>
  <si>
    <t>Close Contacts</t>
  </si>
  <si>
    <t>exposureAlert.settings.clearData.intro</t>
  </si>
  <si>
    <t>Tap the button below to clear all your Close Contacts events.</t>
  </si>
  <si>
    <t>exposureAlert.settings.clearData.button</t>
  </si>
  <si>
    <t>Clear all</t>
  </si>
  <si>
    <t>exposureAlert.settings.clearData.confirmTitle</t>
  </si>
  <si>
    <t>exposureAlert.settings.clearData.confirmText</t>
  </si>
  <si>
    <t>Are you sure you want to clear all your Close Contacts?</t>
  </si>
  <si>
    <t>exposureAlert.settings.clearData.cancel</t>
  </si>
  <si>
    <t>exposureAlert.settings.clearData.confirm</t>
  </si>
  <si>
    <t>exposureAlert.settings.clearData.error</t>
  </si>
  <si>
    <t>There was an error clearing your Close Contacts. Please try again.</t>
  </si>
  <si>
    <t>contactTracing.title</t>
  </si>
  <si>
    <t>contactTracing.active.title</t>
  </si>
  <si>
    <t>Contact Tracing active</t>
  </si>
  <si>
    <t>contactTracing.noSupport.title</t>
  </si>
  <si>
    <t>Contact Tracing not available</t>
  </si>
  <si>
    <t>contactTracing.noSupport.message</t>
  </si>
  <si>
    <t>Unfortunately, this device does not support Contact Tracing. You can still use the app for COVID Check-In and Updates.</t>
  </si>
  <si>
    <t>contactTracing.canSupport.title</t>
  </si>
  <si>
    <t>contactTracing.canSupport.message.ios</t>
  </si>
  <si>
    <t>To enable Contact Tracing you need to upgrade to the latest iOS version (13.5 and above).</t>
  </si>
  <si>
    <t>contactTracing.canSupport.message.android</t>
  </si>
  <si>
    <t>To enable Contact Tracing you need to upgrade to the latest version of Google Play Services.</t>
  </si>
  <si>
    <t>contactTracing.canSupport.button</t>
  </si>
  <si>
    <t>contactTracing.notEnabled.title</t>
  </si>
  <si>
    <t>Contact Tracing not enabled</t>
  </si>
  <si>
    <t>contactTracing.notEnabled.message</t>
  </si>
  <si>
    <t>To enable Contact Tracing you need it setup.</t>
  </si>
  <si>
    <t>contactTracing.notEnabled.button</t>
  </si>
  <si>
    <t>contactTracing.notActive.title</t>
  </si>
  <si>
    <t>Contact Tracing not active</t>
  </si>
  <si>
    <t>contactTracing.notActive.message00</t>
  </si>
  <si>
    <t>contactTracing.notActive.message10</t>
  </si>
  <si>
    <t>contactTracing.notActive.message01</t>
  </si>
  <si>
    <t>contactTracing.notActive.message11</t>
  </si>
  <si>
    <t>contactTracing.notActive.button</t>
  </si>
  <si>
    <t>contactTracing.notActive.android.button</t>
  </si>
  <si>
    <t>contactTracing.notActive.android.message</t>
  </si>
  <si>
    <t>You need to enable **Exposure notification service** to activate Contact Tracing</t>
  </si>
  <si>
    <t>contactTracing.registrationsTitle</t>
  </si>
  <si>
    <t>contactTracing.registrationsYesterday</t>
  </si>
  <si>
    <t>contactTracing.registrationsHint</t>
  </si>
  <si>
    <t>contactTracing.shareAppText</t>
  </si>
  <si>
    <t>contactTracing.uploadCard.title</t>
  </si>
  <si>
    <t>contactTracing.uploadCard.text</t>
  </si>
  <si>
    <t>contactTracing.closeContactCard.title</t>
  </si>
  <si>
    <t>contactTracing.closeContactCard.text</t>
  </si>
  <si>
    <t>contactTracing.settings.status.title</t>
  </si>
  <si>
    <t>contactTracing.settings.status.active</t>
  </si>
  <si>
    <t>contactTracing.settings.status.notActive</t>
  </si>
  <si>
    <t>contactTracing.settings.status.intro</t>
  </si>
  <si>
    <t>contactTracing.settings.status.gotoSettings</t>
  </si>
  <si>
    <t>contactTracing.settings.status.android.intro</t>
  </si>
  <si>
    <t>contactTracing.settings.status.android.gotoSettings</t>
  </si>
  <si>
    <t>contactTracing.settings.clearData.title</t>
  </si>
  <si>
    <t>contactTracing.settings.clearData.intro</t>
  </si>
  <si>
    <t>contactTracing.settings.clearData.button</t>
  </si>
  <si>
    <t>contactTracing.settings.clearData.confirmTitle</t>
  </si>
  <si>
    <t>contactTracing.settings.clearData.confirmText</t>
  </si>
  <si>
    <t>contactTracing.settings.clearData.cancel</t>
  </si>
  <si>
    <t>contactTracing.settings.clearData.confirm</t>
  </si>
  <si>
    <t>contactTracing.settings.clearData.error</t>
  </si>
  <si>
    <t>confirmedChart.title</t>
  </si>
  <si>
    <t>Graph of cases by day</t>
  </si>
  <si>
    <t>confirmedChart.label</t>
  </si>
  <si>
    <t>Cases by day graph</t>
  </si>
  <si>
    <t>confirmedChart.hint</t>
  </si>
  <si>
    <t>Graph showing daily confirmed cases over time</t>
  </si>
  <si>
    <t>confirmedChart.yesterday</t>
  </si>
  <si>
    <t>confirmed cases yesterday</t>
  </si>
  <si>
    <t>transmissionChart.title</t>
  </si>
  <si>
    <t>How COVID-19 is spreading</t>
  </si>
  <si>
    <t>transmissionChart.community</t>
  </si>
  <si>
    <t>Community transmission</t>
  </si>
  <si>
    <t>transmissionChart.contact</t>
  </si>
  <si>
    <t>Close contact</t>
  </si>
  <si>
    <t>transmissionChart.travel</t>
  </si>
  <si>
    <t>Travel abroad</t>
  </si>
  <si>
    <t>statsSource.monitor</t>
  </si>
  <si>
    <t>COVID-19 Health Surveillance Monitor</t>
  </si>
  <si>
    <t>statsSource.communityTransmissions</t>
  </si>
  <si>
    <t>Community Transmissions, no known close contact</t>
  </si>
  <si>
    <t>statsSource.lastUpdatedStats</t>
  </si>
  <si>
    <t xml:space="preserve">Confirmed cases last update: </t>
  </si>
  <si>
    <t>statsSource.lastUpdatedProfile</t>
  </si>
  <si>
    <t xml:space="preserve">Cases profile last update: </t>
  </si>
  <si>
    <t>symptomsHistory.title</t>
  </si>
  <si>
    <t>Your symptom history</t>
  </si>
  <si>
    <t>symptomsHistory.symptom</t>
  </si>
  <si>
    <t>Symptom</t>
  </si>
  <si>
    <t>symptomsHistory.symptoms</t>
  </si>
  <si>
    <t>Symptoms</t>
  </si>
  <si>
    <t>symptomsHistory.completed</t>
  </si>
  <si>
    <t>You can check symptoms again tomorrow</t>
  </si>
  <si>
    <t>casesByCounty.title</t>
  </si>
  <si>
    <t>Cases by county</t>
  </si>
  <si>
    <t>yourData.title</t>
  </si>
  <si>
    <t>Your data</t>
  </si>
  <si>
    <t>yourData.info</t>
  </si>
  <si>
    <t>The Covid Alert Jersey app protects your privacy and does not share personal information about you with other app users. **Your identity will never be revealed to other app users.**\n\nAny personal data you provide will be processed in line with GDPR and data protection law. You can read more about this in the Data Protection Information Notice below. **Your data will only be used in relation to the COVID-19 pandemic response** as set out in the Data Protection Information Notice.\n\nIf you need to be alerted, the app will start this process with a secure in-app notification. Separate to using this app, the HSE contact tracing team may phone you if someone with COVID-19 identifies you as a close contact. If you have a COVID-19 test, the HSE will contact you by text or by phone with results.\n\nTake care with any suspicious phone calls, emails or texts asking you for personal information. **The HSE will not ask you for personal information by text or email.**</t>
  </si>
  <si>
    <t>yourData.viewInSettings</t>
  </si>
  <si>
    <t>You can view this notice at any time in Settings. If you do not want to continue, close and delete the app. If you consent, tap Continue to proceed.</t>
  </si>
  <si>
    <t>yourData.continue</t>
  </si>
  <si>
    <t>sorry.title</t>
  </si>
  <si>
    <t>Sorry to hear</t>
  </si>
  <si>
    <t>sorry.info</t>
  </si>
  <si>
    <t>Unfortunately you won’t be able to use the app any further. You can rejoin at any time. Just tap the back button.</t>
  </si>
  <si>
    <t>sorry.back</t>
  </si>
  <si>
    <t>ageRequirement.notice</t>
  </si>
  <si>
    <t>You must be 18 or older to use this app</t>
  </si>
  <si>
    <t>ageRequirement.over</t>
  </si>
  <si>
    <t>I am 18 or older</t>
  </si>
  <si>
    <t>ageRequirement.under</t>
  </si>
  <si>
    <t>I am under 18</t>
  </si>
  <si>
    <t>underAge.title</t>
  </si>
  <si>
    <t>Under 18</t>
  </si>
  <si>
    <t>underAge.notice</t>
  </si>
  <si>
    <t>Thank you for your interest but unfortunately you are too young to participate in this initiative.\n\nKeep safe.</t>
  </si>
  <si>
    <t>followUpCall.title</t>
  </si>
  <si>
    <t>Exposure Alert follow-up call</t>
  </si>
  <si>
    <t>followUpCall.shortTitle</t>
  </si>
  <si>
    <t>Call Back</t>
  </si>
  <si>
    <t>followUpCall.intro</t>
  </si>
  <si>
    <t>If someone you've been in close contact with tests positive for COVID-19, the app will send you a Close Contact Alert.  The HSE will also phone you if you provide your number below.</t>
  </si>
  <si>
    <t>followUpCall.note</t>
  </si>
  <si>
    <t>The HSE may also phone if you are identified as a close contact by manual contact tracing. The HSE will give you advice and refer you for testing if appropriate.\n\nThe app will only share your phone number with the HSE if you get a Close Contact Alert. You can enter your number below, or add it later in Settings.</t>
  </si>
  <si>
    <t>followUpCall.noteAlt</t>
  </si>
  <si>
    <t>If someone you've been in close contact with tests positive for COVID-19, the app will send you a Close Contact Alert.  The HSE will also phone you if you provide your number below.\n\nThe HSE may also phone if you are identified as a close contact by manual contact tracing. The HSE will give you advice and refer you for testing if appropriate.\n\nThe app will only share your phone number with the HSE if you get a Close Contact Alert. You can enter your number below.</t>
  </si>
  <si>
    <t>followUpCall.noteSettings</t>
  </si>
  <si>
    <t>If you want we will try to call you to provide further assistance after you receive an exposure notification.\n\nYour phone number will only be shared with the HSE if you get an exposure notification.</t>
  </si>
  <si>
    <t>followUpCall.optIn</t>
  </si>
  <si>
    <t>Yes, I want to opt-in</t>
  </si>
  <si>
    <t>followUpCall.noThanks</t>
  </si>
  <si>
    <t>No thanks</t>
  </si>
  <si>
    <t>closeContactNotification.title</t>
  </si>
  <si>
    <t>Close Contact Alert</t>
  </si>
  <si>
    <t>closeContactNotification.description</t>
  </si>
  <si>
    <t>Please check the Covid Alert Jersey app now.</t>
  </si>
  <si>
    <t>closeContactWarn.title</t>
  </si>
  <si>
    <t>closeContactWarn.notice</t>
  </si>
  <si>
    <t>The app has detected that you have been in close contact with someone who has tested positive for COVID-19.</t>
  </si>
  <si>
    <t>closeContact.title</t>
  </si>
  <si>
    <t>closeContact.infoTitle</t>
  </si>
  <si>
    <t>closeContact.intro</t>
  </si>
  <si>
    <t>If you have received a notification from the app, or a call from our Exposure Alert team, telling you that you have been in close contact with someone that has tested positive for coronavirus, you may need to be tested.</t>
  </si>
  <si>
    <t>closeContact.alertintro</t>
  </si>
  <si>
    <t>The Covid Alert Jersey App has detected that you have been in close contact with someone that has tested positive for coronavirus. You may need to be tested.</t>
  </si>
  <si>
    <t>closeContact.callBack</t>
  </si>
  <si>
    <t>closeContact.callBackQueue</t>
  </si>
  <si>
    <t>The HSE contact tracing team will call you as soon as possible.</t>
  </si>
  <si>
    <t>closeContact.todo.title</t>
  </si>
  <si>
    <t>There are some things that you should do to protect others.</t>
  </si>
  <si>
    <t>closeContact.todo.selfIsolationDetails</t>
  </si>
  <si>
    <t>For details on how to self-isolate go to [https://www2.hse.ie/conditions/coronavirus/self-isolation-and-limited-social-interaction.html#close-contact](https://www2.hse.ie/conditions/coronavirus/self-isolation-and-limited-social-interaction.html#close-contact)</t>
  </si>
  <si>
    <t>closeContact.todo.list</t>
  </si>
  <si>
    <t>1. Stay at home.\n\n2. Do not go to work.\n\n3. Do not use public transport.\n\n4. Do not have visitors at your home.\n\n5. Do not visit others, even if you usually care for them.\n\n6. Do not go to the shops or pharmacy unless it's absolutely necessary - where possible, order your groceries online or have some family or friends drop them off.\n\n7. Keep away from older people, anyone with long-term medical conditions and pregnant women.</t>
  </si>
  <si>
    <t>closeContact.symptoms.title</t>
  </si>
  <si>
    <t>Phone your GP if you develop symptoms.</t>
  </si>
  <si>
    <t>closeContact.symptoms.intro</t>
  </si>
  <si>
    <t>Find out more about what you need to do on hse.ie.</t>
  </si>
  <si>
    <t>closeContact.symptoms.callHSE</t>
  </si>
  <si>
    <t>Go to HSE.ie</t>
  </si>
  <si>
    <t>uploadKeys.title</t>
  </si>
  <si>
    <t>uploadKeys.code.intro</t>
  </si>
  <si>
    <t>A member of the Exposure Alert team may ask you to share Random IDs generated by your phone over the previous 14 days.\n\nIf so, you will receive a unique 6-digit code by text message to activate the upload functionality.</t>
  </si>
  <si>
    <t>uploadKeys.code.expiredError</t>
  </si>
  <si>
    <t>Code has expired. Contact HSE to request another one.</t>
  </si>
  <si>
    <t>uploadKeys.code.invalidError</t>
  </si>
  <si>
    <t>Invalid code. Please try again.</t>
  </si>
  <si>
    <t>uploadKeys.code.error</t>
  </si>
  <si>
    <t>There was an error validating the code. Please try again.</t>
  </si>
  <si>
    <t>uploadKeys.upload.intro</t>
  </si>
  <si>
    <t>To assist us in tracing your recent contacts over the last 14 days, we are asking you to share your anonymous Random IDs generated by your phone with the DOH.</t>
  </si>
  <si>
    <t>uploadKeys.upload.button</t>
  </si>
  <si>
    <t>Upload your Random IDs to DOH</t>
  </si>
  <si>
    <t>uploadKeys.permissionError</t>
  </si>
  <si>
    <t>We have not uploaded your keys as you did not grant permission.</t>
  </si>
  <si>
    <t>uploadKeys.uploadError</t>
  </si>
  <si>
    <t>An error occurred trying to upload</t>
  </si>
  <si>
    <t>uploadKeys.uploadSuccess.toast</t>
  </si>
  <si>
    <t>Upload complete</t>
  </si>
  <si>
    <t>uploadKeys.uploadSuccess.thanks</t>
  </si>
  <si>
    <t>Thanks for uploading your Random Ids. This will help our contact tracing team to slow the spread of COVID-19 and protect others.</t>
  </si>
  <si>
    <t>uploadKeys.uploadSuccess.updates</t>
  </si>
  <si>
    <t>Return to Updates</t>
  </si>
  <si>
    <t>sex.label</t>
  </si>
  <si>
    <t>Your sex (optional)</t>
  </si>
  <si>
    <t>sex.female</t>
  </si>
  <si>
    <t>Female</t>
  </si>
  <si>
    <t>sex.male</t>
  </si>
  <si>
    <t>Male</t>
  </si>
  <si>
    <t>ageRange.label</t>
  </si>
  <si>
    <t>Your age range (optional)</t>
  </si>
  <si>
    <t>ageRange.placeholder</t>
  </si>
  <si>
    <t>Choose your age range</t>
  </si>
  <si>
    <t>phoneNumber.code.label</t>
  </si>
  <si>
    <t>Your country code</t>
  </si>
  <si>
    <t>phoneNumber.code.placeholder</t>
  </si>
  <si>
    <t>Country</t>
  </si>
  <si>
    <t>phoneNumber.code.searchPlaceholder</t>
  </si>
  <si>
    <t>Search a country</t>
  </si>
  <si>
    <t>phoneNumber.code.noResults</t>
  </si>
  <si>
    <t>No results found for this search.\nTry with something else.</t>
  </si>
  <si>
    <t>phoneNumber.code.error.required</t>
  </si>
  <si>
    <t>Your country code is required.</t>
  </si>
  <si>
    <t>phoneNumber.number.label</t>
  </si>
  <si>
    <t>Your phone number (optional)</t>
  </si>
  <si>
    <t>phoneNumber.number.placeholder</t>
  </si>
  <si>
    <t>Your number</t>
  </si>
  <si>
    <t>phoneNumber.number.error.invalid</t>
  </si>
  <si>
    <t>Your number is not valid. Please provide your full phone number.</t>
  </si>
  <si>
    <t>phoneNumber.number.error.short</t>
  </si>
  <si>
    <t>Your number is incomplete. Please provide your full phone number.</t>
  </si>
  <si>
    <t>phoneNumber.number.error.required</t>
  </si>
  <si>
    <t>Your number is required.</t>
  </si>
  <si>
    <t>county.label</t>
  </si>
  <si>
    <t>Your county (optional)</t>
  </si>
  <si>
    <t>county.placeholder</t>
  </si>
  <si>
    <t>Choose your county</t>
  </si>
  <si>
    <t>county.searchPlaceholder</t>
  </si>
  <si>
    <t>Search</t>
  </si>
  <si>
    <t>county.noResults</t>
  </si>
  <si>
    <t>locality.label</t>
  </si>
  <si>
    <t>Your locality (optional)</t>
  </si>
  <si>
    <t>locality.placeholder</t>
  </si>
  <si>
    <t>Choose your locality</t>
  </si>
  <si>
    <t>locality.searchPlaceholder</t>
  </si>
  <si>
    <t>locality.noResults</t>
  </si>
  <si>
    <t>appUsage.title</t>
  </si>
  <si>
    <t>appUsage.info</t>
  </si>
  <si>
    <t>The DOH would like to understand your use of the App for the purpose of improving it.\n\nThe app will collect anonymous metrics about how you use the app and the effectiveness of Exposure Alert processes.\n\nThis information is gathered by the DOH directly and does not use any third parties to gather metrics. **This information is only gathered with your consent and cannot be used to identify you.**</t>
  </si>
  <si>
    <t>appUsage.settingsInfo</t>
  </si>
  <si>
    <t>If you change your mind, you can change these permissions in Settings at any time.</t>
  </si>
  <si>
    <t>appUsage.yesButton</t>
  </si>
  <si>
    <t>Yes, I consent</t>
  </si>
  <si>
    <t>appUsage.noThanks</t>
  </si>
  <si>
    <t>metrics.title</t>
  </si>
  <si>
    <t>metrics.info</t>
  </si>
  <si>
    <t>The HSE would like to understand your use of the App for the purpose of improving it.\n\nThe app will collect anonymous metrics about how you use the app and the effectiveness of Exposure Alert processes.\n\nThis information is gathered by the HSE directly and does not use any third parties to gather metrics. **This information is only gathered with your consent and cannot be used to identify you.**</t>
  </si>
  <si>
    <t>metrics.share</t>
  </si>
  <si>
    <t>Share app usage statistics</t>
  </si>
  <si>
    <t>tracingAvailable.title</t>
  </si>
  <si>
    <t>Exposure Alert is now available for you</t>
  </si>
  <si>
    <t>tracingAvailable.text</t>
  </si>
  <si>
    <t>Get setup now</t>
  </si>
  <si>
    <t>codeInput.accessibilityLabel</t>
  </si>
  <si>
    <t>Code digit {{number}}</t>
  </si>
  <si>
    <t>codeInput.accessibilityHint</t>
  </si>
  <si>
    <t>Enter {{count}} digit code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</si>
</sst>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color theme="1"/>
      <name val="Calibri"/>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9.57"/>
    <col customWidth="1" min="2" max="2" width="23.14"/>
    <col customWidth="1" min="3" max="3" width="22.86"/>
    <col customWidth="1" min="4" max="4" width="29.71"/>
    <col customWidth="1" min="5" max="5" width="24.86"/>
    <col customWidth="1" min="6" max="6" width="29.43"/>
    <col customWidth="1" min="7" max="26" width="8.71"/>
  </cols>
  <sheetData>
    <row r="1">
      <c r="A1" s="1" t="s">
        <v>0</v>
      </c>
      <c r="B1" s="1" t="s">
        <v>1</v>
      </c>
      <c r="C1" s="1" t="s">
        <v>2</v>
      </c>
      <c r="D1" s="2" t="s">
        <v>3</v>
      </c>
      <c r="E1" s="1" t="s">
        <v>4</v>
      </c>
      <c r="F1" s="1" t="s">
        <v>5</v>
      </c>
    </row>
    <row r="2">
      <c r="A2" s="1" t="s">
        <v>6</v>
      </c>
      <c r="B2" s="1" t="s">
        <v>7</v>
      </c>
      <c r="C2" s="1" t="str">
        <f>IFERROR(__xludf.DUMMYFUNCTION("GoogleTranslate(B2, ""en"", ""pl"")"),"Covid Alert Jersey")</f>
        <v>Covid Alert Jersey</v>
      </c>
      <c r="D2" s="1" t="str">
        <f>IFERROR(__xludf.DUMMYFUNCTION("GoogleTranslate(B2, ""en"", ""pt"")"),"Alerta Jersey Covid")</f>
        <v>Alerta Jersey Covid</v>
      </c>
      <c r="E2" s="1" t="str">
        <f>IFERROR(__xludf.DUMMYFUNCTION("GoogleTranslate(B2, ""en"", ""bg"")"),"Covid Alert Джърси")</f>
        <v>Covid Alert Джърси</v>
      </c>
      <c r="F2" s="1" t="str">
        <f>IFERROR(__xludf.DUMMYFUNCTION("GoogleTranslate(B2, ""en"", ""ro"")"),"Covid Alert Jersey")</f>
        <v>Covid Alert Jersey</v>
      </c>
    </row>
    <row r="3">
      <c r="A3" s="1" t="s">
        <v>8</v>
      </c>
      <c r="B3" s="1" t="s">
        <v>9</v>
      </c>
      <c r="C3" s="3" t="str">
        <f>IFERROR(__xludf.DUMMYFUNCTION("GoogleTranslate(B3, ""en"", ""pl"")"),"https://www.covidtracker.ie/")</f>
        <v>https://www.covidtracker.ie/</v>
      </c>
      <c r="D3" s="3" t="str">
        <f>IFERROR(__xludf.DUMMYFUNCTION("GoogleTranslate(B3, ""en"", ""pt"")"),"https://www.covidtracker.ie/")</f>
        <v>https://www.covidtracker.ie/</v>
      </c>
      <c r="E3" s="3" t="str">
        <f>IFERROR(__xludf.DUMMYFUNCTION("GoogleTranslate(B3, ""en"", ""bg"")"),"https://www.covidtracker.ie/")</f>
        <v>https://www.covidtracker.ie/</v>
      </c>
      <c r="F3" s="3" t="str">
        <f>IFERROR(__xludf.DUMMYFUNCTION("GoogleTranslate(B3, ""en"", ""ro"")"),"https://www.covidtracker.ie/")</f>
        <v>https://www.covidtracker.ie/</v>
      </c>
    </row>
    <row r="4">
      <c r="A4" s="1" t="s">
        <v>10</v>
      </c>
      <c r="B4" s="1" t="s">
        <v>11</v>
      </c>
      <c r="C4" s="1" t="str">
        <f>IFERROR(__xludf.DUMMYFUNCTION("GoogleTranslate(B4, ""en"", ""pl"")"),"Dołącz Covid Alert Jersey do walki przeciwko COVID-19")</f>
        <v>Dołącz Covid Alert Jersey do walki przeciwko COVID-19</v>
      </c>
      <c r="D4" s="1" t="str">
        <f>IFERROR(__xludf.DUMMYFUNCTION("GoogleTranslate(B4, ""en"", ""pt"")"),"Junte Covid Alerta Jersey a luta contra COVID-19")</f>
        <v>Junte Covid Alerta Jersey a luta contra COVID-19</v>
      </c>
      <c r="E4" s="1" t="str">
        <f>IFERROR(__xludf.DUMMYFUNCTION("GoogleTranslate(B4, ""en"", ""bg"")"),"Присъединете се към Covid Alert Джърси за борба срещу COVID-19")</f>
        <v>Присъединете се към Covid Alert Джърси за борба срещу COVID-19</v>
      </c>
      <c r="F4" s="1" t="str">
        <f>IFERROR(__xludf.DUMMYFUNCTION("GoogleTranslate(B4, ""en"", ""ro"")"),"Alăturați-vă Covid Alert Jersey, pentru a lupta împotriva COVID-19")</f>
        <v>Alăturați-vă Covid Alert Jersey, pentru a lupta împotriva COVID-19</v>
      </c>
    </row>
    <row r="5">
      <c r="A5" s="1" t="s">
        <v>12</v>
      </c>
      <c r="B5" s="1" t="s">
        <v>13</v>
      </c>
      <c r="C5" s="1" t="str">
        <f>IFERROR(__xludf.DUMMYFUNCTION("GoogleTranslate(B5, ""en"", ""pl"")"),"Problem z połączeniem. Proszę sprawdzić swoje połączenie z internetem i spróbuj ponownie.")</f>
        <v>Problem z połączeniem. Proszę sprawdzić swoje połączenie z internetem i spróbuj ponownie.</v>
      </c>
      <c r="D5" s="1" t="str">
        <f>IFERROR(__xludf.DUMMYFUNCTION("GoogleTranslate(B5, ""en"", ""pt"")"),"Problema de conexão. Por favor verifique sua conexão com a internet e tente novamente.")</f>
        <v>Problema de conexão. Por favor verifique sua conexão com a internet e tente novamente.</v>
      </c>
      <c r="E5" s="1" t="str">
        <f>IFERROR(__xludf.DUMMYFUNCTION("GoogleTranslate(B5, ""en"", ""bg"")"),"въпрос за свързване. Моля, проверете интернет връзката си и опитайте отново.")</f>
        <v>въпрос за свързване. Моля, проверете интернет връзката си и опитайте отново.</v>
      </c>
      <c r="F5" s="1" t="str">
        <f>IFERROR(__xludf.DUMMYFUNCTION("GoogleTranslate(B5, ""en"", ""ro"")"),"Problemă de conexiune. Vă rugăm să verificați conexiunea la internet și încercați din nou.")</f>
        <v>Problemă de conexiune. Vă rugăm să verificați conexiunea la internet și încercați din nou.</v>
      </c>
    </row>
    <row r="6">
      <c r="A6" s="1" t="s">
        <v>14</v>
      </c>
      <c r="B6" s="1" t="s">
        <v>15</v>
      </c>
      <c r="C6" s="1" t="str">
        <f>IFERROR(__xludf.DUMMYFUNCTION("GoogleTranslate(B6, ""en"", ""pl"")"),"Odśwież stronę")</f>
        <v>Odśwież stronę</v>
      </c>
      <c r="D6" s="1" t="str">
        <f>IFERROR(__xludf.DUMMYFUNCTION("GoogleTranslate(B6, ""en"", ""pt"")"),"Atualizar a página")</f>
        <v>Atualizar a página</v>
      </c>
      <c r="E6" s="1" t="str">
        <f>IFERROR(__xludf.DUMMYFUNCTION("GoogleTranslate(B6, ""en"", ""bg"")"),"Обновяване на страницата")</f>
        <v>Обновяване на страницата</v>
      </c>
      <c r="F6" s="1" t="str">
        <f>IFERROR(__xludf.DUMMYFUNCTION("GoogleTranslate(B6, ""en"", ""ro"")"),"Reîmprospătare pagină")</f>
        <v>Reîmprospătare pagină</v>
      </c>
    </row>
    <row r="7">
      <c r="A7" s="1" t="s">
        <v>16</v>
      </c>
      <c r="B7" s="1" t="s">
        <v>17</v>
      </c>
      <c r="C7" s="1" t="str">
        <f>IFERROR(__xludf.DUMMYFUNCTION("GoogleTranslate(B7, ""en"", ""pl"")"),"Emisja załadunku. Nie byliśmy w stanie załadować niektórych danych poprawnie.")</f>
        <v>Emisja załadunku. Nie byliśmy w stanie załadować niektórych danych poprawnie.</v>
      </c>
      <c r="D7" s="1" t="str">
        <f>IFERROR(__xludf.DUMMYFUNCTION("GoogleTranslate(B7, ""en"", ""pt"")"),"Carregando questão. Não fomos capazes de carregar alguns dos dados corretamente.")</f>
        <v>Carregando questão. Não fomos capazes de carregar alguns dos dados corretamente.</v>
      </c>
      <c r="E7" s="1" t="str">
        <f>IFERROR(__xludf.DUMMYFUNCTION("GoogleTranslate(B7, ""en"", ""bg"")"),"проблем със зареждането. Ние не бяхме в състояние да зареди някои от данните правилно.")</f>
        <v>проблем със зареждането. Ние не бяхме в състояние да зареди някои от данните правилно.</v>
      </c>
      <c r="F7" s="1" t="str">
        <f>IFERROR(__xludf.DUMMYFUNCTION("GoogleTranslate(B7, ""en"", ""ro"")"),"Se incarca problema. Nu am putut să se încarce unele date corect.")</f>
        <v>Se incarca problema. Nu am putut să se încarce unele date corect.</v>
      </c>
    </row>
    <row r="8">
      <c r="A8" s="1" t="s">
        <v>18</v>
      </c>
      <c r="B8" s="1" t="s">
        <v>19</v>
      </c>
      <c r="C8" s="1" t="str">
        <f>IFERROR(__xludf.DUMMYFUNCTION("GoogleTranslate(B8, ""en"", ""pl"")"),"Wolę nie mówić")</f>
        <v>Wolę nie mówić</v>
      </c>
      <c r="D8" s="1" t="str">
        <f>IFERROR(__xludf.DUMMYFUNCTION("GoogleTranslate(B8, ""en"", ""pt"")"),"Prefiro não dizer")</f>
        <v>Prefiro não dizer</v>
      </c>
      <c r="E8" s="1" t="str">
        <f>IFERROR(__xludf.DUMMYFUNCTION("GoogleTranslate(B8, ""en"", ""bg"")"),"Предпочитам да не казвам")</f>
        <v>Предпочитам да не казвам</v>
      </c>
      <c r="F8" s="1" t="str">
        <f>IFERROR(__xludf.DUMMYFUNCTION("GoogleTranslate(B8, ""en"", ""ro"")"),"Prefer să nu spun")</f>
        <v>Prefer să nu spun</v>
      </c>
    </row>
    <row r="9">
      <c r="A9" s="1" t="s">
        <v>20</v>
      </c>
      <c r="B9" s="1" t="s">
        <v>21</v>
      </c>
      <c r="C9" s="1" t="str">
        <f>IFERROR(__xludf.DUMMYFUNCTION("GoogleTranslate(B9, ""en"", ""pl"")"),"zatwierdzić zmiany")</f>
        <v>zatwierdzić zmiany</v>
      </c>
      <c r="D9" s="1" t="str">
        <f>IFERROR(__xludf.DUMMYFUNCTION("GoogleTranslate(B9, ""en"", ""pt"")"),"mudanças Confirmar")</f>
        <v>mudanças Confirmar</v>
      </c>
      <c r="E9" s="1" t="str">
        <f>IFERROR(__xludf.DUMMYFUNCTION("GoogleTranslate(B9, ""en"", ""bg"")"),"Потвърждаване на промените")</f>
        <v>Потвърждаване на промените</v>
      </c>
      <c r="F9" s="1" t="str">
        <f>IFERROR(__xludf.DUMMYFUNCTION("GoogleTranslate(B9, ""en"", ""ro"")"),"schimbări Confirmare")</f>
        <v>schimbări Confirmare</v>
      </c>
    </row>
    <row r="10">
      <c r="A10" s="1" t="s">
        <v>22</v>
      </c>
      <c r="B10" s="1" t="s">
        <v>23</v>
      </c>
      <c r="C10" s="1" t="str">
        <f>IFERROR(__xludf.DUMMYFUNCTION("GoogleTranslate(B10, ""en"", ""pl"")"),"zaktualizowane zmiany")</f>
        <v>zaktualizowane zmiany</v>
      </c>
      <c r="D10" s="1" t="str">
        <f>IFERROR(__xludf.DUMMYFUNCTION("GoogleTranslate(B10, ""en"", ""pt"")"),"alterações atualizados")</f>
        <v>alterações atualizados</v>
      </c>
      <c r="E10" s="1" t="str">
        <f>IFERROR(__xludf.DUMMYFUNCTION("GoogleTranslate(B10, ""en"", ""bg"")"),"Промените се обновяват")</f>
        <v>Промените се обновяват</v>
      </c>
      <c r="F10" s="1" t="str">
        <f>IFERROR(__xludf.DUMMYFUNCTION("GoogleTranslate(B10, ""en"", ""ro"")"),"Modificări actualizate")</f>
        <v>Modificări actualizate</v>
      </c>
    </row>
    <row r="11">
      <c r="A11" s="1" t="s">
        <v>24</v>
      </c>
      <c r="B11" s="1" t="s">
        <v>25</v>
      </c>
      <c r="C11" s="1" t="str">
        <f>IFERROR(__xludf.DUMMYFUNCTION("GoogleTranslate(B11, ""en"", ""pl"")"),"Oddalić")</f>
        <v>Oddalić</v>
      </c>
      <c r="D11" s="1" t="str">
        <f>IFERROR(__xludf.DUMMYFUNCTION("GoogleTranslate(B11, ""en"", ""pt"")"),"Dispensar")</f>
        <v>Dispensar</v>
      </c>
      <c r="E11" s="1" t="str">
        <f>IFERROR(__xludf.DUMMYFUNCTION("GoogleTranslate(B11, ""en"", ""bg"")"),"Отхвърляне")</f>
        <v>Отхвърляне</v>
      </c>
      <c r="F11" s="1" t="str">
        <f>IFERROR(__xludf.DUMMYFUNCTION("GoogleTranslate(B11, ""en"", ""ro"")"),"destitui")</f>
        <v>destitui</v>
      </c>
    </row>
    <row r="12">
      <c r="A12" s="1" t="s">
        <v>26</v>
      </c>
      <c r="B12" s="1" t="s">
        <v>27</v>
      </c>
      <c r="C12" s="1" t="str">
        <f>IFERROR(__xludf.DUMMYFUNCTION("GoogleTranslate(B12, ""en"", ""pl"")"),"Potwierdź swój wiek")</f>
        <v>Potwierdź swój wiek</v>
      </c>
      <c r="D12" s="1" t="str">
        <f>IFERROR(__xludf.DUMMYFUNCTION("GoogleTranslate(B12, ""en"", ""pt"")"),"Confirmar a sua idade")</f>
        <v>Confirmar a sua idade</v>
      </c>
      <c r="E12" s="1" t="str">
        <f>IFERROR(__xludf.DUMMYFUNCTION("GoogleTranslate(B12, ""en"", ""bg"")"),"Потвърдете вашата възраст")</f>
        <v>Потвърдете вашата възраст</v>
      </c>
      <c r="F12" s="1" t="str">
        <f>IFERROR(__xludf.DUMMYFUNCTION("GoogleTranslate(B12, ""en"", ""ro"")"),"Confirmați vârsta")</f>
        <v>Confirmați vârsta</v>
      </c>
    </row>
    <row r="13">
      <c r="A13" s="1" t="s">
        <v>28</v>
      </c>
      <c r="B13" s="1" t="s">
        <v>29</v>
      </c>
      <c r="C13" s="1" t="str">
        <f>IFERROR(__xludf.DUMMYFUNCTION("GoogleTranslate(B13, ""en"", ""pl"")"),"Zaczynaj")</f>
        <v>Zaczynaj</v>
      </c>
      <c r="D13" s="1" t="str">
        <f>IFERROR(__xludf.DUMMYFUNCTION("GoogleTranslate(B13, ""en"", ""pt"")"),"Iniciar")</f>
        <v>Iniciar</v>
      </c>
      <c r="E13" s="1" t="str">
        <f>IFERROR(__xludf.DUMMYFUNCTION("GoogleTranslate(B13, ""en"", ""bg"")"),"Първи стъпки")</f>
        <v>Първи стъпки</v>
      </c>
      <c r="F13" s="1" t="str">
        <f>IFERROR(__xludf.DUMMYFUNCTION("GoogleTranslate(B13, ""en"", ""ro"")"),"Incepe")</f>
        <v>Incepe</v>
      </c>
    </row>
    <row r="14">
      <c r="A14" s="1" t="s">
        <v>30</v>
      </c>
      <c r="B14" s="1" t="s">
        <v>31</v>
      </c>
      <c r="C14" s="1" t="str">
        <f>IFERROR(__xludf.DUMMYFUNCTION("GoogleTranslate(B14, ""en"", ""pl"")"),"Przypadkach przez County")</f>
        <v>Przypadkach przez County</v>
      </c>
      <c r="D14" s="1" t="str">
        <f>IFERROR(__xludf.DUMMYFUNCTION("GoogleTranslate(B14, ""en"", ""pt"")"),"Casos, por County")</f>
        <v>Casos, por County</v>
      </c>
      <c r="E14" s="1" t="str">
        <f>IFERROR(__xludf.DUMMYFUNCTION("GoogleTranslate(B14, ""en"", ""bg"")"),"Случаи с County")</f>
        <v>Случаи с County</v>
      </c>
      <c r="F14" s="1" t="str">
        <f>IFERROR(__xludf.DUMMYFUNCTION("GoogleTranslate(B14, ""en"", ""ro"")"),"Cazuri De County")</f>
        <v>Cazuri De County</v>
      </c>
    </row>
    <row r="15">
      <c r="A15" s="1" t="s">
        <v>32</v>
      </c>
      <c r="B15" s="1" t="s">
        <v>33</v>
      </c>
      <c r="C15" s="1" t="str">
        <f>IFERROR(__xludf.DUMMYFUNCTION("GoogleTranslate(B15, ""en"", ""pl"")"),"aktualizacje")</f>
        <v>aktualizacje</v>
      </c>
      <c r="D15" s="1" t="str">
        <f>IFERROR(__xludf.DUMMYFUNCTION("GoogleTranslate(B15, ""en"", ""pt"")"),"atualizações")</f>
        <v>atualizações</v>
      </c>
      <c r="E15" s="1" t="str">
        <f>IFERROR(__xludf.DUMMYFUNCTION("GoogleTranslate(B15, ""en"", ""bg"")"),"Актуализациите")</f>
        <v>Актуализациите</v>
      </c>
      <c r="F15" s="1" t="str">
        <f>IFERROR(__xludf.DUMMYFUNCTION("GoogleTranslate(B15, ""en"", ""ro"")"),"Actualizări")</f>
        <v>Actualizări</v>
      </c>
    </row>
    <row r="16">
      <c r="A16" s="1" t="s">
        <v>34</v>
      </c>
      <c r="B16" s="1" t="s">
        <v>35</v>
      </c>
      <c r="C16" s="1" t="str">
        <f>IFERROR(__xludf.DUMMYFUNCTION("GoogleTranslate(B16, ""en"", ""pl"")"),"COVID Checker")</f>
        <v>COVID Checker</v>
      </c>
      <c r="D16" s="1" t="str">
        <f>IFERROR(__xludf.DUMMYFUNCTION("GoogleTranslate(B16, ""en"", ""pt"")"),"Checker COVID")</f>
        <v>Checker COVID</v>
      </c>
      <c r="E16" s="1" t="str">
        <f>IFERROR(__xludf.DUMMYFUNCTION("GoogleTranslate(B16, ""en"", ""bg"")"),"COVID Checker")</f>
        <v>COVID Checker</v>
      </c>
      <c r="F16" s="1" t="str">
        <f>IFERROR(__xludf.DUMMYFUNCTION("GoogleTranslate(B16, ""en"", ""ro"")"),"COVID Verificator")</f>
        <v>COVID Verificator</v>
      </c>
    </row>
    <row r="17">
      <c r="A17" s="1" t="s">
        <v>36</v>
      </c>
      <c r="B17" s="1" t="s">
        <v>37</v>
      </c>
      <c r="C17" s="1" t="str">
        <f>IFERROR(__xludf.DUMMYFUNCTION("GoogleTranslate(B17, ""en"", ""pl"")"),"Ustawienia")</f>
        <v>Ustawienia</v>
      </c>
      <c r="D17" s="1" t="str">
        <f>IFERROR(__xludf.DUMMYFUNCTION("GoogleTranslate(B17, ""en"", ""pt"")"),"Configurações")</f>
        <v>Configurações</v>
      </c>
      <c r="E17" s="1" t="str">
        <f>IFERROR(__xludf.DUMMYFUNCTION("GoogleTranslate(B17, ""en"", ""bg"")"),"Настройки")</f>
        <v>Настройки</v>
      </c>
      <c r="F17" s="1" t="str">
        <f>IFERROR(__xludf.DUMMYFUNCTION("GoogleTranslate(B17, ""en"", ""ro"")"),"Setări")</f>
        <v>Setări</v>
      </c>
    </row>
    <row r="18">
      <c r="A18" s="1" t="s">
        <v>38</v>
      </c>
      <c r="B18" s="1" t="s">
        <v>39</v>
      </c>
      <c r="C18" s="1" t="str">
        <f>IFERROR(__xludf.DUMMYFUNCTION("GoogleTranslate(B18, ""en"", ""pl"")"),"Prześlij swoje kluczy losowych")</f>
        <v>Prześlij swoje kluczy losowych</v>
      </c>
      <c r="D18" s="1" t="str">
        <f>IFERROR(__xludf.DUMMYFUNCTION("GoogleTranslate(B18, ""en"", ""pt"")"),"Publique as suas chaves aleatórias")</f>
        <v>Publique as suas chaves aleatórias</v>
      </c>
      <c r="E18" s="1" t="str">
        <f>IFERROR(__xludf.DUMMYFUNCTION("GoogleTranslate(B18, ""en"", ""bg"")"),"Качване на Вашите Случайни Keys")</f>
        <v>Качване на Вашите Случайни Keys</v>
      </c>
      <c r="F18" s="1" t="str">
        <f>IFERROR(__xludf.DUMMYFUNCTION("GoogleTranslate(B18, ""en"", ""ro"")"),"Încarcă Chei dvs. aleatorii")</f>
        <v>Încarcă Chei dvs. aleatorii</v>
      </c>
    </row>
    <row r="19">
      <c r="A19" s="1" t="s">
        <v>40</v>
      </c>
      <c r="B19" s="1" t="s">
        <v>41</v>
      </c>
      <c r="C19" s="1" t="str">
        <f>IFERROR(__xludf.DUMMYFUNCTION("GoogleTranslate(B19, ""en"", ""pl"")"),"Bliski kontakt")</f>
        <v>Bliski kontakt</v>
      </c>
      <c r="D19" s="1" t="str">
        <f>IFERROR(__xludf.DUMMYFUNCTION("GoogleTranslate(B19, ""en"", ""pt"")"),"Contato próximo")</f>
        <v>Contato próximo</v>
      </c>
      <c r="E19" s="1" t="str">
        <f>IFERROR(__xludf.DUMMYFUNCTION("GoogleTranslate(B19, ""en"", ""bg"")"),"Близък контакт")</f>
        <v>Близък контакт</v>
      </c>
      <c r="F19" s="1" t="str">
        <f>IFERROR(__xludf.DUMMYFUNCTION("GoogleTranslate(B19, ""en"", ""ro"")"),"Contact apropiat")</f>
        <v>Contact apropiat</v>
      </c>
    </row>
    <row r="20">
      <c r="A20" s="1" t="s">
        <v>42</v>
      </c>
      <c r="B20" s="1" t="s">
        <v>43</v>
      </c>
      <c r="C20" s="1" t="str">
        <f>IFERROR(__xludf.DUMMYFUNCTION("GoogleTranslate(B20, ""en"", ""pl"")"),"Śledzenie kontaktów Ustawienia")</f>
        <v>Śledzenie kontaktów Ustawienia</v>
      </c>
      <c r="D20" s="1" t="str">
        <f>IFERROR(__xludf.DUMMYFUNCTION("GoogleTranslate(B20, ""en"", ""pt"")"),"Contato definições de rastreio")</f>
        <v>Contato definições de rastreio</v>
      </c>
      <c r="E20" s="1" t="str">
        <f>IFERROR(__xludf.DUMMYFUNCTION("GoogleTranslate(B20, ""en"", ""bg"")"),"Проследяване на контактите Настройки")</f>
        <v>Проследяване на контактите Настройки</v>
      </c>
      <c r="F20" s="1" t="str">
        <f>IFERROR(__xludf.DUMMYFUNCTION("GoogleTranslate(B20, ""en"", ""ro"")"),"Contact Tracing Setări")</f>
        <v>Contact Tracing Setări</v>
      </c>
    </row>
    <row r="21">
      <c r="A21" s="1" t="s">
        <v>44</v>
      </c>
      <c r="B21" s="1" t="s">
        <v>45</v>
      </c>
      <c r="C21" s="1" t="str">
        <f>IFERROR(__xludf.DUMMYFUNCTION("GoogleTranslate(B21, ""en"", ""pl"")"),"COVID Ustawienia Checkin")</f>
        <v>COVID Ustawienia Checkin</v>
      </c>
      <c r="D21" s="1" t="str">
        <f>IFERROR(__xludf.DUMMYFUNCTION("GoogleTranslate(B21, ""en"", ""pt"")"),"Configurações checkin COVID")</f>
        <v>Configurações checkin COVID</v>
      </c>
      <c r="E21" s="1" t="str">
        <f>IFERROR(__xludf.DUMMYFUNCTION("GoogleTranslate(B21, ""en"", ""bg"")"),"COVID означаване в Настройки")</f>
        <v>COVID означаване в Настройки</v>
      </c>
      <c r="F21" s="1" t="str">
        <f>IFERROR(__xludf.DUMMYFUNCTION("GoogleTranslate(B21, ""en"", ""ro"")"),"COVID Setări CHECKIN")</f>
        <v>COVID Setări CHECKIN</v>
      </c>
    </row>
    <row r="22">
      <c r="A22" s="1" t="s">
        <v>46</v>
      </c>
      <c r="B22" s="1" t="s">
        <v>47</v>
      </c>
      <c r="C22" s="1" t="str">
        <f>IFERROR(__xludf.DUMMYFUNCTION("GoogleTranslate(B22, ""en"", ""pl"")"),"Narażenia Ustawienia Alert")</f>
        <v>Narażenia Ustawienia Alert</v>
      </c>
      <c r="D22" s="1" t="str">
        <f>IFERROR(__xludf.DUMMYFUNCTION("GoogleTranslate(B22, ""en"", ""pt"")"),"Configurações de alerta de exposição")</f>
        <v>Configurações de alerta de exposição</v>
      </c>
      <c r="E22" s="1" t="str">
        <f>IFERROR(__xludf.DUMMYFUNCTION("GoogleTranslate(B22, ""en"", ""bg"")"),"Изложение Alert Settings")</f>
        <v>Изложение Alert Settings</v>
      </c>
      <c r="F22" s="1" t="str">
        <f>IFERROR(__xludf.DUMMYFUNCTION("GoogleTranslate(B22, ""en"", ""ro"")"),"Expunere Setări Alert")</f>
        <v>Expunere Setări Alert</v>
      </c>
    </row>
    <row r="23">
      <c r="A23" s="1" t="s">
        <v>48</v>
      </c>
      <c r="B23" s="1" t="s">
        <v>49</v>
      </c>
      <c r="C23" s="1" t="str">
        <f>IFERROR(__xludf.DUMMYFUNCTION("GoogleTranslate(B23, ""en"", ""pl"")"),"Polityka ochrony danych")</f>
        <v>Polityka ochrony danych</v>
      </c>
      <c r="D23" s="1" t="str">
        <f>IFERROR(__xludf.DUMMYFUNCTION("GoogleTranslate(B23, ""en"", ""pt"")"),"Política de Protecção de Dados")</f>
        <v>Política de Protecção de Dados</v>
      </c>
      <c r="E23" s="1" t="str">
        <f>IFERROR(__xludf.DUMMYFUNCTION("GoogleTranslate(B23, ""en"", ""bg"")"),"Политика за защита на данните")</f>
        <v>Политика за защита на данните</v>
      </c>
      <c r="F23" s="1" t="str">
        <f>IFERROR(__xludf.DUMMYFUNCTION("GoogleTranslate(B23, ""en"", ""ro"")"),"Politica de protecție a datelor")</f>
        <v>Politica de protecție a datelor</v>
      </c>
    </row>
    <row r="24">
      <c r="A24" s="1" t="s">
        <v>50</v>
      </c>
      <c r="B24" s="1" t="s">
        <v>51</v>
      </c>
      <c r="C24" s="1" t="str">
        <f>IFERROR(__xludf.DUMMYFUNCTION("GoogleTranslate(B24, ""en"", ""pl"")"),"Regulamin")</f>
        <v>Regulamin</v>
      </c>
      <c r="D24" s="1" t="str">
        <f>IFERROR(__xludf.DUMMYFUNCTION("GoogleTranslate(B24, ""en"", ""pt"")"),"Termos e Condições")</f>
        <v>Termos e Condições</v>
      </c>
      <c r="E24" s="1" t="str">
        <f>IFERROR(__xludf.DUMMYFUNCTION("GoogleTranslate(B24, ""en"", ""bg"")"),"Правила и условия")</f>
        <v>Правила и условия</v>
      </c>
      <c r="F24" s="1" t="str">
        <f>IFERROR(__xludf.DUMMYFUNCTION("GoogleTranslate(B24, ""en"", ""ro"")"),"Termeni si conditii")</f>
        <v>Termeni si conditii</v>
      </c>
    </row>
    <row r="25">
      <c r="A25" s="1" t="s">
        <v>52</v>
      </c>
      <c r="B25" s="1" t="s">
        <v>53</v>
      </c>
      <c r="C25" s="1" t="str">
        <f>IFERROR(__xludf.DUMMYFUNCTION("GoogleTranslate(B25, ""en"", ""pl"")"),"Ustawienia dla App Metrics")</f>
        <v>Ustawienia dla App Metrics</v>
      </c>
      <c r="D25" s="1" t="str">
        <f>IFERROR(__xludf.DUMMYFUNCTION("GoogleTranslate(B25, ""en"", ""pt"")"),"Configurações para App Metrics")</f>
        <v>Configurações para App Metrics</v>
      </c>
      <c r="E25" s="1" t="str">
        <f>IFERROR(__xludf.DUMMYFUNCTION("GoogleTranslate(B25, ""en"", ""bg"")"),"Настройки за приложението Metrics")</f>
        <v>Настройки за приложението Metrics</v>
      </c>
      <c r="F25" s="1" t="str">
        <f>IFERROR(__xludf.DUMMYFUNCTION("GoogleTranslate(B25, ""en"", ""ro"")"),"Setări pentru aplicația Metrics")</f>
        <v>Setări pentru aplicația Metrics</v>
      </c>
    </row>
    <row r="26">
      <c r="A26" s="1" t="s">
        <v>54</v>
      </c>
      <c r="B26" s="1" t="s">
        <v>55</v>
      </c>
      <c r="C26" s="1" t="str">
        <f>IFERROR(__xludf.DUMMYFUNCTION("GoogleTranslate(B26, ""en"", ""pl"")"),"Zostaw Covid Alert Jersey")</f>
        <v>Zostaw Covid Alert Jersey</v>
      </c>
      <c r="D26" s="1" t="str">
        <f>IFERROR(__xludf.DUMMYFUNCTION("GoogleTranslate(B26, ""en"", ""pt"")"),"Deixar Covid Alerta Jersey")</f>
        <v>Deixar Covid Alerta Jersey</v>
      </c>
      <c r="E26" s="1" t="str">
        <f>IFERROR(__xludf.DUMMYFUNCTION("GoogleTranslate(B26, ""en"", ""bg"")"),"Оставете Covid Alert Джърси")</f>
        <v>Оставете Covid Alert Джърси</v>
      </c>
      <c r="F26" s="1" t="str">
        <f>IFERROR(__xludf.DUMMYFUNCTION("GoogleTranslate(B26, ""en"", ""ro"")"),"Lăsați Covid Alert Jersey")</f>
        <v>Lăsați Covid Alert Jersey</v>
      </c>
    </row>
    <row r="27">
      <c r="A27" s="1" t="s">
        <v>56</v>
      </c>
      <c r="B27" s="1" t="s">
        <v>57</v>
      </c>
      <c r="C27" s="1" t="str">
        <f>IFERROR(__xludf.DUMMYFUNCTION("GoogleTranslate(B27, ""en"", ""pl"")"),"ekspozycja Alert")</f>
        <v>ekspozycja Alert</v>
      </c>
      <c r="D27" s="1" t="str">
        <f>IFERROR(__xludf.DUMMYFUNCTION("GoogleTranslate(B27, ""en"", ""pt"")"),"Alerta de exposição")</f>
        <v>Alerta de exposição</v>
      </c>
      <c r="E27" s="1" t="str">
        <f>IFERROR(__xludf.DUMMYFUNCTION("GoogleTranslate(B27, ""en"", ""bg"")"),"Изложение Alert")</f>
        <v>Изложение Alert</v>
      </c>
      <c r="F27" s="1" t="str">
        <f>IFERROR(__xludf.DUMMYFUNCTION("GoogleTranslate(B27, ""en"", ""ro"")"),"alertă de expunere")</f>
        <v>alertă de expunere</v>
      </c>
    </row>
    <row r="28">
      <c r="A28" s="1" t="s">
        <v>58</v>
      </c>
      <c r="B28" s="1" t="s">
        <v>37</v>
      </c>
      <c r="C28" s="1" t="str">
        <f>IFERROR(__xludf.DUMMYFUNCTION("GoogleTranslate(B28, ""en"", ""pl"")"),"Ustawienia")</f>
        <v>Ustawienia</v>
      </c>
      <c r="D28" s="1" t="str">
        <f>IFERROR(__xludf.DUMMYFUNCTION("GoogleTranslate(B28, ""en"", ""pt"")"),"Configurações")</f>
        <v>Configurações</v>
      </c>
      <c r="E28" s="1" t="str">
        <f>IFERROR(__xludf.DUMMYFUNCTION("GoogleTranslate(B28, ""en"", ""bg"")"),"Настройки")</f>
        <v>Настройки</v>
      </c>
      <c r="F28" s="1" t="str">
        <f>IFERROR(__xludf.DUMMYFUNCTION("GoogleTranslate(B28, ""en"", ""ro"")"),"Setări")</f>
        <v>Setări</v>
      </c>
    </row>
    <row r="29">
      <c r="A29" s="1" t="s">
        <v>59</v>
      </c>
      <c r="B29" s="1" t="s">
        <v>60</v>
      </c>
      <c r="C29" s="1" t="str">
        <f>IFERROR(__xludf.DUMMYFUNCTION("GoogleTranslate(B29, ""en"", ""pl"")"),"Wyświetlić lub zmienić ustawienia aplikacji")</f>
        <v>Wyświetlić lub zmienić ustawienia aplikacji</v>
      </c>
      <c r="D29" s="1" t="str">
        <f>IFERROR(__xludf.DUMMYFUNCTION("GoogleTranslate(B29, ""en"", ""pt"")"),"Ver ou alterar as configurações do aplicativo")</f>
        <v>Ver ou alterar as configurações do aplicativo</v>
      </c>
      <c r="E29" s="1" t="str">
        <f>IFERROR(__xludf.DUMMYFUNCTION("GoogleTranslate(B29, ""en"", ""bg"")"),"Преглед или измени настройките за приложения")</f>
        <v>Преглед или измени настройките за приложения</v>
      </c>
      <c r="F29" s="1" t="str">
        <f>IFERROR(__xludf.DUMMYFUNCTION("GoogleTranslate(B29, ""en"", ""ro"")"),"Vizualizați sau a modifica setările aplicației")</f>
        <v>Vizualizați sau a modifica setările aplicației</v>
      </c>
    </row>
    <row r="30">
      <c r="A30" s="1" t="s">
        <v>61</v>
      </c>
      <c r="B30" s="1" t="s">
        <v>62</v>
      </c>
      <c r="C30" s="1" t="str">
        <f>IFERROR(__xludf.DUMMYFUNCTION("GoogleTranslate(B30, ""en"", ""pl"")"),"Plecy")</f>
        <v>Plecy</v>
      </c>
      <c r="D30" s="1" t="str">
        <f>IFERROR(__xludf.DUMMYFUNCTION("GoogleTranslate(B30, ""en"", ""pt"")"),"Costas")</f>
        <v>Costas</v>
      </c>
      <c r="E30" s="1" t="str">
        <f>IFERROR(__xludf.DUMMYFUNCTION("GoogleTranslate(B30, ""en"", ""bg"")"),"обратно")</f>
        <v>обратно</v>
      </c>
      <c r="F30" s="1" t="str">
        <f>IFERROR(__xludf.DUMMYFUNCTION("GoogleTranslate(B30, ""en"", ""ro"")"),"Înapoi")</f>
        <v>Înapoi</v>
      </c>
    </row>
    <row r="31">
      <c r="A31" s="1" t="s">
        <v>63</v>
      </c>
      <c r="B31" s="1" t="s">
        <v>64</v>
      </c>
      <c r="C31" s="1" t="str">
        <f>IFERROR(__xludf.DUMMYFUNCTION("GoogleTranslate(B31, ""en"", ""pl"")"),"Przejdź do poprzedniego ekranu")</f>
        <v>Przejdź do poprzedniego ekranu</v>
      </c>
      <c r="D31" s="1" t="str">
        <f>IFERROR(__xludf.DUMMYFUNCTION("GoogleTranslate(B31, ""en"", ""pt"")"),"volta navegar para a tela anterior")</f>
        <v>volta navegar para a tela anterior</v>
      </c>
      <c r="E31" s="1" t="str">
        <f>IFERROR(__xludf.DUMMYFUNCTION("GoogleTranslate(B31, ""en"", ""bg"")"),"Се върнете към предишния екран")</f>
        <v>Се върнете към предишния екран</v>
      </c>
      <c r="F31" s="1" t="str">
        <f>IFERROR(__xludf.DUMMYFUNCTION("GoogleTranslate(B31, ""en"", ""ro"")"),"Navigați înapoi la ecranul anterior")</f>
        <v>Navigați înapoi la ecranul anterior</v>
      </c>
    </row>
    <row r="32">
      <c r="A32" s="1" t="s">
        <v>65</v>
      </c>
      <c r="B32" s="1" t="s">
        <v>33</v>
      </c>
      <c r="C32" s="1" t="str">
        <f>IFERROR(__xludf.DUMMYFUNCTION("GoogleTranslate(B32, ""en"", ""pl"")"),"aktualizacje")</f>
        <v>aktualizacje</v>
      </c>
      <c r="D32" s="1" t="str">
        <f>IFERROR(__xludf.DUMMYFUNCTION("GoogleTranslate(B32, ""en"", ""pt"")"),"atualizações")</f>
        <v>atualizações</v>
      </c>
      <c r="E32" s="1" t="str">
        <f>IFERROR(__xludf.DUMMYFUNCTION("GoogleTranslate(B32, ""en"", ""bg"")"),"Актуализациите")</f>
        <v>Актуализациите</v>
      </c>
      <c r="F32" s="1" t="str">
        <f>IFERROR(__xludf.DUMMYFUNCTION("GoogleTranslate(B32, ""en"", ""ro"")"),"Actualizări")</f>
        <v>Actualizări</v>
      </c>
    </row>
    <row r="33">
      <c r="A33" s="1" t="s">
        <v>66</v>
      </c>
      <c r="B33" s="1" t="s">
        <v>67</v>
      </c>
      <c r="C33" s="1" t="str">
        <f>IFERROR(__xludf.DUMMYFUNCTION("GoogleTranslate(B33, ""en"", ""pl"")"),"COVID zameldowanie")</f>
        <v>COVID zameldowanie</v>
      </c>
      <c r="D33" s="1" t="str">
        <f>IFERROR(__xludf.DUMMYFUNCTION("GoogleTranslate(B33, ""en"", ""pt"")"),"COVID de check-in")</f>
        <v>COVID de check-in</v>
      </c>
      <c r="E33" s="1" t="str">
        <f>IFERROR(__xludf.DUMMYFUNCTION("GoogleTranslate(B33, ""en"", ""bg"")"),"COVID настаняване")</f>
        <v>COVID настаняване</v>
      </c>
      <c r="F33" s="1" t="str">
        <f>IFERROR(__xludf.DUMMYFUNCTION("GoogleTranslate(B33, ""en"", ""ro"")"),"COVID Check-In")</f>
        <v>COVID Check-In</v>
      </c>
    </row>
    <row r="34">
      <c r="A34" s="1" t="s">
        <v>68</v>
      </c>
      <c r="B34" s="1" t="s">
        <v>57</v>
      </c>
      <c r="C34" s="1" t="str">
        <f>IFERROR(__xludf.DUMMYFUNCTION("GoogleTranslate(B34, ""en"", ""pl"")"),"ekspozycja Alert")</f>
        <v>ekspozycja Alert</v>
      </c>
      <c r="D34" s="1" t="str">
        <f>IFERROR(__xludf.DUMMYFUNCTION("GoogleTranslate(B34, ""en"", ""pt"")"),"Alerta de exposição")</f>
        <v>Alerta de exposição</v>
      </c>
      <c r="E34" s="1" t="str">
        <f>IFERROR(__xludf.DUMMYFUNCTION("GoogleTranslate(B34, ""en"", ""bg"")"),"Изложение Alert")</f>
        <v>Изложение Alert</v>
      </c>
      <c r="F34" s="1" t="str">
        <f>IFERROR(__xludf.DUMMYFUNCTION("GoogleTranslate(B34, ""en"", ""ro"")"),"alertă de expunere")</f>
        <v>alertă de expunere</v>
      </c>
    </row>
    <row r="35">
      <c r="A35" s="1" t="s">
        <v>69</v>
      </c>
      <c r="B35" s="1" t="s">
        <v>70</v>
      </c>
      <c r="C35" s="1" t="str">
        <f>IFERROR(__xludf.DUMMYFUNCTION("GoogleTranslate(B35, ""en"", ""pl"")"),"Udostępnij aplikacje")</f>
        <v>Udostępnij aplikacje</v>
      </c>
      <c r="D35" s="1" t="str">
        <f>IFERROR(__xludf.DUMMYFUNCTION("GoogleTranslate(B35, ""en"", ""pt"")"),"Compartilhe o aplicativo")</f>
        <v>Compartilhe o aplicativo</v>
      </c>
      <c r="E35" s="1" t="str">
        <f>IFERROR(__xludf.DUMMYFUNCTION("GoogleTranslate(B35, ""en"", ""bg"")"),"Сподели приложение")</f>
        <v>Сподели приложение</v>
      </c>
      <c r="F35" s="1" t="str">
        <f>IFERROR(__xludf.DUMMYFUNCTION("GoogleTranslate(B35, ""en"", ""ro"")"),"Trimite aplicația")</f>
        <v>Trimite aplicația</v>
      </c>
    </row>
    <row r="36">
      <c r="A36" s="1" t="s">
        <v>71</v>
      </c>
      <c r="B36" s="1" t="s">
        <v>37</v>
      </c>
      <c r="C36" s="1" t="str">
        <f>IFERROR(__xludf.DUMMYFUNCTION("GoogleTranslate(B36, ""en"", ""pl"")"),"Ustawienia")</f>
        <v>Ustawienia</v>
      </c>
      <c r="D36" s="1" t="str">
        <f>IFERROR(__xludf.DUMMYFUNCTION("GoogleTranslate(B36, ""en"", ""pt"")"),"Configurações")</f>
        <v>Configurações</v>
      </c>
      <c r="E36" s="1" t="str">
        <f>IFERROR(__xludf.DUMMYFUNCTION("GoogleTranslate(B36, ""en"", ""bg"")"),"Настройки")</f>
        <v>Настройки</v>
      </c>
      <c r="F36" s="1" t="str">
        <f>IFERROR(__xludf.DUMMYFUNCTION("GoogleTranslate(B36, ""en"", ""ro"")"),"Setări")</f>
        <v>Setări</v>
      </c>
    </row>
    <row r="37">
      <c r="A37" s="1" t="s">
        <v>72</v>
      </c>
      <c r="B37" s="1" t="s">
        <v>73</v>
      </c>
      <c r="C37" s="1" t="str">
        <f>IFERROR(__xludf.DUMMYFUNCTION("GoogleTranslate(B37, ""en"", ""pl"")"),"Wystąpił błąd dzielenia. Spróbuj ponownie lub skontaktuj się z nami.")</f>
        <v>Wystąpił błąd dzielenia. Spróbuj ponownie lub skontaktuj się z nami.</v>
      </c>
      <c r="D37" s="1" t="str">
        <f>IFERROR(__xludf.DUMMYFUNCTION("GoogleTranslate(B37, ""en"", ""pt"")"),"Houve uma partilha de erro. Por favor tente novamente ou contacte-nos.")</f>
        <v>Houve uma partilha de erro. Por favor tente novamente ou contacte-nos.</v>
      </c>
      <c r="E37" s="1" t="str">
        <f>IFERROR(__xludf.DUMMYFUNCTION("GoogleTranslate(B37, ""en"", ""bg"")"),"Имаше споделяне грешка. Моля, опитайте отново или се свържете с нас.")</f>
        <v>Имаше споделяне грешка. Моля, опитайте отново или се свържете с нас.</v>
      </c>
      <c r="F37" s="1" t="str">
        <f>IFERROR(__xludf.DUMMYFUNCTION("GoogleTranslate(B37, ""en"", ""ro"")"),"A apărut o eroare de partajare. Vă rugăm să încercați din nou sau contactați-ne.")</f>
        <v>A apărut o eroare de partajare. Vă rugăm să încercați din nou sau contactați-ne.</v>
      </c>
    </row>
    <row r="38">
      <c r="A38" s="1" t="s">
        <v>74</v>
      </c>
      <c r="B38" s="1" t="s">
        <v>75</v>
      </c>
      <c r="C38" s="1" t="str">
        <f>IFERROR(__xludf.DUMMYFUNCTION("GoogleTranslate(B38, ""en"", ""pl"")"),"Co aplikacja zrobi")</f>
        <v>Co aplikacja zrobi</v>
      </c>
      <c r="D38" s="1" t="str">
        <f>IFERROR(__xludf.DUMMYFUNCTION("GoogleTranslate(B38, ""en"", ""pt"")"),"O que o aplicativo vai fazer")</f>
        <v>O que o aplicativo vai fazer</v>
      </c>
      <c r="E38" s="1" t="str">
        <f>IFERROR(__xludf.DUMMYFUNCTION("GoogleTranslate(B38, ""en"", ""bg"")"),"Какво приложението ще направя")</f>
        <v>Какво приложението ще направя</v>
      </c>
      <c r="F38" s="1" t="str">
        <f>IFERROR(__xludf.DUMMYFUNCTION("GoogleTranslate(B38, ""en"", ""ro"")"),"Ce aplicația va face")</f>
        <v>Ce aplicația va face</v>
      </c>
    </row>
    <row r="39">
      <c r="A39" s="1" t="s">
        <v>76</v>
      </c>
      <c r="B39" s="1" t="s">
        <v>77</v>
      </c>
      <c r="C39" s="1" t="str">
        <f>IFERROR(__xludf.DUMMYFUNCTION("GoogleTranslate(B39, ""en"", ""pl"")"),"# Alert ekspozycji \ n \ nReceive alarmy, jednocześnie chroniąc swoją prywatność. \ N \ n # Statystyki i aktualizacje \ n \ nKeep na bieżąco o zwalczaniu COVID-19. \ N \ n # Chroń swoją prywatność \ n technologię \ nz Bluetooth nigdy nie będzie musiał swo"&amp;"ją lokalizację. Covid Alert nie korzysta z GPS lub śledzić swoje położenie.")</f>
        <v># Alert ekspozycji \ n \ nReceive alarmy, jednocześnie chroniąc swoją prywatność. \ N \ n # Statystyki i aktualizacje \ n \ nKeep na bieżąco o zwalczaniu COVID-19. \ N \ n # Chroń swoją prywatność \ n technologię \ nz Bluetooth nigdy nie będzie musiał swoją lokalizację. Covid Alert nie korzysta z GPS lub śledzić swoje położenie.</v>
      </c>
      <c r="D39" s="1" t="str">
        <f>IFERROR(__xludf.DUMMYFUNCTION("GoogleTranslate(B39, ""en"", ""pt"")"),"# Alerta Exposição \ n \ nReceive alertas ao mesmo tempo proteger a sua privacidade. \ N \ n # estatísticas e atualizações \ n \ nmanter-se atualizado sobre a luta contra COVID-19. \ N \ n # Proteja sua tecnologia \ nCom Bluetooth privacidade \ n nós nunc"&amp;"a terá a sua localização. O Alerta Covid não usar GPS ou rastrear sua localização.")</f>
        <v># Alerta Exposição \ n \ nReceive alertas ao mesmo tempo proteger a sua privacidade. \ N \ n # estatísticas e atualizações \ n \ nmanter-se atualizado sobre a luta contra COVID-19. \ N \ n # Proteja sua tecnologia \ nCom Bluetooth privacidade \ n nós nunca terá a sua localização. O Alerta Covid não usar GPS ou rastrear sua localização.</v>
      </c>
      <c r="E39" s="1" t="str">
        <f>IFERROR(__xludf.DUMMYFUNCTION("GoogleTranslate(B39, ""en"", ""bg"")"),"# Сигнал Изложение \ н \ nReceive сигнали същевременно защитава вашата поверителност. \ Н \ н # Статистика и актуализации \ н \ nKeep до датата, на борбата с. Н \ COVID-19 \ н # Защитавайте поверителността \ н технология \ nWith Bluetooth ние никога няма "&amp;"нужда от вашето местоположение. Covid Alert не използва GPS или проследи местоположението ви.")</f>
        <v># Сигнал Изложение \ н \ nReceive сигнали същевременно защитава вашата поверителност. \ Н \ н # Статистика и актуализации \ н \ nKeep до датата, на борбата с. Н \ COVID-19 \ н # Защитавайте поверителността \ н технология \ nWith Bluetooth ние никога няма нужда от вашето местоположение. Covid Alert не използва GPS или проследи местоположението ви.</v>
      </c>
      <c r="F39" s="1" t="str">
        <f>IFERROR(__xludf.DUMMYFUNCTION("GoogleTranslate(B39, ""en"", ""ro"")"),"# Alertă expunere \ n \ nReceive alerte protejând în același timp intimitatea. \ N \ n # Stats și actualizări \ n \ nKeep la curent cu privire la lupta împotriva COVID-19. \ N \ n # proteja confidențialitatea \ n tehnologia \ nAvând Bluetooth nu vom avea "&amp;"nevoie de locația. Covid Alert nu utilizează GPS sau urmări locația.")</f>
        <v># Alertă expunere \ n \ nReceive alerte protejând în același timp intimitatea. \ N \ n # Stats și actualizări \ n \ nKeep la curent cu privire la lupta împotriva COVID-19. \ N \ n # proteja confidențialitatea \ n tehnologia \ nAvând Bluetooth nu vom avea nevoie de locația. Covid Alert nu utilizează GPS sau urmări locația.</v>
      </c>
    </row>
    <row r="40">
      <c r="A40" s="1" t="s">
        <v>78</v>
      </c>
      <c r="B40" s="1" t="s">
        <v>79</v>
      </c>
      <c r="C40" s="1" t="str">
        <f>IFERROR(__xludf.DUMMYFUNCTION("GoogleTranslate(B40, ""en"", ""pl"")"),"Zaczynaj")</f>
        <v>Zaczynaj</v>
      </c>
      <c r="D40" s="1" t="str">
        <f>IFERROR(__xludf.DUMMYFUNCTION("GoogleTranslate(B40, ""en"", ""pt"")"),"iniciar")</f>
        <v>iniciar</v>
      </c>
      <c r="E40" s="1" t="str">
        <f>IFERROR(__xludf.DUMMYFUNCTION("GoogleTranslate(B40, ""en"", ""bg"")"),"Първи стъпки")</f>
        <v>Първи стъпки</v>
      </c>
      <c r="F40" s="1" t="str">
        <f>IFERROR(__xludf.DUMMYFUNCTION("GoogleTranslate(B40, ""en"", ""ro"")"),"Incepe")</f>
        <v>Incepe</v>
      </c>
    </row>
    <row r="41">
      <c r="A41" s="1" t="s">
        <v>80</v>
      </c>
      <c r="B41" s="1" t="s">
        <v>57</v>
      </c>
      <c r="C41" s="1" t="str">
        <f>IFERROR(__xludf.DUMMYFUNCTION("GoogleTranslate(B41, ""en"", ""pl"")"),"ekspozycja Alert")</f>
        <v>ekspozycja Alert</v>
      </c>
      <c r="D41" s="1" t="str">
        <f>IFERROR(__xludf.DUMMYFUNCTION("GoogleTranslate(B41, ""en"", ""pt"")"),"Alerta de exposição")</f>
        <v>Alerta de exposição</v>
      </c>
      <c r="E41" s="1" t="str">
        <f>IFERROR(__xludf.DUMMYFUNCTION("GoogleTranslate(B41, ""en"", ""bg"")"),"Изложение Alert")</f>
        <v>Изложение Alert</v>
      </c>
      <c r="F41" s="1" t="str">
        <f>IFERROR(__xludf.DUMMYFUNCTION("GoogleTranslate(B41, ""en"", ""ro"")"),"alertă de expunere")</f>
        <v>alertă de expunere</v>
      </c>
    </row>
    <row r="42">
      <c r="A42" s="1" t="s">
        <v>81</v>
      </c>
      <c r="B42" s="1" t="s">
        <v>82</v>
      </c>
      <c r="C42" s="1" t="str">
        <f>IFERROR(__xludf.DUMMYFUNCTION("GoogleTranslate(B42, ""en"", ""pl"")"),"Ekspozycja Alert pomaga zapobiegać rozprzestrzenianiu się COVID-19.")</f>
        <v>Ekspozycja Alert pomaga zapobiegać rozprzestrzenianiu się COVID-19.</v>
      </c>
      <c r="D42" s="1" t="str">
        <f>IFERROR(__xludf.DUMMYFUNCTION("GoogleTranslate(B42, ""en"", ""pt"")"),"Alerta exposição ajuda a prevenir a propagação do COVID-19.")</f>
        <v>Alerta exposição ajuda a prevenir a propagação do COVID-19.</v>
      </c>
      <c r="E42" s="1" t="str">
        <f>IFERROR(__xludf.DUMMYFUNCTION("GoogleTranslate(B42, ""en"", ""bg"")"),"Изложение Alert помага за предотвратяване на разпространението на COVID-19.")</f>
        <v>Изложение Alert помага за предотвратяване на разпространението на COVID-19.</v>
      </c>
      <c r="F42" s="1" t="str">
        <f>IFERROR(__xludf.DUMMYFUNCTION("GoogleTranslate(B42, ""en"", ""ro"")"),"Expunerea Alert ajută la prevenirea răspândirii COVID-19.")</f>
        <v>Expunerea Alert ajută la prevenirea răspândirii COVID-19.</v>
      </c>
    </row>
    <row r="43">
      <c r="A43" s="1" t="s">
        <v>83</v>
      </c>
      <c r="B43" s="1" t="s">
        <v>84</v>
      </c>
      <c r="C43" s="1" t="str">
        <f>IFERROR(__xludf.DUMMYFUNCTION("GoogleTranslate(B43, ""en"", ""pl"")"),"Ta aplikacja obsługuje pracę narażenia drużyny Doh jest czujny, ale te zespoły mogą również kontaktować się z Tobą w ramach kontaktu ręcznego śledzenia.")</f>
        <v>Ta aplikacja obsługuje pracę narażenia drużyny Doh jest czujny, ale te zespoły mogą również kontaktować się z Tobą w ramach kontaktu ręcznego śledzenia.</v>
      </c>
      <c r="D43" s="1" t="str">
        <f>IFERROR(__xludf.DUMMYFUNCTION("GoogleTranslate(B43, ""en"", ""pt"")"),"Este aplicativo suporta o trabalho das equipes de alerta de exposição do DOH, mas essas equipes pode também contactá-lo como parte do rastreamento de contato manual.")</f>
        <v>Este aplicativo suporta o trabalho das equipes de alerta de exposição do DOH, mas essas equipes pode também contactá-lo como parte do rastreamento de contato manual.</v>
      </c>
      <c r="E43" s="1" t="str">
        <f>IFERROR(__xludf.DUMMYFUNCTION("GoogleTranslate(B43, ""en"", ""bg"")"),"Това приложение подпомага работата на експозицията сигнализиране екипи на Doh, но тези екипи могат да се свържат с вас като част от ръководството проследяване на контактите.")</f>
        <v>Това приложение подпомага работата на експозицията сигнализиране екипи на Doh, но тези екипи могат да се свържат с вас като част от ръководството проследяване на контактите.</v>
      </c>
      <c r="F43" s="1" t="str">
        <f>IFERROR(__xludf.DUMMYFUNCTION("GoogleTranslate(B43, ""en"", ""ro"")"),"Această aplicație sprijină activitatea de expunere echipelor Alert DOH, dar aceste echipe pot contacta ca parte de contact urmărire manuală.")</f>
        <v>Această aplicație sprijină activitatea de expunere echipelor Alert DOH, dar aceste echipe pot contacta ca parte de contact urmărire manuală.</v>
      </c>
    </row>
    <row r="44">
      <c r="A44" s="1" t="s">
        <v>85</v>
      </c>
      <c r="B44" s="1" t="s">
        <v>86</v>
      </c>
      <c r="C44" s="1" t="str">
        <f>IFERROR(__xludf.DUMMYFUNCTION("GoogleTranslate(B44, ""en"", ""pl"")"),"Aplikacja wyśle ​​ekspozycji powiadamiany jeśli zostały w bliskim kontakcie z osobą chorą na pozytywny wynik testu na obecność wirusa.")</f>
        <v>Aplikacja wyśle ​​ekspozycji powiadamiany jeśli zostały w bliskim kontakcie z osobą chorą na pozytywny wynik testu na obecność wirusa.</v>
      </c>
      <c r="D44" s="1" t="str">
        <f>IFERROR(__xludf.DUMMYFUNCTION("GoogleTranslate(B44, ""en"", ""pt"")"),"O aplicativo irá enviar-lhe Alerta de Exposição se tiver estado em contacto próximo com alguém que testou positivo para o vírus.")</f>
        <v>O aplicativo irá enviar-lhe Alerta de Exposição se tiver estado em contacto próximo com alguém que testou positivo para o vírus.</v>
      </c>
      <c r="E44" s="1" t="str">
        <f>IFERROR(__xludf.DUMMYFUNCTION("GoogleTranslate(B44, ""en"", ""bg"")"),"Приложението ще ви изпрати на експонацията предупреждение, ако сте били в близък контакт с някой, който е показало положителен резултат за вируса.")</f>
        <v>Приложението ще ви изпрати на експонацията предупреждение, ако сте били в близък контакт с някой, който е показало положителен резултат за вируса.</v>
      </c>
      <c r="F44" s="1" t="str">
        <f>IFERROR(__xludf.DUMMYFUNCTION("GoogleTranslate(B44, ""en"", ""ro"")"),"Aplicația vă va trimite alerta de expunere, dacă ați fost în contact apropiat cu cineva care a testat pozitiv pentru virusul.")</f>
        <v>Aplicația vă va trimite alerta de expunere, dacă ați fost în contact apropiat cu cineva care a testat pozitiv pentru virusul.</v>
      </c>
    </row>
    <row r="45">
      <c r="A45" s="1" t="s">
        <v>87</v>
      </c>
      <c r="B45" s="1" t="s">
        <v>88</v>
      </c>
      <c r="C45" s="1" t="str">
        <f>IFERROR(__xludf.DUMMYFUNCTION("GoogleTranslate(B45, ""en"", ""pl"")"),"Aby włączyć ekspozycji Sygnał dla tej aplikacji, musisz włączyć:")</f>
        <v>Aby włączyć ekspozycji Sygnał dla tej aplikacji, musisz włączyć:</v>
      </c>
      <c r="D45" s="1" t="str">
        <f>IFERROR(__xludf.DUMMYFUNCTION("GoogleTranslate(B45, ""en"", ""pt"")"),"Para ativar Alerta de exposição para este aplicativo, você precisa ligar:")</f>
        <v>Para ativar Alerta de exposição para este aplicativo, você precisa ligar:</v>
      </c>
      <c r="E45" s="1" t="str">
        <f>IFERROR(__xludf.DUMMYFUNCTION("GoogleTranslate(B45, ""en"", ""bg"")"),"За да се даде възможност на експонацията предупреждение за това приложение, което трябва да се обърне на:")</f>
        <v>За да се даде възможност на експонацията предупреждение за това приложение, което трябва да се обърне на:</v>
      </c>
      <c r="F45" s="1" t="str">
        <f>IFERROR(__xludf.DUMMYFUNCTION("GoogleTranslate(B45, ""en"", ""ro"")"),"Pentru a activa alerta de expunere pentru această aplicație trebuie să activați:")</f>
        <v>Pentru a activa alerta de expunere pentru această aplicație trebuie să activați:</v>
      </c>
    </row>
    <row r="46">
      <c r="A46" s="1" t="s">
        <v>89</v>
      </c>
      <c r="B46" s="1" t="s">
        <v>90</v>
      </c>
      <c r="C46" s="1" t="str">
        <f>IFERROR(__xludf.DUMMYFUNCTION("GoogleTranslate(B46, ""en"", ""pl"")"),"i otrzymywać alert trzeba włączyć:")</f>
        <v>i otrzymywać alert trzeba włączyć:</v>
      </c>
      <c r="D46" s="1" t="str">
        <f>IFERROR(__xludf.DUMMYFUNCTION("GoogleTranslate(B46, ""en"", ""pt"")"),"e para obter um alerta de que você precisa para ligar:")</f>
        <v>e para obter um alerta de que você precisa para ligar:</v>
      </c>
      <c r="E46" s="1" t="str">
        <f>IFERROR(__xludf.DUMMYFUNCTION("GoogleTranslate(B46, ""en"", ""bg"")"),"и да получите сигнал трябва да включите:")</f>
        <v>и да получите сигнал трябва да включите:</v>
      </c>
      <c r="F46" s="1" t="str">
        <f>IFERROR(__xludf.DUMMYFUNCTION("GoogleTranslate(B46, ""en"", ""ro"")"),"și pentru a obține o alertă trebuie să activați:")</f>
        <v>și pentru a obține o alertă trebuie să activați:</v>
      </c>
    </row>
    <row r="47">
      <c r="A47" s="1" t="s">
        <v>91</v>
      </c>
      <c r="B47" s="1" t="s">
        <v>92</v>
      </c>
      <c r="C47" s="1" t="str">
        <f>IFERROR(__xludf.DUMMYFUNCTION("GoogleTranslate(B47, ""en"", ""pl"")"),"Kontyntynuj")</f>
        <v>Kontyntynuj</v>
      </c>
      <c r="D47" s="1" t="str">
        <f>IFERROR(__xludf.DUMMYFUNCTION("GoogleTranslate(B47, ""en"", ""pt"")"),"Continuar")</f>
        <v>Continuar</v>
      </c>
      <c r="E47" s="1" t="str">
        <f>IFERROR(__xludf.DUMMYFUNCTION("GoogleTranslate(B47, ""en"", ""bg"")"),"продължи")</f>
        <v>продължи</v>
      </c>
      <c r="F47" s="1" t="str">
        <f>IFERROR(__xludf.DUMMYFUNCTION("GoogleTranslate(B47, ""en"", ""ro"")"),"Continua")</f>
        <v>Continua</v>
      </c>
    </row>
    <row r="48">
      <c r="A48" s="1" t="s">
        <v>93</v>
      </c>
      <c r="B48" s="1" t="s">
        <v>94</v>
      </c>
      <c r="C48" s="1" t="str">
        <f>IFERROR(__xludf.DUMMYFUNCTION("GoogleTranslate(B48, ""en"", ""pl"")"),"Może później")</f>
        <v>Może później</v>
      </c>
      <c r="D48" s="1" t="str">
        <f>IFERROR(__xludf.DUMMYFUNCTION("GoogleTranslate(B48, ""en"", ""pt"")"),"Talvez mais tarde")</f>
        <v>Talvez mais tarde</v>
      </c>
      <c r="E48" s="1" t="str">
        <f>IFERROR(__xludf.DUMMYFUNCTION("GoogleTranslate(B48, ""en"", ""bg"")"),"Може би по-късно")</f>
        <v>Може би по-късно</v>
      </c>
      <c r="F48" s="1" t="str">
        <f>IFERROR(__xludf.DUMMYFUNCTION("GoogleTranslate(B48, ""en"", ""ro"")"),"Poate mai târziu")</f>
        <v>Poate mai târziu</v>
      </c>
    </row>
    <row r="49">
      <c r="A49" s="1" t="s">
        <v>95</v>
      </c>
      <c r="B49" s="1" t="s">
        <v>96</v>
      </c>
      <c r="C49" s="1" t="str">
        <f>IFERROR(__xludf.DUMMYFUNCTION("GoogleTranslate(B49, ""en"", ""pl"")"),"Pomiń to na razie")</f>
        <v>Pomiń to na razie</v>
      </c>
      <c r="D49" s="1" t="str">
        <f>IFERROR(__xludf.DUMMYFUNCTION("GoogleTranslate(B49, ""en"", ""pt"")"),"Ignorar por enquanto")</f>
        <v>Ignorar por enquanto</v>
      </c>
      <c r="E49" s="1" t="str">
        <f>IFERROR(__xludf.DUMMYFUNCTION("GoogleTranslate(B49, ""en"", ""bg"")"),"Прескочи засега")</f>
        <v>Прескочи засега</v>
      </c>
      <c r="F49" s="1" t="str">
        <f>IFERROR(__xludf.DUMMYFUNCTION("GoogleTranslate(B49, ""en"", ""ro"")"),"Omite acum")</f>
        <v>Omite acum</v>
      </c>
    </row>
    <row r="50">
      <c r="A50" s="1" t="s">
        <v>97</v>
      </c>
      <c r="B50" s="1" t="s">
        <v>98</v>
      </c>
      <c r="C50" s="1" t="str">
        <f>IFERROR(__xludf.DUMMYFUNCTION("GoogleTranslate(B50, ""en"", ""pl"")"),"Usługa powiadamiania o narażenie")</f>
        <v>Usługa powiadamiania o narażenie</v>
      </c>
      <c r="D50" s="1" t="str">
        <f>IFERROR(__xludf.DUMMYFUNCTION("GoogleTranslate(B50, ""en"", ""pt"")"),"Serviço de Notificação de Exposição")</f>
        <v>Serviço de Notificação de Exposição</v>
      </c>
      <c r="E50" s="1" t="str">
        <f>IFERROR(__xludf.DUMMYFUNCTION("GoogleTranslate(B50, ""en"", ""bg"")"),"Изложение услуга за уведомяване")</f>
        <v>Изложение услуга за уведомяване</v>
      </c>
      <c r="F50" s="1" t="str">
        <f>IFERROR(__xludf.DUMMYFUNCTION("GoogleTranslate(B50, ""en"", ""ro"")"),"Expunere serviciu de notificare")</f>
        <v>Expunere serviciu de notificare</v>
      </c>
    </row>
    <row r="51">
      <c r="A51" s="1" t="s">
        <v>99</v>
      </c>
      <c r="B51" s="1" t="s">
        <v>100</v>
      </c>
      <c r="C51" s="1" t="str">
        <f>IFERROR(__xludf.DUMMYFUNCTION("GoogleTranslate(B51, ""en"", ""pl"")"),"Powiadomienia")</f>
        <v>Powiadomienia</v>
      </c>
      <c r="D51" s="1" t="str">
        <f>IFERROR(__xludf.DUMMYFUNCTION("GoogleTranslate(B51, ""en"", ""pt"")"),"notificações")</f>
        <v>notificações</v>
      </c>
      <c r="E51" s="1" t="str">
        <f>IFERROR(__xludf.DUMMYFUNCTION("GoogleTranslate(B51, ""en"", ""bg"")"),"Известия")</f>
        <v>Известия</v>
      </c>
      <c r="F51" s="1" t="str">
        <f>IFERROR(__xludf.DUMMYFUNCTION("GoogleTranslate(B51, ""en"", ""ro"")"),"notificări")</f>
        <v>notificări</v>
      </c>
    </row>
    <row r="52">
      <c r="A52" s="1" t="s">
        <v>101</v>
      </c>
      <c r="B52" s="1" t="s">
        <v>102</v>
      </c>
      <c r="C52" s="1" t="str">
        <f>IFERROR(__xludf.DUMMYFUNCTION("GoogleTranslate(B52, ""en"", ""pl"")"),"Jeśli zmienisz zdanie, możesz zmienić swoje uprawnienia w Ustawieniach w dowolnym momencie.")</f>
        <v>Jeśli zmienisz zdanie, możesz zmienić swoje uprawnienia w Ustawieniach w dowolnym momencie.</v>
      </c>
      <c r="D52" s="1" t="str">
        <f>IFERROR(__xludf.DUMMYFUNCTION("GoogleTranslate(B52, ""en"", ""pt"")"),"Se você mudar sua mente, você pode alterar suas permissões em Configurações a qualquer momento.")</f>
        <v>Se você mudar sua mente, você pode alterar suas permissões em Configurações a qualquer momento.</v>
      </c>
      <c r="E52" s="1" t="str">
        <f>IFERROR(__xludf.DUMMYFUNCTION("GoogleTranslate(B52, ""en"", ""bg"")"),"Ако промените мнението си, можете да промените разрешенията от настройките по всяко време.")</f>
        <v>Ако промените мнението си, можете да промените разрешенията от настройките по всяко време.</v>
      </c>
      <c r="F52" s="1" t="str">
        <f>IFERROR(__xludf.DUMMYFUNCTION("GoogleTranslate(B52, ""en"", ""ro"")"),"Dacă vă răzgândiți, puteți modifica permisiunile din Setări, în orice moment.")</f>
        <v>Dacă vă răzgândiți, puteți modifica permisiunile din Setări, în orice moment.</v>
      </c>
    </row>
    <row r="53">
      <c r="A53" s="1" t="s">
        <v>103</v>
      </c>
      <c r="B53" s="1" t="s">
        <v>104</v>
      </c>
      <c r="C53" s="1" t="str">
        <f>IFERROR(__xludf.DUMMYFUNCTION("GoogleTranslate(B53, ""en"", ""pl"")"),"Apple iOS muszą być aktualizowane")</f>
        <v>Apple iOS muszą być aktualizowane</v>
      </c>
      <c r="D53" s="1" t="str">
        <f>IFERROR(__xludf.DUMMYFUNCTION("GoogleTranslate(B53, ""en"", ""pt"")"),"Apple iOS deve ser atualizado")</f>
        <v>Apple iOS deve ser atualizado</v>
      </c>
      <c r="E53" s="1" t="str">
        <f>IFERROR(__xludf.DUMMYFUNCTION("GoogleTranslate(B53, ""en"", ""bg"")"),"Apple IOS трябва да се актуализира")</f>
        <v>Apple IOS трябва да се актуализира</v>
      </c>
      <c r="F53" s="1" t="str">
        <f>IFERROR(__xludf.DUMMYFUNCTION("GoogleTranslate(B53, ""en"", ""ro"")"),"Apple a iOS trebuie să fie actualizate")</f>
        <v>Apple a iOS trebuie să fie actualizate</v>
      </c>
    </row>
    <row r="54">
      <c r="A54" s="1" t="s">
        <v>105</v>
      </c>
      <c r="B54" s="1" t="s">
        <v>106</v>
      </c>
      <c r="C54" s="1" t="str">
        <f>IFERROR(__xludf.DUMMYFUNCTION("GoogleTranslate(B54, ""en"", ""pl"")"),"Aby włączyć powiadomienie ekspozycji, należy uaktualnić do najnowszej wersji systemu Apple iOS.")</f>
        <v>Aby włączyć powiadomienie ekspozycji, należy uaktualnić do najnowszej wersji systemu Apple iOS.</v>
      </c>
      <c r="D54" s="1" t="str">
        <f>IFERROR(__xludf.DUMMYFUNCTION("GoogleTranslate(B54, ""en"", ""pt"")"),"Para ativar Alerta exposição, você precisa atualizar para a versão mais recente da Apple iOS.")</f>
        <v>Para ativar Alerta exposição, você precisa atualizar para a versão mais recente da Apple iOS.</v>
      </c>
      <c r="E54" s="1" t="str">
        <f>IFERROR(__xludf.DUMMYFUNCTION("GoogleTranslate(B54, ""en"", ""bg"")"),"За да активирате Alert експонацията, трябва да преминете към най-новата версия на Apple IOS.")</f>
        <v>За да активирате Alert експонацията, трябва да преминете към най-новата версия на Apple IOS.</v>
      </c>
      <c r="F54" s="1" t="str">
        <f>IFERROR(__xludf.DUMMYFUNCTION("GoogleTranslate(B54, ""en"", ""ro"")"),"Pentru a activa alerta de expunere, trebuie să faceți upgrade la cea mai recentă versiune de iOS Apple.")</f>
        <v>Pentru a activa alerta de expunere, trebuie să faceți upgrade la cea mai recentă versiune de iOS Apple.</v>
      </c>
    </row>
    <row r="55">
      <c r="A55" s="1" t="s">
        <v>107</v>
      </c>
      <c r="B55" s="1" t="s">
        <v>108</v>
      </c>
      <c r="C55" s="1" t="str">
        <f>IFERROR(__xludf.DUMMYFUNCTION("GoogleTranslate(B55, ""en"", ""pl"")"),"Sprawdź, modernizacje")</f>
        <v>Sprawdź, modernizacje</v>
      </c>
      <c r="D55" s="1" t="str">
        <f>IFERROR(__xludf.DUMMYFUNCTION("GoogleTranslate(B55, ""en"", ""pt"")"),"Verificar se há atualizações")</f>
        <v>Verificar se há atualizações</v>
      </c>
      <c r="E55" s="1" t="str">
        <f>IFERROR(__xludf.DUMMYFUNCTION("GoogleTranslate(B55, ""en"", ""bg"")"),"Проверка за актуализации")</f>
        <v>Проверка за актуализации</v>
      </c>
      <c r="F55" s="1" t="str">
        <f>IFERROR(__xludf.DUMMYFUNCTION("GoogleTranslate(B55, ""en"", ""ro"")"),"Verificați pentru upgrade-uri")</f>
        <v>Verificați pentru upgrade-uri</v>
      </c>
    </row>
    <row r="56">
      <c r="A56" s="1" t="s">
        <v>109</v>
      </c>
      <c r="B56" s="1" t="s">
        <v>110</v>
      </c>
      <c r="C56" s="1" t="str">
        <f>IFERROR(__xludf.DUMMYFUNCTION("GoogleTranslate(B56, ""en"", ""pl"")"),"Odtwórz usług Google muszą być aktualizowane")</f>
        <v>Odtwórz usług Google muszą być aktualizowane</v>
      </c>
      <c r="D56" s="1" t="str">
        <f>IFERROR(__xludf.DUMMYFUNCTION("GoogleTranslate(B56, ""en"", ""pt"")"),"O Google Play Services deve ser atualizado")</f>
        <v>O Google Play Services deve ser atualizado</v>
      </c>
      <c r="E56" s="1" t="str">
        <f>IFERROR(__xludf.DUMMYFUNCTION("GoogleTranslate(B56, ""en"", ""bg"")"),"Услуги за Google Play, трябва да бъдат актуализирани")</f>
        <v>Услуги за Google Play, трябва да бъдат актуализирани</v>
      </c>
      <c r="F56" s="1" t="str">
        <f>IFERROR(__xludf.DUMMYFUNCTION("GoogleTranslate(B56, ""en"", ""ro"")"),"Google Play Services trebuie să fie actualizate")</f>
        <v>Google Play Services trebuie să fie actualizate</v>
      </c>
    </row>
    <row r="57">
      <c r="A57" s="1" t="s">
        <v>111</v>
      </c>
      <c r="B57" s="1" t="s">
        <v>112</v>
      </c>
      <c r="C57" s="1" t="str">
        <f>IFERROR(__xludf.DUMMYFUNCTION("GoogleTranslate(B57, ""en"", ""pl"")"),"Aby włączyć ekspozycji Alert, należy uaktualnić do najnowszej wersji zaawansowania usług Google.")</f>
        <v>Aby włączyć ekspozycji Alert, należy uaktualnić do najnowszej wersji zaawansowania usług Google.</v>
      </c>
      <c r="D57" s="1" t="str">
        <f>IFERROR(__xludf.DUMMYFUNCTION("GoogleTranslate(B57, ""en"", ""pt"")"),"Para ativar Alerta exposição, você precisa atualizar para a versão mais recente do Google Play Services.")</f>
        <v>Para ativar Alerta exposição, você precisa atualizar para a versão mais recente do Google Play Services.</v>
      </c>
      <c r="E57" s="1" t="str">
        <f>IFERROR(__xludf.DUMMYFUNCTION("GoogleTranslate(B57, ""en"", ""bg"")"),"За да се даде възможност на експонацията Alert, трябва да преминете към най-новата версия на услугите на Google Play.")</f>
        <v>За да се даде възможност на експонацията Alert, трябва да преминете към най-новата версия на услугите на Google Play.</v>
      </c>
      <c r="F57" s="1" t="str">
        <f>IFERROR(__xludf.DUMMYFUNCTION("GoogleTranslate(B57, ""en"", ""ro"")"),"Pentru a activa alerta de expunere, trebuie să faceți upgrade la cea mai recentă versiune de Google Play Services.")</f>
        <v>Pentru a activa alerta de expunere, trebuie să faceți upgrade la cea mai recentă versiune de Google Play Services.</v>
      </c>
    </row>
    <row r="58">
      <c r="A58" s="1" t="s">
        <v>113</v>
      </c>
      <c r="B58" s="1" t="s">
        <v>108</v>
      </c>
      <c r="C58" s="1" t="str">
        <f>IFERROR(__xludf.DUMMYFUNCTION("GoogleTranslate(B58, ""en"", ""pl"")"),"Sprawdź, modernizacje")</f>
        <v>Sprawdź, modernizacje</v>
      </c>
      <c r="D58" s="1" t="str">
        <f>IFERROR(__xludf.DUMMYFUNCTION("GoogleTranslate(B58, ""en"", ""pt"")"),"Verificar se há atualizações")</f>
        <v>Verificar se há atualizações</v>
      </c>
      <c r="E58" s="1" t="str">
        <f>IFERROR(__xludf.DUMMYFUNCTION("GoogleTranslate(B58, ""en"", ""bg"")"),"Проверка за актуализации")</f>
        <v>Проверка за актуализации</v>
      </c>
      <c r="F58" s="1" t="str">
        <f>IFERROR(__xludf.DUMMYFUNCTION("GoogleTranslate(B58, ""en"", ""ro"")"),"Verificați pentru upgrade-uri")</f>
        <v>Verificați pentru upgrade-uri</v>
      </c>
    </row>
    <row r="59">
      <c r="A59" s="1" t="s">
        <v>114</v>
      </c>
      <c r="B59" s="1" t="s">
        <v>115</v>
      </c>
      <c r="C59" s="1" t="str">
        <f>IFERROR(__xludf.DUMMYFUNCTION("GoogleTranslate(B59, ""en"", ""pl"")"),"Informacja o ochronie danych Wskazówka")</f>
        <v>Informacja o ochronie danych Wskazówka</v>
      </c>
      <c r="D59" s="1" t="str">
        <f>IFERROR(__xludf.DUMMYFUNCTION("GoogleTranslate(B59, ""en"", ""pt"")"),"Proteção de Informações Aviso dados")</f>
        <v>Proteção de Informações Aviso dados</v>
      </c>
      <c r="E59" s="1" t="str">
        <f>IFERROR(__xludf.DUMMYFUNCTION("GoogleTranslate(B59, ""en"", ""bg"")"),"Защита Обявление данни")</f>
        <v>Защита Обявление данни</v>
      </c>
      <c r="F59" s="1" t="str">
        <f>IFERROR(__xludf.DUMMYFUNCTION("GoogleTranslate(B59, ""en"", ""ro"")"),"Protecția datelor Anunț")</f>
        <v>Protecția datelor Anunț</v>
      </c>
    </row>
    <row r="60">
      <c r="A60" s="1" t="s">
        <v>116</v>
      </c>
      <c r="B60" s="1" t="s">
        <v>117</v>
      </c>
      <c r="C60" s="1" t="str">
        <f>IFERROR(__xludf.DUMMYFUNCTION("GoogleTranslate(B60, ""en"", ""pl"")"),"Możesz przeczytać o ochronie danych informacyjne tutaj")</f>
        <v>Możesz przeczytać o ochronie danych informacyjne tutaj</v>
      </c>
      <c r="D60" s="1" t="str">
        <f>IFERROR(__xludf.DUMMYFUNCTION("GoogleTranslate(B60, ""en"", ""pt"")"),"Você pode ler a informação Aviso de Protecção de Dados aqui")</f>
        <v>Você pode ler a informação Aviso de Protecção de Dados aqui</v>
      </c>
      <c r="E60" s="1" t="str">
        <f>IFERROR(__xludf.DUMMYFUNCTION("GoogleTranslate(B60, ""en"", ""bg"")"),"Можете да прочетете за защита на данните Информация Известието за тук")</f>
        <v>Можете да прочетете за защита на данните Информация Известието за тук</v>
      </c>
      <c r="F60" s="1" t="str">
        <f>IFERROR(__xludf.DUMMYFUNCTION("GoogleTranslate(B60, ""en"", ""ro"")"),"Puteți citi protecția datelor Informații Observă aici")</f>
        <v>Puteți citi protecția datelor Informații Observă aici</v>
      </c>
    </row>
    <row r="61">
      <c r="A61" s="1" t="s">
        <v>118</v>
      </c>
      <c r="B61" s="1" t="s">
        <v>119</v>
      </c>
      <c r="C61" s="1" t="str">
        <f>IFERROR(__xludf.DUMMYFUNCTION("GoogleTranslate(B61, ""en"", ""pl"")"),"DPIN nie można załadować")</f>
        <v>DPIN nie można załadować</v>
      </c>
      <c r="D61" s="1" t="str">
        <f>IFERROR(__xludf.DUMMYFUNCTION("GoogleTranslate(B61, ""en"", ""pt"")"),"O DPIN não poderia ser carregado")</f>
        <v>O DPIN não poderia ser carregado</v>
      </c>
      <c r="E61" s="1" t="str">
        <f>IFERROR(__xludf.DUMMYFUNCTION("GoogleTranslate(B61, ""en"", ""bg"")"),"В DPIN не може да се зареди")</f>
        <v>В DPIN не може да се зареди</v>
      </c>
      <c r="F61" s="1" t="str">
        <f>IFERROR(__xludf.DUMMYFUNCTION("GoogleTranslate(B61, ""en"", ""ro"")"),"DPIN nu a putut fi încărcat")</f>
        <v>DPIN nu a putut fi încărcat</v>
      </c>
    </row>
    <row r="62">
      <c r="A62" s="1" t="s">
        <v>120</v>
      </c>
      <c r="B62" s="1" t="s">
        <v>121</v>
      </c>
      <c r="C62" s="1" t="str">
        <f>IFERROR(__xludf.DUMMYFUNCTION("GoogleTranslate(B62, ""en"", ""pl"")"),"Zasady i Warunki")</f>
        <v>Zasady i Warunki</v>
      </c>
      <c r="D62" s="1" t="str">
        <f>IFERROR(__xludf.DUMMYFUNCTION("GoogleTranslate(B62, ""en"", ""pt"")"),"termos e Condições")</f>
        <v>termos e Condições</v>
      </c>
      <c r="E62" s="1" t="str">
        <f>IFERROR(__xludf.DUMMYFUNCTION("GoogleTranslate(B62, ""en"", ""bg"")"),"Правила и условия")</f>
        <v>Правила и условия</v>
      </c>
      <c r="F62" s="1" t="str">
        <f>IFERROR(__xludf.DUMMYFUNCTION("GoogleTranslate(B62, ""en"", ""ro"")"),"termeni si conditii")</f>
        <v>termeni si conditii</v>
      </c>
    </row>
    <row r="63">
      <c r="A63" s="1" t="s">
        <v>122</v>
      </c>
      <c r="B63" s="1" t="s">
        <v>123</v>
      </c>
      <c r="C63" s="1" t="str">
        <f>IFERROR(__xludf.DUMMYFUNCTION("GoogleTranslate(B63, ""en"", ""pl"")"),"Jeśli naciśniesz przycisk Rozpocznij, akceptujesz")</f>
        <v>Jeśli naciśniesz przycisk Rozpocznij, akceptujesz</v>
      </c>
      <c r="D63" s="1" t="str">
        <f>IFERROR(__xludf.DUMMYFUNCTION("GoogleTranslate(B63, ""en"", ""pt"")"),"Quando se toca em começar, você está aceitando")</f>
        <v>Quando se toca em começar, você está aceitando</v>
      </c>
      <c r="E63" s="1" t="str">
        <f>IFERROR(__xludf.DUMMYFUNCTION("GoogleTranslate(B63, ""en"", ""bg"")"),"Ако докоснете Започнете, Вие приемате")</f>
        <v>Ако докоснете Започнете, Вие приемате</v>
      </c>
      <c r="F63" s="1" t="str">
        <f>IFERROR(__xludf.DUMMYFUNCTION("GoogleTranslate(B63, ""en"", ""ro"")"),"Dacă atingeți începe, acceptați")</f>
        <v>Dacă atingeți începe, acceptați</v>
      </c>
    </row>
    <row r="64">
      <c r="A64" s="1" t="s">
        <v>124</v>
      </c>
      <c r="B64" s="1" t="s">
        <v>121</v>
      </c>
      <c r="C64" s="1" t="str">
        <f>IFERROR(__xludf.DUMMYFUNCTION("GoogleTranslate(B64, ""en"", ""pl"")"),"Zasady i Warunki")</f>
        <v>Zasady i Warunki</v>
      </c>
      <c r="D64" s="1" t="str">
        <f>IFERROR(__xludf.DUMMYFUNCTION("GoogleTranslate(B64, ""en"", ""pt"")"),"termos e Condições")</f>
        <v>termos e Condições</v>
      </c>
      <c r="E64" s="1" t="str">
        <f>IFERROR(__xludf.DUMMYFUNCTION("GoogleTranslate(B64, ""en"", ""bg"")"),"Правила и условия")</f>
        <v>Правила и условия</v>
      </c>
      <c r="F64" s="1" t="str">
        <f>IFERROR(__xludf.DUMMYFUNCTION("GoogleTranslate(B64, ""en"", ""ro"")"),"termeni si conditii")</f>
        <v>termeni si conditii</v>
      </c>
    </row>
    <row r="65">
      <c r="A65" s="1" t="s">
        <v>125</v>
      </c>
      <c r="B65" s="1" t="s">
        <v>126</v>
      </c>
      <c r="C65" s="1" t="str">
        <f>IFERROR(__xludf.DUMMYFUNCTION("GoogleTranslate(B65, ""en"", ""pl"")"),",")</f>
        <v>,</v>
      </c>
      <c r="D65" s="1" t="str">
        <f>IFERROR(__xludf.DUMMYFUNCTION("GoogleTranslate(B65, ""en"", ""pt"")"),".")</f>
        <v>.</v>
      </c>
      <c r="E65" s="1" t="str">
        <f>IFERROR(__xludf.DUMMYFUNCTION("GoogleTranslate(B65, ""en"", ""bg"")"),",")</f>
        <v>,</v>
      </c>
      <c r="F65" s="1" t="str">
        <f>IFERROR(__xludf.DUMMYFUNCTION("GoogleTranslate(B65, ""en"", ""ro"")"),".")</f>
        <v>.</v>
      </c>
    </row>
    <row r="66">
      <c r="A66" s="1" t="s">
        <v>127</v>
      </c>
      <c r="B66" s="1" t="s">
        <v>128</v>
      </c>
      <c r="C66" s="1" t="str">
        <f>IFERROR(__xludf.DUMMYFUNCTION("GoogleTranslate(B66, ""en"", ""pl"")"),"Warunki i zasady nie można załadować")</f>
        <v>Warunki i zasady nie można załadować</v>
      </c>
      <c r="D66" s="1" t="str">
        <f>IFERROR(__xludf.DUMMYFUNCTION("GoogleTranslate(B66, ""en"", ""pt"")"),"Os Termos e Condições não pôde ser carregado")</f>
        <v>Os Termos e Condições não pôde ser carregado</v>
      </c>
      <c r="E66" s="1" t="str">
        <f>IFERROR(__xludf.DUMMYFUNCTION("GoogleTranslate(B66, ""en"", ""bg"")"),"Условията и условия не могат да се заредят")</f>
        <v>Условията и условия не могат да се заредят</v>
      </c>
      <c r="F66" s="1" t="str">
        <f>IFERROR(__xludf.DUMMYFUNCTION("GoogleTranslate(B66, ""en"", ""ro"")"),"Termenii și condițiile care nu au putut fi încărcate")</f>
        <v>Termenii și condițiile care nu au putut fi încărcate</v>
      </c>
    </row>
    <row r="67">
      <c r="A67" s="1" t="s">
        <v>129</v>
      </c>
      <c r="B67" s="1" t="s">
        <v>130</v>
      </c>
      <c r="C67" s="1" t="str">
        <f>IFERROR(__xludf.DUMMYFUNCTION("GoogleTranslate(B67, ""en"", ""pl"")"),"Najnowsza aktualizacja")</f>
        <v>Najnowsza aktualizacja</v>
      </c>
      <c r="D67" s="1" t="str">
        <f>IFERROR(__xludf.DUMMYFUNCTION("GoogleTranslate(B67, ""en"", ""pt"")"),"Última atualização")</f>
        <v>Última atualização</v>
      </c>
      <c r="E67" s="1" t="str">
        <f>IFERROR(__xludf.DUMMYFUNCTION("GoogleTranslate(B67, ""en"", ""bg"")"),"Последна актуализация")</f>
        <v>Последна актуализация</v>
      </c>
      <c r="F67" s="1" t="str">
        <f>IFERROR(__xludf.DUMMYFUNCTION("GoogleTranslate(B67, ""en"", ""ro"")"),"Ultima actualizare")</f>
        <v>Ultima actualizare</v>
      </c>
    </row>
    <row r="68">
      <c r="A68" s="1" t="s">
        <v>131</v>
      </c>
      <c r="B68" s="1" t="s">
        <v>132</v>
      </c>
      <c r="C68" s="1" t="str">
        <f>IFERROR(__xludf.DUMMYFUNCTION("GoogleTranslate(B68, ""en"", ""pl"")"),"Wszystkich przypadków")</f>
        <v>Wszystkich przypadków</v>
      </c>
      <c r="D68" s="1" t="str">
        <f>IFERROR(__xludf.DUMMYFUNCTION("GoogleTranslate(B68, ""en"", ""pt"")"),"total de casos")</f>
        <v>total de casos</v>
      </c>
      <c r="E68" s="1" t="str">
        <f>IFERROR(__xludf.DUMMYFUNCTION("GoogleTranslate(B68, ""en"", ""bg"")"),"Общо случаи")</f>
        <v>Общо случаи</v>
      </c>
      <c r="F68" s="1" t="str">
        <f>IFERROR(__xludf.DUMMYFUNCTION("GoogleTranslate(B68, ""en"", ""ro"")"),"total de cazuri")</f>
        <v>total de cazuri</v>
      </c>
    </row>
    <row r="69">
      <c r="A69" s="1" t="s">
        <v>133</v>
      </c>
      <c r="B69" s="1" t="s">
        <v>134</v>
      </c>
      <c r="C69" s="1" t="str">
        <f>IFERROR(__xludf.DUMMYFUNCTION("GoogleTranslate(B69, ""en"", ""pl"")"),"zarejestrowanych zgonów")</f>
        <v>zarejestrowanych zgonów</v>
      </c>
      <c r="D69" s="1" t="str">
        <f>IFERROR(__xludf.DUMMYFUNCTION("GoogleTranslate(B69, ""en"", ""pt"")"),"mortes registrados")</f>
        <v>mortes registrados</v>
      </c>
      <c r="E69" s="1" t="str">
        <f>IFERROR(__xludf.DUMMYFUNCTION("GoogleTranslate(B69, ""en"", ""bg"")"),"Регистрирани смъртни случаи")</f>
        <v>Регистрирани смъртни случаи</v>
      </c>
      <c r="F69" s="1" t="str">
        <f>IFERROR(__xludf.DUMMYFUNCTION("GoogleTranslate(B69, ""en"", ""ro"")"),"decese înregistrate")</f>
        <v>decese înregistrate</v>
      </c>
    </row>
    <row r="70">
      <c r="A70" s="1" t="s">
        <v>135</v>
      </c>
      <c r="B70" s="1" t="s">
        <v>136</v>
      </c>
      <c r="C70" s="1" t="str">
        <f>IFERROR(__xludf.DUMMYFUNCTION("GoogleTranslate(B70, ""en"", ""pl"")"),"liczba hospitalizowanych")</f>
        <v>liczba hospitalizowanych</v>
      </c>
      <c r="D70" s="1" t="str">
        <f>IFERROR(__xludf.DUMMYFUNCTION("GoogleTranslate(B70, ""en"", ""pt"")"),"número hospitalizado")</f>
        <v>número hospitalizado</v>
      </c>
      <c r="E70" s="1" t="str">
        <f>IFERROR(__xludf.DUMMYFUNCTION("GoogleTranslate(B70, ""en"", ""bg"")"),"Номер в болница")</f>
        <v>Номер в болница</v>
      </c>
      <c r="F70" s="1" t="str">
        <f>IFERROR(__xludf.DUMMYFUNCTION("GoogleTranslate(B70, ""en"", ""ro"")"),"Numărul spitalizat")</f>
        <v>Numărul spitalizat</v>
      </c>
    </row>
    <row r="71">
      <c r="A71" s="1" t="s">
        <v>137</v>
      </c>
      <c r="B71" s="1" t="s">
        <v>138</v>
      </c>
      <c r="C71" s="1" t="str">
        <f>IFERROR(__xludf.DUMMYFUNCTION("GoogleTranslate(B71, ""en"", ""pl"")"),"testy negatywne")</f>
        <v>testy negatywne</v>
      </c>
      <c r="D71" s="1" t="str">
        <f>IFERROR(__xludf.DUMMYFUNCTION("GoogleTranslate(B71, ""en"", ""pt"")"),"testes negativos")</f>
        <v>testes negativos</v>
      </c>
      <c r="E71" s="1" t="str">
        <f>IFERROR(__xludf.DUMMYFUNCTION("GoogleTranslate(B71, ""en"", ""bg"")"),"Отрицателни тестове")</f>
        <v>Отрицателни тестове</v>
      </c>
      <c r="F71" s="1" t="str">
        <f>IFERROR(__xludf.DUMMYFUNCTION("GoogleTranslate(B71, ""en"", ""ro"")"),"teste negative")</f>
        <v>teste negative</v>
      </c>
    </row>
    <row r="72">
      <c r="A72" s="1" t="s">
        <v>139</v>
      </c>
      <c r="B72" s="1" t="s">
        <v>140</v>
      </c>
      <c r="C72" s="1" t="str">
        <f>IFERROR(__xludf.DUMMYFUNCTION("GoogleTranslate(B72, ""en"", ""pl"")"),"odzyskane przypadki")</f>
        <v>odzyskane przypadki</v>
      </c>
      <c r="D72" s="1" t="str">
        <f>IFERROR(__xludf.DUMMYFUNCTION("GoogleTranslate(B72, ""en"", ""pt"")"),"casos recuperados")</f>
        <v>casos recuperados</v>
      </c>
      <c r="E72" s="1" t="str">
        <f>IFERROR(__xludf.DUMMYFUNCTION("GoogleTranslate(B72, ""en"", ""bg"")"),"Възстановени случаи")</f>
        <v>Възстановени случаи</v>
      </c>
      <c r="F72" s="1" t="str">
        <f>IFERROR(__xludf.DUMMYFUNCTION("GoogleTranslate(B72, ""en"", ""ro"")"),"cazuri recuperate")</f>
        <v>cazuri recuperate</v>
      </c>
    </row>
    <row r="73">
      <c r="A73" s="1" t="s">
        <v>141</v>
      </c>
      <c r="B73" s="1" t="s">
        <v>142</v>
      </c>
      <c r="C73" s="1" t="str">
        <f>IFERROR(__xludf.DUMMYFUNCTION("GoogleTranslate(B73, ""en"", ""pl"")"),"Wymagane ICU")</f>
        <v>Wymagane ICU</v>
      </c>
      <c r="D73" s="1" t="str">
        <f>IFERROR(__xludf.DUMMYFUNCTION("GoogleTranslate(B73, ""en"", ""pt"")"),"Necessário UTI")</f>
        <v>Necessário UTI</v>
      </c>
      <c r="E73" s="1" t="str">
        <f>IFERROR(__xludf.DUMMYFUNCTION("GoogleTranslate(B73, ""en"", ""bg"")"),"Задължително ICU")</f>
        <v>Задължително ICU</v>
      </c>
      <c r="F73" s="1" t="str">
        <f>IFERROR(__xludf.DUMMYFUNCTION("GoogleTranslate(B73, ""en"", ""ro"")"),"Obligatoriu ATI")</f>
        <v>Obligatoriu ATI</v>
      </c>
    </row>
    <row r="74">
      <c r="A74" s="1" t="s">
        <v>143</v>
      </c>
      <c r="B74" s="1" t="s">
        <v>67</v>
      </c>
      <c r="C74" s="1" t="str">
        <f>IFERROR(__xludf.DUMMYFUNCTION("GoogleTranslate(B74, ""en"", ""pl"")"),"COVID zameldowanie")</f>
        <v>COVID zameldowanie</v>
      </c>
      <c r="D74" s="1" t="str">
        <f>IFERROR(__xludf.DUMMYFUNCTION("GoogleTranslate(B74, ""en"", ""pt"")"),"COVID de check-in")</f>
        <v>COVID de check-in</v>
      </c>
      <c r="E74" s="1" t="str">
        <f>IFERROR(__xludf.DUMMYFUNCTION("GoogleTranslate(B74, ""en"", ""bg"")"),"COVID настаняване")</f>
        <v>COVID настаняване</v>
      </c>
      <c r="F74" s="1" t="str">
        <f>IFERROR(__xludf.DUMMYFUNCTION("GoogleTranslate(B74, ""en"", ""ro"")"),"COVID Check-In")</f>
        <v>COVID Check-In</v>
      </c>
    </row>
    <row r="75">
      <c r="A75" s="1" t="s">
        <v>144</v>
      </c>
      <c r="B75" s="1" t="s">
        <v>145</v>
      </c>
      <c r="C75" s="1" t="str">
        <f>IFERROR(__xludf.DUMMYFUNCTION("GoogleTranslate(B75, ""en"", ""pl"")"),"Dziękuję Ci")</f>
        <v>Dziękuję Ci</v>
      </c>
      <c r="D75" s="1" t="str">
        <f>IFERROR(__xludf.DUMMYFUNCTION("GoogleTranslate(B75, ""en"", ""pt"")"),"Obrigado")</f>
        <v>Obrigado</v>
      </c>
      <c r="E75" s="1" t="str">
        <f>IFERROR(__xludf.DUMMYFUNCTION("GoogleTranslate(B75, ""en"", ""bg"")"),"Благодаря ти")</f>
        <v>Благодаря ти</v>
      </c>
      <c r="F75" s="1" t="str">
        <f>IFERROR(__xludf.DUMMYFUNCTION("GoogleTranslate(B75, ""en"", ""ro"")"),"Mulțumesc")</f>
        <v>Mulțumesc</v>
      </c>
    </row>
    <row r="76">
      <c r="A76" s="1" t="s">
        <v>146</v>
      </c>
      <c r="B76" s="1" t="s">
        <v>147</v>
      </c>
      <c r="C76" s="1" t="str">
        <f>IFERROR(__xludf.DUMMYFUNCTION("GoogleTranslate(B76, ""en"", ""pl"")"),"** Czy masz gorączkę? - wysoką temperaturę ponad 38 stopni Celsjusza ** \ n \ nSymptoms z gorączką mogą obejmować wypiekami na twarzy, uczucie zmęczenia i jest ciepło lub gorąco w dotyku.")</f>
        <v>** Czy masz gorączkę? - wysoką temperaturę ponad 38 stopni Celsjusza ** \ n \ nSymptoms z gorączką mogą obejmować wypiekami na twarzy, uczucie zmęczenia i jest ciepło lub gorąco w dotyku.</v>
      </c>
      <c r="D76" s="1" t="str">
        <f>IFERROR(__xludf.DUMMYFUNCTION("GoogleTranslate(B76, ""en"", ""pt"")"),"** Você tem uma febre? - uma temperatura elevada mais de 38 graus Celsius ** \ n \ nSymptoms de uma febre pode incluir as bochechas coradas, sensação de cansaço e estar morna ou quente ao toque.")</f>
        <v>** Você tem uma febre? - uma temperatura elevada mais de 38 graus Celsius ** \ n \ nSymptoms de uma febre pode incluir as bochechas coradas, sensação de cansaço e estar morna ou quente ao toque.</v>
      </c>
      <c r="E76" s="1" t="str">
        <f>IFERROR(__xludf.DUMMYFUNCTION("GoogleTranslate(B76, ""en"", ""bg"")"),"** Имате ли треска - висока температура над 38 градуса по Целзий ** \ н \ nSymptoms на висока температура могат да включват зачервяване по бузите, чувство на умора и е топло или горещо при допир.")</f>
        <v>** Имате ли треска - висока температура над 38 градуса по Целзий ** \ н \ nSymptoms на висока температура могат да включват зачервяване по бузите, чувство на умора и е топло или горещо при допир.</v>
      </c>
      <c r="F76" s="1" t="str">
        <f>IFERROR(__xludf.DUMMYFUNCTION("GoogleTranslate(B76, ""en"", ""ro"")"),"** Ai febră? - o temperatură ridicată de peste 38 de grade Celsius ** \ n \ nSymptoms de febra pot include obrajii eritematoase, senzație de oboseală și de a fi cald sau fierbinte la atingere.")</f>
        <v>** Ai febră? - o temperatură ridicată de peste 38 de grade Celsius ** \ n \ nSymptoms de febra pot include obrajii eritematoase, senzație de oboseală și de a fi cald sau fierbinte la atingere.</v>
      </c>
    </row>
    <row r="77">
      <c r="A77" s="1" t="s">
        <v>148</v>
      </c>
      <c r="B77" s="1" t="s">
        <v>149</v>
      </c>
      <c r="C77" s="1" t="str">
        <f>IFERROR(__xludf.DUMMYFUNCTION("GoogleTranslate(B77, ""en"", ""pl"")"),"gorączka")</f>
        <v>gorączka</v>
      </c>
      <c r="D77" s="1" t="str">
        <f>IFERROR(__xludf.DUMMYFUNCTION("GoogleTranslate(B77, ""en"", ""pt"")"),"febre")</f>
        <v>febre</v>
      </c>
      <c r="E77" s="1" t="str">
        <f>IFERROR(__xludf.DUMMYFUNCTION("GoogleTranslate(B77, ""en"", ""bg"")"),"треска")</f>
        <v>треска</v>
      </c>
      <c r="F77" s="1" t="str">
        <f>IFERROR(__xludf.DUMMYFUNCTION("GoogleTranslate(B77, ""en"", ""ro"")"),"febră")</f>
        <v>febră</v>
      </c>
    </row>
    <row r="78">
      <c r="A78" s="1" t="s">
        <v>150</v>
      </c>
      <c r="B78" s="1" t="s">
        <v>151</v>
      </c>
      <c r="C78" s="1" t="str">
        <f>IFERROR(__xludf.DUMMYFUNCTION("GoogleTranslate(B78, ""en"", ""pl"")"),"Wysoka temperatura i dreszcze")</f>
        <v>Wysoka temperatura i dreszcze</v>
      </c>
      <c r="D78" s="1" t="str">
        <f>IFERROR(__xludf.DUMMYFUNCTION("GoogleTranslate(B78, ""en"", ""pt"")"),"Alta temperatura ou arrepios")</f>
        <v>Alta temperatura ou arrepios</v>
      </c>
      <c r="E78" s="1" t="str">
        <f>IFERROR(__xludf.DUMMYFUNCTION("GoogleTranslate(B78, ""en"", ""bg"")"),"Висока температура или втрисане")</f>
        <v>Висока температура или втрисане</v>
      </c>
      <c r="F78" s="1" t="str">
        <f>IFERROR(__xludf.DUMMYFUNCTION("GoogleTranslate(B78, ""en"", ""ro"")"),"Temperatură ridicată sau frisoane")</f>
        <v>Temperatură ridicată sau frisoane</v>
      </c>
    </row>
    <row r="79">
      <c r="A79" s="1" t="s">
        <v>152</v>
      </c>
      <c r="B79" s="1" t="s">
        <v>153</v>
      </c>
      <c r="C79" s="1" t="str">
        <f>IFERROR(__xludf.DUMMYFUNCTION("GoogleTranslate(B79, ""en"", ""pl"")"),"kaszel")</f>
        <v>kaszel</v>
      </c>
      <c r="D79" s="1" t="str">
        <f>IFERROR(__xludf.DUMMYFUNCTION("GoogleTranslate(B79, ""en"", ""pt"")"),"tosse")</f>
        <v>tosse</v>
      </c>
      <c r="E79" s="1" t="str">
        <f>IFERROR(__xludf.DUMMYFUNCTION("GoogleTranslate(B79, ""en"", ""bg"")"),"кашлица")</f>
        <v>кашлица</v>
      </c>
      <c r="F79" s="1" t="str">
        <f>IFERROR(__xludf.DUMMYFUNCTION("GoogleTranslate(B79, ""en"", ""ro"")"),"tuse")</f>
        <v>tuse</v>
      </c>
    </row>
    <row r="80">
      <c r="A80" s="1" t="s">
        <v>154</v>
      </c>
      <c r="B80" s="1" t="s">
        <v>155</v>
      </c>
      <c r="C80" s="1" t="str">
        <f>IFERROR(__xludf.DUMMYFUNCTION("GoogleTranslate(B80, ""en"", ""pl"")"),"** Czy masz jakiś rodzaj kaszlu? **")</f>
        <v>** Czy masz jakiś rodzaj kaszlu? **</v>
      </c>
      <c r="D80" s="1" t="str">
        <f>IFERROR(__xludf.DUMMYFUNCTION("GoogleTranslate(B80, ""en"", ""pt"")"),"** Você tem algum tipo de tosse? **")</f>
        <v>** Você tem algum tipo de tosse? **</v>
      </c>
      <c r="E80" s="1" t="str">
        <f>IFERROR(__xludf.DUMMYFUNCTION("GoogleTranslate(B80, ""en"", ""bg"")"),"** Имате ли всякакъв вид кашлица? **")</f>
        <v>** Имате ли всякакъв вид кашлица? **</v>
      </c>
      <c r="F80" s="1" t="str">
        <f>IFERROR(__xludf.DUMMYFUNCTION("GoogleTranslate(B80, ""en"", ""ro"")"),"** Ai orice tip de tuse? **")</f>
        <v>** Ai orice tip de tuse? **</v>
      </c>
    </row>
    <row r="81">
      <c r="A81" s="1" t="s">
        <v>156</v>
      </c>
      <c r="B81" s="1" t="s">
        <v>157</v>
      </c>
      <c r="C81" s="1" t="str">
        <f>IFERROR(__xludf.DUMMYFUNCTION("GoogleTranslate(B81, ""en"", ""pl"")"),"Kaszel")</f>
        <v>Kaszel</v>
      </c>
      <c r="D81" s="1" t="str">
        <f>IFERROR(__xludf.DUMMYFUNCTION("GoogleTranslate(B81, ""en"", ""pt"")"),"Tosse")</f>
        <v>Tosse</v>
      </c>
      <c r="E81" s="1" t="str">
        <f>IFERROR(__xludf.DUMMYFUNCTION("GoogleTranslate(B81, ""en"", ""bg"")"),"кашлица")</f>
        <v>кашлица</v>
      </c>
      <c r="F81" s="1" t="str">
        <f>IFERROR(__xludf.DUMMYFUNCTION("GoogleTranslate(B81, ""en"", ""ro"")"),"Tuse")</f>
        <v>Tuse</v>
      </c>
    </row>
    <row r="82">
      <c r="A82" s="1" t="s">
        <v>158</v>
      </c>
      <c r="B82" s="1" t="s">
        <v>159</v>
      </c>
      <c r="C82" s="1" t="str">
        <f>IFERROR(__xludf.DUMMYFUNCTION("GoogleTranslate(B82, ""en"", ""pl"")"),"oddech")</f>
        <v>oddech</v>
      </c>
      <c r="D82" s="1" t="str">
        <f>IFERROR(__xludf.DUMMYFUNCTION("GoogleTranslate(B82, ""en"", ""pt"")"),"respiração")</f>
        <v>respiração</v>
      </c>
      <c r="E82" s="1" t="str">
        <f>IFERROR(__xludf.DUMMYFUNCTION("GoogleTranslate(B82, ""en"", ""bg"")"),"дъх")</f>
        <v>дъх</v>
      </c>
      <c r="F82" s="1" t="str">
        <f>IFERROR(__xludf.DUMMYFUNCTION("GoogleTranslate(B82, ""en"", ""ro"")"),"suflare")</f>
        <v>suflare</v>
      </c>
    </row>
    <row r="83">
      <c r="A83" s="1" t="s">
        <v>160</v>
      </c>
      <c r="B83" s="1" t="s">
        <v>161</v>
      </c>
      <c r="C83" s="1" t="str">
        <f>IFERROR(__xludf.DUMMYFUNCTION("GoogleTranslate(B83, ""en"", ""pl"")"),"** Czy masz jakieś problemy z oddychaniem? ** \ n \ nW może być jak dysząc lub uczucie jak nie można napełnić płuca.")</f>
        <v>** Czy masz jakieś problemy z oddychaniem? ** \ n \ nW może być jak dysząc lub uczucie jak nie można napełnić płuca.</v>
      </c>
      <c r="D83" s="1" t="str">
        <f>IFERROR(__xludf.DUMMYFUNCTION("GoogleTranslate(B83, ""en"", ""pt"")"),"** Você tem alguma dificuldade em respirar? ** \ n \ n Este poderia ser como ofegante ou sensação de que você não pode encher os pulmões.")</f>
        <v>** Você tem alguma dificuldade em respirar? ** \ n \ n Este poderia ser como ofegante ou sensação de que você não pode encher os pulmões.</v>
      </c>
      <c r="E83" s="1" t="str">
        <f>IFERROR(__xludf.DUMMYFUNCTION("GoogleTranslate(B83, ""en"", ""bg"")"),"** Имате ли проблем с дишането? ** \ н \ nТова може да бъде като задъхан или чувство като теб не може да запълни белите дробове.")</f>
        <v>** Имате ли проблем с дишането? ** \ н \ nТова може да бъде като задъхан или чувство като теб не може да запълни белите дробове.</v>
      </c>
      <c r="F83" s="1" t="str">
        <f>IFERROR(__xludf.DUMMYFUNCTION("GoogleTranslate(B83, ""en"", ""ro"")"),"** Ai dificultăți de respirație? ** \ n \ nAcest ar putea fi ca gafaind sau sentimentul ca tine nu se poate umple plămânii.")</f>
        <v>** Ai dificultăți de respirație? ** \ n \ nAcest ar putea fi ca gafaind sau sentimentul ca tine nu se poate umple plămânii.</v>
      </c>
    </row>
    <row r="84">
      <c r="A84" s="1" t="s">
        <v>162</v>
      </c>
      <c r="B84" s="1" t="s">
        <v>163</v>
      </c>
      <c r="C84" s="1" t="str">
        <f>IFERROR(__xludf.DUMMYFUNCTION("GoogleTranslate(B84, ""en"", ""pl"")"),"trudności w oddychaniu")</f>
        <v>trudności w oddychaniu</v>
      </c>
      <c r="D84" s="1" t="str">
        <f>IFERROR(__xludf.DUMMYFUNCTION("GoogleTranslate(B84, ""en"", ""pt"")"),"Dificuldade para respirar")</f>
        <v>Dificuldade para respirar</v>
      </c>
      <c r="E84" s="1" t="str">
        <f>IFERROR(__xludf.DUMMYFUNCTION("GoogleTranslate(B84, ""en"", ""bg"")"),"Затруднено дишане")</f>
        <v>Затруднено дишане</v>
      </c>
      <c r="F84" s="1" t="str">
        <f>IFERROR(__xludf.DUMMYFUNCTION("GoogleTranslate(B84, ""en"", ""ro"")"),"Respiratie dificila")</f>
        <v>Respiratie dificila</v>
      </c>
    </row>
    <row r="85">
      <c r="A85" s="1" t="s">
        <v>164</v>
      </c>
      <c r="B85" s="1" t="s">
        <v>165</v>
      </c>
      <c r="C85" s="1" t="str">
        <f>IFERROR(__xludf.DUMMYFUNCTION("GoogleTranslate(B85, ""en"", ""pl"")"),"grypa")</f>
        <v>grypa</v>
      </c>
      <c r="D85" s="1" t="str">
        <f>IFERROR(__xludf.DUMMYFUNCTION("GoogleTranslate(B85, ""en"", ""pt"")"),"gripe")</f>
        <v>gripe</v>
      </c>
      <c r="E85" s="1" t="str">
        <f>IFERROR(__xludf.DUMMYFUNCTION("GoogleTranslate(B85, ""en"", ""bg"")"),"грип")</f>
        <v>грип</v>
      </c>
      <c r="F85" s="1" t="str">
        <f>IFERROR(__xludf.DUMMYFUNCTION("GoogleTranslate(B85, ""en"", ""ro"")"),"gripă")</f>
        <v>gripă</v>
      </c>
    </row>
    <row r="86">
      <c r="A86" s="1" t="s">
        <v>166</v>
      </c>
      <c r="B86" s="1" t="s">
        <v>167</v>
      </c>
      <c r="C86" s="1" t="str">
        <f>IFERROR(__xludf.DUMMYFUNCTION("GoogleTranslate(B86, ""en"", ""pl"")"),"** Czy masz jakąkolwiek utratę poczucia smaku lub zapachu? ** \ n \ nW może oznaczać, że nie może nic smak lub zapach lub smak lub zapach rzeczy różni się od normalnego.")</f>
        <v>** Czy masz jakąkolwiek utratę poczucia smaku lub zapachu? ** \ n \ nW może oznaczać, że nie może nic smak lub zapach lub smak lub zapach rzeczy różni się od normalnego.</v>
      </c>
      <c r="D86" s="1" t="str">
        <f>IFERROR(__xludf.DUMMYFUNCTION("GoogleTranslate(B86, ""en"", ""pt"")"),"** Você tem alguma perda do sentido do gosto ou cheiro? ** \ n \ nIsto pode significar que você não pode provar ou cheiro qualquer coisa, ou coisas gosto ou cheiro diferente ao normal.")</f>
        <v>** Você tem alguma perda do sentido do gosto ou cheiro? ** \ n \ nIsto pode significar que você não pode provar ou cheiro qualquer coisa, ou coisas gosto ou cheiro diferente ao normal.</v>
      </c>
      <c r="E86" s="1" t="str">
        <f>IFERROR(__xludf.DUMMYFUNCTION("GoogleTranslate(B86, ""en"", ""bg"")"),"** Имате ли загуба на чувство за вкус и мирис? ** \ н \ nТова може да означава, че не може да опитате или миризма нещо или неща, миризма или вкус, различен от нормалното.")</f>
        <v>** Имате ли загуба на чувство за вкус и мирис? ** \ н \ nТова може да означава, че не може да опитате или миризма нещо или неща, миризма или вкус, различен от нормалното.</v>
      </c>
      <c r="F86" s="1" t="str">
        <f>IFERROR(__xludf.DUMMYFUNCTION("GoogleTranslate(B86, ""en"", ""ro"")"),"** Ai pierderea simțului gustului sau mirosului? ** \ n \ nAceastă ar putea însemna că nu poți gusta sau miros nimic, sau lucruri gust sau miros diferit la normal.")</f>
        <v>** Ai pierderea simțului gustului sau mirosului? ** \ n \ nAceastă ar putea însemna că nu poți gusta sau miros nimic, sau lucruri gust sau miros diferit la normal.</v>
      </c>
    </row>
    <row r="87">
      <c r="A87" s="1" t="s">
        <v>168</v>
      </c>
      <c r="B87" s="1" t="s">
        <v>169</v>
      </c>
      <c r="C87" s="1" t="str">
        <f>IFERROR(__xludf.DUMMYFUNCTION("GoogleTranslate(B87, ""en"", ""pl"")"),"Utrata poczucia smaku i zapachu")</f>
        <v>Utrata poczucia smaku i zapachu</v>
      </c>
      <c r="D87" s="1" t="str">
        <f>IFERROR(__xludf.DUMMYFUNCTION("GoogleTranslate(B87, ""en"", ""pt"")"),"Perda do sentido do gosto ou cheiro")</f>
        <v>Perda do sentido do gosto ou cheiro</v>
      </c>
      <c r="E87" s="1" t="str">
        <f>IFERROR(__xludf.DUMMYFUNCTION("GoogleTranslate(B87, ""en"", ""bg"")"),"Загуба на усещане за вкус и мирис")</f>
        <v>Загуба на усещане за вкус и мирис</v>
      </c>
      <c r="F87" s="1" t="str">
        <f>IFERROR(__xludf.DUMMYFUNCTION("GoogleTranslate(B87, ""en"", ""ro"")"),"Pierderea simțului gustului sau a mirosului")</f>
        <v>Pierderea simțului gustului sau a mirosului</v>
      </c>
    </row>
    <row r="88">
      <c r="A88" s="1" t="s">
        <v>170</v>
      </c>
      <c r="B88" s="1" t="s">
        <v>171</v>
      </c>
      <c r="C88" s="1" t="str">
        <f>IFERROR(__xludf.DUMMYFUNCTION("GoogleTranslate(B88, ""en"", ""pl"")"),"tak")</f>
        <v>tak</v>
      </c>
      <c r="D88" s="1" t="str">
        <f>IFERROR(__xludf.DUMMYFUNCTION("GoogleTranslate(B88, ""en"", ""pt"")"),"sim")</f>
        <v>sim</v>
      </c>
      <c r="E88" s="1" t="str">
        <f>IFERROR(__xludf.DUMMYFUNCTION("GoogleTranslate(B88, ""en"", ""bg"")"),"да")</f>
        <v>да</v>
      </c>
      <c r="F88" s="1" t="str">
        <f>IFERROR(__xludf.DUMMYFUNCTION("GoogleTranslate(B88, ""en"", ""ro"")"),"da")</f>
        <v>da</v>
      </c>
    </row>
    <row r="89">
      <c r="A89" s="1" t="s">
        <v>172</v>
      </c>
      <c r="B89" s="1" t="s">
        <v>173</v>
      </c>
      <c r="C89" s="1" t="str">
        <f>IFERROR(__xludf.DUMMYFUNCTION("GoogleTranslate(B89, ""en"", ""pl"")"),"Nie")</f>
        <v>Nie</v>
      </c>
      <c r="D89" s="1" t="str">
        <f>IFERROR(__xludf.DUMMYFUNCTION("GoogleTranslate(B89, ""en"", ""pt"")"),"Não")</f>
        <v>Não</v>
      </c>
      <c r="E89" s="1" t="str">
        <f>IFERROR(__xludf.DUMMYFUNCTION("GoogleTranslate(B89, ""en"", ""bg"")"),"Не")</f>
        <v>Не</v>
      </c>
      <c r="F89" s="1" t="str">
        <f>IFERROR(__xludf.DUMMYFUNCTION("GoogleTranslate(B89, ""en"", ""ro"")"),"Nu")</f>
        <v>Nu</v>
      </c>
    </row>
    <row r="90">
      <c r="A90" s="1" t="s">
        <v>174</v>
      </c>
      <c r="B90" s="1" t="s">
        <v>175</v>
      </c>
      <c r="C90" s="1" t="str">
        <f>IFERROR(__xludf.DUMMYFUNCTION("GoogleTranslate(B90, ""en"", ""pl"")"),"Objawy te są dopasowane do objawów koronawirusa. Pamiętaj, że 8 z 10 osób z COVID-19 odzyskać w domu z odpoczynku i over-the-counter medycyny. \ N \ n ## Co dalej \ n \ nProszę izolat siebie w domu, aby chronić innych. \ N \ nCall Twój GP uzyskać poradę i"&amp;" sprawdzić, czy powinny być badane na COVID-19.")</f>
        <v>Objawy te są dopasowane do objawów koronawirusa. Pamiętaj, że 8 z 10 osób z COVID-19 odzyskać w domu z odpoczynku i over-the-counter medycyny. \ N \ n ## Co dalej \ n \ nProszę izolat siebie w domu, aby chronić innych. \ N \ nCall Twój GP uzyskać poradę i sprawdzić, czy powinny być badane na COVID-19.</v>
      </c>
      <c r="D90" s="1" t="str">
        <f>IFERROR(__xludf.DUMMYFUNCTION("GoogleTranslate(B90, ""en"", ""pt"")"),"Estes sintomas são uma correspondência para os sintomas de coronavírus. Lembre-se, 8 em cada 10 pessoas com COVID-19 recuperar em casa com repouso e over-the-counter medicina. \ N \ n ## O que fazer em seguida \ n \ nPor favor, auto-isolar em casa para ou"&amp;"tros protegem. \ N \ Ncall seu médico para obter aconselhamento e veja se você deve ser testada para COVID-19.")</f>
        <v>Estes sintomas são uma correspondência para os sintomas de coronavírus. Lembre-se, 8 em cada 10 pessoas com COVID-19 recuperar em casa com repouso e over-the-counter medicina. \ N \ n ## O que fazer em seguida \ n \ nPor favor, auto-isolar em casa para outros protegem. \ N \ Ncall seu médico para obter aconselhamento e veja se você deve ser testada para COVID-19.</v>
      </c>
      <c r="E90" s="1" t="str">
        <f>IFERROR(__xludf.DUMMYFUNCTION("GoogleTranslate(B90, ""en"", ""bg"")"),"Тези симптоми мач за симптомите на коронавирус. Не забравяйте, че 8 от 10 души с COVID-19 се възстановява у дома си с почивка и над-на борсата медицина. \ Н \ Н ## Какво да направите после \ н \ nМоля самостоятелно изолат у дома да се защитят други. \ Н \"&amp;" nCall личния ви лекар, за да получите съвет и да видим дали трябва да бъдат тествани за COVID-19.")</f>
        <v>Тези симптоми мач за симптомите на коронавирус. Не забравяйте, че 8 от 10 души с COVID-19 се възстановява у дома си с почивка и над-на борсата медицина. \ Н \ Н ## Какво да направите после \ н \ nМоля самостоятелно изолат у дома да се защитят други. \ Н \ nCall личния ви лекар, за да получите съвет и да видим дали трябва да бъдат тествани за COVID-19.</v>
      </c>
      <c r="F90" s="1" t="str">
        <f>IFERROR(__xludf.DUMMYFUNCTION("GoogleTranslate(B90, ""en"", ""ro"")"),"Aceste simptome sunt un meci pentru simptomele de coronavirus. Amintiți-vă, 8 din 10 persoane cu COVID-19 recupera la domiciliu, cu repaus si over-the-counter medicament. \ N \ n ## Ce se face în continuare \ n \ nVă de auto-izolat la domiciliu altora pro"&amp;"tejari. \ N \ nCall medicul de familie pentru a primi sfaturi și a vedea dacă ar trebui să fie testate pentru COVID-19.")</f>
        <v>Aceste simptome sunt un meci pentru simptomele de coronavirus. Amintiți-vă, 8 din 10 persoane cu COVID-19 recupera la domiciliu, cu repaus si over-the-counter medicament. \ N \ n ## Ce se face în continuare \ n \ nVă de auto-izolat la domiciliu altora protejari. \ N \ nCall medicul de familie pentru a primi sfaturi și a vedea dacă ar trebui să fie testate pentru COVID-19.</v>
      </c>
    </row>
    <row r="91">
      <c r="A91" s="1" t="s">
        <v>176</v>
      </c>
      <c r="B91" s="1" t="s">
        <v>177</v>
      </c>
      <c r="C91" s="1" t="str">
        <f>IFERROR(__xludf.DUMMYFUNCTION("GoogleTranslate(B91, ""en"", ""pl"")"),"Dobrze słyszeć, że czujesz się lepiej. Bądź dobrze postępując zgodnie ze wskazówkami na hse.ie.")</f>
        <v>Dobrze słyszeć, że czujesz się lepiej. Bądź dobrze postępując zgodnie ze wskazówkami na hse.ie.</v>
      </c>
      <c r="D91" s="1" t="str">
        <f>IFERROR(__xludf.DUMMYFUNCTION("GoogleTranslate(B91, ""en"", ""pt"")"),"É bom ouvir você está se sentindo melhor. Fique bem, seguindo os conselhos sobre hse.ie.")</f>
        <v>É bom ouvir você está se sentindo melhor. Fique bem, seguindo os conselhos sobre hse.ie.</v>
      </c>
      <c r="E91" s="1" t="str">
        <f>IFERROR(__xludf.DUMMYFUNCTION("GoogleTranslate(B91, ""en"", ""bg"")"),"Радвам се да те чуя се чувствате по-добре. Стойте добре, като следвате съветите на hse.ie.")</f>
        <v>Радвам се да те чуя се чувствате по-добре. Стойте добре, като следвате съветите на hse.ie.</v>
      </c>
      <c r="F91" s="1" t="str">
        <f>IFERROR(__xludf.DUMMYFUNCTION("GoogleTranslate(B91, ""en"", ""ro"")"),"Mă bucur să te aud te simți mai bine. Stai bine urmând sfaturile privind hse.ie.")</f>
        <v>Mă bucur să te aud te simți mai bine. Stai bine urmând sfaturile privind hse.ie.</v>
      </c>
    </row>
    <row r="92">
      <c r="A92" s="1" t="s">
        <v>178</v>
      </c>
      <c r="B92" s="1" t="s">
        <v>179</v>
      </c>
      <c r="C92" s="1" t="str">
        <f>IFERROR(__xludf.DUMMYFUNCTION("GoogleTranslate(B92, ""en"", ""pl"")"),"Czytaj więcej porad tutaj")</f>
        <v>Czytaj więcej porad tutaj</v>
      </c>
      <c r="D92" s="1" t="str">
        <f>IFERROR(__xludf.DUMMYFUNCTION("GoogleTranslate(B92, ""en"", ""pt"")"),"Leia mais conselhos aqui")</f>
        <v>Leia mais conselhos aqui</v>
      </c>
      <c r="E92" s="1" t="str">
        <f>IFERROR(__xludf.DUMMYFUNCTION("GoogleTranslate(B92, ""en"", ""bg"")"),"Прочетете повече съвети тук")</f>
        <v>Прочетете повече съвети тук</v>
      </c>
      <c r="F92" s="1" t="str">
        <f>IFERROR(__xludf.DUMMYFUNCTION("GoogleTranslate(B92, ""en"", ""ro"")"),"Citiți mai multe sfaturi aici")</f>
        <v>Citiți mai multe sfaturi aici</v>
      </c>
    </row>
    <row r="93">
      <c r="A93" s="1" t="s">
        <v>180</v>
      </c>
      <c r="B93" s="1" t="s">
        <v>181</v>
      </c>
      <c r="C93" s="1" t="str">
        <f>IFERROR(__xludf.DUMMYFUNCTION("GoogleTranslate(B93, ""en"", ""pl"")"),"Zobacz moją historię")</f>
        <v>Zobacz moją historię</v>
      </c>
      <c r="D93" s="1" t="str">
        <f>IFERROR(__xludf.DUMMYFUNCTION("GoogleTranslate(B93, ""en"", ""pt"")"),"Ver meu histórico")</f>
        <v>Ver meu histórico</v>
      </c>
      <c r="E93" s="1" t="str">
        <f>IFERROR(__xludf.DUMMYFUNCTION("GoogleTranslate(B93, ""en"", ""bg"")"),"Преглед на историята на моя")</f>
        <v>Преглед на историята на моя</v>
      </c>
      <c r="F93" s="1" t="str">
        <f>IFERROR(__xludf.DUMMYFUNCTION("GoogleTranslate(B93, ""en"", ""ro"")"),"Vezi istoricul")</f>
        <v>Vezi istoricul</v>
      </c>
    </row>
    <row r="94">
      <c r="A94" s="1" t="s">
        <v>182</v>
      </c>
      <c r="B94" s="1" t="s">
        <v>67</v>
      </c>
      <c r="C94" s="1" t="str">
        <f>IFERROR(__xludf.DUMMYFUNCTION("GoogleTranslate(B94, ""en"", ""pl"")"),"COVID zameldowanie")</f>
        <v>COVID zameldowanie</v>
      </c>
      <c r="D94" s="1" t="str">
        <f>IFERROR(__xludf.DUMMYFUNCTION("GoogleTranslate(B94, ""en"", ""pt"")"),"COVID de check-in")</f>
        <v>COVID de check-in</v>
      </c>
      <c r="E94" s="1" t="str">
        <f>IFERROR(__xludf.DUMMYFUNCTION("GoogleTranslate(B94, ""en"", ""bg"")"),"COVID настаняване")</f>
        <v>COVID настаняване</v>
      </c>
      <c r="F94" s="1" t="str">
        <f>IFERROR(__xludf.DUMMYFUNCTION("GoogleTranslate(B94, ""en"", ""ro"")"),"COVID Check-In")</f>
        <v>COVID Check-In</v>
      </c>
    </row>
    <row r="95">
      <c r="A95" s="1" t="s">
        <v>183</v>
      </c>
      <c r="B95" s="1" t="s">
        <v>184</v>
      </c>
      <c r="C95" s="1" t="str">
        <f>IFERROR(__xludf.DUMMYFUNCTION("GoogleTranslate(B95, ""en"", ""pl"")"),"O Tobie")</f>
        <v>O Tobie</v>
      </c>
      <c r="D95" s="1" t="str">
        <f>IFERROR(__xludf.DUMMYFUNCTION("GoogleTranslate(B95, ""en"", ""pt"")"),"Sobre você")</f>
        <v>Sobre você</v>
      </c>
      <c r="E95" s="1" t="str">
        <f>IFERROR(__xludf.DUMMYFUNCTION("GoogleTranslate(B95, ""en"", ""bg"")"),"Относно теб")</f>
        <v>Относно теб</v>
      </c>
      <c r="F95" s="1" t="str">
        <f>IFERROR(__xludf.DUMMYFUNCTION("GoogleTranslate(B95, ""en"", ""ro"")"),"Despre tine")</f>
        <v>Despre tine</v>
      </c>
    </row>
    <row r="96">
      <c r="A96" s="1" t="s">
        <v>185</v>
      </c>
      <c r="B96" s="1" t="s">
        <v>92</v>
      </c>
      <c r="C96" s="1" t="str">
        <f>IFERROR(__xludf.DUMMYFUNCTION("GoogleTranslate(B96, ""en"", ""pl"")"),"Kontyntynuj")</f>
        <v>Kontyntynuj</v>
      </c>
      <c r="D96" s="1" t="str">
        <f>IFERROR(__xludf.DUMMYFUNCTION("GoogleTranslate(B96, ""en"", ""pt"")"),"Continuar")</f>
        <v>Continuar</v>
      </c>
      <c r="E96" s="1" t="str">
        <f>IFERROR(__xludf.DUMMYFUNCTION("GoogleTranslate(B96, ""en"", ""bg"")"),"продължи")</f>
        <v>продължи</v>
      </c>
      <c r="F96" s="1" t="str">
        <f>IFERROR(__xludf.DUMMYFUNCTION("GoogleTranslate(B96, ""en"", ""ro"")"),"Continua")</f>
        <v>Continua</v>
      </c>
    </row>
    <row r="97">
      <c r="A97" s="1" t="s">
        <v>186</v>
      </c>
      <c r="B97" s="1" t="s">
        <v>187</v>
      </c>
      <c r="C97" s="1" t="str">
        <f>IFERROR(__xludf.DUMMYFUNCTION("GoogleTranslate(B97, ""en"", ""pl"")"),"Nie próbowałem jeszcze sprawdzania objawów. Zacznij teraz naciskając przycisk powyżej")</f>
        <v>Nie próbowałem jeszcze sprawdzania objawów. Zacznij teraz naciskając przycisk powyżej</v>
      </c>
      <c r="D97" s="1" t="str">
        <f>IFERROR(__xludf.DUMMYFUNCTION("GoogleTranslate(B97, ""en"", ""pt"")"),"Você ainda não experimentou o verificador sintoma ainda. Comece agora tocando no botão acima")</f>
        <v>Você ainda não experimentou o verificador sintoma ainda. Comece agora tocando no botão acima</v>
      </c>
      <c r="E97" s="1" t="str">
        <f>IFERROR(__xludf.DUMMYFUNCTION("GoogleTranslate(B97, ""en"", ""bg"")"),"Все още не сте опитвали симптом за проверка. Започнете сега, като натиснете бутона по-горе")</f>
        <v>Все още не сте опитвали симптом за проверка. Започнете сега, като натиснете бутона по-горе</v>
      </c>
      <c r="F97" s="1" t="str">
        <f>IFERROR(__xludf.DUMMYFUNCTION("GoogleTranslate(B97, ""en"", ""ro"")"),"Nu ați încercat verificatorul simptom încă. Începeți acum apăsând butonul de mai sus")</f>
        <v>Nu ați încercat verificatorul simptom încă. Începeți acum apăsând butonul de mai sus</v>
      </c>
    </row>
    <row r="98">
      <c r="A98" s="1" t="s">
        <v>188</v>
      </c>
      <c r="B98" s="1" t="s">
        <v>189</v>
      </c>
      <c r="C98" s="1" t="str">
        <f>IFERROR(__xludf.DUMMYFUNCTION("GoogleTranslate(B98, ""en"", ""pl"")"),"Jesteśmy szczęśliwi, aby usłyszeć, że czujesz się dobrze. Dziękuję za sprawdzenie w. Nawet jeśli są jeszcze dobrze, proszę wrócić jutro do daj nam znać jak robisz.")</f>
        <v>Jesteśmy szczęśliwi, aby usłyszeć, że czujesz się dobrze. Dziękuję za sprawdzenie w. Nawet jeśli są jeszcze dobrze, proszę wrócić jutro do daj nam znać jak robisz.</v>
      </c>
      <c r="D98" s="1" t="str">
        <f>IFERROR(__xludf.DUMMYFUNCTION("GoogleTranslate(B98, ""en"", ""pt"")"),"Estamos felizes em saber que você está se sentindo bem. Obrigado por check-in. Mesmo se você ainda está bem, por favor, volte amanhã para que possamos saber como você está fazendo.")</f>
        <v>Estamos felizes em saber que você está se sentindo bem. Obrigado por check-in. Mesmo se você ainda está bem, por favor, volte amanhã para que possamos saber como você está fazendo.</v>
      </c>
      <c r="E98" s="1" t="str">
        <f>IFERROR(__xludf.DUMMYFUNCTION("GoogleTranslate(B98, ""en"", ""bg"")"),"Ние сме щастливи да ви чуя се чувствате добре. Благодаря ви за проверка инча Дори и да са все още добре, моля да се върне утре, за да споделите с нас как правиш.")</f>
        <v>Ние сме щастливи да ви чуя се чувствате добре. Благодаря ви за проверка инча Дори и да са все още добре, моля да се върне утре, за да споделите с нас как правиш.</v>
      </c>
      <c r="F98" s="1" t="str">
        <f>IFERROR(__xludf.DUMMYFUNCTION("GoogleTranslate(B98, ""en"", ""ro"")"),"Ne face plăcere să te aud bine te simți. Vă mulțumim pentru verificarea în. Chiar dacă sunt încă bine, vă rugăm să reveniți mâine pentru a-ne cum faci.")</f>
        <v>Ne face plăcere să te aud bine te simți. Vă mulțumim pentru verificarea în. Chiar dacă sunt încă bine, vă rugăm să reveniți mâine pentru a-ne cum faci.</v>
      </c>
    </row>
    <row r="99">
      <c r="A99" s="1" t="s">
        <v>190</v>
      </c>
      <c r="B99" s="1" t="s">
        <v>181</v>
      </c>
      <c r="C99" s="1" t="str">
        <f>IFERROR(__xludf.DUMMYFUNCTION("GoogleTranslate(B99, ""en"", ""pl"")"),"Zobacz moją historię")</f>
        <v>Zobacz moją historię</v>
      </c>
      <c r="D99" s="1" t="str">
        <f>IFERROR(__xludf.DUMMYFUNCTION("GoogleTranslate(B99, ""en"", ""pt"")"),"Ver meu histórico")</f>
        <v>Ver meu histórico</v>
      </c>
      <c r="E99" s="1" t="str">
        <f>IFERROR(__xludf.DUMMYFUNCTION("GoogleTranslate(B99, ""en"", ""bg"")"),"Преглед на историята на моя")</f>
        <v>Преглед на историята на моя</v>
      </c>
      <c r="F99" s="1" t="str">
        <f>IFERROR(__xludf.DUMMYFUNCTION("GoogleTranslate(B99, ""en"", ""ro"")"),"Vezi istoricul")</f>
        <v>Vezi istoricul</v>
      </c>
    </row>
    <row r="100">
      <c r="A100" s="1" t="s">
        <v>191</v>
      </c>
      <c r="B100" s="1" t="s">
        <v>192</v>
      </c>
      <c r="C100" s="1" t="str">
        <f>IFERROR(__xludf.DUMMYFUNCTION("GoogleTranslate(B100, ""en"", ""pl"")"),"Wizyta hse.ie aby przeczytać więcej o tym, jak chronić siebie i innych przed koronawirusa.")</f>
        <v>Wizyta hse.ie aby przeczytać więcej o tym, jak chronić siebie i innych przed koronawirusa.</v>
      </c>
      <c r="D100" s="1" t="str">
        <f>IFERROR(__xludf.DUMMYFUNCTION("GoogleTranslate(B100, ""en"", ""pt"")"),"Visita hse.ie para ler mais sobre como se proteger e aos outros coronavírus.")</f>
        <v>Visita hse.ie para ler mais sobre como se proteger e aos outros coronavírus.</v>
      </c>
      <c r="E100" s="1" t="str">
        <f>IFERROR(__xludf.DUMMYFUNCTION("GoogleTranslate(B100, ""en"", ""bg"")"),"Посетете hse.ie да прочетете повече за това как да се себе си и другите предпази от коронавирус.")</f>
        <v>Посетете hse.ie да прочетете повече за това как да се себе си и другите предпази от коронавирус.</v>
      </c>
      <c r="F100" s="1" t="str">
        <f>IFERROR(__xludf.DUMMYFUNCTION("GoogleTranslate(B100, ""en"", ""ro"")"),"Vizitați hse.ie pentru a citi mai multe despre cum sa te si altii proteja de coronavirus.")</f>
        <v>Vizitați hse.ie pentru a citi mai multe despre cum sa te si altii proteja de coronavirus.</v>
      </c>
    </row>
    <row r="101">
      <c r="A101" s="1" t="s">
        <v>193</v>
      </c>
      <c r="B101" s="1" t="s">
        <v>194</v>
      </c>
      <c r="C101" s="1" t="str">
        <f>IFERROR(__xludf.DUMMYFUNCTION("GoogleTranslate(B101, ""en"", ""pl"")"),"Wskazówki w zakresie ochrony")</f>
        <v>Wskazówki w zakresie ochrony</v>
      </c>
      <c r="D101" s="1" t="str">
        <f>IFERROR(__xludf.DUMMYFUNCTION("GoogleTranslate(B101, ""en"", ""pt"")"),"Orientação para prevenção")</f>
        <v>Orientação para prevenção</v>
      </c>
      <c r="E101" s="1" t="str">
        <f>IFERROR(__xludf.DUMMYFUNCTION("GoogleTranslate(B101, ""en"", ""bg"")"),"Указания за защита")</f>
        <v>Указания за защита</v>
      </c>
      <c r="F101" s="1" t="str">
        <f>IFERROR(__xludf.DUMMYFUNCTION("GoogleTranslate(B101, ""en"", ""ro"")"),"Măsuri de protecție")</f>
        <v>Măsuri de protecție</v>
      </c>
    </row>
    <row r="102">
      <c r="A102" s="1" t="s">
        <v>195</v>
      </c>
      <c r="B102" s="1" t="s">
        <v>196</v>
      </c>
      <c r="C102" s="1" t="str">
        <f>IFERROR(__xludf.DUMMYFUNCTION("GoogleTranslate(B102, ""en"", ""pl"")"),"Dziękuję za sprawdzenie w. Niestety, aby usłyszeć nie jesteś feeing dobrze. \ N \ nW masz objawy takie jak katar nosa lub ból gardła, trzeba zachowywać się jak masz koronawirusa i poczucie izolat przez 14 dni, aby chronić innych ludzi. \ n \ nPhone lekarz"&amp;"a rodzinnego, aby omówić swoje objawy i czy potrzebny jest test dla koronawirusa.")</f>
        <v>Dziękuję za sprawdzenie w. Niestety, aby usłyszeć nie jesteś feeing dobrze. \ N \ nW masz objawy takie jak katar nosa lub ból gardła, trzeba zachowywać się jak masz koronawirusa i poczucie izolat przez 14 dni, aby chronić innych ludzi. \ n \ nPhone lekarza rodzinnego, aby omówić swoje objawy i czy potrzebny jest test dla koronawirusa.</v>
      </c>
      <c r="D102" s="1" t="str">
        <f>IFERROR(__xludf.DUMMYFUNCTION("GoogleTranslate(B102, ""en"", ""pt"")"),"Obrigado por check-in. Lamento saber que você não está feeing bem. \ N \ nSe você tiver sintomas como um corrimento nasal ou dor de garganta, você deve se comportar como você tem coronavirus e auto-isolado por 14 dias para proteger outras pessoas. \ n \ n"&amp;"Phone seu médico para discutir os seus sintomas e se você precisa de um teste para coronavírus.")</f>
        <v>Obrigado por check-in. Lamento saber que você não está feeing bem. \ N \ nSe você tiver sintomas como um corrimento nasal ou dor de garganta, você deve se comportar como você tem coronavirus e auto-isolado por 14 dias para proteger outras pessoas. \ n \ nPhone seu médico para discutir os seus sintomas e se você precisa de um teste para coronavírus.</v>
      </c>
      <c r="E102" s="1" t="str">
        <f>IFERROR(__xludf.DUMMYFUNCTION("GoogleTranslate(B102, ""en"", ""bg"")"),"Благодаря ви за проверка инча Съжаляваме, че не сте feeing добре. \ Н \ NIF имате симптоми като носа хрема или болки в гърлото, трябва да се държи като имате коронавирус и самостоятелна изолат в продължение на 14 дни, за да защитават другите хора. \ н \ n"&amp;"Phone личния ви лекар, за да обсъдите симптомите и дали имате нужда от тест за коронавирус.")</f>
        <v>Благодаря ви за проверка инча Съжаляваме, че не сте feeing добре. \ Н \ NIF имате симптоми като носа хрема или болки в гърлото, трябва да се държи като имате коронавирус и самостоятелна изолат в продължение на 14 дни, за да защитават другите хора. \ н \ nPhone личния ви лекар, за да обсъдите симптомите и дали имате нужда от тест за коронавирус.</v>
      </c>
      <c r="F102" s="1" t="str">
        <f>IFERROR(__xludf.DUMMYFUNCTION("GoogleTranslate(B102, ""en"", ""ro"")"),"Vă mulțumim pentru verificarea în. Ne pare rău că nu ești bine să simtă. \ n \ nDacă aveți simptome, cum ar fi un nas înfundat sau dureri în gât, ar trebui să se comporte ca și cum ai coronavirus și de auto-izolat timp de 14 zile, pentru a proteja alte pe"&amp;"rsoane. \ n \ nPhone GP pentru a discuta despre simptomele dumneavoastră și dacă aveți nevoie de un test pentru coronavirus.")</f>
        <v>Vă mulțumim pentru verificarea în. Ne pare rău că nu ești bine să simtă. \ n \ nDacă aveți simptome, cum ar fi un nas înfundat sau dureri în gât, ar trebui să se comporte ca și cum ai coronavirus și de auto-izolat timp de 14 zile, pentru a proteja alte persoane. \ n \ nPhone GP pentru a discuta despre simptomele dumneavoastră și dacă aveți nevoie de un test pentru coronavirus.</v>
      </c>
    </row>
    <row r="103">
      <c r="A103" s="1" t="s">
        <v>197</v>
      </c>
      <c r="B103" s="1" t="s">
        <v>181</v>
      </c>
      <c r="C103" s="1" t="str">
        <f>IFERROR(__xludf.DUMMYFUNCTION("GoogleTranslate(B103, ""en"", ""pl"")"),"Zobacz moją historię")</f>
        <v>Zobacz moją historię</v>
      </c>
      <c r="D103" s="1" t="str">
        <f>IFERROR(__xludf.DUMMYFUNCTION("GoogleTranslate(B103, ""en"", ""pt"")"),"Ver meu histórico")</f>
        <v>Ver meu histórico</v>
      </c>
      <c r="E103" s="1" t="str">
        <f>IFERROR(__xludf.DUMMYFUNCTION("GoogleTranslate(B103, ""en"", ""bg"")"),"Преглед на историята на моя")</f>
        <v>Преглед на историята на моя</v>
      </c>
      <c r="F103" s="1" t="str">
        <f>IFERROR(__xludf.DUMMYFUNCTION("GoogleTranslate(B103, ""en"", ""ro"")"),"Vezi istoricul")</f>
        <v>Vezi istoricul</v>
      </c>
    </row>
    <row r="104">
      <c r="A104" s="1" t="s">
        <v>198</v>
      </c>
      <c r="B104" s="1" t="s">
        <v>192</v>
      </c>
      <c r="C104" s="1" t="str">
        <f>IFERROR(__xludf.DUMMYFUNCTION("GoogleTranslate(B104, ""en"", ""pl"")"),"Wizyta hse.ie aby przeczytać więcej o tym, jak chronić siebie i innych przed koronawirusa.")</f>
        <v>Wizyta hse.ie aby przeczytać więcej o tym, jak chronić siebie i innych przed koronawirusa.</v>
      </c>
      <c r="D104" s="1" t="str">
        <f>IFERROR(__xludf.DUMMYFUNCTION("GoogleTranslate(B104, ""en"", ""pt"")"),"Visita hse.ie para ler mais sobre como se proteger e aos outros coronavírus.")</f>
        <v>Visita hse.ie para ler mais sobre como se proteger e aos outros coronavírus.</v>
      </c>
      <c r="E104" s="1" t="str">
        <f>IFERROR(__xludf.DUMMYFUNCTION("GoogleTranslate(B104, ""en"", ""bg"")"),"Посетете hse.ie да прочетете повече за това как да се себе си и другите предпази от коронавирус.")</f>
        <v>Посетете hse.ie да прочетете повече за това как да се себе си и другите предпази от коронавирус.</v>
      </c>
      <c r="F104" s="1" t="str">
        <f>IFERROR(__xludf.DUMMYFUNCTION("GoogleTranslate(B104, ""en"", ""ro"")"),"Vizitați hse.ie pentru a citi mai multe despre cum sa te si altii proteja de coronavirus.")</f>
        <v>Vizitați hse.ie pentru a citi mai multe despre cum sa te si altii proteja de coronavirus.</v>
      </c>
    </row>
    <row r="105">
      <c r="A105" s="1" t="s">
        <v>199</v>
      </c>
      <c r="B105" s="1" t="s">
        <v>194</v>
      </c>
      <c r="C105" s="1" t="str">
        <f>IFERROR(__xludf.DUMMYFUNCTION("GoogleTranslate(B105, ""en"", ""pl"")"),"Wskazówki w zakresie ochrony")</f>
        <v>Wskazówki w zakresie ochrony</v>
      </c>
      <c r="D105" s="1" t="str">
        <f>IFERROR(__xludf.DUMMYFUNCTION("GoogleTranslate(B105, ""en"", ""pt"")"),"Orientação para prevenção")</f>
        <v>Orientação para prevenção</v>
      </c>
      <c r="E105" s="1" t="str">
        <f>IFERROR(__xludf.DUMMYFUNCTION("GoogleTranslate(B105, ""en"", ""bg"")"),"Указания за защита")</f>
        <v>Указания за защита</v>
      </c>
      <c r="F105" s="1" t="str">
        <f>IFERROR(__xludf.DUMMYFUNCTION("GoogleTranslate(B105, ""en"", ""ro"")"),"Măsuri de protecție")</f>
        <v>Măsuri de protecție</v>
      </c>
    </row>
    <row r="106">
      <c r="A106" s="1" t="s">
        <v>200</v>
      </c>
      <c r="B106" s="1" t="s">
        <v>201</v>
      </c>
      <c r="C106" s="1" t="str">
        <f>IFERROR(__xludf.DUMMYFUNCTION("GoogleTranslate(B106, ""en"", ""pl"")"),"Ze względu na swój wiek, chcielibyśmy zachować szczególną ostrożność, aby chronić się przed COVID-19. \ N \ nPeople którzy są starsi i ludzie, którzy długo utrzymujące się warunki zdrowotne są bardziej narażone na poważne choroby, jeśli się COVID-19 ,")</f>
        <v>Ze względu na swój wiek, chcielibyśmy zachować szczególną ostrożność, aby chronić się przed COVID-19. \ N \ nPeople którzy są starsi i ludzie, którzy długo utrzymujące się warunki zdrowotne są bardziej narażone na poważne choroby, jeśli się COVID-19 ,</v>
      </c>
      <c r="D106" s="1" t="str">
        <f>IFERROR(__xludf.DUMMYFUNCTION("GoogleTranslate(B106, ""en"", ""pt"")"),"Por causa de sua idade, nós gostaríamos que você tomar cuidado extra para se proteger de COVID-19. \ N \ Npeople que são mais velhos e as pessoas que têm problemas de saúde a longo prazo são mais em risco de doença grave, se ficar COVID-19 .")</f>
        <v>Por causa de sua idade, nós gostaríamos que você tomar cuidado extra para se proteger de COVID-19. \ N \ Npeople que são mais velhos e as pessoas que têm problemas de saúde a longo prazo são mais em risco de doença grave, se ficar COVID-19 .</v>
      </c>
      <c r="E106" s="1" t="str">
        <f>IFERROR(__xludf.DUMMYFUNCTION("GoogleTranslate(B106, ""en"", ""bg"")"),"Поради възрастта си, ние бихме искали да се вземат допълнителни грижи, за да се предпазите от COVID-19. \ Н \ nPeople, които са по-стари и хора, които имат дългосрочни здравословни условия са по-изложени на риск от сериозно заболяване, ако получат COVID-1"&amp;"9 ,")</f>
        <v>Поради възрастта си, ние бихме искали да се вземат допълнителни грижи, за да се предпазите от COVID-19. \ Н \ nPeople, които са по-стари и хора, които имат дългосрочни здравословни условия са по-изложени на риск от сериозно заболяване, ако получат COVID-19 ,</v>
      </c>
      <c r="F106" s="1" t="str">
        <f>IFERROR(__xludf.DUMMYFUNCTION("GoogleTranslate(B106, ""en"", ""ro"")"),"Din cauza vârstei dvs., ne-ar plăcea să aibă grijă în plus pentru a vă proteja de COVID-19. \ N \ nPeople care sunt mai în vârstă și persoanele care au conditiile de sanatate pe termen lung sunt mai expuse riscului de boli grave, în cazul în care obține C"&amp;"OVID-19 .")</f>
        <v>Din cauza vârstei dvs., ne-ar plăcea să aibă grijă în plus pentru a vă proteja de COVID-19. \ N \ nPeople care sunt mai în vârstă și persoanele care au conditiile de sanatate pe termen lung sunt mai expuse riscului de boli grave, în cazul în care obține COVID-19 .</v>
      </c>
    </row>
    <row r="107">
      <c r="A107" s="1" t="s">
        <v>202</v>
      </c>
      <c r="B107" s="1" t="s">
        <v>203</v>
      </c>
      <c r="C107" s="1" t="str">
        <f>IFERROR(__xludf.DUMMYFUNCTION("GoogleTranslate(B107, ""en"", ""pl"")"),"Czytaj więcej na ten temat tutaj")</f>
        <v>Czytaj więcej na ten temat tutaj</v>
      </c>
      <c r="D107" s="1" t="str">
        <f>IFERROR(__xludf.DUMMYFUNCTION("GoogleTranslate(B107, ""en"", ""pt"")"),"Leia mais sobre isto aqui")</f>
        <v>Leia mais sobre isto aqui</v>
      </c>
      <c r="E107" s="1" t="str">
        <f>IFERROR(__xludf.DUMMYFUNCTION("GoogleTranslate(B107, ""en"", ""bg"")"),"Прочетете повече за това тук")</f>
        <v>Прочетете повече за това тук</v>
      </c>
      <c r="F107" s="1" t="str">
        <f>IFERROR(__xludf.DUMMYFUNCTION("GoogleTranslate(B107, ""en"", ""ro"")"),"Cititi mai multe despre acest subiect aici")</f>
        <v>Cititi mai multe despre acest subiect aici</v>
      </c>
    </row>
    <row r="108">
      <c r="A108" s="1" t="s">
        <v>204</v>
      </c>
      <c r="B108" s="1" t="s">
        <v>205</v>
      </c>
      <c r="C108" s="1" t="str">
        <f>IFERROR(__xludf.DUMMYFUNCTION("GoogleTranslate(B108, ""en"", ""pl"")"),"Wiemy, że to nie jest łatwy czas. Jeśli potrzebujesz pomocy lub porady na temat zarządzania w domu, kran poniżej, aby uzyskać więcej informacji.")</f>
        <v>Wiemy, że to nie jest łatwy czas. Jeśli potrzebujesz pomocy lub porady na temat zarządzania w domu, kran poniżej, aby uzyskać więcej informacji.</v>
      </c>
      <c r="D108" s="1" t="str">
        <f>IFERROR(__xludf.DUMMYFUNCTION("GoogleTranslate(B108, ""en"", ""pt"")"),"Sabemos que isso não é um momento fácil. Se você precisar de apoio ou aconselhamento sobre como gerenciar em casa, torneira abaixo para mais informações.")</f>
        <v>Sabemos que isso não é um momento fácil. Se você precisar de apoio ou aconselhamento sobre como gerenciar em casa, torneira abaixo para mais informações.</v>
      </c>
      <c r="E108" s="1" t="str">
        <f>IFERROR(__xludf.DUMMYFUNCTION("GoogleTranslate(B108, ""en"", ""bg"")"),"Знаем, че това не е лесна време. Ако имате нужда от помощ или съвет за това как да се управлява като у дома си, натиснете по-долу за повече информация.")</f>
        <v>Знаем, че това не е лесна време. Ако имате нужда от помощ или съвет за това как да се управлява като у дома си, натиснете по-долу за повече информация.</v>
      </c>
      <c r="F108" s="1" t="str">
        <f>IFERROR(__xludf.DUMMYFUNCTION("GoogleTranslate(B108, ""en"", ""ro"")"),"Știm că acest lucru nu este un moment ușor. Dacă aveți nevoie de sprijin sau consiliere cu privire la modul de a gestiona la domiciliu, apăsați de mai jos pentru mai multe informații.")</f>
        <v>Știm că acest lucru nu este un moment ușor. Dacă aveți nevoie de sprijin sau consiliere cu privire la modul de a gestiona la domiciliu, apăsați de mai jos pentru mai multe informații.</v>
      </c>
    </row>
    <row r="109">
      <c r="A109" s="1" t="s">
        <v>206</v>
      </c>
      <c r="B109" s="1" t="s">
        <v>207</v>
      </c>
      <c r="C109" s="1" t="str">
        <f>IFERROR(__xludf.DUMMYFUNCTION("GoogleTranslate(B109, ""en"", ""pl"")"),"Zdobądź więcej informacji")</f>
        <v>Zdobądź więcej informacji</v>
      </c>
      <c r="D109" s="1" t="str">
        <f>IFERROR(__xludf.DUMMYFUNCTION("GoogleTranslate(B109, ""en"", ""pt"")"),"Consiga mais informação")</f>
        <v>Consiga mais informação</v>
      </c>
      <c r="E109" s="1" t="str">
        <f>IFERROR(__xludf.DUMMYFUNCTION("GoogleTranslate(B109, ""en"", ""bg"")"),"Получете повече информация")</f>
        <v>Получете повече информация</v>
      </c>
      <c r="F109" s="1" t="str">
        <f>IFERROR(__xludf.DUMMYFUNCTION("GoogleTranslate(B109, ""en"", ""ro"")"),"Obțineți mai multe informații")</f>
        <v>Obțineți mai multe informații</v>
      </c>
    </row>
    <row r="110">
      <c r="A110" s="1" t="s">
        <v>208</v>
      </c>
      <c r="B110" s="1" t="s">
        <v>209</v>
      </c>
      <c r="C110" s="1" t="str">
        <f>IFERROR(__xludf.DUMMYFUNCTION("GoogleTranslate(B110, ""en"", ""pl"")"),"Cześć 👋")</f>
        <v>Cześć 👋</v>
      </c>
      <c r="D110" s="1" t="str">
        <f>IFERROR(__xludf.DUMMYFUNCTION("GoogleTranslate(B110, ""en"", ""pt"")"),"Oi lá 👋")</f>
        <v>Oi lá 👋</v>
      </c>
      <c r="E110" s="1" t="str">
        <f>IFERROR(__xludf.DUMMYFUNCTION("GoogleTranslate(B110, ""en"", ""bg"")"),"Здравейте 👋")</f>
        <v>Здравейте 👋</v>
      </c>
      <c r="F110" s="1" t="str">
        <f>IFERROR(__xludf.DUMMYFUNCTION("GoogleTranslate(B110, ""en"", ""ro"")"),"Bună acolo 👋")</f>
        <v>Bună acolo 👋</v>
      </c>
    </row>
    <row r="111">
      <c r="A111" s="1" t="s">
        <v>210</v>
      </c>
      <c r="B111" s="1" t="s">
        <v>211</v>
      </c>
      <c r="C111" s="1" t="str">
        <f>IFERROR(__xludf.DUMMYFUNCTION("GoogleTranslate(B111, ""en"", ""pl"")"),"COVID zameldowanie pozwala każdemu korzystania z aplikacji w celu sprawdzenia objawów i inne informacje. Pomaga również HSE do map i śledzić COVID-19 wpływa na Irlandię. \ n \ nIm COVID zameldowanie nie ujawniać swojej tożsamości. Możesz podzielić się wie"&amp;"k, płeć i lokalizację, aby uczynić informacje bardziej przydatne do analizy w dziedzinie zdrowia publicznego. \ n \ nIm COVID zameldowanie zachowuje również zapis w telefonie jakichkolwiek objawów miałeś, więc można sprawdzić z powrotem i przeglądu w dowo"&amp;"lnym czasie.")</f>
        <v>COVID zameldowanie pozwala każdemu korzystania z aplikacji w celu sprawdzenia objawów i inne informacje. Pomaga również HSE do map i śledzić COVID-19 wpływa na Irlandię. \ n \ nIm COVID zameldowanie nie ujawniać swojej tożsamości. Możesz podzielić się wiek, płeć i lokalizację, aby uczynić informacje bardziej przydatne do analizy w dziedzinie zdrowia publicznego. \ n \ nIm COVID zameldowanie zachowuje również zapis w telefonie jakichkolwiek objawów miałeś, więc można sprawdzić z powrotem i przeglądu w dowolnym czasie.</v>
      </c>
      <c r="D111" s="1" t="str">
        <f>IFERROR(__xludf.DUMMYFUNCTION("GoogleTranslate(B111, ""en"", ""pt"")"),"COVID de check-in permite que todos usando o aplicativo para verificar os sintomas e obter aconselhamento. Também ajuda o HSE para mapear e acompanhar como COVID-19 está afetando Irlanda. \ N faz \ nO COVID check-in não revelar sua identidade. Você pode c"&amp;"ompartilhar sua idade, sexo e localidade para ajudar a tornar a informação mais útil para a análise da saúde pública. \ N \ nO COVID de check-in também mantém um registro em seu telefone de quaisquer sintomas que você teve, assim você pode verificar para "&amp;"trás e rever a qualquer momento.")</f>
        <v>COVID de check-in permite que todos usando o aplicativo para verificar os sintomas e obter aconselhamento. Também ajuda o HSE para mapear e acompanhar como COVID-19 está afetando Irlanda. \ N faz \ nO COVID check-in não revelar sua identidade. Você pode compartilhar sua idade, sexo e localidade para ajudar a tornar a informação mais útil para a análise da saúde pública. \ N \ nO COVID de check-in também mantém um registro em seu telefone de quaisquer sintomas que você teve, assim você pode verificar para trás e rever a qualquer momento.</v>
      </c>
      <c r="E111" s="1" t="str">
        <f>IFERROR(__xludf.DUMMYFUNCTION("GoogleTranslate(B111, ""en"", ""bg"")"),"COVID настаняване позволява на всеки да използва приложението, за да проверите симптоми и да получите съвет. Той също така помага на HSE към картата и да следите как COVID-19 се отразява на Ирландия. \ Н \ nКодът за COVID настаняване не разкрива самолично"&amp;"стта си. Можете да споделяте вашата възраст, пол и местност, за да направят информацията по-полезна за анализ на общественото здраве. \ Н \ nКодът за COVID настаняване също води запис на телефона си на някакви симптоми, които сте имали, така че можете да "&amp;"проверите отново и преглежда по всяко време.")</f>
        <v>COVID настаняване позволява на всеки да използва приложението, за да проверите симптоми и да получите съвет. Той също така помага на HSE към картата и да следите как COVID-19 се отразява на Ирландия. \ Н \ nКодът за COVID настаняване не разкрива самоличността си. Можете да споделяте вашата възраст, пол и местност, за да направят информацията по-полезна за анализ на общественото здраве. \ Н \ nКодът за COVID настаняване също води запис на телефона си на някакви симптоми, които сте имали, така че можете да проверите отново и преглежда по всяко време.</v>
      </c>
      <c r="F111" s="1" t="str">
        <f>IFERROR(__xludf.DUMMYFUNCTION("GoogleTranslate(B111, ""en"", ""ro"")"),"COVID Check-In permite tuturor utilizarea aplicației pentru a verifica simptomele și de a primi sfaturi. Aceasta ajută, de asemenea, HSE sa hartă și urmări modul în care COVID-19 afectează Irlanda. \ N \ nVersiunea COVID Check-In nu dezvăluie identitatea."&amp;" Aveți posibilitatea să partajați vârsta, sexul și localitatea pentru a ajuta la a face mai multe informații utile pentru analiza sănătății publice. \ N \ nVersiunea COVID Check-In păstrează, de asemenea, un record pe telefon de orice simptome pe care le-"&amp;"ați avut, astfel încât să puteți verifica din nou și revizuiește în orice moment.")</f>
        <v>COVID Check-In permite tuturor utilizarea aplicației pentru a verifica simptomele și de a primi sfaturi. Aceasta ajută, de asemenea, HSE sa hartă și urmări modul în care COVID-19 afectează Irlanda. \ N \ nVersiunea COVID Check-In nu dezvăluie identitatea. Aveți posibilitatea să partajați vârsta, sexul și localitatea pentru a ajuta la a face mai multe informații utile pentru analiza sănătății publice. \ N \ nVersiunea COVID Check-In păstrează, de asemenea, un record pe telefon de orice simptome pe care le-ați avut, astfel încât să puteți verifica din nou și revizuiește în orice moment.</v>
      </c>
    </row>
    <row r="112">
      <c r="A112" s="1" t="s">
        <v>212</v>
      </c>
      <c r="B112" s="1" t="s">
        <v>213</v>
      </c>
      <c r="C112" s="1" t="str">
        <f>IFERROR(__xludf.DUMMYFUNCTION("GoogleTranslate(B112, ""en"", ""pl"")"),"Tak, chciałbym użyć COVID Zameldowanie")</f>
        <v>Tak, chciałbym użyć COVID Zameldowanie</v>
      </c>
      <c r="D112" s="1" t="str">
        <f>IFERROR(__xludf.DUMMYFUNCTION("GoogleTranslate(B112, ""en"", ""pt"")"),"Sim, eu gostaria de usar COVID de check-in")</f>
        <v>Sim, eu gostaria de usar COVID de check-in</v>
      </c>
      <c r="E112" s="1" t="str">
        <f>IFERROR(__xludf.DUMMYFUNCTION("GoogleTranslate(B112, ""en"", ""bg"")"),"Да, бих искал да използвам COVID настаняване")</f>
        <v>Да, бих искал да използвам COVID настаняване</v>
      </c>
      <c r="F112" s="1" t="str">
        <f>IFERROR(__xludf.DUMMYFUNCTION("GoogleTranslate(B112, ""en"", ""ro"")"),"Da, aș dori să utilizați COVID Check-In")</f>
        <v>Da, aș dori să utilizați COVID Check-In</v>
      </c>
    </row>
    <row r="113">
      <c r="A113" s="1" t="s">
        <v>214</v>
      </c>
      <c r="B113" s="1" t="s">
        <v>215</v>
      </c>
      <c r="C113" s="1" t="str">
        <f>IFERROR(__xludf.DUMMYFUNCTION("GoogleTranslate(B113, ""en"", ""pl"")"),"Daj nam znać, jeśli masz \ nsymptoms dzisiaj")</f>
        <v>Daj nam znać, jeśli masz \ nsymptoms dzisiaj</v>
      </c>
      <c r="D113" s="1" t="str">
        <f>IFERROR(__xludf.DUMMYFUNCTION("GoogleTranslate(B113, ""en"", ""pt"")"),"Deixe-nos saber se você tem \ nsymptoms hoje")</f>
        <v>Deixe-nos saber se você tem \ nsymptoms hoje</v>
      </c>
      <c r="E113" s="1" t="str">
        <f>IFERROR(__xludf.DUMMYFUNCTION("GoogleTranslate(B113, ""en"", ""bg"")"),"Нека да знаят, ако имате \ nsymptoms днес")</f>
        <v>Нека да знаят, ако имате \ nsymptoms днес</v>
      </c>
      <c r="F113" s="1" t="str">
        <f>IFERROR(__xludf.DUMMYFUNCTION("GoogleTranslate(B113, ""en"", ""ro"")"),"Să ne anunțați dacă aveți \ nsymptoms astăzi")</f>
        <v>Să ne anunțați dacă aveți \ nsymptoms astăzi</v>
      </c>
    </row>
    <row r="114">
      <c r="A114" s="1" t="s">
        <v>216</v>
      </c>
      <c r="B114" s="1" t="s">
        <v>217</v>
      </c>
      <c r="C114" s="1" t="str">
        <f>IFERROR(__xludf.DUMMYFUNCTION("GoogleTranslate(B114, ""en"", ""pl"")"),"Witamy z powrotem 👋")</f>
        <v>Witamy z powrotem 👋</v>
      </c>
      <c r="D114" s="1" t="str">
        <f>IFERROR(__xludf.DUMMYFUNCTION("GoogleTranslate(B114, ""en"", ""pt"")"),"Welcome Back 👋")</f>
        <v>Welcome Back 👋</v>
      </c>
      <c r="E114" s="1" t="str">
        <f>IFERROR(__xludf.DUMMYFUNCTION("GoogleTranslate(B114, ""en"", ""bg"")"),"Добре дошли обратно 👋")</f>
        <v>Добре дошли обратно 👋</v>
      </c>
      <c r="F114" s="1" t="str">
        <f>IFERROR(__xludf.DUMMYFUNCTION("GoogleTranslate(B114, ""en"", ""ro"")"),"Bine ai venit înapoi 👋")</f>
        <v>Bine ai venit înapoi 👋</v>
      </c>
    </row>
    <row r="115">
      <c r="A115" s="1" t="s">
        <v>218</v>
      </c>
      <c r="B115" s="1" t="s">
        <v>219</v>
      </c>
      <c r="C115" s="1" t="str">
        <f>IFERROR(__xludf.DUMMYFUNCTION("GoogleTranslate(B115, ""en"", ""pl"")"),"Jak się dzisiaj czujesz?")</f>
        <v>Jak się dzisiaj czujesz?</v>
      </c>
      <c r="D115" s="1" t="str">
        <f>IFERROR(__xludf.DUMMYFUNCTION("GoogleTranslate(B115, ""en"", ""pt"")"),"Como você está se sentindo hoje?")</f>
        <v>Como você está se sentindo hoje?</v>
      </c>
      <c r="E115" s="1" t="str">
        <f>IFERROR(__xludf.DUMMYFUNCTION("GoogleTranslate(B115, ""en"", ""bg"")"),"Как се чувствате днес?")</f>
        <v>Как се чувствате днес?</v>
      </c>
      <c r="F115" s="1" t="str">
        <f>IFERROR(__xludf.DUMMYFUNCTION("GoogleTranslate(B115, ""en"", ""ro"")"),"Cu te simți azi?")</f>
        <v>Cu te simți azi?</v>
      </c>
    </row>
    <row r="116">
      <c r="A116" s="1" t="s">
        <v>220</v>
      </c>
      <c r="B116" s="1" t="s">
        <v>221</v>
      </c>
      <c r="C116" s="1" t="str">
        <f>IFERROR(__xludf.DUMMYFUNCTION("GoogleTranslate(B116, ""en"", ""pl"")"),"Jestem dobry, żadnych objawów")</f>
        <v>Jestem dobry, żadnych objawów</v>
      </c>
      <c r="D116" s="1" t="str">
        <f>IFERROR(__xludf.DUMMYFUNCTION("GoogleTranslate(B116, ""en"", ""pt"")"),"Estou bem, sem sintomas")</f>
        <v>Estou bem, sem sintomas</v>
      </c>
      <c r="E116" s="1" t="str">
        <f>IFERROR(__xludf.DUMMYFUNCTION("GoogleTranslate(B116, ""en"", ""bg"")"),"Аз съм добре, няма симптоми")</f>
        <v>Аз съм добре, няма симптоми</v>
      </c>
      <c r="F116" s="1" t="str">
        <f>IFERROR(__xludf.DUMMYFUNCTION("GoogleTranslate(B116, ""en"", ""ro"")"),"Sunt bine, nici un simptom")</f>
        <v>Sunt bine, nici un simptom</v>
      </c>
    </row>
    <row r="117">
      <c r="A117" s="1" t="s">
        <v>222</v>
      </c>
      <c r="B117" s="1" t="s">
        <v>223</v>
      </c>
      <c r="C117" s="1" t="str">
        <f>IFERROR(__xludf.DUMMYFUNCTION("GoogleTranslate(B117, ""en"", ""pl"")"),"nie czuję się dobrze dzisiaj")</f>
        <v>nie czuję się dobrze dzisiaj</v>
      </c>
      <c r="D117" s="1" t="str">
        <f>IFERROR(__xludf.DUMMYFUNCTION("GoogleTranslate(B117, ""en"", ""pt"")"),"Não estou me sentindo bem hoje")</f>
        <v>Não estou me sentindo bem hoje</v>
      </c>
      <c r="E117" s="1" t="str">
        <f>IFERROR(__xludf.DUMMYFUNCTION("GoogleTranslate(B117, ""en"", ""bg"")"),"Аз не се чувствам добре днес")</f>
        <v>Аз не се чувствам добре днес</v>
      </c>
      <c r="F117" s="1" t="str">
        <f>IFERROR(__xludf.DUMMYFUNCTION("GoogleTranslate(B117, ""en"", ""ro"")"),"Nu mă simt prea bine azi")</f>
        <v>Nu mă simt prea bine azi</v>
      </c>
    </row>
    <row r="118">
      <c r="A118" s="1" t="s">
        <v>224</v>
      </c>
      <c r="B118" s="1" t="s">
        <v>225</v>
      </c>
      <c r="C118" s="1" t="str">
        <f>IFERROR(__xludf.DUMMYFUNCTION("GoogleTranslate(B118, ""en"", ""pl"")"),"Wspaniale usłyszeć 👍")</f>
        <v>Wspaniale usłyszeć 👍</v>
      </c>
      <c r="D118" s="1" t="str">
        <f>IFERROR(__xludf.DUMMYFUNCTION("GoogleTranslate(B118, ""en"", ""pt"")"),"Ótimo para ouvir 👍")</f>
        <v>Ótimo para ouvir 👍</v>
      </c>
      <c r="E118" s="1" t="str">
        <f>IFERROR(__xludf.DUMMYFUNCTION("GoogleTranslate(B118, ""en"", ""bg"")"),"Радвам се да чуя 👍")</f>
        <v>Радвам се да чуя 👍</v>
      </c>
      <c r="F118" s="1" t="str">
        <f>IFERROR(__xludf.DUMMYFUNCTION("GoogleTranslate(B118, ""en"", ""ro"")"),"Mare pentru a auzi 👍")</f>
        <v>Mare pentru a auzi 👍</v>
      </c>
    </row>
    <row r="119">
      <c r="A119" s="1" t="s">
        <v>226</v>
      </c>
      <c r="B119" s="1" t="s">
        <v>227</v>
      </c>
      <c r="C119" s="1" t="str">
        <f>IFERROR(__xludf.DUMMYFUNCTION("GoogleTranslate(B119, ""en"", ""pl"")"),"Wyświetlanie historii")</f>
        <v>Wyświetlanie historii</v>
      </c>
      <c r="D119" s="1" t="str">
        <f>IFERROR(__xludf.DUMMYFUNCTION("GoogleTranslate(B119, ""en"", ""pt"")"),"Ver o seu histórico")</f>
        <v>Ver o seu histórico</v>
      </c>
      <c r="E119" s="1" t="str">
        <f>IFERROR(__xludf.DUMMYFUNCTION("GoogleTranslate(B119, ""en"", ""bg"")"),"Преглед на историята")</f>
        <v>Преглед на историята</v>
      </c>
      <c r="F119" s="1" t="str">
        <f>IFERROR(__xludf.DUMMYFUNCTION("GoogleTranslate(B119, ""en"", ""ro"")"),"Vizualizați istoricul")</f>
        <v>Vizualizați istoricul</v>
      </c>
    </row>
    <row r="120">
      <c r="A120" s="1" t="s">
        <v>228</v>
      </c>
      <c r="B120" s="1" t="s">
        <v>37</v>
      </c>
      <c r="C120" s="1" t="str">
        <f>IFERROR(__xludf.DUMMYFUNCTION("GoogleTranslate(B120, ""en"", ""pl"")"),"Ustawienia")</f>
        <v>Ustawienia</v>
      </c>
      <c r="D120" s="1" t="str">
        <f>IFERROR(__xludf.DUMMYFUNCTION("GoogleTranslate(B120, ""en"", ""pt"")"),"Configurações")</f>
        <v>Configurações</v>
      </c>
      <c r="E120" s="1" t="str">
        <f>IFERROR(__xludf.DUMMYFUNCTION("GoogleTranslate(B120, ""en"", ""bg"")"),"Настройки")</f>
        <v>Настройки</v>
      </c>
      <c r="F120" s="1" t="str">
        <f>IFERROR(__xludf.DUMMYFUNCTION("GoogleTranslate(B120, ""en"", ""ro"")"),"Setări")</f>
        <v>Setări</v>
      </c>
    </row>
    <row r="121">
      <c r="A121" s="1" t="s">
        <v>229</v>
      </c>
      <c r="B121" s="1" t="s">
        <v>230</v>
      </c>
      <c r="C121" s="1" t="str">
        <f>IFERROR(__xludf.DUMMYFUNCTION("GoogleTranslate(B121, ""en"", ""pl"")"),"Kontakt Tracing")</f>
        <v>Kontakt Tracing</v>
      </c>
      <c r="D121" s="1" t="str">
        <f>IFERROR(__xludf.DUMMYFUNCTION("GoogleTranslate(B121, ""en"", ""pt"")"),"Contactar Tracing")</f>
        <v>Contactar Tracing</v>
      </c>
      <c r="E121" s="1" t="str">
        <f>IFERROR(__xludf.DUMMYFUNCTION("GoogleTranslate(B121, ""en"", ""bg"")"),"Свържи се с проследяване")</f>
        <v>Свържи се с проследяване</v>
      </c>
      <c r="F121" s="1" t="str">
        <f>IFERROR(__xludf.DUMMYFUNCTION("GoogleTranslate(B121, ""en"", ""ro"")"),"Reperarea de contacte")</f>
        <v>Reperarea de contacte</v>
      </c>
    </row>
    <row r="122">
      <c r="A122" s="1" t="s">
        <v>231</v>
      </c>
      <c r="B122" s="1" t="s">
        <v>232</v>
      </c>
      <c r="C122" s="1" t="str">
        <f>IFERROR(__xludf.DUMMYFUNCTION("GoogleTranslate(B122, ""en"", ""pl"")"),"Wyświetlić lub zmienić ustawienia dotyczące kontaktów zakaźnych")</f>
        <v>Wyświetlić lub zmienić ustawienia dotyczące kontaktów zakaźnych</v>
      </c>
      <c r="D122" s="1" t="str">
        <f>IFERROR(__xludf.DUMMYFUNCTION("GoogleTranslate(B122, ""en"", ""pt"")"),"Ver ou alterar as configurações de rastreamento de contatos")</f>
        <v>Ver ou alterar as configurações de rastreamento de contatos</v>
      </c>
      <c r="E122" s="1" t="str">
        <f>IFERROR(__xludf.DUMMYFUNCTION("GoogleTranslate(B122, ""en"", ""bg"")"),"Преглед или измени настройките за проследяване на контактите")</f>
        <v>Преглед или измени настройките за проследяване на контактите</v>
      </c>
      <c r="F122" s="1" t="str">
        <f>IFERROR(__xludf.DUMMYFUNCTION("GoogleTranslate(B122, ""en"", ""ro"")"),"Vezi sau modifica setările pentru Reperarea de contacte")</f>
        <v>Vezi sau modifica setările pentru Reperarea de contacte</v>
      </c>
    </row>
    <row r="123">
      <c r="A123" s="1" t="s">
        <v>233</v>
      </c>
      <c r="B123" s="1" t="s">
        <v>57</v>
      </c>
      <c r="C123" s="1" t="str">
        <f>IFERROR(__xludf.DUMMYFUNCTION("GoogleTranslate(B123, ""en"", ""pl"")"),"ekspozycja Alert")</f>
        <v>ekspozycja Alert</v>
      </c>
      <c r="D123" s="1" t="str">
        <f>IFERROR(__xludf.DUMMYFUNCTION("GoogleTranslate(B123, ""en"", ""pt"")"),"Alerta de exposição")</f>
        <v>Alerta de exposição</v>
      </c>
      <c r="E123" s="1" t="str">
        <f>IFERROR(__xludf.DUMMYFUNCTION("GoogleTranslate(B123, ""en"", ""bg"")"),"Изложение Alert")</f>
        <v>Изложение Alert</v>
      </c>
      <c r="F123" s="1" t="str">
        <f>IFERROR(__xludf.DUMMYFUNCTION("GoogleTranslate(B123, ""en"", ""ro"")"),"alertă de expunere")</f>
        <v>alertă de expunere</v>
      </c>
    </row>
    <row r="124">
      <c r="A124" s="1" t="s">
        <v>234</v>
      </c>
      <c r="B124" s="1" t="s">
        <v>235</v>
      </c>
      <c r="C124" s="1" t="str">
        <f>IFERROR(__xludf.DUMMYFUNCTION("GoogleTranslate(B124, ""en"", ""pl"")"),"Zobacz lub zmieniają ustawienia ekspozycji Alert")</f>
        <v>Zobacz lub zmieniają ustawienia ekspozycji Alert</v>
      </c>
      <c r="D124" s="1" t="str">
        <f>IFERROR(__xludf.DUMMYFUNCTION("GoogleTranslate(B124, ""en"", ""pt"")"),"Visualização ou alterem as configurações de Alerta de Exposição")</f>
        <v>Visualização ou alterem as configurações de Alerta de Exposição</v>
      </c>
      <c r="E124" s="1" t="str">
        <f>IFERROR(__xludf.DUMMYFUNCTION("GoogleTranslate(B124, ""en"", ""bg"")"),"Преглед или изменят настройки за сигнализиране на експонацията")</f>
        <v>Преглед или изменят настройки за сигнализиране на експонацията</v>
      </c>
      <c r="F124" s="1" t="str">
        <f>IFERROR(__xludf.DUMMYFUNCTION("GoogleTranslate(B124, ""en"", ""ro"")"),"Vizualizarea sau modificarea setărilor pentru expunere Alert")</f>
        <v>Vizualizarea sau modificarea setărilor pentru expunere Alert</v>
      </c>
    </row>
    <row r="125">
      <c r="A125" s="1" t="s">
        <v>236</v>
      </c>
      <c r="B125" s="1" t="s">
        <v>67</v>
      </c>
      <c r="C125" s="1" t="str">
        <f>IFERROR(__xludf.DUMMYFUNCTION("GoogleTranslate(B125, ""en"", ""pl"")"),"COVID zameldowanie")</f>
        <v>COVID zameldowanie</v>
      </c>
      <c r="D125" s="1" t="str">
        <f>IFERROR(__xludf.DUMMYFUNCTION("GoogleTranslate(B125, ""en"", ""pt"")"),"COVID de check-in")</f>
        <v>COVID de check-in</v>
      </c>
      <c r="E125" s="1" t="str">
        <f>IFERROR(__xludf.DUMMYFUNCTION("GoogleTranslate(B125, ""en"", ""bg"")"),"COVID настаняване")</f>
        <v>COVID настаняване</v>
      </c>
      <c r="F125" s="1" t="str">
        <f>IFERROR(__xludf.DUMMYFUNCTION("GoogleTranslate(B125, ""en"", ""ro"")"),"COVID Check-In")</f>
        <v>COVID Check-In</v>
      </c>
    </row>
    <row r="126">
      <c r="A126" s="1" t="s">
        <v>237</v>
      </c>
      <c r="B126" s="1" t="s">
        <v>238</v>
      </c>
      <c r="C126" s="1" t="str">
        <f>IFERROR(__xludf.DUMMYFUNCTION("GoogleTranslate(B126, ""en"", ""pl"")"),"Zobacz lub zmieniają ustawienia COVID Przyjazd")</f>
        <v>Zobacz lub zmieniają ustawienia COVID Przyjazd</v>
      </c>
      <c r="D126" s="1" t="str">
        <f>IFERROR(__xludf.DUMMYFUNCTION("GoogleTranslate(B126, ""en"", ""pt"")"),"Veja ou alterar configurações para COVID Check In")</f>
        <v>Veja ou alterar configurações para COVID Check In</v>
      </c>
      <c r="E126" s="1" t="str">
        <f>IFERROR(__xludf.DUMMYFUNCTION("GoogleTranslate(B126, ""en"", ""bg"")"),"Преглед или изменят настройки за COVID Проверка В")</f>
        <v>Преглед или изменят настройки за COVID Проверка В</v>
      </c>
      <c r="F126" s="1" t="str">
        <f>IFERROR(__xludf.DUMMYFUNCTION("GoogleTranslate(B126, ""en"", ""ro"")"),"Vizualizarea sau modificarea setărilor pentru COVID Check In")</f>
        <v>Vizualizarea sau modificarea setărilor pentru COVID Check In</v>
      </c>
    </row>
    <row r="127">
      <c r="A127" s="1" t="s">
        <v>239</v>
      </c>
      <c r="B127" s="1" t="s">
        <v>115</v>
      </c>
      <c r="C127" s="1" t="str">
        <f>IFERROR(__xludf.DUMMYFUNCTION("GoogleTranslate(B127, ""en"", ""pl"")"),"Informacja o ochronie danych Wskazówka")</f>
        <v>Informacja o ochronie danych Wskazówka</v>
      </c>
      <c r="D127" s="1" t="str">
        <f>IFERROR(__xludf.DUMMYFUNCTION("GoogleTranslate(B127, ""en"", ""pt"")"),"Proteção de Informações Aviso dados")</f>
        <v>Proteção de Informações Aviso dados</v>
      </c>
      <c r="E127" s="1" t="str">
        <f>IFERROR(__xludf.DUMMYFUNCTION("GoogleTranslate(B127, ""en"", ""bg"")"),"Защита Обявление данни")</f>
        <v>Защита Обявление данни</v>
      </c>
      <c r="F127" s="1" t="str">
        <f>IFERROR(__xludf.DUMMYFUNCTION("GoogleTranslate(B127, ""en"", ""ro"")"),"Protecția datelor Anunț")</f>
        <v>Protecția datelor Anunț</v>
      </c>
    </row>
    <row r="128">
      <c r="A128" s="1" t="s">
        <v>240</v>
      </c>
      <c r="B128" s="1" t="s">
        <v>241</v>
      </c>
      <c r="C128" s="1" t="str">
        <f>IFERROR(__xludf.DUMMYFUNCTION("GoogleTranslate(B128, ""en"", ""pl"")"),"Zobacz ochronie danych informacyjne")</f>
        <v>Zobacz ochronie danych informacyjne</v>
      </c>
      <c r="D128" s="1" t="str">
        <f>IFERROR(__xludf.DUMMYFUNCTION("GoogleTranslate(B128, ""en"", ""pt"")"),"Ver a Proteção de Informações Aviso de Dados")</f>
        <v>Ver a Proteção de Informações Aviso de Dados</v>
      </c>
      <c r="E128" s="1" t="str">
        <f>IFERROR(__xludf.DUMMYFUNCTION("GoogleTranslate(B128, ""en"", ""bg"")"),"Преглед на защитата на информацията Известието на личните данни")</f>
        <v>Преглед на защитата на информацията Известието на личните данни</v>
      </c>
      <c r="F128" s="1" t="str">
        <f>IFERROR(__xludf.DUMMYFUNCTION("GoogleTranslate(B128, ""en"", ""ro"")"),"Vezi Protecția datelor Anunț")</f>
        <v>Vezi Protecția datelor Anunț</v>
      </c>
    </row>
    <row r="129">
      <c r="A129" s="1" t="s">
        <v>242</v>
      </c>
      <c r="B129" s="1" t="s">
        <v>121</v>
      </c>
      <c r="C129" s="1" t="str">
        <f>IFERROR(__xludf.DUMMYFUNCTION("GoogleTranslate(B129, ""en"", ""pl"")"),"Zasady i Warunki")</f>
        <v>Zasady i Warunki</v>
      </c>
      <c r="D129" s="1" t="str">
        <f>IFERROR(__xludf.DUMMYFUNCTION("GoogleTranslate(B129, ""en"", ""pt"")"),"termos e Condições")</f>
        <v>termos e Condições</v>
      </c>
      <c r="E129" s="1" t="str">
        <f>IFERROR(__xludf.DUMMYFUNCTION("GoogleTranslate(B129, ""en"", ""bg"")"),"Правила и условия")</f>
        <v>Правила и условия</v>
      </c>
      <c r="F129" s="1" t="str">
        <f>IFERROR(__xludf.DUMMYFUNCTION("GoogleTranslate(B129, ""en"", ""ro"")"),"termeni si conditii")</f>
        <v>termeni si conditii</v>
      </c>
    </row>
    <row r="130">
      <c r="A130" s="1" t="s">
        <v>243</v>
      </c>
      <c r="B130" s="1" t="s">
        <v>244</v>
      </c>
      <c r="C130" s="1" t="str">
        <f>IFERROR(__xludf.DUMMYFUNCTION("GoogleTranslate(B130, ""en"", ""pl"")"),"Zobacz nasz Regulamin")</f>
        <v>Zobacz nasz Regulamin</v>
      </c>
      <c r="D130" s="1" t="str">
        <f>IFERROR(__xludf.DUMMYFUNCTION("GoogleTranslate(B130, ""en"", ""pt"")"),"Ver os Termos e Condições")</f>
        <v>Ver os Termos e Condições</v>
      </c>
      <c r="E130" s="1" t="str">
        <f>IFERROR(__xludf.DUMMYFUNCTION("GoogleTranslate(B130, ""en"", ""bg"")"),"Преглед на Общите условия")</f>
        <v>Преглед на Общите условия</v>
      </c>
      <c r="F130" s="1" t="str">
        <f>IFERROR(__xludf.DUMMYFUNCTION("GoogleTranslate(B130, ""en"", ""ro"")"),"Vezi Termenii și condițiile")</f>
        <v>Vezi Termenii și condițiile</v>
      </c>
    </row>
    <row r="131">
      <c r="A131" s="1" t="s">
        <v>245</v>
      </c>
      <c r="B131" s="1" t="s">
        <v>246</v>
      </c>
      <c r="C131" s="1" t="str">
        <f>IFERROR(__xludf.DUMMYFUNCTION("GoogleTranslate(B131, ""en"", ""pl"")"),"App Metrics")</f>
        <v>App Metrics</v>
      </c>
      <c r="D131" s="1" t="str">
        <f>IFERROR(__xludf.DUMMYFUNCTION("GoogleTranslate(B131, ""en"", ""pt"")"),"app Metrics")</f>
        <v>app Metrics</v>
      </c>
      <c r="E131" s="1" t="str">
        <f>IFERROR(__xludf.DUMMYFUNCTION("GoogleTranslate(B131, ""en"", ""bg"")"),"App Metrics")</f>
        <v>App Metrics</v>
      </c>
      <c r="F131" s="1" t="str">
        <f>IFERROR(__xludf.DUMMYFUNCTION("GoogleTranslate(B131, ""en"", ""ro"")"),"App Metrics")</f>
        <v>App Metrics</v>
      </c>
    </row>
    <row r="132">
      <c r="A132" s="1" t="s">
        <v>247</v>
      </c>
      <c r="B132" s="1" t="s">
        <v>248</v>
      </c>
      <c r="C132" s="1" t="str">
        <f>IFERROR(__xludf.DUMMYFUNCTION("GoogleTranslate(B132, ""en"", ""pl"")"),"Zobacz lub zmieniają ustawienia App Metrics")</f>
        <v>Zobacz lub zmieniają ustawienia App Metrics</v>
      </c>
      <c r="D132" s="1" t="str">
        <f>IFERROR(__xludf.DUMMYFUNCTION("GoogleTranslate(B132, ""en"", ""pt"")"),"Visualização ou alterem as configurações de App Metrics")</f>
        <v>Visualização ou alterem as configurações de App Metrics</v>
      </c>
      <c r="E132" s="1" t="str">
        <f>IFERROR(__xludf.DUMMYFUNCTION("GoogleTranslate(B132, ""en"", ""bg"")"),"Преглед или изменят настройките за приложения Metrics")</f>
        <v>Преглед или изменят настройките за приложения Metrics</v>
      </c>
      <c r="F132" s="1" t="str">
        <f>IFERROR(__xludf.DUMMYFUNCTION("GoogleTranslate(B132, ""en"", ""ro"")"),"Vizualizarea sau modificarea setărilor pentru aplicația Metrics")</f>
        <v>Vizualizarea sau modificarea setărilor pentru aplicația Metrics</v>
      </c>
    </row>
    <row r="133">
      <c r="A133" s="1" t="s">
        <v>249</v>
      </c>
      <c r="B133" s="1" t="s">
        <v>250</v>
      </c>
      <c r="C133" s="1" t="str">
        <f>IFERROR(__xludf.DUMMYFUNCTION("GoogleTranslate(B133, ""en"", ""pl"")"),"Pozostawiać")</f>
        <v>Pozostawiać</v>
      </c>
      <c r="D133" s="1" t="str">
        <f>IFERROR(__xludf.DUMMYFUNCTION("GoogleTranslate(B133, ""en"", ""pt"")"),"Sair")</f>
        <v>Sair</v>
      </c>
      <c r="E133" s="1" t="str">
        <f>IFERROR(__xludf.DUMMYFUNCTION("GoogleTranslate(B133, ""en"", ""bg"")"),"Оставете")</f>
        <v>Оставете</v>
      </c>
      <c r="F133" s="1" t="str">
        <f>IFERROR(__xludf.DUMMYFUNCTION("GoogleTranslate(B133, ""en"", ""ro"")"),"Părăsi")</f>
        <v>Părăsi</v>
      </c>
    </row>
    <row r="134">
      <c r="A134" s="1" t="s">
        <v>251</v>
      </c>
      <c r="B134" s="1" t="s">
        <v>252</v>
      </c>
      <c r="C134" s="1" t="str">
        <f>IFERROR(__xludf.DUMMYFUNCTION("GoogleTranslate(B134, ""en"", ""pl"")"),"Pozostawić aplikację")</f>
        <v>Pozostawić aplikację</v>
      </c>
      <c r="D134" s="1" t="str">
        <f>IFERROR(__xludf.DUMMYFUNCTION("GoogleTranslate(B134, ""en"", ""pt"")"),"Deixar a aplicação")</f>
        <v>Deixar a aplicação</v>
      </c>
      <c r="E134" s="1" t="str">
        <f>IFERROR(__xludf.DUMMYFUNCTION("GoogleTranslate(B134, ""en"", ""bg"")"),"Излизане от приложението")</f>
        <v>Излизане от приложението</v>
      </c>
      <c r="F134" s="1" t="str">
        <f>IFERROR(__xludf.DUMMYFUNCTION("GoogleTranslate(B134, ""en"", ""ro"")"),"Lăsați aplicația")</f>
        <v>Lăsați aplicația</v>
      </c>
    </row>
    <row r="135">
      <c r="A135" s="1" t="s">
        <v>253</v>
      </c>
      <c r="B135" s="1" t="s">
        <v>250</v>
      </c>
      <c r="C135" s="1" t="str">
        <f>IFERROR(__xludf.DUMMYFUNCTION("GoogleTranslate(B135, ""en"", ""pl"")"),"Pozostawiać")</f>
        <v>Pozostawiać</v>
      </c>
      <c r="D135" s="1" t="str">
        <f>IFERROR(__xludf.DUMMYFUNCTION("GoogleTranslate(B135, ""en"", ""pt"")"),"Sair")</f>
        <v>Sair</v>
      </c>
      <c r="E135" s="1" t="str">
        <f>IFERROR(__xludf.DUMMYFUNCTION("GoogleTranslate(B135, ""en"", ""bg"")"),"Оставете")</f>
        <v>Оставете</v>
      </c>
      <c r="F135" s="1" t="str">
        <f>IFERROR(__xludf.DUMMYFUNCTION("GoogleTranslate(B135, ""en"", ""ro"")"),"Părăsi")</f>
        <v>Părăsi</v>
      </c>
    </row>
    <row r="136">
      <c r="A136" s="1" t="s">
        <v>254</v>
      </c>
      <c r="B136" s="1" t="s">
        <v>255</v>
      </c>
      <c r="C136" s="1" t="str">
        <f>IFERROR(__xludf.DUMMYFUNCTION("GoogleTranslate(B136, ""en"", ""pl"")"),"Dziękujemy za pomoc nam walczyć COVID-19. Przykro nam że odchodzisz. Po dotknięciu „Chcę wyjechać” usuniemy wszystkie dane przechowywane przez aplikację z urządzenia, w tym numer telefonu komórkowego, jeśli mają wspólne jeden, dane demograficzne żadnych o"&amp;"bjawów i dane zdrowotne mogłeś współdzielonych. Non-identyfikujące tokeny autoryzacji przechowywane na serwerze również zostaną usunięte. \ N \ nRandom identyfikatory tworzone lub zebrane przez służby Powiadamiania ekspozycji nie mogą być usunięte przez a"&amp;"plikację Covid Alert Jersey. Jeśli chcesz usunąć te Losowe identyfikatory można to zrobić za pośrednictwem ustawień urządzenia.")</f>
        <v>Dziękujemy za pomoc nam walczyć COVID-19. Przykro nam że odchodzisz. Po dotknięciu „Chcę wyjechać” usuniemy wszystkie dane przechowywane przez aplikację z urządzenia, w tym numer telefonu komórkowego, jeśli mają wspólne jeden, dane demograficzne żadnych objawów i dane zdrowotne mogłeś współdzielonych. Non-identyfikujące tokeny autoryzacji przechowywane na serwerze również zostaną usunięte. \ N \ nRandom identyfikatory tworzone lub zebrane przez służby Powiadamiania ekspozycji nie mogą być usunięte przez aplikację Covid Alert Jersey. Jeśli chcesz usunąć te Losowe identyfikatory można to zrobić za pośrednictwem ustawień urządzenia.</v>
      </c>
      <c r="D136" s="1" t="str">
        <f>IFERROR(__xludf.DUMMYFUNCTION("GoogleTranslate(B136, ""en"", ""pt"")"),"Obrigado por nos ajudar a lutar COVID-19. Lamentamos ver você partir. Quando você toca em 'Quero deixar' vamos remover todos os dados armazenados pelo aplicativo do seu dispositivo, incluindo um número de celular, se você compartilhou um, dados de sintoma"&amp;"s e todos os dados demográficos de saúde que você pode ter compartilhado. Não-identificação tokens de autorização armazenados no servidor também serão excluídos. \ N \ nRandom identificações criadas ou coletadas por serviços de notificação da exposição nã"&amp;"o pode ser removido pelo aplicativo Covid Alerta Jersey. Se você deseja remover esses IDs aleatórios você pode fazer isso através de suas configurações do dispositivo.")</f>
        <v>Obrigado por nos ajudar a lutar COVID-19. Lamentamos ver você partir. Quando você toca em 'Quero deixar' vamos remover todos os dados armazenados pelo aplicativo do seu dispositivo, incluindo um número de celular, se você compartilhou um, dados de sintomas e todos os dados demográficos de saúde que você pode ter compartilhado. Não-identificação tokens de autorização armazenados no servidor também serão excluídos. \ N \ nRandom identificações criadas ou coletadas por serviços de notificação da exposição não pode ser removido pelo aplicativo Covid Alerta Jersey. Se você deseja remover esses IDs aleatórios você pode fazer isso através de suas configurações do dispositivo.</v>
      </c>
      <c r="E136" s="1" t="str">
        <f>IFERROR(__xludf.DUMMYFUNCTION("GoogleTranslate(B136, ""en"", ""bg"")"),"Благодарим Ви, че ни помагате да се бори COVID-19. За съжаление, за да видите и да отидете. Когато докоснете ""Искам да напусне"" ние ще премахне всички данни, съхранявани от приложението от устройството си, включително номер на мобилен телефон, ако сте с"&amp;"поделили една, за симптомите на данни и да е демографски данни за здравето може да са споделени. Неидентифициращи жетони разрешение съхраняват на сървъра също ще бъдат изтрити. \ Н \ nRandom документи за самоличност, създадени или събрани от известяване н"&amp;"а експонацията на услугите не може да бъде отстранен чрез приложението Covid Alert Джърси. Ако желаете да премахнете тези Случайни IDs можете да направите това чрез вашите настройки на устройството.")</f>
        <v>Благодарим Ви, че ни помагате да се бори COVID-19. За съжаление, за да видите и да отидете. Когато докоснете "Искам да напусне" ние ще премахне всички данни, съхранявани от приложението от устройството си, включително номер на мобилен телефон, ако сте споделили една, за симптомите на данни и да е демографски данни за здравето може да са споделени. Неидентифициращи жетони разрешение съхраняват на сървъра също ще бъдат изтрити. \ Н \ nRandom документи за самоличност, създадени или събрани от известяване на експонацията на услугите не може да бъде отстранен чрез приложението Covid Alert Джърси. Ако желаете да премахнете тези Случайни IDs можете да направите това чрез вашите настройки на устройството.</v>
      </c>
      <c r="F136" s="1" t="str">
        <f>IFERROR(__xludf.DUMMYFUNCTION("GoogleTranslate(B136, ""en"", ""ro"")"),"Vă mulțumim că ne ajutați să luptăm COVID-19. Ne pare rău că trebuie să pleci. Când apăsați „Vreau să plec“, vom elimina toate datele stocate de către aplicația de pe dispozitiv, inclusiv un număr de mobil, dacă ați partajat unul, date simptom și orice da"&amp;"te demografice de sănătate ar putea fi partajate. Care nu identifică indicativele de autorizare stocate pe server va fi șters. \ N \ nRandom ID-urile create sau colectate de către Serviciile de notificare de expunere nu poate fi eliminat prin aplicația Co"&amp;"vid Alert Jersey. Dacă doriți să eliminați aceste coduri aleatorii puteți face acest lucru prin setările dispozitivului.")</f>
        <v>Vă mulțumim că ne ajutați să luptăm COVID-19. Ne pare rău că trebuie să pleci. Când apăsați „Vreau să plec“, vom elimina toate datele stocate de către aplicația de pe dispozitiv, inclusiv un număr de mobil, dacă ați partajat unul, date simptom și orice date demografice de sănătate ar putea fi partajate. Care nu identifică indicativele de autorizare stocate pe server va fi șters. \ N \ nRandom ID-urile create sau colectate de către Serviciile de notificare de expunere nu poate fi eliminat prin aplicația Covid Alert Jersey. Dacă doriți să eliminați aceste coduri aleatorii puteți face acest lucru prin setările dispozitivului.</v>
      </c>
    </row>
    <row r="137">
      <c r="A137" s="1" t="s">
        <v>256</v>
      </c>
      <c r="B137" s="1" t="s">
        <v>257</v>
      </c>
      <c r="C137" s="1" t="str">
        <f>IFERROR(__xludf.DUMMYFUNCTION("GoogleTranslate(B137, ""en"", ""pl"")"),"chcę wyjść")</f>
        <v>chcę wyjść</v>
      </c>
      <c r="D137" s="1" t="str">
        <f>IFERROR(__xludf.DUMMYFUNCTION("GoogleTranslate(B137, ""en"", ""pt"")"),"eu quero sair")</f>
        <v>eu quero sair</v>
      </c>
      <c r="E137" s="1" t="str">
        <f>IFERROR(__xludf.DUMMYFUNCTION("GoogleTranslate(B137, ""en"", ""bg"")"),"искам да напусна")</f>
        <v>искам да напусна</v>
      </c>
      <c r="F137" s="1" t="str">
        <f>IFERROR(__xludf.DUMMYFUNCTION("GoogleTranslate(B137, ""en"", ""ro"")"),"vreau sa plec")</f>
        <v>vreau sa plec</v>
      </c>
    </row>
    <row r="138">
      <c r="A138" s="1" t="s">
        <v>258</v>
      </c>
      <c r="B138" s="1" t="s">
        <v>250</v>
      </c>
      <c r="C138" s="1" t="str">
        <f>IFERROR(__xludf.DUMMYFUNCTION("GoogleTranslate(B138, ""en"", ""pl"")"),"Pozostawiać")</f>
        <v>Pozostawiać</v>
      </c>
      <c r="D138" s="1" t="str">
        <f>IFERROR(__xludf.DUMMYFUNCTION("GoogleTranslate(B138, ""en"", ""pt"")"),"Sair")</f>
        <v>Sair</v>
      </c>
      <c r="E138" s="1" t="str">
        <f>IFERROR(__xludf.DUMMYFUNCTION("GoogleTranslate(B138, ""en"", ""bg"")"),"Оставете")</f>
        <v>Оставете</v>
      </c>
      <c r="F138" s="1" t="str">
        <f>IFERROR(__xludf.DUMMYFUNCTION("GoogleTranslate(B138, ""en"", ""ro"")"),"Părăsi")</f>
        <v>Părăsi</v>
      </c>
    </row>
    <row r="139">
      <c r="A139" s="1" t="s">
        <v>259</v>
      </c>
      <c r="B139" s="1" t="s">
        <v>260</v>
      </c>
      <c r="C139" s="1" t="str">
        <f>IFERROR(__xludf.DUMMYFUNCTION("GoogleTranslate(B139, ""en"", ""pl"")"),"Jesteś pewny, że chcesz wyjść?")</f>
        <v>Jesteś pewny, że chcesz wyjść?</v>
      </c>
      <c r="D139" s="1" t="str">
        <f>IFERROR(__xludf.DUMMYFUNCTION("GoogleTranslate(B139, ""en"", ""pt"")"),"Você tem certeza de que quer sair?")</f>
        <v>Você tem certeza de que quer sair?</v>
      </c>
      <c r="E139" s="1" t="str">
        <f>IFERROR(__xludf.DUMMYFUNCTION("GoogleTranslate(B139, ""en"", ""bg"")"),"Сигурни ли сте, искате да напуснете?")</f>
        <v>Сигурни ли сте, искате да напуснете?</v>
      </c>
      <c r="F139" s="1" t="str">
        <f>IFERROR(__xludf.DUMMYFUNCTION("GoogleTranslate(B139, ""en"", ""ro"")"),"Esti sigur ca vrei sa pleci?")</f>
        <v>Esti sigur ca vrei sa pleci?</v>
      </c>
    </row>
    <row r="140">
      <c r="A140" s="1" t="s">
        <v>261</v>
      </c>
      <c r="B140" s="1" t="s">
        <v>262</v>
      </c>
      <c r="C140" s="1" t="str">
        <f>IFERROR(__xludf.DUMMYFUNCTION("GoogleTranslate(B140, ""en"", ""pl"")"),"Anuluj")</f>
        <v>Anuluj</v>
      </c>
      <c r="D140" s="1" t="str">
        <f>IFERROR(__xludf.DUMMYFUNCTION("GoogleTranslate(B140, ""en"", ""pt"")"),"Cancelar")</f>
        <v>Cancelar</v>
      </c>
      <c r="E140" s="1" t="str">
        <f>IFERROR(__xludf.DUMMYFUNCTION("GoogleTranslate(B140, ""en"", ""bg"")"),"Отказ")</f>
        <v>Отказ</v>
      </c>
      <c r="F140" s="1" t="str">
        <f>IFERROR(__xludf.DUMMYFUNCTION("GoogleTranslate(B140, ""en"", ""ro"")"),"Anulare")</f>
        <v>Anulare</v>
      </c>
    </row>
    <row r="141">
      <c r="A141" s="1" t="s">
        <v>263</v>
      </c>
      <c r="B141" s="1" t="s">
        <v>264</v>
      </c>
      <c r="C141" s="1" t="str">
        <f>IFERROR(__xludf.DUMMYFUNCTION("GoogleTranslate(B141, ""en"", ""pl"")"),"Potwierdzać")</f>
        <v>Potwierdzać</v>
      </c>
      <c r="D141" s="1" t="str">
        <f>IFERROR(__xludf.DUMMYFUNCTION("GoogleTranslate(B141, ""en"", ""pt"")"),"confirme")</f>
        <v>confirme</v>
      </c>
      <c r="E141" s="1" t="str">
        <f>IFERROR(__xludf.DUMMYFUNCTION("GoogleTranslate(B141, ""en"", ""bg"")"),"Потвърждение")</f>
        <v>Потвърждение</v>
      </c>
      <c r="F141" s="1" t="str">
        <f>IFERROR(__xludf.DUMMYFUNCTION("GoogleTranslate(B141, ""en"", ""ro"")"),"A confirma")</f>
        <v>A confirma</v>
      </c>
    </row>
    <row r="142">
      <c r="A142" s="1" t="s">
        <v>265</v>
      </c>
      <c r="B142" s="1" t="s">
        <v>266</v>
      </c>
      <c r="C142" s="1" t="str">
        <f>IFERROR(__xludf.DUMMYFUNCTION("GoogleTranslate(B142, ""en"", ""pl"")"),"Wystąpił błąd podczas usuwania danych. Spróbuj ponownie lub skontaktuj się z nami.")</f>
        <v>Wystąpił błąd podczas usuwania danych. Spróbuj ponownie lub skontaktuj się z nami.</v>
      </c>
      <c r="D142" s="1" t="str">
        <f>IFERROR(__xludf.DUMMYFUNCTION("GoogleTranslate(B142, ""en"", ""pt"")"),"Ocorreu um erro ao limpar seus dados. Por favor tente novamente ou contacte-nos.")</f>
        <v>Ocorreu um erro ao limpar seus dados. Por favor tente novamente ou contacte-nos.</v>
      </c>
      <c r="E142" s="1" t="str">
        <f>IFERROR(__xludf.DUMMYFUNCTION("GoogleTranslate(B142, ""en"", ""bg"")"),"Имаше грешка при изчистването на данните. Моля, опитайте отново или се свържете с нас.")</f>
        <v>Имаше грешка при изчистването на данните. Моля, опитайте отново или се свържете с нас.</v>
      </c>
      <c r="F142" s="1" t="str">
        <f>IFERROR(__xludf.DUMMYFUNCTION("GoogleTranslate(B142, ""en"", ""ro"")"),"A apărut o eroare la ștergerea datelor. Vă rugăm să încercați din nou sau contactați-ne.")</f>
        <v>A apărut o eroare la ștergerea datelor. Vă rugăm să încercați din nou sau contactați-ne.</v>
      </c>
    </row>
    <row r="143">
      <c r="A143" s="1" t="s">
        <v>267</v>
      </c>
      <c r="B143" s="1" t="s">
        <v>67</v>
      </c>
      <c r="C143" s="1" t="str">
        <f>IFERROR(__xludf.DUMMYFUNCTION("GoogleTranslate(B143, ""en"", ""pl"")"),"COVID zameldowanie")</f>
        <v>COVID zameldowanie</v>
      </c>
      <c r="D143" s="1" t="str">
        <f>IFERROR(__xludf.DUMMYFUNCTION("GoogleTranslate(B143, ""en"", ""pt"")"),"COVID de check-in")</f>
        <v>COVID de check-in</v>
      </c>
      <c r="E143" s="1" t="str">
        <f>IFERROR(__xludf.DUMMYFUNCTION("GoogleTranslate(B143, ""en"", ""bg"")"),"COVID настаняване")</f>
        <v>COVID настаняване</v>
      </c>
      <c r="F143" s="1" t="str">
        <f>IFERROR(__xludf.DUMMYFUNCTION("GoogleTranslate(B143, ""en"", ""ro"")"),"COVID Check-In")</f>
        <v>COVID Check-In</v>
      </c>
    </row>
    <row r="144">
      <c r="A144" s="1" t="s">
        <v>268</v>
      </c>
      <c r="B144" s="1" t="s">
        <v>269</v>
      </c>
      <c r="C144" s="1" t="str">
        <f>IFERROR(__xludf.DUMMYFUNCTION("GoogleTranslate(B144, ""en"", ""pl"")"),"Twoje ustawienia będą widoczne tutaj, jak tylko zrobić swoje pierwsze zameldowanie.")</f>
        <v>Twoje ustawienia będą widoczne tutaj, jak tylko zrobić swoje pierwsze zameldowanie.</v>
      </c>
      <c r="D144" s="1" t="str">
        <f>IFERROR(__xludf.DUMMYFUNCTION("GoogleTranslate(B144, ""en"", ""pt"")"),"Suas configurações serão visíveis daqui assim que você faz o seu primeiro check-in.")</f>
        <v>Suas configurações serão visíveis daqui assim que você faz o seu primeiro check-in.</v>
      </c>
      <c r="E144" s="1" t="str">
        <f>IFERROR(__xludf.DUMMYFUNCTION("GoogleTranslate(B144, ""en"", ""bg"")"),"Вашите настройки ще бъдат видими тук, веднага след като направи първата си настаняване.")</f>
        <v>Вашите настройки ще бъдат видими тук, веднага след като направи първата си настаняване.</v>
      </c>
      <c r="F144" s="1" t="str">
        <f>IFERROR(__xludf.DUMMYFUNCTION("GoogleTranslate(B144, ""en"", ""ro"")"),"Setările dvs. vor fi vizibile aici imediat ce faci prima check-in.")</f>
        <v>Setările dvs. vor fi vizibile aici imediat ce faci prima check-in.</v>
      </c>
    </row>
    <row r="145">
      <c r="A145" s="1" t="s">
        <v>270</v>
      </c>
      <c r="B145" s="1" t="s">
        <v>271</v>
      </c>
      <c r="C145" s="1" t="str">
        <f>IFERROR(__xludf.DUMMYFUNCTION("GoogleTranslate(B145, ""en"", ""pl"")"),"Ci mają wspólne następujące informacje o nas.")</f>
        <v>Ci mają wspólne następujące informacje o nas.</v>
      </c>
      <c r="D145" s="1" t="str">
        <f>IFERROR(__xludf.DUMMYFUNCTION("GoogleTranslate(B145, ""en"", ""pt"")"),"Você compartilhou a seguinte informação conosco.")</f>
        <v>Você compartilhou a seguinte informação conosco.</v>
      </c>
      <c r="E145" s="1" t="str">
        <f>IFERROR(__xludf.DUMMYFUNCTION("GoogleTranslate(B145, ""en"", ""bg"")"),"Споделихте следната информация с нас.")</f>
        <v>Споделихте следната информация с нас.</v>
      </c>
      <c r="F145" s="1" t="str">
        <f>IFERROR(__xludf.DUMMYFUNCTION("GoogleTranslate(B145, ""en"", ""ro"")"),"Ați distribuit următoarele informații cu noi.")</f>
        <v>Ați distribuit următoarele informații cu noi.</v>
      </c>
    </row>
    <row r="146">
      <c r="A146" s="1" t="s">
        <v>272</v>
      </c>
      <c r="B146" s="1" t="s">
        <v>273</v>
      </c>
      <c r="C146" s="1" t="str">
        <f>IFERROR(__xludf.DUMMYFUNCTION("GoogleTranslate(B146, ""en"", ""pl"")"),"Idź do COVID Check-In")</f>
        <v>Idź do COVID Check-In</v>
      </c>
      <c r="D146" s="1" t="str">
        <f>IFERROR(__xludf.DUMMYFUNCTION("GoogleTranslate(B146, ""en"", ""pt"")"),"Ir para COVID de check-in")</f>
        <v>Ir para COVID de check-in</v>
      </c>
      <c r="E146" s="1" t="str">
        <f>IFERROR(__xludf.DUMMYFUNCTION("GoogleTranslate(B146, ""en"", ""bg"")"),"Отиди COVID настаняване")</f>
        <v>Отиди COVID настаняване</v>
      </c>
      <c r="F146" s="1" t="str">
        <f>IFERROR(__xludf.DUMMYFUNCTION("GoogleTranslate(B146, ""en"", ""ro"")"),"Du-te la COVID Check-In")</f>
        <v>Du-te la COVID Check-In</v>
      </c>
    </row>
    <row r="147">
      <c r="A147" s="1" t="s">
        <v>274</v>
      </c>
      <c r="B147" s="1" t="s">
        <v>275</v>
      </c>
      <c r="C147" s="1" t="str">
        <f>IFERROR(__xludf.DUMMYFUNCTION("GoogleTranslate(B147, ""en"", ""pl"")"),"Dzisiejsza walka")</f>
        <v>Dzisiejsza walka</v>
      </c>
      <c r="D147" s="1" t="str">
        <f>IFERROR(__xludf.DUMMYFUNCTION("GoogleTranslate(B147, ""en"", ""pt"")"),"luta de hoje")</f>
        <v>luta de hoje</v>
      </c>
      <c r="E147" s="1" t="str">
        <f>IFERROR(__xludf.DUMMYFUNCTION("GoogleTranslate(B147, ""en"", ""bg"")"),"Днешната битка")</f>
        <v>Днешната битка</v>
      </c>
      <c r="F147" s="1" t="str">
        <f>IFERROR(__xludf.DUMMYFUNCTION("GoogleTranslate(B147, ""en"", ""ro"")"),"Lupta de azi")</f>
        <v>Lupta de azi</v>
      </c>
    </row>
    <row r="148">
      <c r="A148" s="1" t="s">
        <v>276</v>
      </c>
      <c r="B148" s="1" t="s">
        <v>277</v>
      </c>
      <c r="C148" s="1" t="str">
        <f>IFERROR(__xludf.DUMMYFUNCTION("GoogleTranslate(B148, ""en"", ""pl"")"),"Razem Check-Ins dzisiaj")</f>
        <v>Razem Check-Ins dzisiaj</v>
      </c>
      <c r="D148" s="1" t="str">
        <f>IFERROR(__xludf.DUMMYFUNCTION("GoogleTranslate(B148, ""en"", ""pt"")"),"Check-Ins total hoje")</f>
        <v>Check-Ins total hoje</v>
      </c>
      <c r="E148" s="1" t="str">
        <f>IFERROR(__xludf.DUMMYFUNCTION("GoogleTranslate(B148, ""en"", ""bg"")"),"Общо настаняване Инс днес")</f>
        <v>Общо настаняване Инс днес</v>
      </c>
      <c r="F148" s="1" t="str">
        <f>IFERROR(__xludf.DUMMYFUNCTION("GoogleTranslate(B148, ""en"", ""ro"")"),"Check-Ins total de azi")</f>
        <v>Check-Ins total de azi</v>
      </c>
    </row>
    <row r="149">
      <c r="A149" s="1" t="s">
        <v>278</v>
      </c>
      <c r="B149" s="1" t="s">
        <v>279</v>
      </c>
      <c r="C149" s="1" t="str">
        <f>IFERROR(__xludf.DUMMYFUNCTION("GoogleTranslate(B149, ""en"", ""pl"")"),"Czuć się dobrze")</f>
        <v>Czuć się dobrze</v>
      </c>
      <c r="D149" s="1" t="str">
        <f>IFERROR(__xludf.DUMMYFUNCTION("GoogleTranslate(B149, ""en"", ""pt"")"),"Sentindo-se bem")</f>
        <v>Sentindo-se bem</v>
      </c>
      <c r="E149" s="1" t="str">
        <f>IFERROR(__xludf.DUMMYFUNCTION("GoogleTranslate(B149, ""en"", ""bg"")"),"Чувствам се добре")</f>
        <v>Чувствам се добре</v>
      </c>
      <c r="F149" s="1" t="str">
        <f>IFERROR(__xludf.DUMMYFUNCTION("GoogleTranslate(B149, ""en"", ""ro"")"),"senzaţie de bine")</f>
        <v>senzaţie de bine</v>
      </c>
    </row>
    <row r="150">
      <c r="A150" s="1" t="s">
        <v>280</v>
      </c>
      <c r="B150" s="1" t="s">
        <v>281</v>
      </c>
      <c r="C150" s="1" t="str">
        <f>IFERROR(__xludf.DUMMYFUNCTION("GoogleTranslate(B150, ""en"", ""pl"")"),"Niektóre objawy")</f>
        <v>Niektóre objawy</v>
      </c>
      <c r="D150" s="1" t="str">
        <f>IFERROR(__xludf.DUMMYFUNCTION("GoogleTranslate(B150, ""en"", ""pt"")"),"alguns sintomas")</f>
        <v>alguns sintomas</v>
      </c>
      <c r="E150" s="1" t="str">
        <f>IFERROR(__xludf.DUMMYFUNCTION("GoogleTranslate(B150, ""en"", ""bg"")"),"Някои симптоми")</f>
        <v>Някои симптоми</v>
      </c>
      <c r="F150" s="1" t="str">
        <f>IFERROR(__xludf.DUMMYFUNCTION("GoogleTranslate(B150, ""en"", ""ro"")"),"unele simptome")</f>
        <v>unele simptome</v>
      </c>
    </row>
    <row r="151">
      <c r="A151" s="1" t="s">
        <v>282</v>
      </c>
      <c r="B151" s="1" t="s">
        <v>283</v>
      </c>
      <c r="C151" s="1" t="str">
        <f>IFERROR(__xludf.DUMMYFUNCTION("GoogleTranslate(B151, ""en"", ""pl"")"),"Obraz narodowy")</f>
        <v>Obraz narodowy</v>
      </c>
      <c r="D151" s="1" t="str">
        <f>IFERROR(__xludf.DUMMYFUNCTION("GoogleTranslate(B151, ""en"", ""pt"")"),"O quadro nacional")</f>
        <v>O quadro nacional</v>
      </c>
      <c r="E151" s="1" t="str">
        <f>IFERROR(__xludf.DUMMYFUNCTION("GoogleTranslate(B151, ""en"", ""bg"")"),"Националният картината")</f>
        <v>Националният картината</v>
      </c>
      <c r="F151" s="1" t="str">
        <f>IFERROR(__xludf.DUMMYFUNCTION("GoogleTranslate(B151, ""en"", ""ro"")"),"Imaginea națională")</f>
        <v>Imaginea națională</v>
      </c>
    </row>
    <row r="152">
      <c r="A152" s="1" t="s">
        <v>284</v>
      </c>
      <c r="B152" s="1" t="s">
        <v>285</v>
      </c>
      <c r="C152" s="1" t="str">
        <f>IFERROR(__xludf.DUMMYFUNCTION("GoogleTranslate(B152, ""en"", ""pl"")"),"Tap do podziału powiatu")</f>
        <v>Tap do podziału powiatu</v>
      </c>
      <c r="D152" s="1" t="str">
        <f>IFERROR(__xludf.DUMMYFUNCTION("GoogleTranslate(B152, ""en"", ""pt"")"),"Tap para a avaria concelho")</f>
        <v>Tap para a avaria concelho</v>
      </c>
      <c r="E152" s="1" t="str">
        <f>IFERROR(__xludf.DUMMYFUNCTION("GoogleTranslate(B152, ""en"", ""bg"")"),"Tap за област разбивка")</f>
        <v>Tap за област разбивка</v>
      </c>
      <c r="F152" s="1" t="str">
        <f>IFERROR(__xludf.DUMMYFUNCTION("GoogleTranslate(B152, ""en"", ""ro"")"),"Atingeți pentru defalcare județ")</f>
        <v>Atingeți pentru defalcare județ</v>
      </c>
    </row>
    <row r="153">
      <c r="A153" s="1" t="s">
        <v>286</v>
      </c>
      <c r="B153" s="1" t="s">
        <v>57</v>
      </c>
      <c r="C153" s="1" t="str">
        <f>IFERROR(__xludf.DUMMYFUNCTION("GoogleTranslate(B153, ""en"", ""pl"")"),"ekspozycja Alert")</f>
        <v>ekspozycja Alert</v>
      </c>
      <c r="D153" s="1" t="str">
        <f>IFERROR(__xludf.DUMMYFUNCTION("GoogleTranslate(B153, ""en"", ""pt"")"),"Alerta de exposição")</f>
        <v>Alerta de exposição</v>
      </c>
      <c r="E153" s="1" t="str">
        <f>IFERROR(__xludf.DUMMYFUNCTION("GoogleTranslate(B153, ""en"", ""bg"")"),"Изложение Alert")</f>
        <v>Изложение Alert</v>
      </c>
      <c r="F153" s="1" t="str">
        <f>IFERROR(__xludf.DUMMYFUNCTION("GoogleTranslate(B153, ""en"", ""ro"")"),"alertă de expunere")</f>
        <v>alertă de expunere</v>
      </c>
    </row>
    <row r="154">
      <c r="A154" s="1" t="s">
        <v>287</v>
      </c>
      <c r="B154" s="1" t="s">
        <v>288</v>
      </c>
      <c r="C154" s="1" t="str">
        <f>IFERROR(__xludf.DUMMYFUNCTION("GoogleTranslate(B154, ""en"", ""pl"")"),"Ekspozycja czynna Alert")</f>
        <v>Ekspozycja czynna Alert</v>
      </c>
      <c r="D154" s="1" t="str">
        <f>IFERROR(__xludf.DUMMYFUNCTION("GoogleTranslate(B154, ""en"", ""pt"")"),"Alerta de exposição activa")</f>
        <v>Alerta de exposição activa</v>
      </c>
      <c r="E154" s="1" t="str">
        <f>IFERROR(__xludf.DUMMYFUNCTION("GoogleTranslate(B154, ""en"", ""bg"")"),"Alert Изложение активен")</f>
        <v>Alert Изложение активен</v>
      </c>
      <c r="F154" s="1" t="str">
        <f>IFERROR(__xludf.DUMMYFUNCTION("GoogleTranslate(B154, ""en"", ""ro"")"),"Expunerea Alert activă")</f>
        <v>Expunerea Alert activă</v>
      </c>
    </row>
    <row r="155">
      <c r="A155" s="1" t="s">
        <v>289</v>
      </c>
      <c r="B155" s="1" t="s">
        <v>290</v>
      </c>
      <c r="C155" s="1" t="str">
        <f>IFERROR(__xludf.DUMMYFUNCTION("GoogleTranslate(B155, ""en"", ""pl"")"),"Alert ekspozycji niedostępne")</f>
        <v>Alert ekspozycji niedostępne</v>
      </c>
      <c r="D155" s="1" t="str">
        <f>IFERROR(__xludf.DUMMYFUNCTION("GoogleTranslate(B155, ""en"", ""pt"")"),"Alerta exposição não está disponível")</f>
        <v>Alerta exposição não está disponível</v>
      </c>
      <c r="E155" s="1" t="str">
        <f>IFERROR(__xludf.DUMMYFUNCTION("GoogleTranslate(B155, ""en"", ""bg"")"),"Сигнал на експонацията не е наличен")</f>
        <v>Сигнал на експонацията не е наличен</v>
      </c>
      <c r="F155" s="1" t="str">
        <f>IFERROR(__xludf.DUMMYFUNCTION("GoogleTranslate(B155, ""en"", ""ro"")"),"Expunerea Alert nu este disponibil")</f>
        <v>Expunerea Alert nu este disponibil</v>
      </c>
    </row>
    <row r="156">
      <c r="A156" s="1" t="s">
        <v>291</v>
      </c>
      <c r="B156" s="1" t="s">
        <v>292</v>
      </c>
      <c r="C156" s="1" t="str">
        <f>IFERROR(__xludf.DUMMYFUNCTION("GoogleTranslate(B156, ""en"", ""pl"")"),"Niestety, to urządzenie nie obsługuje ekspozycji powiadomienie. Nadal można korzystać z aplikacji dla COVID check-in i aktualizacje.")</f>
        <v>Niestety, to urządzenie nie obsługuje ekspozycji powiadomienie. Nadal można korzystać z aplikacji dla COVID check-in i aktualizacje.</v>
      </c>
      <c r="D156" s="1" t="str">
        <f>IFERROR(__xludf.DUMMYFUNCTION("GoogleTranslate(B156, ""en"", ""pt"")"),"Infelizmente, este dispositivo não suporta Alerta de Exposição. Você ainda pode usar o app para COVID Check-In e atualizações.")</f>
        <v>Infelizmente, este dispositivo não suporta Alerta de Exposição. Você ainda pode usar o app para COVID Check-In e atualizações.</v>
      </c>
      <c r="E156" s="1" t="str">
        <f>IFERROR(__xludf.DUMMYFUNCTION("GoogleTranslate(B156, ""en"", ""bg"")"),"За съжаление, това устройство не поддържа Изложение Alert. Все още можете да използвате приложението за COVID настаняване и актуализации.")</f>
        <v>За съжаление, това устройство не поддържа Изложение Alert. Все още можете да използвате приложението за COVID настаняване и актуализации.</v>
      </c>
      <c r="F156" s="1" t="str">
        <f>IFERROR(__xludf.DUMMYFUNCTION("GoogleTranslate(B156, ""en"", ""ro"")"),"Din păcate, acest dispozitiv nu acceptă alerta de expunere. Puteți utiliza în continuare aplicația pentru COVID Check-in și actualizări.")</f>
        <v>Din păcate, acest dispozitiv nu acceptă alerta de expunere. Puteți utiliza în continuare aplicația pentru COVID Check-in și actualizări.</v>
      </c>
    </row>
    <row r="157">
      <c r="A157" s="1" t="s">
        <v>293</v>
      </c>
      <c r="B157" s="1" t="s">
        <v>290</v>
      </c>
      <c r="C157" s="1" t="str">
        <f>IFERROR(__xludf.DUMMYFUNCTION("GoogleTranslate(B157, ""en"", ""pl"")"),"Alert ekspozycji niedostępne")</f>
        <v>Alert ekspozycji niedostępne</v>
      </c>
      <c r="D157" s="1" t="str">
        <f>IFERROR(__xludf.DUMMYFUNCTION("GoogleTranslate(B157, ""en"", ""pt"")"),"Alerta exposição não está disponível")</f>
        <v>Alerta exposição não está disponível</v>
      </c>
      <c r="E157" s="1" t="str">
        <f>IFERROR(__xludf.DUMMYFUNCTION("GoogleTranslate(B157, ""en"", ""bg"")"),"Сигнал на експонацията не е наличен")</f>
        <v>Сигнал на експонацията не е наличен</v>
      </c>
      <c r="F157" s="1" t="str">
        <f>IFERROR(__xludf.DUMMYFUNCTION("GoogleTranslate(B157, ""en"", ""ro"")"),"Expunerea Alert nu este disponibil")</f>
        <v>Expunerea Alert nu este disponibil</v>
      </c>
    </row>
    <row r="158">
      <c r="A158" s="1" t="s">
        <v>294</v>
      </c>
      <c r="B158" s="1" t="s">
        <v>295</v>
      </c>
      <c r="C158" s="1" t="str">
        <f>IFERROR(__xludf.DUMMYFUNCTION("GoogleTranslate(B158, ""en"", ""pl"")"),"Aby włączyć ekspozycji Alert należy uaktualnić do najnowszej wersji iOS (13,5 i powyżej).")</f>
        <v>Aby włączyć ekspozycji Alert należy uaktualnić do najnowszej wersji iOS (13,5 i powyżej).</v>
      </c>
      <c r="D158" s="1" t="str">
        <f>IFERROR(__xludf.DUMMYFUNCTION("GoogleTranslate(B158, ""en"", ""pt"")"),"Para ativar Alerta exposição que você precisa fazer o upgrade para a versão mais recente do iOS (13,5 e acima).")</f>
        <v>Para ativar Alerta exposição que você precisa fazer o upgrade para a versão mais recente do iOS (13,5 e acima).</v>
      </c>
      <c r="E158" s="1" t="str">
        <f>IFERROR(__xludf.DUMMYFUNCTION("GoogleTranslate(B158, ""en"", ""bg"")"),"За да се даде възможност на експонацията предупреждение, което трябва да преминете към най-новата версия на IOS (13.5 и по-горе).")</f>
        <v>За да се даде възможност на експонацията предупреждение, което трябва да преминете към най-новата версия на IOS (13.5 и по-горе).</v>
      </c>
      <c r="F158" s="1" t="str">
        <f>IFERROR(__xludf.DUMMYFUNCTION("GoogleTranslate(B158, ""en"", ""ro"")"),"Pentru a activa alerta de expunere trebuie să faceți upgrade la cea mai recentă versiune iOS (13.5 și de mai sus).")</f>
        <v>Pentru a activa alerta de expunere trebuie să faceți upgrade la cea mai recentă versiune iOS (13.5 și de mai sus).</v>
      </c>
    </row>
    <row r="159">
      <c r="A159" s="1" t="s">
        <v>296</v>
      </c>
      <c r="B159" s="1" t="s">
        <v>297</v>
      </c>
      <c r="C159" s="1" t="str">
        <f>IFERROR(__xludf.DUMMYFUNCTION("GoogleTranslate(B159, ""en"", ""pl"")"),"Aby włączyć ekspozycji Alert należy uaktualnić do najnowszej wersji zaawansowania usług Google.")</f>
        <v>Aby włączyć ekspozycji Alert należy uaktualnić do najnowszej wersji zaawansowania usług Google.</v>
      </c>
      <c r="D159" s="1" t="str">
        <f>IFERROR(__xludf.DUMMYFUNCTION("GoogleTranslate(B159, ""en"", ""pt"")"),"Para ativar Alerta exposição que você precisa fazer o upgrade para a versão mais recente do Google Play Services.")</f>
        <v>Para ativar Alerta exposição que você precisa fazer o upgrade para a versão mais recente do Google Play Services.</v>
      </c>
      <c r="E159" s="1" t="str">
        <f>IFERROR(__xludf.DUMMYFUNCTION("GoogleTranslate(B159, ""en"", ""bg"")"),"За да се даде възможност на експонацията предупреждение, което трябва да преминете към най-новата версия на услугите на Google Play.")</f>
        <v>За да се даде възможност на експонацията предупреждение, което трябва да преминете към най-новата версия на услугите на Google Play.</v>
      </c>
      <c r="F159" s="1" t="str">
        <f>IFERROR(__xludf.DUMMYFUNCTION("GoogleTranslate(B159, ""en"", ""ro"")"),"Pentru a activa alerta de expunere trebuie să faceți upgrade la cea mai recentă versiune de Google Play Services.")</f>
        <v>Pentru a activa alerta de expunere trebuie să faceți upgrade la cea mai recentă versiune de Google Play Services.</v>
      </c>
    </row>
    <row r="160">
      <c r="A160" s="1" t="s">
        <v>298</v>
      </c>
      <c r="B160" s="1" t="s">
        <v>299</v>
      </c>
      <c r="C160" s="1" t="str">
        <f>IFERROR(__xludf.DUMMYFUNCTION("GoogleTranslate(B160, ""en"", ""pl"")"),"Sprawdzać uaktualnienia")</f>
        <v>Sprawdzać uaktualnienia</v>
      </c>
      <c r="D160" s="1" t="str">
        <f>IFERROR(__xludf.DUMMYFUNCTION("GoogleTranslate(B160, ""en"", ""pt"")"),"Verifique para upgrade")</f>
        <v>Verifique para upgrade</v>
      </c>
      <c r="E160" s="1" t="str">
        <f>IFERROR(__xludf.DUMMYFUNCTION("GoogleTranslate(B160, ""en"", ""bg"")"),"Проверка за ъпгрейд")</f>
        <v>Проверка за ъпгрейд</v>
      </c>
      <c r="F160" s="1" t="str">
        <f>IFERROR(__xludf.DUMMYFUNCTION("GoogleTranslate(B160, ""en"", ""ro"")"),"Verificați pentru upgrade")</f>
        <v>Verificați pentru upgrade</v>
      </c>
    </row>
    <row r="161">
      <c r="A161" s="1" t="s">
        <v>300</v>
      </c>
      <c r="B161" s="1" t="s">
        <v>301</v>
      </c>
      <c r="C161" s="1" t="str">
        <f>IFERROR(__xludf.DUMMYFUNCTION("GoogleTranslate(B161, ""en"", ""pl"")"),"Alert ekspozycja nie włączone")</f>
        <v>Alert ekspozycja nie włączone</v>
      </c>
      <c r="D161" s="1" t="str">
        <f>IFERROR(__xludf.DUMMYFUNCTION("GoogleTranslate(B161, ""en"", ""pt"")"),"Alerta de exposição não habilitado")</f>
        <v>Alerta de exposição não habilitado</v>
      </c>
      <c r="E161" s="1" t="str">
        <f>IFERROR(__xludf.DUMMYFUNCTION("GoogleTranslate(B161, ""en"", ""bg"")"),"Сигнал на експонацията не е активирана")</f>
        <v>Сигнал на експонацията не е активирана</v>
      </c>
      <c r="F161" s="1" t="str">
        <f>IFERROR(__xludf.DUMMYFUNCTION("GoogleTranslate(B161, ""en"", ""ro"")"),"Alertă de expunere nu este activat")</f>
        <v>Alertă de expunere nu este activat</v>
      </c>
    </row>
    <row r="162">
      <c r="A162" s="1" t="s">
        <v>302</v>
      </c>
      <c r="B162" s="1" t="s">
        <v>303</v>
      </c>
      <c r="C162" s="1" t="str">
        <f>IFERROR(__xludf.DUMMYFUNCTION("GoogleTranslate(B162, ""en"", ""pl"")"),"Aby włączyć ekspozycji Alert to potrzebne konfigurację.")</f>
        <v>Aby włączyć ekspozycji Alert to potrzebne konfigurację.</v>
      </c>
      <c r="D162" s="1" t="str">
        <f>IFERROR(__xludf.DUMMYFUNCTION("GoogleTranslate(B162, ""en"", ""pt"")"),"Para ativar Alerta Exposição você precisar de configuração.")</f>
        <v>Para ativar Alerta Exposição você precisar de configuração.</v>
      </c>
      <c r="E162" s="1" t="str">
        <f>IFERROR(__xludf.DUMMYFUNCTION("GoogleTranslate(B162, ""en"", ""bg"")"),"За да се даде възможност на експонацията предупреждение, което трябва да го настроите.")</f>
        <v>За да се даде възможност на експонацията предупреждение, което трябва да го настроите.</v>
      </c>
      <c r="F162" s="1" t="str">
        <f>IFERROR(__xludf.DUMMYFUNCTION("GoogleTranslate(B162, ""en"", ""ro"")"),"Pentru a activa alerta de expunere aveți nevoie de configurare.")</f>
        <v>Pentru a activa alerta de expunere aveți nevoie de configurare.</v>
      </c>
    </row>
    <row r="163">
      <c r="A163" s="1" t="s">
        <v>304</v>
      </c>
      <c r="B163" s="1" t="s">
        <v>305</v>
      </c>
      <c r="C163" s="1" t="str">
        <f>IFERROR(__xludf.DUMMYFUNCTION("GoogleTranslate(B163, ""en"", ""pl"")"),"Ustawiać")</f>
        <v>Ustawiać</v>
      </c>
      <c r="D163" s="1" t="str">
        <f>IFERROR(__xludf.DUMMYFUNCTION("GoogleTranslate(B163, ""en"", ""pt"")"),"Configuração")</f>
        <v>Configuração</v>
      </c>
      <c r="E163" s="1" t="str">
        <f>IFERROR(__xludf.DUMMYFUNCTION("GoogleTranslate(B163, ""en"", ""bg"")"),"Настройвам")</f>
        <v>Настройвам</v>
      </c>
      <c r="F163" s="1" t="str">
        <f>IFERROR(__xludf.DUMMYFUNCTION("GoogleTranslate(B163, ""en"", ""ro"")"),"Înființat")</f>
        <v>Înființat</v>
      </c>
    </row>
    <row r="164">
      <c r="A164" s="1" t="s">
        <v>306</v>
      </c>
      <c r="B164" s="1" t="s">
        <v>307</v>
      </c>
      <c r="C164" s="1" t="str">
        <f>IFERROR(__xludf.DUMMYFUNCTION("GoogleTranslate(B164, ""en"", ""pl"")"),"Ekspozycja Alert nieaktywna")</f>
        <v>Ekspozycja Alert nieaktywna</v>
      </c>
      <c r="D164" s="1" t="str">
        <f>IFERROR(__xludf.DUMMYFUNCTION("GoogleTranslate(B164, ""en"", ""pt"")"),"Alerta de exposição não ativa")</f>
        <v>Alerta de exposição não ativa</v>
      </c>
      <c r="E164" s="1" t="str">
        <f>IFERROR(__xludf.DUMMYFUNCTION("GoogleTranslate(B164, ""en"", ""bg"")"),"Изложение Alert не е активен")</f>
        <v>Изложение Alert не е активен</v>
      </c>
      <c r="F164" s="1" t="str">
        <f>IFERROR(__xludf.DUMMYFUNCTION("GoogleTranslate(B164, ""en"", ""ro"")"),"Expunerea Alert nu este activ")</f>
        <v>Expunerea Alert nu este activ</v>
      </c>
    </row>
    <row r="165">
      <c r="A165" s="1" t="s">
        <v>308</v>
      </c>
      <c r="B165" s="1" t="s">
        <v>309</v>
      </c>
      <c r="C165" s="1" t="str">
        <f>IFERROR(__xludf.DUMMYFUNCTION("GoogleTranslate(B165, ""en"", ""pl"")"),"Musisz włączyć usługę powiadamiania ekspozycji ** ** w ustawieniach")</f>
        <v>Musisz włączyć usługę powiadamiania ekspozycji ** ** w ustawieniach</v>
      </c>
      <c r="D165" s="1" t="str">
        <f>IFERROR(__xludf.DUMMYFUNCTION("GoogleTranslate(B165, ""en"", ""pt"")"),"É necessário habilitar o serviço de notificação Exposição ** ** em suas configurações")</f>
        <v>É necessário habilitar o serviço de notificação Exposição ** ** em suas configurações</v>
      </c>
      <c r="E165" s="1" t="str">
        <f>IFERROR(__xludf.DUMMYFUNCTION("GoogleTranslate(B165, ""en"", ""bg"")"),"Трябва да разрешите ** услуга уведомление Изложение ** в настройките си")</f>
        <v>Трябва да разрешите ** услуга уведомление Изложение ** в настройките си</v>
      </c>
      <c r="F165" s="1" t="str">
        <f>IFERROR(__xludf.DUMMYFUNCTION("GoogleTranslate(B165, ""en"", ""ro"")"),"Trebuie să activați serviciul ** Notificare expunere ** în setările")</f>
        <v>Trebuie să activați serviciul ** Notificare expunere ** în setările</v>
      </c>
    </row>
    <row r="166">
      <c r="A166" s="1" t="s">
        <v>310</v>
      </c>
      <c r="B166" s="1" t="s">
        <v>309</v>
      </c>
      <c r="C166" s="1" t="str">
        <f>IFERROR(__xludf.DUMMYFUNCTION("GoogleTranslate(B166, ""en"", ""pl"")"),"Musisz włączyć usługę powiadamiania ekspozycji ** ** w ustawieniach")</f>
        <v>Musisz włączyć usługę powiadamiania ekspozycji ** ** w ustawieniach</v>
      </c>
      <c r="D166" s="1" t="str">
        <f>IFERROR(__xludf.DUMMYFUNCTION("GoogleTranslate(B166, ""en"", ""pt"")"),"É necessário habilitar o serviço de notificação Exposição ** ** em suas configurações")</f>
        <v>É necessário habilitar o serviço de notificação Exposição ** ** em suas configurações</v>
      </c>
      <c r="E166" s="1" t="str">
        <f>IFERROR(__xludf.DUMMYFUNCTION("GoogleTranslate(B166, ""en"", ""bg"")"),"Трябва да разрешите ** услуга уведомление Изложение ** в настройките си")</f>
        <v>Трябва да разрешите ** услуга уведомление Изложение ** в настройките си</v>
      </c>
      <c r="F166" s="1" t="str">
        <f>IFERROR(__xludf.DUMMYFUNCTION("GoogleTranslate(B166, ""en"", ""ro"")"),"Trebuie să activați serviciul ** Notificare expunere ** în setările")</f>
        <v>Trebuie să activați serviciul ** Notificare expunere ** în setările</v>
      </c>
    </row>
    <row r="167">
      <c r="A167" s="1" t="s">
        <v>311</v>
      </c>
      <c r="B167" s="1" t="s">
        <v>312</v>
      </c>
      <c r="C167" s="1" t="str">
        <f>IFERROR(__xludf.DUMMYFUNCTION("GoogleTranslate(B167, ""en"", ""pl"")"),"Musisz włączyć Bluetooth ** ** w ustawieniach")</f>
        <v>Musisz włączyć Bluetooth ** ** w ustawieniach</v>
      </c>
      <c r="D167" s="1" t="str">
        <f>IFERROR(__xludf.DUMMYFUNCTION("GoogleTranslate(B167, ""en"", ""pt"")"),"É necessário habilitar ** Bluetooth ** em suas configurações")</f>
        <v>É necessário habilitar ** Bluetooth ** em suas configurações</v>
      </c>
      <c r="E167" s="1" t="str">
        <f>IFERROR(__xludf.DUMMYFUNCTION("GoogleTranslate(B167, ""en"", ""bg"")"),"Трябва да разрешите ** Bluetooth ** в настройките си")</f>
        <v>Трябва да разрешите ** Bluetooth ** в настройките си</v>
      </c>
      <c r="F167" s="1" t="str">
        <f>IFERROR(__xludf.DUMMYFUNCTION("GoogleTranslate(B167, ""en"", ""ro"")"),"Trebuie să activați Bluetooth ** ** în setările")</f>
        <v>Trebuie să activați Bluetooth ** ** în setările</v>
      </c>
    </row>
    <row r="168">
      <c r="A168" s="1" t="s">
        <v>313</v>
      </c>
      <c r="B168" s="1" t="s">
        <v>314</v>
      </c>
      <c r="C168" s="1" t="str">
        <f>IFERROR(__xludf.DUMMYFUNCTION("GoogleTranslate(B168, ""en"", ""pl"")"),"Musisz włączyć usługę powiadamiania ekspozycji ** ** i ** ** Bluetooth w ustawieniach")</f>
        <v>Musisz włączyć usługę powiadamiania ekspozycji ** ** i ** ** Bluetooth w ustawieniach</v>
      </c>
      <c r="D168" s="1" t="str">
        <f>IFERROR(__xludf.DUMMYFUNCTION("GoogleTranslate(B168, ""en"", ""pt"")"),"É necessário habilitar o serviço de notificação Exposição ** ** ** e Bluetooth ** em suas configurações")</f>
        <v>É necessário habilitar o serviço de notificação Exposição ** ** ** e Bluetooth ** em suas configurações</v>
      </c>
      <c r="E168" s="1" t="str">
        <f>IFERROR(__xludf.DUMMYFUNCTION("GoogleTranslate(B168, ""en"", ""bg"")"),"Трябва да разрешите ** обслужване на експонацията уведомление ** и ** Bluetooth ** в настройките си")</f>
        <v>Трябва да разрешите ** обслужване на експонацията уведомление ** и ** Bluetooth ** в настройките си</v>
      </c>
      <c r="F168" s="1" t="str">
        <f>IFERROR(__xludf.DUMMYFUNCTION("GoogleTranslate(B168, ""en"", ""ro"")"),"Trebuie să activați serviciul ** notificare expunere ** și ** ** Bluetooth în setările")</f>
        <v>Trebuie să activați serviciul ** notificare expunere ** și ** ** Bluetooth în setările</v>
      </c>
    </row>
    <row r="169">
      <c r="A169" s="1" t="s">
        <v>315</v>
      </c>
      <c r="B169" s="1" t="s">
        <v>316</v>
      </c>
      <c r="C169" s="1" t="str">
        <f>IFERROR(__xludf.DUMMYFUNCTION("GoogleTranslate(B169, ""en"", ""pl"")"),"Przejdź do ustawień")</f>
        <v>Przejdź do ustawień</v>
      </c>
      <c r="D169" s="1" t="str">
        <f>IFERROR(__xludf.DUMMYFUNCTION("GoogleTranslate(B169, ""en"", ""pt"")"),"Vá para as configurações")</f>
        <v>Vá para as configurações</v>
      </c>
      <c r="E169" s="1" t="str">
        <f>IFERROR(__xludf.DUMMYFUNCTION("GoogleTranslate(B169, ""en"", ""bg"")"),"Отидете в настройките")</f>
        <v>Отидете в настройките</v>
      </c>
      <c r="F169" s="1" t="str">
        <f>IFERROR(__xludf.DUMMYFUNCTION("GoogleTranslate(B169, ""en"", ""ro"")"),"Mergi la Setari")</f>
        <v>Mergi la Setari</v>
      </c>
    </row>
    <row r="170">
      <c r="A170" s="1" t="s">
        <v>317</v>
      </c>
      <c r="B170" s="1" t="s">
        <v>318</v>
      </c>
      <c r="C170" s="1" t="str">
        <f>IFERROR(__xludf.DUMMYFUNCTION("GoogleTranslate(B170, ""en"", ""pl"")"),"Włączyć")</f>
        <v>Włączyć</v>
      </c>
      <c r="D170" s="1" t="str">
        <f>IFERROR(__xludf.DUMMYFUNCTION("GoogleTranslate(B170, ""en"", ""pt"")"),"Habilitar")</f>
        <v>Habilitar</v>
      </c>
      <c r="E170" s="1" t="str">
        <f>IFERROR(__xludf.DUMMYFUNCTION("GoogleTranslate(B170, ""en"", ""bg"")"),"Активиране")</f>
        <v>Активиране</v>
      </c>
      <c r="F170" s="1" t="str">
        <f>IFERROR(__xludf.DUMMYFUNCTION("GoogleTranslate(B170, ""en"", ""ro"")"),"Permite")</f>
        <v>Permite</v>
      </c>
    </row>
    <row r="171">
      <c r="A171" s="1" t="s">
        <v>319</v>
      </c>
      <c r="B171" s="1" t="s">
        <v>320</v>
      </c>
      <c r="C171" s="1" t="str">
        <f>IFERROR(__xludf.DUMMYFUNCTION("GoogleTranslate(B171, ""en"", ""pl"")"),"Musisz włączyć usługę powiadamiania ekspozycji ** ** Aby aktywować Ekspozycja Alert")</f>
        <v>Musisz włączyć usługę powiadamiania ekspozycji ** ** Aby aktywować Ekspozycja Alert</v>
      </c>
      <c r="D171" s="1" t="str">
        <f>IFERROR(__xludf.DUMMYFUNCTION("GoogleTranslate(B171, ""en"", ""pt"")"),"É necessário habilitar o serviço de notificação Exposição ** ** a exposição ativar Alerta")</f>
        <v>É necessário habilitar o serviço de notificação Exposição ** ** a exposição ativar Alerta</v>
      </c>
      <c r="E171" s="1" t="str">
        <f>IFERROR(__xludf.DUMMYFUNCTION("GoogleTranslate(B171, ""en"", ""bg"")"),"Трябва да разрешите ** услуга уведомление Изложение **, за да активирате Изложение Alert")</f>
        <v>Трябва да разрешите ** услуга уведомление Изложение **, за да активирате Изложение Alert</v>
      </c>
      <c r="F171" s="1" t="str">
        <f>IFERROR(__xludf.DUMMYFUNCTION("GoogleTranslate(B171, ""en"", ""ro"")"),"Trebuie să activați serviciul de notificare expunere ** ** pentru a activa expunere Alert")</f>
        <v>Trebuie să activați serviciul de notificare expunere ** ** pentru a activa expunere Alert</v>
      </c>
    </row>
    <row r="172">
      <c r="A172" s="1" t="s">
        <v>321</v>
      </c>
      <c r="B172" s="1" t="s">
        <v>322</v>
      </c>
      <c r="C172" s="1" t="str">
        <f>IFERROR(__xludf.DUMMYFUNCTION("GoogleTranslate(B172, ""en"", ""pl"")"),"rejestracje App")</f>
        <v>rejestracje App</v>
      </c>
      <c r="D172" s="1" t="str">
        <f>IFERROR(__xludf.DUMMYFUNCTION("GoogleTranslate(B172, ""en"", ""pt"")"),"inscrições de aplicativos")</f>
        <v>inscrições de aplicativos</v>
      </c>
      <c r="E172" s="1" t="str">
        <f>IFERROR(__xludf.DUMMYFUNCTION("GoogleTranslate(B172, ""en"", ""bg"")"),"регистрации за приложения")</f>
        <v>регистрации за приложения</v>
      </c>
      <c r="F172" s="1" t="str">
        <f>IFERROR(__xludf.DUMMYFUNCTION("GoogleTranslate(B172, ""en"", ""ro"")"),"înregistrări App")</f>
        <v>înregistrări App</v>
      </c>
    </row>
    <row r="173">
      <c r="A173" s="1" t="s">
        <v>323</v>
      </c>
      <c r="B173" s="1" t="s">
        <v>324</v>
      </c>
      <c r="C173" s="1" t="str">
        <f>IFERROR(__xludf.DUMMYFUNCTION("GoogleTranslate(B173, ""en"", ""pl"")"),"Wszystkich zarejestrowanych aplikacji")</f>
        <v>Wszystkich zarejestrowanych aplikacji</v>
      </c>
      <c r="D173" s="1" t="str">
        <f>IFERROR(__xludf.DUMMYFUNCTION("GoogleTranslate(B173, ""en"", ""pt"")"),"total de registros de aplicativos")</f>
        <v>total de registros de aplicativos</v>
      </c>
      <c r="E173" s="1" t="str">
        <f>IFERROR(__xludf.DUMMYFUNCTION("GoogleTranslate(B173, ""en"", ""bg"")"),"общите регистрации на приложения")</f>
        <v>общите регистрации на приложения</v>
      </c>
      <c r="F173" s="1" t="str">
        <f>IFERROR(__xludf.DUMMYFUNCTION("GoogleTranslate(B173, ""en"", ""ro"")"),"înregistrările totale ale aplicației")</f>
        <v>înregistrările totale ale aplicației</v>
      </c>
    </row>
    <row r="174">
      <c r="A174" s="1" t="s">
        <v>325</v>
      </c>
      <c r="B174" s="1" t="s">
        <v>326</v>
      </c>
      <c r="C174" s="1" t="str">
        <f>IFERROR(__xludf.DUMMYFUNCTION("GoogleTranslate(B174, ""en"", ""pl"")"),"Wykres wyświetlając ilu rejestracje doszło w aplikacji z czasem")</f>
        <v>Wykres wyświetlając ilu rejestracje doszło w aplikacji z czasem</v>
      </c>
      <c r="D174" s="1" t="str">
        <f>IFERROR(__xludf.DUMMYFUNCTION("GoogleTranslate(B174, ""en"", ""pt"")"),"Gráfico mostrando quantos registros houve no aplicativo ao longo do tempo")</f>
        <v>Gráfico mostrando quantos registros houve no aplicativo ao longo do tempo</v>
      </c>
      <c r="E174" s="1" t="str">
        <f>IFERROR(__xludf.DUMMYFUNCTION("GoogleTranslate(B174, ""en"", ""bg"")"),"Графика показва колко регистрации е налице в приложението с течение на времето")</f>
        <v>Графика показва колко регистрации е налице в приложението с течение на времето</v>
      </c>
      <c r="F174" s="1" t="str">
        <f>IFERROR(__xludf.DUMMYFUNCTION("GoogleTranslate(B174, ""en"", ""ro"")"),"Grafic care indică numărul de înregistrări a avut loc în aplicația în timp")</f>
        <v>Grafic care indică numărul de înregistrări a avut loc în aplicația în timp</v>
      </c>
    </row>
    <row r="175">
      <c r="A175" s="1" t="s">
        <v>327</v>
      </c>
      <c r="B175" s="1" t="s">
        <v>328</v>
      </c>
      <c r="C175" s="1" t="str">
        <f>IFERROR(__xludf.DUMMYFUNCTION("GoogleTranslate(B175, ""en"", ""pl"")"),"Im więcej ludzi, możemy uzyskać za pomocą tej aplikacji, tym bardziej skuteczny nasz wysiłek ekspozycji Alert będzie. Udostępnić aplikację, aby pomóc nam osiągnąć nasz cel.")</f>
        <v>Im więcej ludzi, możemy uzyskać za pomocą tej aplikacji, tym bardziej skuteczny nasz wysiłek ekspozycji Alert będzie. Udostępnić aplikację, aby pomóc nam osiągnąć nasz cel.</v>
      </c>
      <c r="D175" s="1" t="str">
        <f>IFERROR(__xludf.DUMMYFUNCTION("GoogleTranslate(B175, ""en"", ""pt"")"),"Quanto mais as pessoas que podemos obter utilizando esta aplicação mais eficaz o nosso esforço Alerta exposição se tornará. Compartilhar o aplicativo para nos ajudar a alcançar o nosso objectivo.")</f>
        <v>Quanto mais as pessoas que podemos obter utilizando esta aplicação mais eficaz o nosso esforço Alerta exposição se tornará. Compartilhar o aplicativo para nos ajudar a alcançar o nosso objectivo.</v>
      </c>
      <c r="E175" s="1" t="str">
        <f>IFERROR(__xludf.DUMMYFUNCTION("GoogleTranslate(B175, ""en"", ""bg"")"),"Колкото повече хора можем да получим помощта на това приложение, толкова по-ефективно нашия Изложение Alert усилия ще стане. Споделяне на приложението да ни помогне да постигнем целта си.")</f>
        <v>Колкото повече хора можем да получим помощта на това приложение, толкова по-ефективно нашия Изложение Alert усилия ще стане. Споделяне на приложението да ни помогне да постигнем целта си.</v>
      </c>
      <c r="F175" s="1" t="str">
        <f>IFERROR(__xludf.DUMMYFUNCTION("GoogleTranslate(B175, ""en"", ""ro"")"),"Cu cat mai multe persoane pe care le putem obține utilizând această aplicație mai eficiente de expunere efortul nostru de alertă va deveni. Distribuiți aplicația pentru a ne ajuta să ajungă la obiectivul nostru.")</f>
        <v>Cu cat mai multe persoane pe care le putem obține utilizând această aplicație mai eficiente de expunere efortul nostru de alertă va deveni. Distribuiți aplicația pentru a ne ajuta să ajungă la obiectivul nostru.</v>
      </c>
    </row>
    <row r="176">
      <c r="A176" s="1" t="s">
        <v>329</v>
      </c>
      <c r="B176" s="1" t="s">
        <v>330</v>
      </c>
      <c r="C176" s="1" t="str">
        <f>IFERROR(__xludf.DUMMYFUNCTION("GoogleTranslate(B176, ""en"", ""pl"")"),"Prześlij swoją Losowa identyfikatory")</f>
        <v>Prześlij swoją Losowa identyfikatory</v>
      </c>
      <c r="D176" s="1" t="str">
        <f>IFERROR(__xludf.DUMMYFUNCTION("GoogleTranslate(B176, ""en"", ""pt"")"),"Carregue o seu aleatória IDs")</f>
        <v>Carregue o seu aleatória IDs</v>
      </c>
      <c r="E176" s="1" t="str">
        <f>IFERROR(__xludf.DUMMYFUNCTION("GoogleTranslate(B176, ""en"", ""bg"")"),"Качете Random документи за самоличност")</f>
        <v>Качете Random документи за самоличност</v>
      </c>
      <c r="F176" s="1" t="str">
        <f>IFERROR(__xludf.DUMMYFUNCTION("GoogleTranslate(B176, ""en"", ""ro"")"),"Încărcați dvs. ID-uri aleatoare")</f>
        <v>Încărcați dvs. ID-uri aleatoare</v>
      </c>
    </row>
    <row r="177">
      <c r="A177" s="1" t="s">
        <v>331</v>
      </c>
      <c r="B177" s="1" t="s">
        <v>332</v>
      </c>
      <c r="C177" s="1" t="str">
        <f>IFERROR(__xludf.DUMMYFUNCTION("GoogleTranslate(B177, ""en"", ""pl"")"),"Do użytku tylko wtedy, gdy styki Doh was.")</f>
        <v>Do użytku tylko wtedy, gdy styki Doh was.</v>
      </c>
      <c r="D177" s="1" t="str">
        <f>IFERROR(__xludf.DUMMYFUNCTION("GoogleTranslate(B177, ""en"", ""pt"")"),"Para uso somente se as DOH o contata.")</f>
        <v>Para uso somente se as DOH o contata.</v>
      </c>
      <c r="E177" s="1" t="str">
        <f>IFERROR(__xludf.DUMMYFUNCTION("GoogleTranslate(B177, ""en"", ""bg"")"),"За употреба само ако Doh ви контакти.")</f>
        <v>За употреба само ако Doh ви контакти.</v>
      </c>
      <c r="F177" s="1" t="str">
        <f>IFERROR(__xludf.DUMMYFUNCTION("GoogleTranslate(B177, ""en"", ""ro"")"),"Pentru utilizare numai în cazul în care DOH contactele pe care le.")</f>
        <v>Pentru utilizare numai în cazul în care DOH contactele pe care le.</v>
      </c>
    </row>
    <row r="178">
      <c r="A178" s="1" t="s">
        <v>333</v>
      </c>
      <c r="B178" s="1" t="s">
        <v>334</v>
      </c>
      <c r="C178" s="1" t="str">
        <f>IFERROR(__xludf.DUMMYFUNCTION("GoogleTranslate(B178, ""en"", ""pl"")"),"Blisko informacje kontaktowe")</f>
        <v>Blisko informacje kontaktowe</v>
      </c>
      <c r="D178" s="1" t="str">
        <f>IFERROR(__xludf.DUMMYFUNCTION("GoogleTranslate(B178, ""en"", ""pt"")"),"Fechar informações de contato")</f>
        <v>Fechar informações de contato</v>
      </c>
      <c r="E178" s="1" t="str">
        <f>IFERROR(__xludf.DUMMYFUNCTION("GoogleTranslate(B178, ""en"", ""bg"")"),"Близо информация за контакт")</f>
        <v>Близо информация за контакт</v>
      </c>
      <c r="F178" s="1" t="str">
        <f>IFERROR(__xludf.DUMMYFUNCTION("GoogleTranslate(B178, ""en"", ""ro"")"),"Închide informații de contact")</f>
        <v>Închide informații de contact</v>
      </c>
    </row>
    <row r="179">
      <c r="A179" s="1" t="s">
        <v>335</v>
      </c>
      <c r="B179" s="1" t="s">
        <v>336</v>
      </c>
      <c r="C179" s="1" t="str">
        <f>IFERROR(__xludf.DUMMYFUNCTION("GoogleTranslate(B179, ""en"", ""pl"")"),"Co zrobić, jeśli powiedział jesteś bliski kontakt z kimś z COVID-19.")</f>
        <v>Co zrobić, jeśli powiedział jesteś bliski kontakt z kimś z COVID-19.</v>
      </c>
      <c r="D179" s="1" t="str">
        <f>IFERROR(__xludf.DUMMYFUNCTION("GoogleTranslate(B179, ""en"", ""pt"")"),"O que fazer se você está dito que você é um contacto próximo com alguém com COVID-19.")</f>
        <v>O que fazer se você está dito que você é um contacto próximo com alguém com COVID-19.</v>
      </c>
      <c r="E179" s="1" t="str">
        <f>IFERROR(__xludf.DUMMYFUNCTION("GoogleTranslate(B179, ""en"", ""bg"")"),"Какво да правите, ако ви казват, че сте близък контакт с някой, с COVID-19.")</f>
        <v>Какво да правите, ако ви казват, че сте близък контакт с някой, с COVID-19.</v>
      </c>
      <c r="F179" s="1" t="str">
        <f>IFERROR(__xludf.DUMMYFUNCTION("GoogleTranslate(B179, ""en"", ""ro"")"),"Ce trebuie să faceți dacă vi se spune ca sunteti un contact apropiat de cineva cu COVID-19.")</f>
        <v>Ce trebuie să faceți dacă vi se spune ca sunteti un contact apropiat de cineva cu COVID-19.</v>
      </c>
    </row>
    <row r="180">
      <c r="A180" s="1" t="s">
        <v>337</v>
      </c>
      <c r="B180" s="1" t="s">
        <v>338</v>
      </c>
      <c r="C180" s="1" t="str">
        <f>IFERROR(__xludf.DUMMYFUNCTION("GoogleTranslate(B180, ""en"", ""pl"")"),"Status")</f>
        <v>Status</v>
      </c>
      <c r="D180" s="1" t="str">
        <f>IFERROR(__xludf.DUMMYFUNCTION("GoogleTranslate(B180, ""en"", ""pt"")"),"estado")</f>
        <v>estado</v>
      </c>
      <c r="E180" s="1" t="str">
        <f>IFERROR(__xludf.DUMMYFUNCTION("GoogleTranslate(B180, ""en"", ""bg"")"),"Статус")</f>
        <v>Статус</v>
      </c>
      <c r="F180" s="1" t="str">
        <f>IFERROR(__xludf.DUMMYFUNCTION("GoogleTranslate(B180, ""en"", ""ro"")"),"stare")</f>
        <v>stare</v>
      </c>
    </row>
    <row r="181">
      <c r="A181" s="1" t="s">
        <v>339</v>
      </c>
      <c r="B181" s="1" t="s">
        <v>340</v>
      </c>
      <c r="C181" s="1" t="str">
        <f>IFERROR(__xludf.DUMMYFUNCTION("GoogleTranslate(B181, ""en"", ""pl"")"),"Usługa jest obecnie aktywne")</f>
        <v>Usługa jest obecnie aktywne</v>
      </c>
      <c r="D181" s="1" t="str">
        <f>IFERROR(__xludf.DUMMYFUNCTION("GoogleTranslate(B181, ""en"", ""pt"")"),"O serviço é atualmente ativo")</f>
        <v>O serviço é atualmente ativo</v>
      </c>
      <c r="E181" s="1" t="str">
        <f>IFERROR(__xludf.DUMMYFUNCTION("GoogleTranslate(B181, ""en"", ""bg"")"),"Услугата е активна в момента")</f>
        <v>Услугата е активна в момента</v>
      </c>
      <c r="F181" s="1" t="str">
        <f>IFERROR(__xludf.DUMMYFUNCTION("GoogleTranslate(B181, ""en"", ""ro"")"),"Serviciul este activ în prezent")</f>
        <v>Serviciul este activ în prezent</v>
      </c>
    </row>
    <row r="182">
      <c r="A182" s="1" t="s">
        <v>341</v>
      </c>
      <c r="B182" s="1" t="s">
        <v>342</v>
      </c>
      <c r="C182" s="1" t="str">
        <f>IFERROR(__xludf.DUMMYFUNCTION("GoogleTranslate(B182, ""en"", ""pl"")"),"Usługa nie jest aktywna")</f>
        <v>Usługa nie jest aktywna</v>
      </c>
      <c r="D182" s="1" t="str">
        <f>IFERROR(__xludf.DUMMYFUNCTION("GoogleTranslate(B182, ""en"", ""pt"")"),"Serviço não está ativo")</f>
        <v>Serviço não está ativo</v>
      </c>
      <c r="E182" s="1" t="str">
        <f>IFERROR(__xludf.DUMMYFUNCTION("GoogleTranslate(B182, ""en"", ""bg"")"),"Услугата не е активна")</f>
        <v>Услугата не е активна</v>
      </c>
      <c r="F182" s="1" t="str">
        <f>IFERROR(__xludf.DUMMYFUNCTION("GoogleTranslate(B182, ""en"", ""ro"")"),"Serviciul nu este activ")</f>
        <v>Serviciul nu este activ</v>
      </c>
    </row>
    <row r="183">
      <c r="A183" s="1" t="s">
        <v>343</v>
      </c>
      <c r="B183" s="1" t="s">
        <v>344</v>
      </c>
      <c r="C183" s="1" t="str">
        <f>IFERROR(__xludf.DUMMYFUNCTION("GoogleTranslate(B183, ""en"", ""pl"")"),"Aby zaktualizować swoje ustawienia uprawnień, należy przejść do ustawień aplikacji urządzenia.")</f>
        <v>Aby zaktualizować swoje ustawienia uprawnień, należy przejść do ustawień aplikacji urządzenia.</v>
      </c>
      <c r="D183" s="1" t="str">
        <f>IFERROR(__xludf.DUMMYFUNCTION("GoogleTranslate(B183, ""en"", ""pt"")"),"Para atualizar suas configurações de permissão, ir para as configurações de aplicativos do seu dispositivo.")</f>
        <v>Para atualizar suas configurações de permissão, ir para as configurações de aplicativos do seu dispositivo.</v>
      </c>
      <c r="E183" s="1" t="str">
        <f>IFERROR(__xludf.DUMMYFUNCTION("GoogleTranslate(B183, ""en"", ""bg"")"),"За да актуализирате настройките на разрешенията, отидете в настройките на приложението на устройството.")</f>
        <v>За да актуализирате настройките на разрешенията, отидете в настройките на приложението на устройството.</v>
      </c>
      <c r="F183" s="1" t="str">
        <f>IFERROR(__xludf.DUMMYFUNCTION("GoogleTranslate(B183, ""en"", ""ro"")"),"Pentru a actualiza setările de permisiune, accesați setările aplicației de pe dispozitiv.")</f>
        <v>Pentru a actualiza setările de permisiune, accesați setările aplicației de pe dispozitiv.</v>
      </c>
    </row>
    <row r="184">
      <c r="A184" s="1" t="s">
        <v>345</v>
      </c>
      <c r="B184" s="1" t="s">
        <v>346</v>
      </c>
      <c r="C184" s="1" t="str">
        <f>IFERROR(__xludf.DUMMYFUNCTION("GoogleTranslate(B184, ""en"", ""pl"")"),"Ustawienia aktualizacji")</f>
        <v>Ustawienia aktualizacji</v>
      </c>
      <c r="D184" s="1" t="str">
        <f>IFERROR(__xludf.DUMMYFUNCTION("GoogleTranslate(B184, ""en"", ""pt"")"),"Atualizar configurações")</f>
        <v>Atualizar configurações</v>
      </c>
      <c r="E184" s="1" t="str">
        <f>IFERROR(__xludf.DUMMYFUNCTION("GoogleTranslate(B184, ""en"", ""bg"")"),"Актуализиране на настройките")</f>
        <v>Актуализиране на настройките</v>
      </c>
      <c r="F184" s="1" t="str">
        <f>IFERROR(__xludf.DUMMYFUNCTION("GoogleTranslate(B184, ""en"", ""ro"")"),"Actualizați setările")</f>
        <v>Actualizați setările</v>
      </c>
    </row>
    <row r="185">
      <c r="A185" s="1" t="s">
        <v>347</v>
      </c>
      <c r="B185" s="1" t="s">
        <v>348</v>
      </c>
      <c r="C185" s="1" t="str">
        <f>IFERROR(__xludf.DUMMYFUNCTION("GoogleTranslate(B185, ""en"", ""pl"")"),"Powiadomienia narażenia usługa nie jest aktualnie włączona, kliknij przycisk Włącz, aby rozpocząć.")</f>
        <v>Powiadomienia narażenia usługa nie jest aktualnie włączona, kliknij przycisk Włącz, aby rozpocząć.</v>
      </c>
      <c r="D185" s="1" t="str">
        <f>IFERROR(__xludf.DUMMYFUNCTION("GoogleTranslate(B185, ""en"", ""pt"")"),"notificações de exposição serviço não está habilitado, clique em Ativar para começar.")</f>
        <v>notificações de exposição serviço não está habilitado, clique em Ativar para começar.</v>
      </c>
      <c r="E185" s="1" t="str">
        <f>IFERROR(__xludf.DUMMYFUNCTION("GoogleTranslate(B185, ""en"", ""bg"")"),"уведомления експозиция услуга не е активирана в момента, кликнете даде възможност да се започне.")</f>
        <v>уведомления експозиция услуга не е активирана в момента, кликнете даде възможност да се започне.</v>
      </c>
      <c r="F185" s="1" t="str">
        <f>IFERROR(__xludf.DUMMYFUNCTION("GoogleTranslate(B185, ""en"", ""ro"")"),"notificări de expunere de serviciu nu este activată, faceți clic pe Activare pentru a începe.")</f>
        <v>notificări de expunere de serviciu nu este activată, faceți clic pe Activare pentru a începe.</v>
      </c>
    </row>
    <row r="186">
      <c r="A186" s="1" t="s">
        <v>349</v>
      </c>
      <c r="B186" s="1" t="s">
        <v>318</v>
      </c>
      <c r="C186" s="1" t="str">
        <f>IFERROR(__xludf.DUMMYFUNCTION("GoogleTranslate(B186, ""en"", ""pl"")"),"Włączyć")</f>
        <v>Włączyć</v>
      </c>
      <c r="D186" s="1" t="str">
        <f>IFERROR(__xludf.DUMMYFUNCTION("GoogleTranslate(B186, ""en"", ""pt"")"),"Habilitar")</f>
        <v>Habilitar</v>
      </c>
      <c r="E186" s="1" t="str">
        <f>IFERROR(__xludf.DUMMYFUNCTION("GoogleTranslate(B186, ""en"", ""bg"")"),"Активиране")</f>
        <v>Активиране</v>
      </c>
      <c r="F186" s="1" t="str">
        <f>IFERROR(__xludf.DUMMYFUNCTION("GoogleTranslate(B186, ""en"", ""ro"")"),"Permite")</f>
        <v>Permite</v>
      </c>
    </row>
    <row r="187">
      <c r="A187" s="1" t="s">
        <v>350</v>
      </c>
      <c r="B187" s="1" t="s">
        <v>351</v>
      </c>
      <c r="C187" s="1" t="str">
        <f>IFERROR(__xludf.DUMMYFUNCTION("GoogleTranslate(B187, ""en"", ""pl"")"),"bliskie kontakty")</f>
        <v>bliskie kontakty</v>
      </c>
      <c r="D187" s="1" t="str">
        <f>IFERROR(__xludf.DUMMYFUNCTION("GoogleTranslate(B187, ""en"", ""pt"")"),"Fechar Contactos")</f>
        <v>Fechar Contactos</v>
      </c>
      <c r="E187" s="1" t="str">
        <f>IFERROR(__xludf.DUMMYFUNCTION("GoogleTranslate(B187, ""en"", ""bg"")"),"Отказ")</f>
        <v>Отказ</v>
      </c>
      <c r="F187" s="1" t="str">
        <f>IFERROR(__xludf.DUMMYFUNCTION("GoogleTranslate(B187, ""en"", ""ro"")"),"Închide Contacte")</f>
        <v>Închide Contacte</v>
      </c>
    </row>
    <row r="188">
      <c r="A188" s="1" t="s">
        <v>352</v>
      </c>
      <c r="B188" s="1" t="s">
        <v>353</v>
      </c>
      <c r="C188" s="1" t="str">
        <f>IFERROR(__xludf.DUMMYFUNCTION("GoogleTranslate(B188, ""en"", ""pl"")"),"Dotknij przycisk poniżej, aby usunąć wszystkie swoje bliskie kontakty wydarzenia.")</f>
        <v>Dotknij przycisk poniżej, aby usunąć wszystkie swoje bliskie kontakty wydarzenia.</v>
      </c>
      <c r="D188" s="1" t="str">
        <f>IFERROR(__xludf.DUMMYFUNCTION("GoogleTranslate(B188, ""en"", ""pt"")"),"Toque no botão abaixo para limpar todas as suas contactos próximos eventos.")</f>
        <v>Toque no botão abaixo para limpar todas as suas contactos próximos eventos.</v>
      </c>
      <c r="E188" s="1" t="str">
        <f>IFERROR(__xludf.DUMMYFUNCTION("GoogleTranslate(B188, ""en"", ""bg"")"),"Натиснете бутона по-долу, за да изчистите всички ваши Отказ събития.")</f>
        <v>Натиснете бутона по-долу, за да изчистите всички ваши Отказ събития.</v>
      </c>
      <c r="F188" s="1" t="str">
        <f>IFERROR(__xludf.DUMMYFUNCTION("GoogleTranslate(B188, ""en"", ""ro"")"),"Apăsați butonul de mai jos pentru a șterge toate Închide dvs. Contacte evenimente.")</f>
        <v>Apăsați butonul de mai jos pentru a șterge toate Închide dvs. Contacte evenimente.</v>
      </c>
    </row>
    <row r="189">
      <c r="A189" s="1" t="s">
        <v>354</v>
      </c>
      <c r="B189" s="1" t="s">
        <v>355</v>
      </c>
      <c r="C189" s="1" t="str">
        <f>IFERROR(__xludf.DUMMYFUNCTION("GoogleTranslate(B189, ""en"", ""pl"")"),"Wyczyść wszystko")</f>
        <v>Wyczyść wszystko</v>
      </c>
      <c r="D189" s="1" t="str">
        <f>IFERROR(__xludf.DUMMYFUNCTION("GoogleTranslate(B189, ""en"", ""pt"")"),"Limpar tudo")</f>
        <v>Limpar tudo</v>
      </c>
      <c r="E189" s="1" t="str">
        <f>IFERROR(__xludf.DUMMYFUNCTION("GoogleTranslate(B189, ""en"", ""bg"")"),"Изчисти всичко")</f>
        <v>Изчисти всичко</v>
      </c>
      <c r="F189" s="1" t="str">
        <f>IFERROR(__xludf.DUMMYFUNCTION("GoogleTranslate(B189, ""en"", ""ro"")"),"Curata tot")</f>
        <v>Curata tot</v>
      </c>
    </row>
    <row r="190">
      <c r="A190" s="1" t="s">
        <v>356</v>
      </c>
      <c r="B190" s="1" t="s">
        <v>351</v>
      </c>
      <c r="C190" s="1" t="str">
        <f>IFERROR(__xludf.DUMMYFUNCTION("GoogleTranslate(B190, ""en"", ""pl"")"),"bliskie kontakty")</f>
        <v>bliskie kontakty</v>
      </c>
      <c r="D190" s="1" t="str">
        <f>IFERROR(__xludf.DUMMYFUNCTION("GoogleTranslate(B190, ""en"", ""pt"")"),"Fechar Contactos")</f>
        <v>Fechar Contactos</v>
      </c>
      <c r="E190" s="1" t="str">
        <f>IFERROR(__xludf.DUMMYFUNCTION("GoogleTranslate(B190, ""en"", ""bg"")"),"Отказ")</f>
        <v>Отказ</v>
      </c>
      <c r="F190" s="1" t="str">
        <f>IFERROR(__xludf.DUMMYFUNCTION("GoogleTranslate(B190, ""en"", ""ro"")"),"Închide Contacte")</f>
        <v>Închide Contacte</v>
      </c>
    </row>
    <row r="191">
      <c r="A191" s="1" t="s">
        <v>357</v>
      </c>
      <c r="B191" s="1" t="s">
        <v>358</v>
      </c>
      <c r="C191" s="1" t="str">
        <f>IFERROR(__xludf.DUMMYFUNCTION("GoogleTranslate(B191, ""en"", ""pl"")"),"Czy na pewno chcesz usunąć wszystkie swoje bliskie kontakty?")</f>
        <v>Czy na pewno chcesz usunąć wszystkie swoje bliskie kontakty?</v>
      </c>
      <c r="D191" s="1" t="str">
        <f>IFERROR(__xludf.DUMMYFUNCTION("GoogleTranslate(B191, ""en"", ""pt"")"),"Tem certeza de que deseja limpar todos os seus Contatos íntimos?")</f>
        <v>Tem certeza de que deseja limpar todos os seus Contatos íntimos?</v>
      </c>
      <c r="E191" s="1" t="str">
        <f>IFERROR(__xludf.DUMMYFUNCTION("GoogleTranslate(B191, ""en"", ""bg"")"),"Сигурни ли сте, че искате да изчистите всичките си Отказ?")</f>
        <v>Сигурни ли сте, че искате да изчистите всичките си Отказ?</v>
      </c>
      <c r="F191" s="1" t="str">
        <f>IFERROR(__xludf.DUMMYFUNCTION("GoogleTranslate(B191, ""en"", ""ro"")"),"Sunteți sigur că doriți să ștergeți toate dvs. Închide Contacte?")</f>
        <v>Sunteți sigur că doriți să ștergeți toate dvs. Închide Contacte?</v>
      </c>
    </row>
    <row r="192">
      <c r="A192" s="1" t="s">
        <v>359</v>
      </c>
      <c r="B192" s="1" t="s">
        <v>262</v>
      </c>
      <c r="C192" s="1" t="str">
        <f>IFERROR(__xludf.DUMMYFUNCTION("GoogleTranslate(B192, ""en"", ""pl"")"),"Anuluj")</f>
        <v>Anuluj</v>
      </c>
      <c r="D192" s="1" t="str">
        <f>IFERROR(__xludf.DUMMYFUNCTION("GoogleTranslate(B192, ""en"", ""pt"")"),"Cancelar")</f>
        <v>Cancelar</v>
      </c>
      <c r="E192" s="1" t="str">
        <f>IFERROR(__xludf.DUMMYFUNCTION("GoogleTranslate(B192, ""en"", ""bg"")"),"Отказ")</f>
        <v>Отказ</v>
      </c>
      <c r="F192" s="1" t="str">
        <f>IFERROR(__xludf.DUMMYFUNCTION("GoogleTranslate(B192, ""en"", ""ro"")"),"Anulare")</f>
        <v>Anulare</v>
      </c>
    </row>
    <row r="193">
      <c r="A193" s="1" t="s">
        <v>360</v>
      </c>
      <c r="B193" s="1" t="s">
        <v>264</v>
      </c>
      <c r="C193" s="1" t="str">
        <f>IFERROR(__xludf.DUMMYFUNCTION("GoogleTranslate(B193, ""en"", ""pl"")"),"Potwierdzać")</f>
        <v>Potwierdzać</v>
      </c>
      <c r="D193" s="1" t="str">
        <f>IFERROR(__xludf.DUMMYFUNCTION("GoogleTranslate(B193, ""en"", ""pt"")"),"confirme")</f>
        <v>confirme</v>
      </c>
      <c r="E193" s="1" t="str">
        <f>IFERROR(__xludf.DUMMYFUNCTION("GoogleTranslate(B193, ""en"", ""bg"")"),"Потвърждение")</f>
        <v>Потвърждение</v>
      </c>
      <c r="F193" s="1" t="str">
        <f>IFERROR(__xludf.DUMMYFUNCTION("GoogleTranslate(B193, ""en"", ""ro"")"),"A confirma")</f>
        <v>A confirma</v>
      </c>
    </row>
    <row r="194">
      <c r="A194" s="1" t="s">
        <v>361</v>
      </c>
      <c r="B194" s="1" t="s">
        <v>362</v>
      </c>
      <c r="C194" s="1" t="str">
        <f>IFERROR(__xludf.DUMMYFUNCTION("GoogleTranslate(B194, ""en"", ""pl"")"),"Wystąpił błąd podczas usuwania swoje bliskie kontakty. Proszę spróbuj ponownie.")</f>
        <v>Wystąpił błąd podczas usuwania swoje bliskie kontakty. Proszę spróbuj ponownie.</v>
      </c>
      <c r="D194" s="1" t="str">
        <f>IFERROR(__xludf.DUMMYFUNCTION("GoogleTranslate(B194, ""en"", ""pt"")"),"Ocorreu um erro ao limpar seus Contatos íntimos. Por favor, tente novamente.")</f>
        <v>Ocorreu um erro ao limpar seus Contatos íntimos. Por favor, tente novamente.</v>
      </c>
      <c r="E194" s="1" t="str">
        <f>IFERROR(__xludf.DUMMYFUNCTION("GoogleTranslate(B194, ""en"", ""bg"")"),"Имаше грешка при изчистването Отказ. Моля, опитайте отново.")</f>
        <v>Имаше грешка при изчистването Отказ. Моля, опитайте отново.</v>
      </c>
      <c r="F194" s="1" t="str">
        <f>IFERROR(__xludf.DUMMYFUNCTION("GoogleTranslate(B194, ""en"", ""ro"")"),"A apărut o eroare Golirea Închide Contacte. Vă rugăm să încercați din nou.")</f>
        <v>A apărut o eroare Golirea Închide Contacte. Vă rugăm să încercați din nou.</v>
      </c>
    </row>
    <row r="195">
      <c r="A195" s="1" t="s">
        <v>363</v>
      </c>
      <c r="B195" s="1" t="s">
        <v>230</v>
      </c>
      <c r="C195" s="1" t="str">
        <f>IFERROR(__xludf.DUMMYFUNCTION("GoogleTranslate(B195, ""en"", ""pl"")"),"Kontakt Tracing")</f>
        <v>Kontakt Tracing</v>
      </c>
      <c r="D195" s="1" t="str">
        <f>IFERROR(__xludf.DUMMYFUNCTION("GoogleTranslate(B195, ""en"", ""pt"")"),"Contactar Tracing")</f>
        <v>Contactar Tracing</v>
      </c>
      <c r="E195" s="1" t="str">
        <f>IFERROR(__xludf.DUMMYFUNCTION("GoogleTranslate(B195, ""en"", ""bg"")"),"Свържи се с проследяване")</f>
        <v>Свържи се с проследяване</v>
      </c>
      <c r="F195" s="1" t="str">
        <f>IFERROR(__xludf.DUMMYFUNCTION("GoogleTranslate(B195, ""en"", ""ro"")"),"Reperarea de contacte")</f>
        <v>Reperarea de contacte</v>
      </c>
    </row>
    <row r="196">
      <c r="A196" s="1" t="s">
        <v>364</v>
      </c>
      <c r="B196" s="1" t="s">
        <v>365</v>
      </c>
      <c r="C196" s="1" t="str">
        <f>IFERROR(__xludf.DUMMYFUNCTION("GoogleTranslate(B196, ""en"", ""pl"")"),"Kontakt Tracing aktywny")</f>
        <v>Kontakt Tracing aktywny</v>
      </c>
      <c r="D196" s="1" t="str">
        <f>IFERROR(__xludf.DUMMYFUNCTION("GoogleTranslate(B196, ""en"", ""pt"")"),"Contactar rastreamento ativo")</f>
        <v>Contactar rastreamento ativo</v>
      </c>
      <c r="E196" s="1" t="str">
        <f>IFERROR(__xludf.DUMMYFUNCTION("GoogleTranslate(B196, ""en"", ""bg"")"),"Свържи се с проследяване активен")</f>
        <v>Свържи се с проследяване активен</v>
      </c>
      <c r="F196" s="1" t="str">
        <f>IFERROR(__xludf.DUMMYFUNCTION("GoogleTranslate(B196, ""en"", ""ro"")"),"Reperarea de contacte activă")</f>
        <v>Reperarea de contacte activă</v>
      </c>
    </row>
    <row r="197">
      <c r="A197" s="1" t="s">
        <v>366</v>
      </c>
      <c r="B197" s="1" t="s">
        <v>367</v>
      </c>
      <c r="C197" s="1" t="str">
        <f>IFERROR(__xludf.DUMMYFUNCTION("GoogleTranslate(B197, ""en"", ""pl"")"),"Kontakt Tracing niedostępne")</f>
        <v>Kontakt Tracing niedostępne</v>
      </c>
      <c r="D197" s="1" t="str">
        <f>IFERROR(__xludf.DUMMYFUNCTION("GoogleTranslate(B197, ""en"", ""pt"")"),"Contactar Tracing não está disponível")</f>
        <v>Contactar Tracing não está disponível</v>
      </c>
      <c r="E197" s="1" t="str">
        <f>IFERROR(__xludf.DUMMYFUNCTION("GoogleTranslate(B197, ""en"", ""bg"")"),"Свържи се с проследяване не е наличен")</f>
        <v>Свържи се с проследяване не е наличен</v>
      </c>
      <c r="F197" s="1" t="str">
        <f>IFERROR(__xludf.DUMMYFUNCTION("GoogleTranslate(B197, ""en"", ""ro"")"),"Reperarea de contacte nu este disponibil")</f>
        <v>Reperarea de contacte nu este disponibil</v>
      </c>
    </row>
    <row r="198">
      <c r="A198" s="1" t="s">
        <v>368</v>
      </c>
      <c r="B198" s="1" t="s">
        <v>369</v>
      </c>
      <c r="C198" s="1" t="str">
        <f>IFERROR(__xludf.DUMMYFUNCTION("GoogleTranslate(B198, ""en"", ""pl"")"),"Niestety, to urządzenie nie obsługuje kontaktów zakaźnych. Nadal można korzystać z aplikacji dla COVID check-in i aktualizacje.")</f>
        <v>Niestety, to urządzenie nie obsługuje kontaktów zakaźnych. Nadal można korzystać z aplikacji dla COVID check-in i aktualizacje.</v>
      </c>
      <c r="D198" s="1" t="str">
        <f>IFERROR(__xludf.DUMMYFUNCTION("GoogleTranslate(B198, ""en"", ""pt"")"),"Infelizmente, este dispositivo não suporta rastreamento de contatos. Você ainda pode usar o app para COVID Check-In e atualizações.")</f>
        <v>Infelizmente, este dispositivo não suporta rastreamento de contatos. Você ainda pode usar o app para COVID Check-In e atualizações.</v>
      </c>
      <c r="E198" s="1" t="str">
        <f>IFERROR(__xludf.DUMMYFUNCTION("GoogleTranslate(B198, ""en"", ""bg"")"),"За съжаление, това устройство не поддържа проследяване на контактите. Все още можете да използвате приложението за COVID настаняване и актуализации.")</f>
        <v>За съжаление, това устройство не поддържа проследяване на контактите. Все още можете да използвате приложението за COVID настаняване и актуализации.</v>
      </c>
      <c r="F198" s="1" t="str">
        <f>IFERROR(__xludf.DUMMYFUNCTION("GoogleTranslate(B198, ""en"", ""ro"")"),"Din păcate, acest dispozitiv nu acceptă Reperarea de contacte. Puteți utiliza în continuare aplicația pentru COVID Check-in și actualizări.")</f>
        <v>Din păcate, acest dispozitiv nu acceptă Reperarea de contacte. Puteți utiliza în continuare aplicația pentru COVID Check-in și actualizări.</v>
      </c>
    </row>
    <row r="199">
      <c r="A199" s="1" t="s">
        <v>370</v>
      </c>
      <c r="B199" s="1" t="s">
        <v>367</v>
      </c>
      <c r="C199" s="1" t="str">
        <f>IFERROR(__xludf.DUMMYFUNCTION("GoogleTranslate(B199, ""en"", ""pl"")"),"Kontakt Tracing niedostępne")</f>
        <v>Kontakt Tracing niedostępne</v>
      </c>
      <c r="D199" s="1" t="str">
        <f>IFERROR(__xludf.DUMMYFUNCTION("GoogleTranslate(B199, ""en"", ""pt"")"),"Contactar Tracing não está disponível")</f>
        <v>Contactar Tracing não está disponível</v>
      </c>
      <c r="E199" s="1" t="str">
        <f>IFERROR(__xludf.DUMMYFUNCTION("GoogleTranslate(B199, ""en"", ""bg"")"),"Свържи се с проследяване не е наличен")</f>
        <v>Свържи се с проследяване не е наличен</v>
      </c>
      <c r="F199" s="1" t="str">
        <f>IFERROR(__xludf.DUMMYFUNCTION("GoogleTranslate(B199, ""en"", ""ro"")"),"Reperarea de contacte nu este disponibil")</f>
        <v>Reperarea de contacte nu este disponibil</v>
      </c>
    </row>
    <row r="200">
      <c r="A200" s="1" t="s">
        <v>371</v>
      </c>
      <c r="B200" s="1" t="s">
        <v>372</v>
      </c>
      <c r="C200" s="1" t="str">
        <f>IFERROR(__xludf.DUMMYFUNCTION("GoogleTranslate(B200, ""en"", ""pl"")"),"Aby włączyć śledzenie kontaktów należy uaktualnić do najnowszej wersji iOS (13,5 i powyżej).")</f>
        <v>Aby włączyć śledzenie kontaktów należy uaktualnić do najnowszej wersji iOS (13,5 i powyżej).</v>
      </c>
      <c r="D200" s="1" t="str">
        <f>IFERROR(__xludf.DUMMYFUNCTION("GoogleTranslate(B200, ""en"", ""pt"")"),"Para habilitar o rastreamento de contatos que você precisa atualizar para a versão mais recente do iOS (13,5 e acima).")</f>
        <v>Para habilitar o rastreamento de contatos que você precisa atualizar para a versão mais recente do iOS (13,5 e acima).</v>
      </c>
      <c r="E200" s="1" t="str">
        <f>IFERROR(__xludf.DUMMYFUNCTION("GoogleTranslate(B200, ""en"", ""bg"")"),"За да се даде възможност проследяване на контактите трябва да надстроите до най-новата версия на IOS (13.5 и по-горе).")</f>
        <v>За да се даде възможност проследяване на контактите трябва да надстроите до най-новата версия на IOS (13.5 и по-горе).</v>
      </c>
      <c r="F200" s="1" t="str">
        <f>IFERROR(__xludf.DUMMYFUNCTION("GoogleTranslate(B200, ""en"", ""ro"")"),"Pentru a activa Reperarea de contacte aveți nevoie să faceți upgrade la cea mai recentă versiune iOS (13.5 și de mai sus).")</f>
        <v>Pentru a activa Reperarea de contacte aveți nevoie să faceți upgrade la cea mai recentă versiune iOS (13.5 și de mai sus).</v>
      </c>
    </row>
    <row r="201">
      <c r="A201" s="1" t="s">
        <v>373</v>
      </c>
      <c r="B201" s="1" t="s">
        <v>374</v>
      </c>
      <c r="C201" s="1" t="str">
        <f>IFERROR(__xludf.DUMMYFUNCTION("GoogleTranslate(B201, ""en"", ""pl"")"),"Aby włączyć śledzenie kontaktów należy uaktualnić do najnowszej wersji zaawansowania usług Google.")</f>
        <v>Aby włączyć śledzenie kontaktów należy uaktualnić do najnowszej wersji zaawansowania usług Google.</v>
      </c>
      <c r="D201" s="1" t="str">
        <f>IFERROR(__xludf.DUMMYFUNCTION("GoogleTranslate(B201, ""en"", ""pt"")"),"Para habilitar o rastreamento de contatos que você precisa atualizar para a versão mais recente do Google Play Services.")</f>
        <v>Para habilitar o rastreamento de contatos que você precisa atualizar para a versão mais recente do Google Play Services.</v>
      </c>
      <c r="E201" s="1" t="str">
        <f>IFERROR(__xludf.DUMMYFUNCTION("GoogleTranslate(B201, ""en"", ""bg"")"),"За да се даде възможност проследяване на контактите, което трябва да преминете към най-новата версия на услугите на Google Play.")</f>
        <v>За да се даде възможност проследяване на контактите, което трябва да преминете към най-новата версия на услугите на Google Play.</v>
      </c>
      <c r="F201" s="1" t="str">
        <f>IFERROR(__xludf.DUMMYFUNCTION("GoogleTranslate(B201, ""en"", ""ro"")"),"Pentru a activa Reperarea de contacte aveți nevoie să faceți upgrade la cea mai recentă versiune de Google Play Services.")</f>
        <v>Pentru a activa Reperarea de contacte aveți nevoie să faceți upgrade la cea mai recentă versiune de Google Play Services.</v>
      </c>
    </row>
    <row r="202">
      <c r="A202" s="1" t="s">
        <v>375</v>
      </c>
      <c r="B202" s="1" t="s">
        <v>299</v>
      </c>
      <c r="C202" s="1" t="str">
        <f>IFERROR(__xludf.DUMMYFUNCTION("GoogleTranslate(B202, ""en"", ""pl"")"),"Sprawdzać uaktualnienia")</f>
        <v>Sprawdzać uaktualnienia</v>
      </c>
      <c r="D202" s="1" t="str">
        <f>IFERROR(__xludf.DUMMYFUNCTION("GoogleTranslate(B202, ""en"", ""pt"")"),"Verifique para upgrade")</f>
        <v>Verifique para upgrade</v>
      </c>
      <c r="E202" s="1" t="str">
        <f>IFERROR(__xludf.DUMMYFUNCTION("GoogleTranslate(B202, ""en"", ""bg"")"),"Проверка за ъпгрейд")</f>
        <v>Проверка за ъпгрейд</v>
      </c>
      <c r="F202" s="1" t="str">
        <f>IFERROR(__xludf.DUMMYFUNCTION("GoogleTranslate(B202, ""en"", ""ro"")"),"Verificați pentru upgrade")</f>
        <v>Verificați pentru upgrade</v>
      </c>
    </row>
    <row r="203">
      <c r="A203" s="1" t="s">
        <v>376</v>
      </c>
      <c r="B203" s="1" t="s">
        <v>377</v>
      </c>
      <c r="C203" s="1" t="str">
        <f>IFERROR(__xludf.DUMMYFUNCTION("GoogleTranslate(B203, ""en"", ""pl"")"),"Kontakt Tracing nie włączone")</f>
        <v>Kontakt Tracing nie włączone</v>
      </c>
      <c r="D203" s="1" t="str">
        <f>IFERROR(__xludf.DUMMYFUNCTION("GoogleTranslate(B203, ""en"", ""pt"")"),"Contactar Tracing não habilitado")</f>
        <v>Contactar Tracing não habilitado</v>
      </c>
      <c r="E203" s="1" t="str">
        <f>IFERROR(__xludf.DUMMYFUNCTION("GoogleTranslate(B203, ""en"", ""bg"")"),"Свържи се с проследяване не е активирана")</f>
        <v>Свържи се с проследяване не е активирана</v>
      </c>
      <c r="F203" s="1" t="str">
        <f>IFERROR(__xludf.DUMMYFUNCTION("GoogleTranslate(B203, ""en"", ""ro"")"),"Reperarea de contacte nu este activat")</f>
        <v>Reperarea de contacte nu este activat</v>
      </c>
    </row>
    <row r="204">
      <c r="A204" s="1" t="s">
        <v>378</v>
      </c>
      <c r="B204" s="1" t="s">
        <v>379</v>
      </c>
      <c r="C204" s="1" t="str">
        <f>IFERROR(__xludf.DUMMYFUNCTION("GoogleTranslate(B204, ""en"", ""pl"")"),"Aby włączyć śledzenie kontaktów trzeba go konfigurację.")</f>
        <v>Aby włączyć śledzenie kontaktów trzeba go konfigurację.</v>
      </c>
      <c r="D204" s="1" t="str">
        <f>IFERROR(__xludf.DUMMYFUNCTION("GoogleTranslate(B204, ""en"", ""pt"")"),"Para habilitar o rastreamento de contatos que você precisar de configuração.")</f>
        <v>Para habilitar o rastreamento de contatos que você precisar de configuração.</v>
      </c>
      <c r="E204" s="1" t="str">
        <f>IFERROR(__xludf.DUMMYFUNCTION("GoogleTranslate(B204, ""en"", ""bg"")"),"За да се даде възможност проследяване на контактите ви е необходима настройка.")</f>
        <v>За да се даде възможност проследяване на контактите ви е необходима настройка.</v>
      </c>
      <c r="F204" s="1" t="str">
        <f>IFERROR(__xludf.DUMMYFUNCTION("GoogleTranslate(B204, ""en"", ""ro"")"),"Pentru a activa Reperarea de contacte aveți nevoie de configurare ea.")</f>
        <v>Pentru a activa Reperarea de contacte aveți nevoie de configurare ea.</v>
      </c>
    </row>
    <row r="205">
      <c r="A205" s="1" t="s">
        <v>380</v>
      </c>
      <c r="B205" s="1" t="s">
        <v>305</v>
      </c>
      <c r="C205" s="1" t="str">
        <f>IFERROR(__xludf.DUMMYFUNCTION("GoogleTranslate(B205, ""en"", ""pl"")"),"Ustawiać")</f>
        <v>Ustawiać</v>
      </c>
      <c r="D205" s="1" t="str">
        <f>IFERROR(__xludf.DUMMYFUNCTION("GoogleTranslate(B205, ""en"", ""pt"")"),"Configuração")</f>
        <v>Configuração</v>
      </c>
      <c r="E205" s="1" t="str">
        <f>IFERROR(__xludf.DUMMYFUNCTION("GoogleTranslate(B205, ""en"", ""bg"")"),"Настройвам")</f>
        <v>Настройвам</v>
      </c>
      <c r="F205" s="1" t="str">
        <f>IFERROR(__xludf.DUMMYFUNCTION("GoogleTranslate(B205, ""en"", ""ro"")"),"Înființat")</f>
        <v>Înființat</v>
      </c>
    </row>
    <row r="206">
      <c r="A206" s="1" t="s">
        <v>381</v>
      </c>
      <c r="B206" s="1" t="s">
        <v>382</v>
      </c>
      <c r="C206" s="1" t="str">
        <f>IFERROR(__xludf.DUMMYFUNCTION("GoogleTranslate(B206, ""en"", ""pl"")"),"Kontakt Tracing nieaktywna")</f>
        <v>Kontakt Tracing nieaktywna</v>
      </c>
      <c r="D206" s="1" t="str">
        <f>IFERROR(__xludf.DUMMYFUNCTION("GoogleTranslate(B206, ""en"", ""pt"")"),"Contactar Tracing não está ativo")</f>
        <v>Contactar Tracing não está ativo</v>
      </c>
      <c r="E206" s="1" t="str">
        <f>IFERROR(__xludf.DUMMYFUNCTION("GoogleTranslate(B206, ""en"", ""bg"")"),"Свържи се с проследяване не е активен")</f>
        <v>Свържи се с проследяване не е активен</v>
      </c>
      <c r="F206" s="1" t="str">
        <f>IFERROR(__xludf.DUMMYFUNCTION("GoogleTranslate(B206, ""en"", ""ro"")"),"Reperarea de contacte nu este activ")</f>
        <v>Reperarea de contacte nu este activ</v>
      </c>
    </row>
    <row r="207">
      <c r="A207" s="1" t="s">
        <v>383</v>
      </c>
      <c r="B207" s="1" t="s">
        <v>309</v>
      </c>
      <c r="C207" s="1" t="str">
        <f>IFERROR(__xludf.DUMMYFUNCTION("GoogleTranslate(B207, ""en"", ""pl"")"),"Musisz włączyć usługę powiadamiania ekspozycji ** ** w ustawieniach")</f>
        <v>Musisz włączyć usługę powiadamiania ekspozycji ** ** w ustawieniach</v>
      </c>
      <c r="D207" s="1" t="str">
        <f>IFERROR(__xludf.DUMMYFUNCTION("GoogleTranslate(B207, ""en"", ""pt"")"),"É necessário habilitar o serviço de notificação Exposição ** ** em suas configurações")</f>
        <v>É necessário habilitar o serviço de notificação Exposição ** ** em suas configurações</v>
      </c>
      <c r="E207" s="1" t="str">
        <f>IFERROR(__xludf.DUMMYFUNCTION("GoogleTranslate(B207, ""en"", ""bg"")"),"Трябва да разрешите ** услуга уведомление Изложение ** в настройките си")</f>
        <v>Трябва да разрешите ** услуга уведомление Изложение ** в настройките си</v>
      </c>
      <c r="F207" s="1" t="str">
        <f>IFERROR(__xludf.DUMMYFUNCTION("GoogleTranslate(B207, ""en"", ""ro"")"),"Trebuie să activați serviciul ** Notificare expunere ** în setările")</f>
        <v>Trebuie să activați serviciul ** Notificare expunere ** în setările</v>
      </c>
    </row>
    <row r="208">
      <c r="A208" s="1" t="s">
        <v>384</v>
      </c>
      <c r="B208" s="1" t="s">
        <v>309</v>
      </c>
      <c r="C208" s="1" t="str">
        <f>IFERROR(__xludf.DUMMYFUNCTION("GoogleTranslate(B208, ""en"", ""pl"")"),"Musisz włączyć usługę powiadamiania ekspozycji ** ** w ustawieniach")</f>
        <v>Musisz włączyć usługę powiadamiania ekspozycji ** ** w ustawieniach</v>
      </c>
      <c r="D208" s="1" t="str">
        <f>IFERROR(__xludf.DUMMYFUNCTION("GoogleTranslate(B208, ""en"", ""pt"")"),"É necessário habilitar o serviço de notificação Exposição ** ** em suas configurações")</f>
        <v>É necessário habilitar o serviço de notificação Exposição ** ** em suas configurações</v>
      </c>
      <c r="E208" s="1" t="str">
        <f>IFERROR(__xludf.DUMMYFUNCTION("GoogleTranslate(B208, ""en"", ""bg"")"),"Трябва да разрешите ** услуга уведомление Изложение ** в настройките си")</f>
        <v>Трябва да разрешите ** услуга уведомление Изложение ** в настройките си</v>
      </c>
      <c r="F208" s="1" t="str">
        <f>IFERROR(__xludf.DUMMYFUNCTION("GoogleTranslate(B208, ""en"", ""ro"")"),"Trebuie să activați serviciul ** Notificare expunere ** în setările")</f>
        <v>Trebuie să activați serviciul ** Notificare expunere ** în setările</v>
      </c>
    </row>
    <row r="209">
      <c r="A209" s="1" t="s">
        <v>385</v>
      </c>
      <c r="B209" s="1" t="s">
        <v>312</v>
      </c>
      <c r="C209" s="1" t="str">
        <f>IFERROR(__xludf.DUMMYFUNCTION("GoogleTranslate(B209, ""en"", ""pl"")"),"Musisz włączyć Bluetooth ** ** w ustawieniach")</f>
        <v>Musisz włączyć Bluetooth ** ** w ustawieniach</v>
      </c>
      <c r="D209" s="1" t="str">
        <f>IFERROR(__xludf.DUMMYFUNCTION("GoogleTranslate(B209, ""en"", ""pt"")"),"É necessário habilitar ** Bluetooth ** em suas configurações")</f>
        <v>É necessário habilitar ** Bluetooth ** em suas configurações</v>
      </c>
      <c r="E209" s="1" t="str">
        <f>IFERROR(__xludf.DUMMYFUNCTION("GoogleTranslate(B209, ""en"", ""bg"")"),"Трябва да разрешите ** Bluetooth ** в настройките си")</f>
        <v>Трябва да разрешите ** Bluetooth ** в настройките си</v>
      </c>
      <c r="F209" s="1" t="str">
        <f>IFERROR(__xludf.DUMMYFUNCTION("GoogleTranslate(B209, ""en"", ""ro"")"),"Trebuie să activați Bluetooth ** ** în setările")</f>
        <v>Trebuie să activați Bluetooth ** ** în setările</v>
      </c>
    </row>
    <row r="210">
      <c r="A210" s="1" t="s">
        <v>386</v>
      </c>
      <c r="B210" s="1" t="s">
        <v>314</v>
      </c>
      <c r="C210" s="1" t="str">
        <f>IFERROR(__xludf.DUMMYFUNCTION("GoogleTranslate(B210, ""en"", ""pl"")"),"Musisz włączyć usługę powiadamiania ekspozycji ** ** i ** ** Bluetooth w ustawieniach")</f>
        <v>Musisz włączyć usługę powiadamiania ekspozycji ** ** i ** ** Bluetooth w ustawieniach</v>
      </c>
      <c r="D210" s="1" t="str">
        <f>IFERROR(__xludf.DUMMYFUNCTION("GoogleTranslate(B210, ""en"", ""pt"")"),"É necessário habilitar o serviço de notificação Exposição ** ** ** e Bluetooth ** em suas configurações")</f>
        <v>É necessário habilitar o serviço de notificação Exposição ** ** ** e Bluetooth ** em suas configurações</v>
      </c>
      <c r="E210" s="1" t="str">
        <f>IFERROR(__xludf.DUMMYFUNCTION("GoogleTranslate(B210, ""en"", ""bg"")"),"Трябва да разрешите ** обслужване на експонацията уведомление ** и ** Bluetooth ** в настройките си")</f>
        <v>Трябва да разрешите ** обслужване на експонацията уведомление ** и ** Bluetooth ** в настройките си</v>
      </c>
      <c r="F210" s="1" t="str">
        <f>IFERROR(__xludf.DUMMYFUNCTION("GoogleTranslate(B210, ""en"", ""ro"")"),"Trebuie să activați serviciul ** notificare expunere ** și ** ** Bluetooth în setările")</f>
        <v>Trebuie să activați serviciul ** notificare expunere ** și ** ** Bluetooth în setările</v>
      </c>
    </row>
    <row r="211">
      <c r="A211" s="1" t="s">
        <v>387</v>
      </c>
      <c r="B211" s="1" t="s">
        <v>316</v>
      </c>
      <c r="C211" s="1" t="str">
        <f>IFERROR(__xludf.DUMMYFUNCTION("GoogleTranslate(B211, ""en"", ""pl"")"),"Przejdź do ustawień")</f>
        <v>Przejdź do ustawień</v>
      </c>
      <c r="D211" s="1" t="str">
        <f>IFERROR(__xludf.DUMMYFUNCTION("GoogleTranslate(B211, ""en"", ""pt"")"),"Vá para as configurações")</f>
        <v>Vá para as configurações</v>
      </c>
      <c r="E211" s="1" t="str">
        <f>IFERROR(__xludf.DUMMYFUNCTION("GoogleTranslate(B211, ""en"", ""bg"")"),"Отидете в настройките")</f>
        <v>Отидете в настройките</v>
      </c>
      <c r="F211" s="1" t="str">
        <f>IFERROR(__xludf.DUMMYFUNCTION("GoogleTranslate(B211, ""en"", ""ro"")"),"Mergi la Setari")</f>
        <v>Mergi la Setari</v>
      </c>
    </row>
    <row r="212">
      <c r="A212" s="1" t="s">
        <v>388</v>
      </c>
      <c r="B212" s="1" t="s">
        <v>318</v>
      </c>
      <c r="C212" s="1" t="str">
        <f>IFERROR(__xludf.DUMMYFUNCTION("GoogleTranslate(B212, ""en"", ""pl"")"),"Włączyć")</f>
        <v>Włączyć</v>
      </c>
      <c r="D212" s="1" t="str">
        <f>IFERROR(__xludf.DUMMYFUNCTION("GoogleTranslate(B212, ""en"", ""pt"")"),"Habilitar")</f>
        <v>Habilitar</v>
      </c>
      <c r="E212" s="1" t="str">
        <f>IFERROR(__xludf.DUMMYFUNCTION("GoogleTranslate(B212, ""en"", ""bg"")"),"Активиране")</f>
        <v>Активиране</v>
      </c>
      <c r="F212" s="1" t="str">
        <f>IFERROR(__xludf.DUMMYFUNCTION("GoogleTranslate(B212, ""en"", ""ro"")"),"Permite")</f>
        <v>Permite</v>
      </c>
    </row>
    <row r="213">
      <c r="A213" s="1" t="s">
        <v>389</v>
      </c>
      <c r="B213" s="1" t="s">
        <v>390</v>
      </c>
      <c r="C213" s="1" t="str">
        <f>IFERROR(__xludf.DUMMYFUNCTION("GoogleTranslate(B213, ""en"", ""pl"")"),"Musisz włączyć usługę powiadamiania ekspozycji ** ** do aktywacji kontaktów zakaźnych")</f>
        <v>Musisz włączyć usługę powiadamiania ekspozycji ** ** do aktywacji kontaktów zakaźnych</v>
      </c>
      <c r="D213" s="1" t="str">
        <f>IFERROR(__xludf.DUMMYFUNCTION("GoogleTranslate(B213, ""en"", ""pt"")"),"É necessário habilitar o serviço de notificação Exposição ** ** para ativar rastreamento de contatos")</f>
        <v>É necessário habilitar o serviço de notificação Exposição ** ** para ativar rastreamento de contatos</v>
      </c>
      <c r="E213" s="1" t="str">
        <f>IFERROR(__xludf.DUMMYFUNCTION("GoogleTranslate(B213, ""en"", ""bg"")"),"Трябва да разрешите ** услуга уведомление Изложение **, за да активирате проследяване на контактите")</f>
        <v>Трябва да разрешите ** услуга уведомление Изложение **, за да активирате проследяване на контактите</v>
      </c>
      <c r="F213" s="1" t="str">
        <f>IFERROR(__xludf.DUMMYFUNCTION("GoogleTranslate(B213, ""en"", ""ro"")"),"Trebuie să activați serviciul de notificare de expunere ** ** pentru a activa Reperarea de contacte")</f>
        <v>Trebuie să activați serviciul de notificare de expunere ** ** pentru a activa Reperarea de contacte</v>
      </c>
    </row>
    <row r="214">
      <c r="A214" s="1" t="s">
        <v>391</v>
      </c>
      <c r="B214" s="1" t="s">
        <v>322</v>
      </c>
      <c r="C214" s="1" t="str">
        <f>IFERROR(__xludf.DUMMYFUNCTION("GoogleTranslate(B214, ""en"", ""pl"")"),"rejestracje App")</f>
        <v>rejestracje App</v>
      </c>
      <c r="D214" s="1" t="str">
        <f>IFERROR(__xludf.DUMMYFUNCTION("GoogleTranslate(B214, ""en"", ""pt"")"),"inscrições de aplicativos")</f>
        <v>inscrições de aplicativos</v>
      </c>
      <c r="E214" s="1" t="str">
        <f>IFERROR(__xludf.DUMMYFUNCTION("GoogleTranslate(B214, ""en"", ""bg"")"),"регистрации за приложения")</f>
        <v>регистрации за приложения</v>
      </c>
      <c r="F214" s="1" t="str">
        <f>IFERROR(__xludf.DUMMYFUNCTION("GoogleTranslate(B214, ""en"", ""ro"")"),"înregistrări App")</f>
        <v>înregistrări App</v>
      </c>
    </row>
    <row r="215">
      <c r="A215" s="1" t="s">
        <v>392</v>
      </c>
      <c r="B215" s="1" t="s">
        <v>324</v>
      </c>
      <c r="C215" s="1" t="str">
        <f>IFERROR(__xludf.DUMMYFUNCTION("GoogleTranslate(B215, ""en"", ""pl"")"),"Wszystkich zarejestrowanych aplikacji")</f>
        <v>Wszystkich zarejestrowanych aplikacji</v>
      </c>
      <c r="D215" s="1" t="str">
        <f>IFERROR(__xludf.DUMMYFUNCTION("GoogleTranslate(B215, ""en"", ""pt"")"),"total de registros de aplicativos")</f>
        <v>total de registros de aplicativos</v>
      </c>
      <c r="E215" s="1" t="str">
        <f>IFERROR(__xludf.DUMMYFUNCTION("GoogleTranslate(B215, ""en"", ""bg"")"),"общите регистрации на приложения")</f>
        <v>общите регистрации на приложения</v>
      </c>
      <c r="F215" s="1" t="str">
        <f>IFERROR(__xludf.DUMMYFUNCTION("GoogleTranslate(B215, ""en"", ""ro"")"),"înregistrările totale ale aplicației")</f>
        <v>înregistrările totale ale aplicației</v>
      </c>
    </row>
    <row r="216">
      <c r="A216" s="1" t="s">
        <v>393</v>
      </c>
      <c r="B216" s="1" t="s">
        <v>326</v>
      </c>
      <c r="C216" s="1" t="str">
        <f>IFERROR(__xludf.DUMMYFUNCTION("GoogleTranslate(B216, ""en"", ""pl"")"),"Wykres wyświetlając ilu rejestracje doszło w aplikacji z czasem")</f>
        <v>Wykres wyświetlając ilu rejestracje doszło w aplikacji z czasem</v>
      </c>
      <c r="D216" s="1" t="str">
        <f>IFERROR(__xludf.DUMMYFUNCTION("GoogleTranslate(B216, ""en"", ""pt"")"),"Gráfico mostrando quantos registros houve no aplicativo ao longo do tempo")</f>
        <v>Gráfico mostrando quantos registros houve no aplicativo ao longo do tempo</v>
      </c>
      <c r="E216" s="1" t="str">
        <f>IFERROR(__xludf.DUMMYFUNCTION("GoogleTranslate(B216, ""en"", ""bg"")"),"Графика показва колко регистрации е налице в приложението с течение на времето")</f>
        <v>Графика показва колко регистрации е налице в приложението с течение на времето</v>
      </c>
      <c r="F216" s="1" t="str">
        <f>IFERROR(__xludf.DUMMYFUNCTION("GoogleTranslate(B216, ""en"", ""ro"")"),"Grafic care indică numărul de înregistrări a avut loc în aplicația în timp")</f>
        <v>Grafic care indică numărul de înregistrări a avut loc în aplicația în timp</v>
      </c>
    </row>
    <row r="217">
      <c r="A217" s="1" t="s">
        <v>394</v>
      </c>
      <c r="B217" s="1" t="s">
        <v>328</v>
      </c>
      <c r="C217" s="1" t="str">
        <f>IFERROR(__xludf.DUMMYFUNCTION("GoogleTranslate(B217, ""en"", ""pl"")"),"Im więcej ludzi, możemy uzyskać za pomocą tej aplikacji, tym bardziej skuteczny nasz wysiłek ekspozycji Alert będzie. Udostępnić aplikację, aby pomóc nam osiągnąć nasz cel.")</f>
        <v>Im więcej ludzi, możemy uzyskać za pomocą tej aplikacji, tym bardziej skuteczny nasz wysiłek ekspozycji Alert będzie. Udostępnić aplikację, aby pomóc nam osiągnąć nasz cel.</v>
      </c>
      <c r="D217" s="1" t="str">
        <f>IFERROR(__xludf.DUMMYFUNCTION("GoogleTranslate(B217, ""en"", ""pt"")"),"Quanto mais as pessoas que podemos obter utilizando esta aplicação mais eficaz o nosso esforço Alerta exposição se tornará. Compartilhar o aplicativo para nos ajudar a alcançar o nosso objectivo.")</f>
        <v>Quanto mais as pessoas que podemos obter utilizando esta aplicação mais eficaz o nosso esforço Alerta exposição se tornará. Compartilhar o aplicativo para nos ajudar a alcançar o nosso objectivo.</v>
      </c>
      <c r="E217" s="1" t="str">
        <f>IFERROR(__xludf.DUMMYFUNCTION("GoogleTranslate(B217, ""en"", ""bg"")"),"Колкото повече хора можем да получим помощта на това приложение, толкова по-ефективно нашия Изложение Alert усилия ще стане. Споделяне на приложението да ни помогне да постигнем целта си.")</f>
        <v>Колкото повече хора можем да получим помощта на това приложение, толкова по-ефективно нашия Изложение Alert усилия ще стане. Споделяне на приложението да ни помогне да постигнем целта си.</v>
      </c>
      <c r="F217" s="1" t="str">
        <f>IFERROR(__xludf.DUMMYFUNCTION("GoogleTranslate(B217, ""en"", ""ro"")"),"Cu cat mai multe persoane pe care le putem obține utilizând această aplicație mai eficiente de expunere efortul nostru de alertă va deveni. Distribuiți aplicația pentru a ne ajuta să ajungă la obiectivul nostru.")</f>
        <v>Cu cat mai multe persoane pe care le putem obține utilizând această aplicație mai eficiente de expunere efortul nostru de alertă va deveni. Distribuiți aplicația pentru a ne ajuta să ajungă la obiectivul nostru.</v>
      </c>
    </row>
    <row r="218">
      <c r="A218" s="1" t="s">
        <v>395</v>
      </c>
      <c r="B218" s="1" t="s">
        <v>330</v>
      </c>
      <c r="C218" s="1" t="str">
        <f>IFERROR(__xludf.DUMMYFUNCTION("GoogleTranslate(B218, ""en"", ""pl"")"),"Prześlij swoją Losowa identyfikatory")</f>
        <v>Prześlij swoją Losowa identyfikatory</v>
      </c>
      <c r="D218" s="1" t="str">
        <f>IFERROR(__xludf.DUMMYFUNCTION("GoogleTranslate(B218, ""en"", ""pt"")"),"Carregue o seu aleatória IDs")</f>
        <v>Carregue o seu aleatória IDs</v>
      </c>
      <c r="E218" s="1" t="str">
        <f>IFERROR(__xludf.DUMMYFUNCTION("GoogleTranslate(B218, ""en"", ""bg"")"),"Качете Random документи за самоличност")</f>
        <v>Качете Random документи за самоличност</v>
      </c>
      <c r="F218" s="1" t="str">
        <f>IFERROR(__xludf.DUMMYFUNCTION("GoogleTranslate(B218, ""en"", ""ro"")"),"Încărcați dvs. ID-uri aleatoare")</f>
        <v>Încărcați dvs. ID-uri aleatoare</v>
      </c>
    </row>
    <row r="219">
      <c r="A219" s="1" t="s">
        <v>396</v>
      </c>
      <c r="B219" s="1" t="s">
        <v>332</v>
      </c>
      <c r="C219" s="1" t="str">
        <f>IFERROR(__xludf.DUMMYFUNCTION("GoogleTranslate(B219, ""en"", ""pl"")"),"Do użytku tylko wtedy, gdy styki Doh was.")</f>
        <v>Do użytku tylko wtedy, gdy styki Doh was.</v>
      </c>
      <c r="D219" s="1" t="str">
        <f>IFERROR(__xludf.DUMMYFUNCTION("GoogleTranslate(B219, ""en"", ""pt"")"),"Para uso somente se as DOH o contata.")</f>
        <v>Para uso somente se as DOH o contata.</v>
      </c>
      <c r="E219" s="1" t="str">
        <f>IFERROR(__xludf.DUMMYFUNCTION("GoogleTranslate(B219, ""en"", ""bg"")"),"За употреба само ако Doh ви контакти.")</f>
        <v>За употреба само ако Doh ви контакти.</v>
      </c>
      <c r="F219" s="1" t="str">
        <f>IFERROR(__xludf.DUMMYFUNCTION("GoogleTranslate(B219, ""en"", ""ro"")"),"Pentru utilizare numai în cazul în care DOH contactele pe care le.")</f>
        <v>Pentru utilizare numai în cazul în care DOH contactele pe care le.</v>
      </c>
    </row>
    <row r="220">
      <c r="A220" s="1" t="s">
        <v>397</v>
      </c>
      <c r="B220" s="1" t="s">
        <v>334</v>
      </c>
      <c r="C220" s="1" t="str">
        <f>IFERROR(__xludf.DUMMYFUNCTION("GoogleTranslate(B220, ""en"", ""pl"")"),"Blisko informacje kontaktowe")</f>
        <v>Blisko informacje kontaktowe</v>
      </c>
      <c r="D220" s="1" t="str">
        <f>IFERROR(__xludf.DUMMYFUNCTION("GoogleTranslate(B220, ""en"", ""pt"")"),"Fechar informações de contato")</f>
        <v>Fechar informações de contato</v>
      </c>
      <c r="E220" s="1" t="str">
        <f>IFERROR(__xludf.DUMMYFUNCTION("GoogleTranslate(B220, ""en"", ""bg"")"),"Близо информация за контакт")</f>
        <v>Близо информация за контакт</v>
      </c>
      <c r="F220" s="1" t="str">
        <f>IFERROR(__xludf.DUMMYFUNCTION("GoogleTranslate(B220, ""en"", ""ro"")"),"Închide informații de contact")</f>
        <v>Închide informații de contact</v>
      </c>
    </row>
    <row r="221">
      <c r="A221" s="1" t="s">
        <v>398</v>
      </c>
      <c r="B221" s="1" t="s">
        <v>336</v>
      </c>
      <c r="C221" s="1" t="str">
        <f>IFERROR(__xludf.DUMMYFUNCTION("GoogleTranslate(B221, ""en"", ""pl"")"),"Co zrobić, jeśli powiedział jesteś bliski kontakt z kimś z COVID-19.")</f>
        <v>Co zrobić, jeśli powiedział jesteś bliski kontakt z kimś z COVID-19.</v>
      </c>
      <c r="D221" s="1" t="str">
        <f>IFERROR(__xludf.DUMMYFUNCTION("GoogleTranslate(B221, ""en"", ""pt"")"),"O que fazer se você está dito que você é um contacto próximo com alguém com COVID-19.")</f>
        <v>O que fazer se você está dito que você é um contacto próximo com alguém com COVID-19.</v>
      </c>
      <c r="E221" s="1" t="str">
        <f>IFERROR(__xludf.DUMMYFUNCTION("GoogleTranslate(B221, ""en"", ""bg"")"),"Какво да правите, ако ви казват, че сте близък контакт с някой, с COVID-19.")</f>
        <v>Какво да правите, ако ви казват, че сте близък контакт с някой, с COVID-19.</v>
      </c>
      <c r="F221" s="1" t="str">
        <f>IFERROR(__xludf.DUMMYFUNCTION("GoogleTranslate(B221, ""en"", ""ro"")"),"Ce trebuie să faceți dacă vi se spune ca sunteti un contact apropiat de cineva cu COVID-19.")</f>
        <v>Ce trebuie să faceți dacă vi se spune ca sunteti un contact apropiat de cineva cu COVID-19.</v>
      </c>
    </row>
    <row r="222">
      <c r="A222" s="1" t="s">
        <v>399</v>
      </c>
      <c r="B222" s="1" t="s">
        <v>338</v>
      </c>
      <c r="C222" s="1" t="str">
        <f>IFERROR(__xludf.DUMMYFUNCTION("GoogleTranslate(B222, ""en"", ""pl"")"),"Status")</f>
        <v>Status</v>
      </c>
      <c r="D222" s="1" t="str">
        <f>IFERROR(__xludf.DUMMYFUNCTION("GoogleTranslate(B222, ""en"", ""pt"")"),"estado")</f>
        <v>estado</v>
      </c>
      <c r="E222" s="1" t="str">
        <f>IFERROR(__xludf.DUMMYFUNCTION("GoogleTranslate(B222, ""en"", ""bg"")"),"Статус")</f>
        <v>Статус</v>
      </c>
      <c r="F222" s="1" t="str">
        <f>IFERROR(__xludf.DUMMYFUNCTION("GoogleTranslate(B222, ""en"", ""ro"")"),"stare")</f>
        <v>stare</v>
      </c>
    </row>
    <row r="223">
      <c r="A223" s="1" t="s">
        <v>400</v>
      </c>
      <c r="B223" s="1" t="s">
        <v>340</v>
      </c>
      <c r="C223" s="1" t="str">
        <f>IFERROR(__xludf.DUMMYFUNCTION("GoogleTranslate(B223, ""en"", ""pl"")"),"Usługa jest obecnie aktywne")</f>
        <v>Usługa jest obecnie aktywne</v>
      </c>
      <c r="D223" s="1" t="str">
        <f>IFERROR(__xludf.DUMMYFUNCTION("GoogleTranslate(B223, ""en"", ""pt"")"),"O serviço é atualmente ativo")</f>
        <v>O serviço é atualmente ativo</v>
      </c>
      <c r="E223" s="1" t="str">
        <f>IFERROR(__xludf.DUMMYFUNCTION("GoogleTranslate(B223, ""en"", ""bg"")"),"Услугата е активна в момента")</f>
        <v>Услугата е активна в момента</v>
      </c>
      <c r="F223" s="1" t="str">
        <f>IFERROR(__xludf.DUMMYFUNCTION("GoogleTranslate(B223, ""en"", ""ro"")"),"Serviciul este activ în prezent")</f>
        <v>Serviciul este activ în prezent</v>
      </c>
    </row>
    <row r="224">
      <c r="A224" s="1" t="s">
        <v>401</v>
      </c>
      <c r="B224" s="1" t="s">
        <v>342</v>
      </c>
      <c r="C224" s="1" t="str">
        <f>IFERROR(__xludf.DUMMYFUNCTION("GoogleTranslate(B224, ""en"", ""pl"")"),"Usługa nie jest aktywna")</f>
        <v>Usługa nie jest aktywna</v>
      </c>
      <c r="D224" s="1" t="str">
        <f>IFERROR(__xludf.DUMMYFUNCTION("GoogleTranslate(B224, ""en"", ""pt"")"),"Serviço não está ativo")</f>
        <v>Serviço não está ativo</v>
      </c>
      <c r="E224" s="1" t="str">
        <f>IFERROR(__xludf.DUMMYFUNCTION("GoogleTranslate(B224, ""en"", ""bg"")"),"Услугата не е активна")</f>
        <v>Услугата не е активна</v>
      </c>
      <c r="F224" s="1" t="str">
        <f>IFERROR(__xludf.DUMMYFUNCTION("GoogleTranslate(B224, ""en"", ""ro"")"),"Serviciul nu este activ")</f>
        <v>Serviciul nu este activ</v>
      </c>
    </row>
    <row r="225">
      <c r="A225" s="1" t="s">
        <v>402</v>
      </c>
      <c r="B225" s="1" t="s">
        <v>344</v>
      </c>
      <c r="C225" s="1" t="str">
        <f>IFERROR(__xludf.DUMMYFUNCTION("GoogleTranslate(B225, ""en"", ""pl"")"),"Aby zaktualizować swoje ustawienia uprawnień, należy przejść do ustawień aplikacji urządzenia.")</f>
        <v>Aby zaktualizować swoje ustawienia uprawnień, należy przejść do ustawień aplikacji urządzenia.</v>
      </c>
      <c r="D225" s="1" t="str">
        <f>IFERROR(__xludf.DUMMYFUNCTION("GoogleTranslate(B225, ""en"", ""pt"")"),"Para atualizar suas configurações de permissão, ir para as configurações de aplicativos do seu dispositivo.")</f>
        <v>Para atualizar suas configurações de permissão, ir para as configurações de aplicativos do seu dispositivo.</v>
      </c>
      <c r="E225" s="1" t="str">
        <f>IFERROR(__xludf.DUMMYFUNCTION("GoogleTranslate(B225, ""en"", ""bg"")"),"За да актуализирате настройките на разрешенията, отидете в настройките на приложението на устройството.")</f>
        <v>За да актуализирате настройките на разрешенията, отидете в настройките на приложението на устройството.</v>
      </c>
      <c r="F225" s="1" t="str">
        <f>IFERROR(__xludf.DUMMYFUNCTION("GoogleTranslate(B225, ""en"", ""ro"")"),"Pentru a actualiza setările de permisiune, accesați setările aplicației de pe dispozitiv.")</f>
        <v>Pentru a actualiza setările de permisiune, accesați setările aplicației de pe dispozitiv.</v>
      </c>
    </row>
    <row r="226">
      <c r="A226" s="1" t="s">
        <v>403</v>
      </c>
      <c r="B226" s="1" t="s">
        <v>346</v>
      </c>
      <c r="C226" s="1" t="str">
        <f>IFERROR(__xludf.DUMMYFUNCTION("GoogleTranslate(B226, ""en"", ""pl"")"),"Ustawienia aktualizacji")</f>
        <v>Ustawienia aktualizacji</v>
      </c>
      <c r="D226" s="1" t="str">
        <f>IFERROR(__xludf.DUMMYFUNCTION("GoogleTranslate(B226, ""en"", ""pt"")"),"Atualizar configurações")</f>
        <v>Atualizar configurações</v>
      </c>
      <c r="E226" s="1" t="str">
        <f>IFERROR(__xludf.DUMMYFUNCTION("GoogleTranslate(B226, ""en"", ""bg"")"),"Актуализиране на настройките")</f>
        <v>Актуализиране на настройките</v>
      </c>
      <c r="F226" s="1" t="str">
        <f>IFERROR(__xludf.DUMMYFUNCTION("GoogleTranslate(B226, ""en"", ""ro"")"),"Actualizați setările")</f>
        <v>Actualizați setările</v>
      </c>
    </row>
    <row r="227">
      <c r="A227" s="1" t="s">
        <v>404</v>
      </c>
      <c r="B227" s="1" t="s">
        <v>348</v>
      </c>
      <c r="C227" s="1" t="str">
        <f>IFERROR(__xludf.DUMMYFUNCTION("GoogleTranslate(B227, ""en"", ""pl"")"),"Powiadomienia narażenia usługa nie jest aktualnie włączona, kliknij przycisk Włącz, aby rozpocząć.")</f>
        <v>Powiadomienia narażenia usługa nie jest aktualnie włączona, kliknij przycisk Włącz, aby rozpocząć.</v>
      </c>
      <c r="D227" s="1" t="str">
        <f>IFERROR(__xludf.DUMMYFUNCTION("GoogleTranslate(B227, ""en"", ""pt"")"),"notificações de exposição serviço não está habilitado, clique em Ativar para começar.")</f>
        <v>notificações de exposição serviço não está habilitado, clique em Ativar para começar.</v>
      </c>
      <c r="E227" s="1" t="str">
        <f>IFERROR(__xludf.DUMMYFUNCTION("GoogleTranslate(B227, ""en"", ""bg"")"),"уведомления експозиция услуга не е активирана в момента, кликнете даде възможност да се започне.")</f>
        <v>уведомления експозиция услуга не е активирана в момента, кликнете даде възможност да се започне.</v>
      </c>
      <c r="F227" s="1" t="str">
        <f>IFERROR(__xludf.DUMMYFUNCTION("GoogleTranslate(B227, ""en"", ""ro"")"),"notificări de expunere de serviciu nu este activată, faceți clic pe Activare pentru a începe.")</f>
        <v>notificări de expunere de serviciu nu este activată, faceți clic pe Activare pentru a începe.</v>
      </c>
    </row>
    <row r="228">
      <c r="A228" s="1" t="s">
        <v>405</v>
      </c>
      <c r="B228" s="1" t="s">
        <v>318</v>
      </c>
      <c r="C228" s="1" t="str">
        <f>IFERROR(__xludf.DUMMYFUNCTION("GoogleTranslate(B228, ""en"", ""pl"")"),"Włączyć")</f>
        <v>Włączyć</v>
      </c>
      <c r="D228" s="1" t="str">
        <f>IFERROR(__xludf.DUMMYFUNCTION("GoogleTranslate(B228, ""en"", ""pt"")"),"Habilitar")</f>
        <v>Habilitar</v>
      </c>
      <c r="E228" s="1" t="str">
        <f>IFERROR(__xludf.DUMMYFUNCTION("GoogleTranslate(B228, ""en"", ""bg"")"),"Активиране")</f>
        <v>Активиране</v>
      </c>
      <c r="F228" s="1" t="str">
        <f>IFERROR(__xludf.DUMMYFUNCTION("GoogleTranslate(B228, ""en"", ""ro"")"),"Permite")</f>
        <v>Permite</v>
      </c>
    </row>
    <row r="229">
      <c r="A229" s="1" t="s">
        <v>406</v>
      </c>
      <c r="B229" s="1" t="s">
        <v>351</v>
      </c>
      <c r="C229" s="1" t="str">
        <f>IFERROR(__xludf.DUMMYFUNCTION("GoogleTranslate(B229, ""en"", ""pl"")"),"bliskie kontakty")</f>
        <v>bliskie kontakty</v>
      </c>
      <c r="D229" s="1" t="str">
        <f>IFERROR(__xludf.DUMMYFUNCTION("GoogleTranslate(B229, ""en"", ""pt"")"),"Fechar Contactos")</f>
        <v>Fechar Contactos</v>
      </c>
      <c r="E229" s="1" t="str">
        <f>IFERROR(__xludf.DUMMYFUNCTION("GoogleTranslate(B229, ""en"", ""bg"")"),"Отказ")</f>
        <v>Отказ</v>
      </c>
      <c r="F229" s="1" t="str">
        <f>IFERROR(__xludf.DUMMYFUNCTION("GoogleTranslate(B229, ""en"", ""ro"")"),"Închide Contacte")</f>
        <v>Închide Contacte</v>
      </c>
    </row>
    <row r="230">
      <c r="A230" s="1" t="s">
        <v>407</v>
      </c>
      <c r="B230" s="1" t="s">
        <v>353</v>
      </c>
      <c r="C230" s="1" t="str">
        <f>IFERROR(__xludf.DUMMYFUNCTION("GoogleTranslate(B230, ""en"", ""pl"")"),"Dotknij przycisk poniżej, aby usunąć wszystkie swoje bliskie kontakty wydarzenia.")</f>
        <v>Dotknij przycisk poniżej, aby usunąć wszystkie swoje bliskie kontakty wydarzenia.</v>
      </c>
      <c r="D230" s="1" t="str">
        <f>IFERROR(__xludf.DUMMYFUNCTION("GoogleTranslate(B230, ""en"", ""pt"")"),"Toque no botão abaixo para limpar todas as suas contactos próximos eventos.")</f>
        <v>Toque no botão abaixo para limpar todas as suas contactos próximos eventos.</v>
      </c>
      <c r="E230" s="1" t="str">
        <f>IFERROR(__xludf.DUMMYFUNCTION("GoogleTranslate(B230, ""en"", ""bg"")"),"Натиснете бутона по-долу, за да изчистите всички ваши Отказ събития.")</f>
        <v>Натиснете бутона по-долу, за да изчистите всички ваши Отказ събития.</v>
      </c>
      <c r="F230" s="1" t="str">
        <f>IFERROR(__xludf.DUMMYFUNCTION("GoogleTranslate(B230, ""en"", ""ro"")"),"Apăsați butonul de mai jos pentru a șterge toate Închide dvs. Contacte evenimente.")</f>
        <v>Apăsați butonul de mai jos pentru a șterge toate Închide dvs. Contacte evenimente.</v>
      </c>
    </row>
    <row r="231">
      <c r="A231" s="1" t="s">
        <v>408</v>
      </c>
      <c r="B231" s="1" t="s">
        <v>355</v>
      </c>
      <c r="C231" s="1" t="str">
        <f>IFERROR(__xludf.DUMMYFUNCTION("GoogleTranslate(B231, ""en"", ""pl"")"),"Wyczyść wszystko")</f>
        <v>Wyczyść wszystko</v>
      </c>
      <c r="D231" s="1" t="str">
        <f>IFERROR(__xludf.DUMMYFUNCTION("GoogleTranslate(B231, ""en"", ""pt"")"),"Limpar tudo")</f>
        <v>Limpar tudo</v>
      </c>
      <c r="E231" s="1" t="str">
        <f>IFERROR(__xludf.DUMMYFUNCTION("GoogleTranslate(B231, ""en"", ""bg"")"),"Изчисти всичко")</f>
        <v>Изчисти всичко</v>
      </c>
      <c r="F231" s="1" t="str">
        <f>IFERROR(__xludf.DUMMYFUNCTION("GoogleTranslate(B231, ""en"", ""ro"")"),"Curata tot")</f>
        <v>Curata tot</v>
      </c>
    </row>
    <row r="232">
      <c r="A232" s="1" t="s">
        <v>409</v>
      </c>
      <c r="B232" s="1" t="s">
        <v>351</v>
      </c>
      <c r="C232" s="1" t="str">
        <f>IFERROR(__xludf.DUMMYFUNCTION("GoogleTranslate(B232, ""en"", ""pl"")"),"bliskie kontakty")</f>
        <v>bliskie kontakty</v>
      </c>
      <c r="D232" s="1" t="str">
        <f>IFERROR(__xludf.DUMMYFUNCTION("GoogleTranslate(B232, ""en"", ""pt"")"),"Fechar Contactos")</f>
        <v>Fechar Contactos</v>
      </c>
      <c r="E232" s="1" t="str">
        <f>IFERROR(__xludf.DUMMYFUNCTION("GoogleTranslate(B232, ""en"", ""bg"")"),"Отказ")</f>
        <v>Отказ</v>
      </c>
      <c r="F232" s="1" t="str">
        <f>IFERROR(__xludf.DUMMYFUNCTION("GoogleTranslate(B232, ""en"", ""ro"")"),"Închide Contacte")</f>
        <v>Închide Contacte</v>
      </c>
    </row>
    <row r="233">
      <c r="A233" s="1" t="s">
        <v>410</v>
      </c>
      <c r="B233" s="1" t="s">
        <v>358</v>
      </c>
      <c r="C233" s="1" t="str">
        <f>IFERROR(__xludf.DUMMYFUNCTION("GoogleTranslate(B233, ""en"", ""pl"")"),"Czy na pewno chcesz usunąć wszystkie swoje bliskie kontakty?")</f>
        <v>Czy na pewno chcesz usunąć wszystkie swoje bliskie kontakty?</v>
      </c>
      <c r="D233" s="1" t="str">
        <f>IFERROR(__xludf.DUMMYFUNCTION("GoogleTranslate(B233, ""en"", ""pt"")"),"Tem certeza de que deseja limpar todos os seus Contatos íntimos?")</f>
        <v>Tem certeza de que deseja limpar todos os seus Contatos íntimos?</v>
      </c>
      <c r="E233" s="1" t="str">
        <f>IFERROR(__xludf.DUMMYFUNCTION("GoogleTranslate(B233, ""en"", ""bg"")"),"Сигурни ли сте, че искате да изчистите всичките си Отказ?")</f>
        <v>Сигурни ли сте, че искате да изчистите всичките си Отказ?</v>
      </c>
      <c r="F233" s="1" t="str">
        <f>IFERROR(__xludf.DUMMYFUNCTION("GoogleTranslate(B233, ""en"", ""ro"")"),"Sunteți sigur că doriți să ștergeți toate dvs. Închide Contacte?")</f>
        <v>Sunteți sigur că doriți să ștergeți toate dvs. Închide Contacte?</v>
      </c>
    </row>
    <row r="234">
      <c r="A234" s="1" t="s">
        <v>411</v>
      </c>
      <c r="B234" s="1" t="s">
        <v>262</v>
      </c>
      <c r="C234" s="1" t="str">
        <f>IFERROR(__xludf.DUMMYFUNCTION("GoogleTranslate(B234, ""en"", ""pl"")"),"Anuluj")</f>
        <v>Anuluj</v>
      </c>
      <c r="D234" s="1" t="str">
        <f>IFERROR(__xludf.DUMMYFUNCTION("GoogleTranslate(B234, ""en"", ""pt"")"),"Cancelar")</f>
        <v>Cancelar</v>
      </c>
      <c r="E234" s="1" t="str">
        <f>IFERROR(__xludf.DUMMYFUNCTION("GoogleTranslate(B234, ""en"", ""bg"")"),"Отказ")</f>
        <v>Отказ</v>
      </c>
      <c r="F234" s="1" t="str">
        <f>IFERROR(__xludf.DUMMYFUNCTION("GoogleTranslate(B234, ""en"", ""ro"")"),"Anulare")</f>
        <v>Anulare</v>
      </c>
    </row>
    <row r="235">
      <c r="A235" s="1" t="s">
        <v>412</v>
      </c>
      <c r="B235" s="1" t="s">
        <v>264</v>
      </c>
      <c r="C235" s="1" t="str">
        <f>IFERROR(__xludf.DUMMYFUNCTION("GoogleTranslate(B235, ""en"", ""pl"")"),"Potwierdzać")</f>
        <v>Potwierdzać</v>
      </c>
      <c r="D235" s="1" t="str">
        <f>IFERROR(__xludf.DUMMYFUNCTION("GoogleTranslate(B235, ""en"", ""pt"")"),"confirme")</f>
        <v>confirme</v>
      </c>
      <c r="E235" s="1" t="str">
        <f>IFERROR(__xludf.DUMMYFUNCTION("GoogleTranslate(B235, ""en"", ""bg"")"),"Потвърждение")</f>
        <v>Потвърждение</v>
      </c>
      <c r="F235" s="1" t="str">
        <f>IFERROR(__xludf.DUMMYFUNCTION("GoogleTranslate(B235, ""en"", ""ro"")"),"A confirma")</f>
        <v>A confirma</v>
      </c>
    </row>
    <row r="236">
      <c r="A236" s="1" t="s">
        <v>413</v>
      </c>
      <c r="B236" s="1" t="s">
        <v>362</v>
      </c>
      <c r="C236" s="1" t="str">
        <f>IFERROR(__xludf.DUMMYFUNCTION("GoogleTranslate(B236, ""en"", ""pl"")"),"Wystąpił błąd podczas usuwania swoje bliskie kontakty. Proszę spróbuj ponownie.")</f>
        <v>Wystąpił błąd podczas usuwania swoje bliskie kontakty. Proszę spróbuj ponownie.</v>
      </c>
      <c r="D236" s="1" t="str">
        <f>IFERROR(__xludf.DUMMYFUNCTION("GoogleTranslate(B236, ""en"", ""pt"")"),"Ocorreu um erro ao limpar seus Contatos íntimos. Por favor, tente novamente.")</f>
        <v>Ocorreu um erro ao limpar seus Contatos íntimos. Por favor, tente novamente.</v>
      </c>
      <c r="E236" s="1" t="str">
        <f>IFERROR(__xludf.DUMMYFUNCTION("GoogleTranslate(B236, ""en"", ""bg"")"),"Имаше грешка при изчистването Отказ. Моля, опитайте отново.")</f>
        <v>Имаше грешка при изчистването Отказ. Моля, опитайте отново.</v>
      </c>
      <c r="F236" s="1" t="str">
        <f>IFERROR(__xludf.DUMMYFUNCTION("GoogleTranslate(B236, ""en"", ""ro"")"),"A apărut o eroare Golirea Închide Contacte. Vă rugăm să încercați din nou.")</f>
        <v>A apărut o eroare Golirea Închide Contacte. Vă rugăm să încercați din nou.</v>
      </c>
    </row>
    <row r="237">
      <c r="A237" s="1" t="s">
        <v>414</v>
      </c>
      <c r="B237" s="1" t="s">
        <v>415</v>
      </c>
      <c r="C237" s="1" t="str">
        <f>IFERROR(__xludf.DUMMYFUNCTION("GoogleTranslate(B237, ""en"", ""pl"")"),"Wykres przypadkach w dzień")</f>
        <v>Wykres przypadkach w dzień</v>
      </c>
      <c r="D237" s="1" t="str">
        <f>IFERROR(__xludf.DUMMYFUNCTION("GoogleTranslate(B237, ""en"", ""pt"")"),"Gráfico dos casos por dia")</f>
        <v>Gráfico dos casos por dia</v>
      </c>
      <c r="E237" s="1" t="str">
        <f>IFERROR(__xludf.DUMMYFUNCTION("GoogleTranslate(B237, ""en"", ""bg"")"),"Графика на случаите по дни")</f>
        <v>Графика на случаите по дни</v>
      </c>
      <c r="F237" s="1" t="str">
        <f>IFERROR(__xludf.DUMMYFUNCTION("GoogleTranslate(B237, ""en"", ""ro"")"),"Graficul de cazuri pe zi")</f>
        <v>Graficul de cazuri pe zi</v>
      </c>
    </row>
    <row r="238">
      <c r="A238" s="1" t="s">
        <v>416</v>
      </c>
      <c r="B238" s="1" t="s">
        <v>417</v>
      </c>
      <c r="C238" s="1" t="str">
        <f>IFERROR(__xludf.DUMMYFUNCTION("GoogleTranslate(B238, ""en"", ""pl"")"),"Przypadki W dzień wykres")</f>
        <v>Przypadki W dzień wykres</v>
      </c>
      <c r="D238" s="1" t="str">
        <f>IFERROR(__xludf.DUMMYFUNCTION("GoogleTranslate(B238, ""en"", ""pt"")"),"Casos por dia gráfico")</f>
        <v>Casos por dia gráfico</v>
      </c>
      <c r="E238" s="1" t="str">
        <f>IFERROR(__xludf.DUMMYFUNCTION("GoogleTranslate(B238, ""en"", ""bg"")"),"Случаи през деня графика")</f>
        <v>Случаи през деня графика</v>
      </c>
      <c r="F238" s="1" t="str">
        <f>IFERROR(__xludf.DUMMYFUNCTION("GoogleTranslate(B238, ""en"", ""ro"")"),"Cazuri prin grafic zi")</f>
        <v>Cazuri prin grafic zi</v>
      </c>
    </row>
    <row r="239">
      <c r="A239" s="1" t="s">
        <v>418</v>
      </c>
      <c r="B239" s="1" t="s">
        <v>419</v>
      </c>
      <c r="C239" s="1" t="str">
        <f>IFERROR(__xludf.DUMMYFUNCTION("GoogleTranslate(B239, ""en"", ""pl"")"),"Wykres przedstawiający codzienne potwierdzonych przypadków w czasie")</f>
        <v>Wykres przedstawiający codzienne potwierdzonych przypadków w czasie</v>
      </c>
      <c r="D239" s="1" t="str">
        <f>IFERROR(__xludf.DUMMYFUNCTION("GoogleTranslate(B239, ""en"", ""pt"")"),"Gráfico mostrando casos confirmados diária ao longo do tempo")</f>
        <v>Gráfico mostrando casos confirmados diária ao longo do tempo</v>
      </c>
      <c r="E239" s="1" t="str">
        <f>IFERROR(__xludf.DUMMYFUNCTION("GoogleTranslate(B239, ""en"", ""bg"")"),"Графика, показваща ежедневно потвърдени случая с течение на времето")</f>
        <v>Графика, показваща ежедневно потвърдени случая с течение на времето</v>
      </c>
      <c r="F239" s="1" t="str">
        <f>IFERROR(__xludf.DUMMYFUNCTION("GoogleTranslate(B239, ""en"", ""ro"")"),"Grafic care prezintă cazuri confirmate de zi cu zi a lungul timpului")</f>
        <v>Grafic care prezintă cazuri confirmate de zi cu zi a lungul timpului</v>
      </c>
    </row>
    <row r="240">
      <c r="A240" s="1" t="s">
        <v>420</v>
      </c>
      <c r="B240" s="1" t="s">
        <v>421</v>
      </c>
      <c r="C240" s="1" t="str">
        <f>IFERROR(__xludf.DUMMYFUNCTION("GoogleTranslate(B240, ""en"", ""pl"")"),"potwierdzonych przypadków wczoraj")</f>
        <v>potwierdzonych przypadków wczoraj</v>
      </c>
      <c r="D240" s="1" t="str">
        <f>IFERROR(__xludf.DUMMYFUNCTION("GoogleTranslate(B240, ""en"", ""pt"")"),"casos confirmados ontem")</f>
        <v>casos confirmados ontem</v>
      </c>
      <c r="E240" s="1" t="str">
        <f>IFERROR(__xludf.DUMMYFUNCTION("GoogleTranslate(B240, ""en"", ""bg"")"),"потвърдени случая вчера")</f>
        <v>потвърдени случая вчера</v>
      </c>
      <c r="F240" s="1" t="str">
        <f>IFERROR(__xludf.DUMMYFUNCTION("GoogleTranslate(B240, ""en"", ""ro"")"),"cazuri confirmate ieri")</f>
        <v>cazuri confirmate ieri</v>
      </c>
    </row>
    <row r="241">
      <c r="A241" s="1" t="s">
        <v>422</v>
      </c>
      <c r="B241" s="1" t="s">
        <v>423</v>
      </c>
      <c r="C241" s="1" t="str">
        <f>IFERROR(__xludf.DUMMYFUNCTION("GoogleTranslate(B241, ""en"", ""pl"")"),"Jak COVID-19 rozprzestrzenia")</f>
        <v>Jak COVID-19 rozprzestrzenia</v>
      </c>
      <c r="D241" s="1" t="str">
        <f>IFERROR(__xludf.DUMMYFUNCTION("GoogleTranslate(B241, ""en"", ""pt"")"),"Como COVID-19 está se espalhando")</f>
        <v>Como COVID-19 está se espalhando</v>
      </c>
      <c r="E241" s="1" t="str">
        <f>IFERROR(__xludf.DUMMYFUNCTION("GoogleTranslate(B241, ""en"", ""bg"")"),"Как COVID-19 се разпространява")</f>
        <v>Как COVID-19 се разпространява</v>
      </c>
      <c r="F241" s="1" t="str">
        <f>IFERROR(__xludf.DUMMYFUNCTION("GoogleTranslate(B241, ""en"", ""ro"")"),"Cum COVID-19 se răspândește")</f>
        <v>Cum COVID-19 se răspândește</v>
      </c>
    </row>
    <row r="242">
      <c r="A242" s="1" t="s">
        <v>424</v>
      </c>
      <c r="B242" s="1" t="s">
        <v>425</v>
      </c>
      <c r="C242" s="1" t="str">
        <f>IFERROR(__xludf.DUMMYFUNCTION("GoogleTranslate(B242, ""en"", ""pl"")"),"transmisja Społeczność")</f>
        <v>transmisja Społeczność</v>
      </c>
      <c r="D242" s="1" t="str">
        <f>IFERROR(__xludf.DUMMYFUNCTION("GoogleTranslate(B242, ""en"", ""pt"")"),"transmissão comunitária")</f>
        <v>transmissão comunitária</v>
      </c>
      <c r="E242" s="1" t="str">
        <f>IFERROR(__xludf.DUMMYFUNCTION("GoogleTranslate(B242, ""en"", ""bg"")"),"предаване на Общността")</f>
        <v>предаване на Общността</v>
      </c>
      <c r="F242" s="1" t="str">
        <f>IFERROR(__xludf.DUMMYFUNCTION("GoogleTranslate(B242, ""en"", ""ro"")"),"transmitere comunitară")</f>
        <v>transmitere comunitară</v>
      </c>
    </row>
    <row r="243">
      <c r="A243" s="1" t="s">
        <v>426</v>
      </c>
      <c r="B243" s="1" t="s">
        <v>427</v>
      </c>
      <c r="C243" s="1" t="str">
        <f>IFERROR(__xludf.DUMMYFUNCTION("GoogleTranslate(B243, ""en"", ""pl"")"),"Bliski kontakt")</f>
        <v>Bliski kontakt</v>
      </c>
      <c r="D243" s="1" t="str">
        <f>IFERROR(__xludf.DUMMYFUNCTION("GoogleTranslate(B243, ""en"", ""pt"")"),"Contato próximo")</f>
        <v>Contato próximo</v>
      </c>
      <c r="E243" s="1" t="str">
        <f>IFERROR(__xludf.DUMMYFUNCTION("GoogleTranslate(B243, ""en"", ""bg"")"),"Близък контакт")</f>
        <v>Близък контакт</v>
      </c>
      <c r="F243" s="1" t="str">
        <f>IFERROR(__xludf.DUMMYFUNCTION("GoogleTranslate(B243, ""en"", ""ro"")"),"Contact apropiat")</f>
        <v>Contact apropiat</v>
      </c>
    </row>
    <row r="244">
      <c r="A244" s="1" t="s">
        <v>428</v>
      </c>
      <c r="B244" s="1" t="s">
        <v>429</v>
      </c>
      <c r="C244" s="1" t="str">
        <f>IFERROR(__xludf.DUMMYFUNCTION("GoogleTranslate(B244, ""en"", ""pl"")"),"Podróżować zagranicę")</f>
        <v>Podróżować zagranicę</v>
      </c>
      <c r="D244" s="1" t="str">
        <f>IFERROR(__xludf.DUMMYFUNCTION("GoogleTranslate(B244, ""en"", ""pt"")"),"Viajar para fora")</f>
        <v>Viajar para fora</v>
      </c>
      <c r="E244" s="1" t="str">
        <f>IFERROR(__xludf.DUMMYFUNCTION("GoogleTranslate(B244, ""en"", ""bg"")"),"Пътуване в чужбина")</f>
        <v>Пътуване в чужбина</v>
      </c>
      <c r="F244" s="1" t="str">
        <f>IFERROR(__xludf.DUMMYFUNCTION("GoogleTranslate(B244, ""en"", ""ro"")"),"A călători in străinătate")</f>
        <v>A călători in străinătate</v>
      </c>
    </row>
    <row r="245">
      <c r="A245" s="1" t="s">
        <v>430</v>
      </c>
      <c r="B245" s="1" t="s">
        <v>431</v>
      </c>
      <c r="C245" s="1" t="str">
        <f>IFERROR(__xludf.DUMMYFUNCTION("GoogleTranslate(B245, ""en"", ""pl"")"),"COVID-19 Health Nadzoru Monitor")</f>
        <v>COVID-19 Health Nadzoru Monitor</v>
      </c>
      <c r="D245" s="1" t="str">
        <f>IFERROR(__xludf.DUMMYFUNCTION("GoogleTranslate(B245, ""en"", ""pt"")"),"COVID-19 Monitor de Vigilância em Saúde")</f>
        <v>COVID-19 Monitor de Vigilância em Saúde</v>
      </c>
      <c r="E245" s="1" t="str">
        <f>IFERROR(__xludf.DUMMYFUNCTION("GoogleTranslate(B245, ""en"", ""bg"")"),"COVID-19 здравно наблюдение Monitor")</f>
        <v>COVID-19 здравно наблюдение Monitor</v>
      </c>
      <c r="F245" s="1" t="str">
        <f>IFERROR(__xludf.DUMMYFUNCTION("GoogleTranslate(B245, ""en"", ""ro"")"),"COVID-19 Sănătate Supraveghere Monitor")</f>
        <v>COVID-19 Sănătate Supraveghere Monitor</v>
      </c>
    </row>
    <row r="246">
      <c r="A246" s="1" t="s">
        <v>432</v>
      </c>
      <c r="B246" s="1" t="s">
        <v>433</v>
      </c>
      <c r="C246" s="1" t="str">
        <f>IFERROR(__xludf.DUMMYFUNCTION("GoogleTranslate(B246, ""en"", ""pl"")"),"Społeczność biegów, nie wiadomo, bliski kontakt")</f>
        <v>Społeczność biegów, nie wiadomo, bliski kontakt</v>
      </c>
      <c r="D246" s="1" t="str">
        <f>IFERROR(__xludf.DUMMYFUNCTION("GoogleTranslate(B246, ""en"", ""pt"")"),"Comunidade Transmissions, nenhum contato próximo conhecida")</f>
        <v>Comunidade Transmissions, nenhum contato próximo conhecida</v>
      </c>
      <c r="E246" s="1" t="str">
        <f>IFERROR(__xludf.DUMMYFUNCTION("GoogleTranslate(B246, ""en"", ""bg"")"),"Общността трансмисии, не е позната близък контакт")</f>
        <v>Общността трансмисии, не е позната близък контакт</v>
      </c>
      <c r="F246" s="1" t="str">
        <f>IFERROR(__xludf.DUMMYFUNCTION("GoogleTranslate(B246, ""en"", ""ro"")"),"Transmisiile comunitar, nu se cunoaște un contact apropiat")</f>
        <v>Transmisiile comunitar, nu se cunoaște un contact apropiat</v>
      </c>
    </row>
    <row r="247">
      <c r="A247" s="1" t="s">
        <v>434</v>
      </c>
      <c r="B247" s="1" t="s">
        <v>435</v>
      </c>
      <c r="C247" s="1" t="str">
        <f>IFERROR(__xludf.DUMMYFUNCTION("GoogleTranslate(B247, ""en"", ""pl"")"),"Potwierdzone przypadki Ostatnia zmiana:")</f>
        <v>Potwierdzone przypadki Ostatnia zmiana:</v>
      </c>
      <c r="D247" s="1" t="str">
        <f>IFERROR(__xludf.DUMMYFUNCTION("GoogleTranslate(B247, ""en"", ""pt"")"),"casos confirmados última atualização:")</f>
        <v>casos confirmados última atualização:</v>
      </c>
      <c r="E247" s="1" t="str">
        <f>IFERROR(__xludf.DUMMYFUNCTION("GoogleTranslate(B247, ""en"", ""bg"")"),"Потвърдените случаи Последна актуализация:")</f>
        <v>Потвърдените случаи Последна актуализация:</v>
      </c>
      <c r="F247" s="1" t="str">
        <f>IFERROR(__xludf.DUMMYFUNCTION("GoogleTranslate(B247, ""en"", ""ro"")"),"Cazurile confirmate Ultima modificare:")</f>
        <v>Cazurile confirmate Ultima modificare:</v>
      </c>
    </row>
    <row r="248">
      <c r="A248" s="1" t="s">
        <v>436</v>
      </c>
      <c r="B248" s="1" t="s">
        <v>437</v>
      </c>
      <c r="C248" s="1" t="str">
        <f>IFERROR(__xludf.DUMMYFUNCTION("GoogleTranslate(B248, ""en"", ""pl"")"),"Przypadki profil ostatnia aktualizacja:")</f>
        <v>Przypadki profil ostatnia aktualizacja:</v>
      </c>
      <c r="D248" s="1" t="str">
        <f>IFERROR(__xludf.DUMMYFUNCTION("GoogleTranslate(B248, ""en"", ""pt"")"),"Casos Perfil última atualização:")</f>
        <v>Casos Perfil última atualização:</v>
      </c>
      <c r="E248" s="1" t="str">
        <f>IFERROR(__xludf.DUMMYFUNCTION("GoogleTranslate(B248, ""en"", ""bg"")"),"Етажи на последна промяна:")</f>
        <v>Етажи на последна промяна:</v>
      </c>
      <c r="F248" s="1" t="str">
        <f>IFERROR(__xludf.DUMMYFUNCTION("GoogleTranslate(B248, ""en"", ""ro"")"),"Ultima modificare cazuri importante:")</f>
        <v>Ultima modificare cazuri importante:</v>
      </c>
    </row>
    <row r="249">
      <c r="A249" s="1" t="s">
        <v>438</v>
      </c>
      <c r="B249" s="1" t="s">
        <v>439</v>
      </c>
      <c r="C249" s="1" t="str">
        <f>IFERROR(__xludf.DUMMYFUNCTION("GoogleTranslate(B249, ""en"", ""pl"")"),"Historia objaw")</f>
        <v>Historia objaw</v>
      </c>
      <c r="D249" s="1" t="str">
        <f>IFERROR(__xludf.DUMMYFUNCTION("GoogleTranslate(B249, ""en"", ""pt"")"),"Sua história de sintoma")</f>
        <v>Sua história de sintoma</v>
      </c>
      <c r="E249" s="1" t="str">
        <f>IFERROR(__xludf.DUMMYFUNCTION("GoogleTranslate(B249, ""en"", ""bg"")"),"Историята ви симптом")</f>
        <v>Историята ви симптом</v>
      </c>
      <c r="F249" s="1" t="str">
        <f>IFERROR(__xludf.DUMMYFUNCTION("GoogleTranslate(B249, ""en"", ""ro"")"),"Istoricul simptom")</f>
        <v>Istoricul simptom</v>
      </c>
    </row>
    <row r="250">
      <c r="A250" s="1" t="s">
        <v>440</v>
      </c>
      <c r="B250" s="1" t="s">
        <v>441</v>
      </c>
      <c r="C250" s="1" t="str">
        <f>IFERROR(__xludf.DUMMYFUNCTION("GoogleTranslate(B250, ""en"", ""pl"")"),"Objaw")</f>
        <v>Objaw</v>
      </c>
      <c r="D250" s="1" t="str">
        <f>IFERROR(__xludf.DUMMYFUNCTION("GoogleTranslate(B250, ""en"", ""pt"")"),"Sintoma")</f>
        <v>Sintoma</v>
      </c>
      <c r="E250" s="1" t="str">
        <f>IFERROR(__xludf.DUMMYFUNCTION("GoogleTranslate(B250, ""en"", ""bg"")"),"симптом")</f>
        <v>симптом</v>
      </c>
      <c r="F250" s="1" t="str">
        <f>IFERROR(__xludf.DUMMYFUNCTION("GoogleTranslate(B250, ""en"", ""ro"")"),"Simptom")</f>
        <v>Simptom</v>
      </c>
    </row>
    <row r="251">
      <c r="A251" s="1" t="s">
        <v>442</v>
      </c>
      <c r="B251" s="1" t="s">
        <v>443</v>
      </c>
      <c r="C251" s="1" t="str">
        <f>IFERROR(__xludf.DUMMYFUNCTION("GoogleTranslate(B251, ""en"", ""pl"")"),"objawy")</f>
        <v>objawy</v>
      </c>
      <c r="D251" s="1" t="str">
        <f>IFERROR(__xludf.DUMMYFUNCTION("GoogleTranslate(B251, ""en"", ""pt"")"),"Os sintomas")</f>
        <v>Os sintomas</v>
      </c>
      <c r="E251" s="1" t="str">
        <f>IFERROR(__xludf.DUMMYFUNCTION("GoogleTranslate(B251, ""en"", ""bg"")"),"Симптоми")</f>
        <v>Симптоми</v>
      </c>
      <c r="F251" s="1" t="str">
        <f>IFERROR(__xludf.DUMMYFUNCTION("GoogleTranslate(B251, ""en"", ""ro"")"),"Simptome")</f>
        <v>Simptome</v>
      </c>
    </row>
    <row r="252">
      <c r="A252" s="1" t="s">
        <v>444</v>
      </c>
      <c r="B252" s="1" t="s">
        <v>445</v>
      </c>
      <c r="C252" s="1" t="str">
        <f>IFERROR(__xludf.DUMMYFUNCTION("GoogleTranslate(B252, ""en"", ""pl"")"),"Można ponownie sprawdzić objawy jutro")</f>
        <v>Można ponownie sprawdzić objawy jutro</v>
      </c>
      <c r="D252" s="1" t="str">
        <f>IFERROR(__xludf.DUMMYFUNCTION("GoogleTranslate(B252, ""en"", ""pt"")"),"Você pode verificar os sintomas de novo amanhã")</f>
        <v>Você pode verificar os sintomas de novo amanhã</v>
      </c>
      <c r="E252" s="1" t="str">
        <f>IFERROR(__xludf.DUMMYFUNCTION("GoogleTranslate(B252, ""en"", ""bg"")"),"Можете да проверите симптоми отново утре")</f>
        <v>Можете да проверите симптоми отново утре</v>
      </c>
      <c r="F252" s="1" t="str">
        <f>IFERROR(__xludf.DUMMYFUNCTION("GoogleTranslate(B252, ""en"", ""ro"")"),"Puteți verifica din nou simptome mâine")</f>
        <v>Puteți verifica din nou simptome mâine</v>
      </c>
    </row>
    <row r="253">
      <c r="A253" s="1" t="s">
        <v>446</v>
      </c>
      <c r="B253" s="1" t="s">
        <v>447</v>
      </c>
      <c r="C253" s="1" t="str">
        <f>IFERROR(__xludf.DUMMYFUNCTION("GoogleTranslate(B253, ""en"", ""pl"")"),"Przypadki by powiatu")</f>
        <v>Przypadki by powiatu</v>
      </c>
      <c r="D253" s="1" t="str">
        <f>IFERROR(__xludf.DUMMYFUNCTION("GoogleTranslate(B253, ""en"", ""pt"")"),"Casos por município")</f>
        <v>Casos por município</v>
      </c>
      <c r="E253" s="1" t="str">
        <f>IFERROR(__xludf.DUMMYFUNCTION("GoogleTranslate(B253, ""en"", ""bg"")"),"Случаи на окръг")</f>
        <v>Случаи на окръг</v>
      </c>
      <c r="F253" s="1" t="str">
        <f>IFERROR(__xludf.DUMMYFUNCTION("GoogleTranslate(B253, ""en"", ""ro"")"),"Cazuri pe județe")</f>
        <v>Cazuri pe județe</v>
      </c>
    </row>
    <row r="254">
      <c r="A254" s="1" t="s">
        <v>448</v>
      </c>
      <c r="B254" s="1" t="s">
        <v>449</v>
      </c>
      <c r="C254" s="1" t="str">
        <f>IFERROR(__xludf.DUMMYFUNCTION("GoogleTranslate(B254, ""en"", ""pl"")"),"Twoje dane")</f>
        <v>Twoje dane</v>
      </c>
      <c r="D254" s="1" t="str">
        <f>IFERROR(__xludf.DUMMYFUNCTION("GoogleTranslate(B254, ""en"", ""pt"")"),"Seus dados")</f>
        <v>Seus dados</v>
      </c>
      <c r="E254" s="1" t="str">
        <f>IFERROR(__xludf.DUMMYFUNCTION("GoogleTranslate(B254, ""en"", ""bg"")"),"Вашите данни")</f>
        <v>Вашите данни</v>
      </c>
      <c r="F254" s="1" t="str">
        <f>IFERROR(__xludf.DUMMYFUNCTION("GoogleTranslate(B254, ""en"", ""ro"")"),"Datele tale")</f>
        <v>Datele tale</v>
      </c>
    </row>
    <row r="255">
      <c r="A255" s="1" t="s">
        <v>450</v>
      </c>
      <c r="B255" s="1" t="s">
        <v>451</v>
      </c>
      <c r="C255" s="1" t="str">
        <f>IFERROR(__xludf.DUMMYFUNCTION("GoogleTranslate(B255, ""en"", ""pl"")"),"Aplikacja Covid Alert Jersey chroni swoją prywatność i nie udostępnia informacji osobistych z innymi użytkownikami aplikacji. ** Twoja tożsamość nie zostanie ujawniona do innych użytkowników aplikacji. ** \ n \ Nany dane osobowe udostępniane będą przetwar"&amp;"zane zgodnie z PKBR i prawa o ochronie danych. Możesz przeczytać więcej na ten temat w ochronie danych informacyjne poniżej. ** Dane będą wykorzystywane wyłącznie w odniesieniu do odpowiedzi na pandemię COVID-19 **, jak określono w ochronie danych informa"&amp;"cyjne. \ N \ nW trzeba być powiadamiani, aplikacja rozpocznie ten proces bezpiecznym wlotami powiadomienie aplikacji. Rozdzielić do korzystania z tej aplikacji, kontakt HSE zespół śledzenia mogą zadzwonić, jeśli ktoś z COVID-19 identyfikuje Cię jako blisk"&amp;"im kontakcie. Jeśli masz test COVID-19, HSE skontaktuje się tekstem lub telefonicznie z wynikami ostrożność. \ N \ nTake z podejrzanych rozmowy telefoniczne, e-maile lub tekstów z prośbą o podanie informacji osobistych. ** HSE nie poprosi Cię o podanie in"&amp;"formacji osobistych przez tekst lub e-mail. **")</f>
        <v>Aplikacja Covid Alert Jersey chroni swoją prywatność i nie udostępnia informacji osobistych z innymi użytkownikami aplikacji. ** Twoja tożsamość nie zostanie ujawniona do innych użytkowników aplikacji. ** \ n \ Nany dane osobowe udostępniane będą przetwarzane zgodnie z PKBR i prawa o ochronie danych. Możesz przeczytać więcej na ten temat w ochronie danych informacyjne poniżej. ** Dane będą wykorzystywane wyłącznie w odniesieniu do odpowiedzi na pandemię COVID-19 **, jak określono w ochronie danych informacyjne. \ N \ nW trzeba być powiadamiani, aplikacja rozpocznie ten proces bezpiecznym wlotami powiadomienie aplikacji. Rozdzielić do korzystania z tej aplikacji, kontakt HSE zespół śledzenia mogą zadzwonić, jeśli ktoś z COVID-19 identyfikuje Cię jako bliskim kontakcie. Jeśli masz test COVID-19, HSE skontaktuje się tekstem lub telefonicznie z wynikami ostrożność. \ N \ nTake z podejrzanych rozmowy telefoniczne, e-maile lub tekstów z prośbą o podanie informacji osobistych. ** HSE nie poprosi Cię o podanie informacji osobistych przez tekst lub e-mail. **</v>
      </c>
      <c r="D255" s="1" t="str">
        <f>IFERROR(__xludf.DUMMYFUNCTION("GoogleTranslate(B255, ""en"", ""pt"")"),"O aplicativo Covid Alerta Jersey protege a sua privacidade e não compartilha informações pessoais sobre você com outros usuários do aplicativo. ** Sua identidade não será revelada a outros usuários do app. ** \ n \ Nany dados pessoais que fornecer serão p"&amp;"rocessados ​​de acordo com PIBR e lei de proteção de dados. Você pode ler mais sobre isso no Data Protection Informações Observe a seguir. ** Os seus dados só serão utilizadas em relação ao COVID-19 resposta à pandemia ** tal como estabelecido nas Informa"&amp;"ções Aviso de Protecção de Dados. \ N \ nSe você precisa ser alertado, o aplicativo irá iniciar este processo com uma in- seguro notificação de aplicativo. Separar a usar este aplicativo, a equipe de rastreio dos contactos HSE pode telefonar-lhe se alguém"&amp;" com COVID-19 identifica como um contato próximo. Se você tiver um teste COVID-19, o HSE entrará em contato por texto ou por telefone com resultados cuidado. \ N \ Ntake com quaisquer suspeitas telefonemas, e-mails ou textos pedindo-lhe informações pessoa"&amp;"is. ** O HSE não irá pedir-lhe informações pessoais por texto ou e-mail. **")</f>
        <v>O aplicativo Covid Alerta Jersey protege a sua privacidade e não compartilha informações pessoais sobre você com outros usuários do aplicativo. ** Sua identidade não será revelada a outros usuários do app. ** \ n \ Nany dados pessoais que fornecer serão processados ​​de acordo com PIBR e lei de proteção de dados. Você pode ler mais sobre isso no Data Protection Informações Observe a seguir. ** Os seus dados só serão utilizadas em relação ao COVID-19 resposta à pandemia ** tal como estabelecido nas Informações Aviso de Protecção de Dados. \ N \ nSe você precisa ser alertado, o aplicativo irá iniciar este processo com uma in- seguro notificação de aplicativo. Separar a usar este aplicativo, a equipe de rastreio dos contactos HSE pode telefonar-lhe se alguém com COVID-19 identifica como um contato próximo. Se você tiver um teste COVID-19, o HSE entrará em contato por texto ou por telefone com resultados cuidado. \ N \ Ntake com quaisquer suspeitas telefonemas, e-mails ou textos pedindo-lhe informações pessoais. ** O HSE não irá pedir-lhe informações pessoais por texto ou e-mail. **</v>
      </c>
      <c r="E255" s="1" t="str">
        <f>IFERROR(__xludf.DUMMYFUNCTION("GoogleTranslate(B255, ""en"", ""bg"")"),"Приложението Covid Alert Джърси защитава вашата поверителност и не споделят лична информация за вас с други потребители на приложението. ** самоличността ви никога няма да бъде разкрита към други потребители на приложението. ** \ н \ nAny на личните данни"&amp;", която предоставяте ще бъдат обработвани в съответствие с GDPR и правото на защита на личните данни. Можете да прочетете повече за това в защита на информацията Известието за данни по-долу. ** Данните Ви ще бъдат използвани само във връзка с отговор на п"&amp;"андемията COVID-19 **, както е посочено в обявлението за информационна защита на данните. \ Н \ NIF, което трябва да бъдат предупредени, приложението ще започне този процес със сигурен по- приложение за известия. Отделете за използване на това приложение,"&amp;" проследяване екипа на HSE контакт може да ти се обадя, ако някой с COVID-19 ви идентифицира като близък контакт. Ако имате тест COVID-19, на HSE ще се свърже с вас чрез текст или по телефона с резултати. \ Н \ nTake внимание при употребата на всички подо"&amp;"зрителни телефонни разговори, имейли или текстове, които искат лична информация. ** В HSE Няма да ви питам за лична информация чрез текстово съобщение или имейл. **")</f>
        <v>Приложението Covid Alert Джърси защитава вашата поверителност и не споделят лична информация за вас с други потребители на приложението. ** самоличността ви никога няма да бъде разкрита към други потребители на приложението. ** \ н \ nAny на личните данни, която предоставяте ще бъдат обработвани в съответствие с GDPR и правото на защита на личните данни. Можете да прочетете повече за това в защита на информацията Известието за данни по-долу. ** Данните Ви ще бъдат използвани само във връзка с отговор на пандемията COVID-19 **, както е посочено в обявлението за информационна защита на данните. \ Н \ NIF, което трябва да бъдат предупредени, приложението ще започне този процес със сигурен по- приложение за известия. Отделете за използване на това приложение, проследяване екипа на HSE контакт може да ти се обадя, ако някой с COVID-19 ви идентифицира като близък контакт. Ако имате тест COVID-19, на HSE ще се свърже с вас чрез текст или по телефона с резултати. \ Н \ nTake внимание при употребата на всички подозрителни телефонни разговори, имейли или текстове, които искат лична информация. ** В HSE Няма да ви питам за лична информация чрез текстово съобщение или имейл. **</v>
      </c>
      <c r="F255" s="1" t="str">
        <f>IFERROR(__xludf.DUMMYFUNCTION("GoogleTranslate(B255, ""en"", ""ro"")"),"Aplicația Covid Alert Jersey protejează confidențialitatea și nu distribuie informații personale despre tine cu alți utilizatori ai aplicației. ** Identitatea ta nu va fi dezvăluit altor utilizatori ai aplicației. ** \ n \ Nany datele personale pe care le"&amp;" furnizați vor fi prelucrate în conformitate cu GDPR și legislația privind protecția datelor. Puteți citi mai multe despre acest lucru în protecția informațiilor Comunicarea datelor mai jos. ** Datele dvs. vor fi utilizate numai în legătură cu răspunsul p"&amp;"andemie COVID-19 ** astfel cum este prevăzut în protecția datelor Informații Observă. \ N \ nDacă trebuie să fie alertat, aplicația va începe acest proces cu un in- securizat notificare aplicație. Se separă de a utiliza această aplicație, echipa de urmări"&amp;"re de contact HSE vă poate suna dacă cineva cu COVID-19 vă identifică drept un contact apropiat. Dacă aveți un test de COVID-19, HSE vă va contacta prin text sau prin telefon cu rezultate de îngrijire. \ N \ nTake cu orice telefon suspecte apeluri, email-"&amp;"uri sau texte care vă solicită informații personale. ** HSE nu vă va cere informații personale prin text sau e-mail. **")</f>
        <v>Aplicația Covid Alert Jersey protejează confidențialitatea și nu distribuie informații personale despre tine cu alți utilizatori ai aplicației. ** Identitatea ta nu va fi dezvăluit altor utilizatori ai aplicației. ** \ n \ Nany datele personale pe care le furnizați vor fi prelucrate în conformitate cu GDPR și legislația privind protecția datelor. Puteți citi mai multe despre acest lucru în protecția informațiilor Comunicarea datelor mai jos. ** Datele dvs. vor fi utilizate numai în legătură cu răspunsul pandemie COVID-19 ** astfel cum este prevăzut în protecția datelor Informații Observă. \ N \ nDacă trebuie să fie alertat, aplicația va începe acest proces cu un in- securizat notificare aplicație. Se separă de a utiliza această aplicație, echipa de urmărire de contact HSE vă poate suna dacă cineva cu COVID-19 vă identifică drept un contact apropiat. Dacă aveți un test de COVID-19, HSE vă va contacta prin text sau prin telefon cu rezultate de îngrijire. \ N \ nTake cu orice telefon suspecte apeluri, email-uri sau texte care vă solicită informații personale. ** HSE nu vă va cere informații personale prin text sau e-mail. **</v>
      </c>
    </row>
    <row r="256">
      <c r="A256" s="1" t="s">
        <v>452</v>
      </c>
      <c r="B256" s="1" t="s">
        <v>453</v>
      </c>
      <c r="C256" s="1" t="str">
        <f>IFERROR(__xludf.DUMMYFUNCTION("GoogleTranslate(B256, ""en"", ""pl"")"),"Można zobaczyć tę ogłoszono w dowolnym momencie w ustawieniach. Jeśli nie chcesz kontynuować, należy zamknąć i usunąć aplikację. Jeśli zgadzasz, stuknij Dalej, aby kontynuować.")</f>
        <v>Można zobaczyć tę ogłoszono w dowolnym momencie w ustawieniach. Jeśli nie chcesz kontynuować, należy zamknąć i usunąć aplikację. Jeśli zgadzasz, stuknij Dalej, aby kontynuować.</v>
      </c>
      <c r="D256" s="1" t="str">
        <f>IFERROR(__xludf.DUMMYFUNCTION("GoogleTranslate(B256, ""en"", ""pt"")"),"Você pode ver este aviso a qualquer momento em Configurações. Se você não quiser continuar, fechar e excluir o aplicativo. Se você concordar, toque em Continuar para prosseguir.")</f>
        <v>Você pode ver este aviso a qualquer momento em Configurações. Se você não quiser continuar, fechar e excluir o aplicativo. Se você concordar, toque em Continuar para prosseguir.</v>
      </c>
      <c r="E256" s="1" t="str">
        <f>IFERROR(__xludf.DUMMYFUNCTION("GoogleTranslate(B256, ""en"", ""bg"")"),"Можете да видите това известие по всяко време в настройките. Ако не искате да продължите, в близост и да изтриете приложението. Ако Вие се съгласявате, докоснете Продължи да продължите.")</f>
        <v>Можете да видите това известие по всяко време в настройките. Ако не искате да продължите, в близост и да изтриете приложението. Ако Вие се съгласявате, докоснете Продължи да продължите.</v>
      </c>
      <c r="F256" s="1" t="str">
        <f>IFERROR(__xludf.DUMMYFUNCTION("GoogleTranslate(B256, ""en"", ""ro"")"),"Puteți vedea această notificare, în orice moment în Setări. Dacă nu doriți să continuați, închideți și ștergeți aplicația. Dacă sunteți de acord, apăsați pe Continuați pentru a continua.")</f>
        <v>Puteți vedea această notificare, în orice moment în Setări. Dacă nu doriți să continuați, închideți și ștergeți aplicația. Dacă sunteți de acord, apăsați pe Continuați pentru a continua.</v>
      </c>
    </row>
    <row r="257">
      <c r="A257" s="1" t="s">
        <v>454</v>
      </c>
      <c r="B257" s="1" t="s">
        <v>92</v>
      </c>
      <c r="C257" s="1" t="str">
        <f>IFERROR(__xludf.DUMMYFUNCTION("GoogleTranslate(B257, ""en"", ""pl"")"),"Kontyntynuj")</f>
        <v>Kontyntynuj</v>
      </c>
      <c r="D257" s="1" t="str">
        <f>IFERROR(__xludf.DUMMYFUNCTION("GoogleTranslate(B257, ""en"", ""pt"")"),"Continuar")</f>
        <v>Continuar</v>
      </c>
      <c r="E257" s="1" t="str">
        <f>IFERROR(__xludf.DUMMYFUNCTION("GoogleTranslate(B257, ""en"", ""bg"")"),"продължи")</f>
        <v>продължи</v>
      </c>
      <c r="F257" s="1" t="str">
        <f>IFERROR(__xludf.DUMMYFUNCTION("GoogleTranslate(B257, ""en"", ""ro"")"),"Continua")</f>
        <v>Continua</v>
      </c>
    </row>
    <row r="258">
      <c r="A258" s="1" t="s">
        <v>455</v>
      </c>
      <c r="B258" s="1" t="s">
        <v>456</v>
      </c>
      <c r="C258" s="1" t="str">
        <f>IFERROR(__xludf.DUMMYFUNCTION("GoogleTranslate(B258, ""en"", ""pl"")"),"Przykro to słyszeć")</f>
        <v>Przykro to słyszeć</v>
      </c>
      <c r="D258" s="1" t="str">
        <f>IFERROR(__xludf.DUMMYFUNCTION("GoogleTranslate(B258, ""en"", ""pt"")"),"Desculpe por ouvir")</f>
        <v>Desculpe por ouvir</v>
      </c>
      <c r="E258" s="1" t="str">
        <f>IFERROR(__xludf.DUMMYFUNCTION("GoogleTranslate(B258, ""en"", ""bg"")"),"Съжалявам да чуя")</f>
        <v>Съжалявам да чуя</v>
      </c>
      <c r="F258" s="1" t="str">
        <f>IFERROR(__xludf.DUMMYFUNCTION("GoogleTranslate(B258, ""en"", ""ro"")"),"Imi pare rau sa aud")</f>
        <v>Imi pare rau sa aud</v>
      </c>
    </row>
    <row r="259">
      <c r="A259" s="1" t="s">
        <v>457</v>
      </c>
      <c r="B259" s="1" t="s">
        <v>458</v>
      </c>
      <c r="C259" s="1" t="str">
        <f>IFERROR(__xludf.DUMMYFUNCTION("GoogleTranslate(B259, ""en"", ""pl"")"),"Niestety nie będą mogli korzystać z aplikacji dalej. Można dołączyć w dowolnym momencie. Wystarczy dotknąć przycisk Wstecz.")</f>
        <v>Niestety nie będą mogli korzystać z aplikacji dalej. Można dołączyć w dowolnym momencie. Wystarczy dotknąć przycisk Wstecz.</v>
      </c>
      <c r="D259" s="1" t="str">
        <f>IFERROR(__xludf.DUMMYFUNCTION("GoogleTranslate(B259, ""en"", ""pt"")"),"Infelizmente você não será capaz de usar o aplicativo mais longe. Você pode voltar a qualquer momento. Basta tocar no botão de volta.")</f>
        <v>Infelizmente você não será capaz de usar o aplicativo mais longe. Você pode voltar a qualquer momento. Basta tocar no botão de volta.</v>
      </c>
      <c r="E259" s="1" t="str">
        <f>IFERROR(__xludf.DUMMYFUNCTION("GoogleTranslate(B259, ""en"", ""bg"")"),"За съжаление няма да бъде в състояние да използвате приложението по-нататък. Можете да се присъедини отново по всяко време. Просто кликнете върху бутона за връщане назад.")</f>
        <v>За съжаление няма да бъде в състояние да използвате приложението по-нататък. Можете да се присъедини отново по всяко време. Просто кликнете върху бутона за връщане назад.</v>
      </c>
      <c r="F259" s="1" t="str">
        <f>IFERROR(__xludf.DUMMYFUNCTION("GoogleTranslate(B259, ""en"", ""ro"")"),"Din păcate, nu va fi capabil de a utiliza aplicația mai departe. Poți reveni în orice moment. Este suficient să atingeți butonul înapoi.")</f>
        <v>Din păcate, nu va fi capabil de a utiliza aplicația mai departe. Poți reveni în orice moment. Este suficient să atingeți butonul înapoi.</v>
      </c>
    </row>
    <row r="260">
      <c r="A260" s="1" t="s">
        <v>459</v>
      </c>
      <c r="B260" s="1" t="s">
        <v>62</v>
      </c>
      <c r="C260" s="1" t="str">
        <f>IFERROR(__xludf.DUMMYFUNCTION("GoogleTranslate(B260, ""en"", ""pl"")"),"Plecy")</f>
        <v>Plecy</v>
      </c>
      <c r="D260" s="1" t="str">
        <f>IFERROR(__xludf.DUMMYFUNCTION("GoogleTranslate(B260, ""en"", ""pt"")"),"Costas")</f>
        <v>Costas</v>
      </c>
      <c r="E260" s="1" t="str">
        <f>IFERROR(__xludf.DUMMYFUNCTION("GoogleTranslate(B260, ""en"", ""bg"")"),"обратно")</f>
        <v>обратно</v>
      </c>
      <c r="F260" s="1" t="str">
        <f>IFERROR(__xludf.DUMMYFUNCTION("GoogleTranslate(B260, ""en"", ""ro"")"),"Înapoi")</f>
        <v>Înapoi</v>
      </c>
    </row>
    <row r="261">
      <c r="A261" s="1" t="s">
        <v>460</v>
      </c>
      <c r="B261" s="1" t="s">
        <v>461</v>
      </c>
      <c r="C261" s="1" t="str">
        <f>IFERROR(__xludf.DUMMYFUNCTION("GoogleTranslate(B261, ""en"", ""pl"")"),"Musisz mieć ukończone 18 lat, aby korzystać z tej aplikacji")</f>
        <v>Musisz mieć ukończone 18 lat, aby korzystać z tej aplikacji</v>
      </c>
      <c r="D261" s="1" t="str">
        <f>IFERROR(__xludf.DUMMYFUNCTION("GoogleTranslate(B261, ""en"", ""pt"")"),"Você deve ter 18 anos ou mais para usar este aplicativo")</f>
        <v>Você deve ter 18 anos ou mais para usar este aplicativo</v>
      </c>
      <c r="E261" s="1" t="str">
        <f>IFERROR(__xludf.DUMMYFUNCTION("GoogleTranslate(B261, ""en"", ""bg"")"),"Трябва да сте навършили 18 години, за да използвате това приложение")</f>
        <v>Трябва да сте навършили 18 години, за да използвате това приложение</v>
      </c>
      <c r="F261" s="1" t="str">
        <f>IFERROR(__xludf.DUMMYFUNCTION("GoogleTranslate(B261, ""en"", ""ro"")"),"Trebuie sa fii cel puțin 18 ani pentru a utiliza această aplicație")</f>
        <v>Trebuie sa fii cel puțin 18 ani pentru a utiliza această aplicație</v>
      </c>
    </row>
    <row r="262">
      <c r="A262" s="1" t="s">
        <v>462</v>
      </c>
      <c r="B262" s="1" t="s">
        <v>463</v>
      </c>
      <c r="C262" s="1" t="str">
        <f>IFERROR(__xludf.DUMMYFUNCTION("GoogleTranslate(B262, ""en"", ""pl"")"),"Jestem 18 lat")</f>
        <v>Jestem 18 lat</v>
      </c>
      <c r="D262" s="1" t="str">
        <f>IFERROR(__xludf.DUMMYFUNCTION("GoogleTranslate(B262, ""en"", ""pt"")"),"Tenho 18 anos ou mais velhos")</f>
        <v>Tenho 18 anos ou mais velhos</v>
      </c>
      <c r="E262" s="1" t="str">
        <f>IFERROR(__xludf.DUMMYFUNCTION("GoogleTranslate(B262, ""en"", ""bg"")"),"Аз съм 18 години")</f>
        <v>Аз съм 18 години</v>
      </c>
      <c r="F262" s="1" t="str">
        <f>IFERROR(__xludf.DUMMYFUNCTION("GoogleTranslate(B262, ""en"", ""ro"")"),"Sunt 18 sau mai în vârstă")</f>
        <v>Sunt 18 sau mai în vârstă</v>
      </c>
    </row>
    <row r="263">
      <c r="A263" s="1" t="s">
        <v>464</v>
      </c>
      <c r="B263" s="1" t="s">
        <v>465</v>
      </c>
      <c r="C263" s="1" t="str">
        <f>IFERROR(__xludf.DUMMYFUNCTION("GoogleTranslate(B263, ""en"", ""pl"")"),"mam mniej niż 18 lat")</f>
        <v>mam mniej niż 18 lat</v>
      </c>
      <c r="D263" s="1" t="str">
        <f>IFERROR(__xludf.DUMMYFUNCTION("GoogleTranslate(B263, ""en"", ""pt"")"),"Sou menor de 18 anos")</f>
        <v>Sou menor de 18 anos</v>
      </c>
      <c r="E263" s="1" t="str">
        <f>IFERROR(__xludf.DUMMYFUNCTION("GoogleTranslate(B263, ""en"", ""bg"")"),"Аз съм под 18 години")</f>
        <v>Аз съм под 18 години</v>
      </c>
      <c r="F263" s="1" t="str">
        <f>IFERROR(__xludf.DUMMYFUNCTION("GoogleTranslate(B263, ""en"", ""ro"")"),"Sunt sub 18 ani")</f>
        <v>Sunt sub 18 ani</v>
      </c>
    </row>
    <row r="264">
      <c r="A264" s="1" t="s">
        <v>466</v>
      </c>
      <c r="B264" s="1" t="s">
        <v>467</v>
      </c>
      <c r="C264" s="1" t="str">
        <f>IFERROR(__xludf.DUMMYFUNCTION("GoogleTranslate(B264, ""en"", ""pl"")"),"Poniżej 18")</f>
        <v>Poniżej 18</v>
      </c>
      <c r="D264" s="1" t="str">
        <f>IFERROR(__xludf.DUMMYFUNCTION("GoogleTranslate(B264, ""en"", ""pt"")"),"Sub-18")</f>
        <v>Sub-18</v>
      </c>
      <c r="E264" s="1" t="str">
        <f>IFERROR(__xludf.DUMMYFUNCTION("GoogleTranslate(B264, ""en"", ""bg"")"),"Под 18")</f>
        <v>Под 18</v>
      </c>
      <c r="F264" s="1" t="str">
        <f>IFERROR(__xludf.DUMMYFUNCTION("GoogleTranslate(B264, ""en"", ""ro"")"),"Sub 18")</f>
        <v>Sub 18</v>
      </c>
    </row>
    <row r="265">
      <c r="A265" s="1" t="s">
        <v>468</v>
      </c>
      <c r="B265" s="1" t="s">
        <v>469</v>
      </c>
      <c r="C265" s="1" t="str">
        <f>IFERROR(__xludf.DUMMYFUNCTION("GoogleTranslate(B265, ""en"", ""pl"")"),"Dziękuję za zainteresowanie, ale niestety jesteś zbyt młody, by uczestniczyć w tej inicjatywie. \ N bezpiecznego \ nKeep.")</f>
        <v>Dziękuję za zainteresowanie, ale niestety jesteś zbyt młody, by uczestniczyć w tej inicjatywie. \ N bezpiecznego \ nKeep.</v>
      </c>
      <c r="D265" s="1" t="str">
        <f>IFERROR(__xludf.DUMMYFUNCTION("GoogleTranslate(B265, ""en"", ""pt"")"),"Obrigado por seu interesse, mas, infelizmente, você é jovem demais para participar. \ N \ nmanter segura esta iniciativa.")</f>
        <v>Obrigado por seu interesse, mas, infelizmente, você é jovem demais para participar. \ N \ nmanter segura esta iniciativa.</v>
      </c>
      <c r="E265" s="1" t="str">
        <f>IFERROR(__xludf.DUMMYFUNCTION("GoogleTranslate(B265, ""en"", ""bg"")"),"Благодарим ви за проявения интерес, но за съжаление сте твърде млад, за да участват в тази инициатива. \ Н \ nKeep безопасно.")</f>
        <v>Благодарим ви за проявения интерес, но за съжаление сте твърде млад, за да участват в тази инициатива. \ Н \ nKeep безопасно.</v>
      </c>
      <c r="F265" s="1" t="str">
        <f>IFERROR(__xludf.DUMMYFUNCTION("GoogleTranslate(B265, ""en"", ""ro"")"),"Vă mulțumim pentru interesul dumneavoastră, dar, din păcate, sunt prea mici pentru a participa la această inițiativă. \ n \ nKeep în condiții de siguranță.")</f>
        <v>Vă mulțumim pentru interesul dumneavoastră, dar, din păcate, sunt prea mici pentru a participa la această inițiativă. \ n \ nKeep în condiții de siguranță.</v>
      </c>
    </row>
    <row r="266">
      <c r="A266" s="1" t="s">
        <v>470</v>
      </c>
      <c r="B266" s="1" t="s">
        <v>471</v>
      </c>
      <c r="C266" s="1" t="str">
        <f>IFERROR(__xludf.DUMMYFUNCTION("GoogleTranslate(B266, ""en"", ""pl"")"),"Ekspozycja Alert follow-up call")</f>
        <v>Ekspozycja Alert follow-up call</v>
      </c>
      <c r="D266" s="1" t="str">
        <f>IFERROR(__xludf.DUMMYFUNCTION("GoogleTranslate(B266, ""en"", ""pt"")"),"chamada de acompanhamento Alerta exposição")</f>
        <v>chamada de acompanhamento Alerta exposição</v>
      </c>
      <c r="E266" s="1" t="str">
        <f>IFERROR(__xludf.DUMMYFUNCTION("GoogleTranslate(B266, ""en"", ""bg"")"),"Изложение Alert проследяване повикване")</f>
        <v>Изложение Alert проследяване повикване</v>
      </c>
      <c r="F266" s="1" t="str">
        <f>IFERROR(__xludf.DUMMYFUNCTION("GoogleTranslate(B266, ""en"", ""ro"")"),"Expunerea Alert apel follow-up")</f>
        <v>Expunerea Alert apel follow-up</v>
      </c>
    </row>
    <row r="267">
      <c r="A267" s="1" t="s">
        <v>472</v>
      </c>
      <c r="B267" s="1" t="s">
        <v>473</v>
      </c>
      <c r="C267" s="1" t="str">
        <f>IFERROR(__xludf.DUMMYFUNCTION("GoogleTranslate(B267, ""en"", ""pl"")"),"Oddzwonić")</f>
        <v>Oddzwonić</v>
      </c>
      <c r="D267" s="1" t="str">
        <f>IFERROR(__xludf.DUMMYFUNCTION("GoogleTranslate(B267, ""en"", ""pt"")"),"Ligue de volta")</f>
        <v>Ligue de volta</v>
      </c>
      <c r="E267" s="1" t="str">
        <f>IFERROR(__xludf.DUMMYFUNCTION("GoogleTranslate(B267, ""en"", ""bg"")"),"Call Back")</f>
        <v>Call Back</v>
      </c>
      <c r="F267" s="1" t="str">
        <f>IFERROR(__xludf.DUMMYFUNCTION("GoogleTranslate(B267, ""en"", ""ro"")"),"Suna inapoi")</f>
        <v>Suna inapoi</v>
      </c>
    </row>
    <row r="268">
      <c r="A268" s="1" t="s">
        <v>474</v>
      </c>
      <c r="B268" s="1" t="s">
        <v>475</v>
      </c>
      <c r="C268" s="1" t="str">
        <f>IFERROR(__xludf.DUMMYFUNCTION("GoogleTranslate(B268, ""en"", ""pl"")"),"Jeśli ktoś byłaś w bliskim kontakcie z Pozytywny wynik testów na COVID-19, aplikacja wyśle ​​Ci bliski kontakt Alert. HSE będzie również telefon, czy podać swój numer poniżej.")</f>
        <v>Jeśli ktoś byłaś w bliskim kontakcie z Pozytywny wynik testów na COVID-19, aplikacja wyśle ​​Ci bliski kontakt Alert. HSE będzie również telefon, czy podać swój numer poniżej.</v>
      </c>
      <c r="D268" s="1" t="str">
        <f>IFERROR(__xludf.DUMMYFUNCTION("GoogleTranslate(B268, ""en"", ""pt"")"),"Se alguém que você já esteve em contacto próximo com testes positivos para COVID-19, o aplicativo irá enviar-lhe um alerta Close Contact. O HSE irá também telefone que você se você fornecer o seu número de abaixo.")</f>
        <v>Se alguém que você já esteve em contacto próximo com testes positivos para COVID-19, o aplicativo irá enviar-lhe um alerta Close Contact. O HSE irá também telefone que você se você fornecer o seu número de abaixo.</v>
      </c>
      <c r="E268" s="1" t="str">
        <f>IFERROR(__xludf.DUMMYFUNCTION("GoogleTranslate(B268, ""en"", ""bg"")"),"Ако някой, че сте били в близък контакт с положителен резултат за наличие COVID-19, приложението ще ви изпрати близък контакт Alert. В HSE също така ще ви телефон, ако ви даде номера си по-долу.")</f>
        <v>Ако някой, че сте били в близък контакт с положителен резултат за наличие COVID-19, приложението ще ви изпрати близък контакт Alert. В HSE също така ще ви телефон, ако ви даде номера си по-долу.</v>
      </c>
      <c r="F268" s="1" t="str">
        <f>IFERROR(__xludf.DUMMYFUNCTION("GoogleTranslate(B268, ""en"", ""ro"")"),"Dacă cineva ați fost în contact cu teste pozitive pentru COVID-19, aplicația vă va trimite un Închide alertă contact. HSE va, de asemenea, vă telefonul dacă furnizați numărul de mai jos.")</f>
        <v>Dacă cineva ați fost în contact cu teste pozitive pentru COVID-19, aplicația vă va trimite un Închide alertă contact. HSE va, de asemenea, vă telefonul dacă furnizați numărul de mai jos.</v>
      </c>
    </row>
    <row r="269">
      <c r="A269" s="1" t="s">
        <v>476</v>
      </c>
      <c r="B269" s="1" t="s">
        <v>477</v>
      </c>
      <c r="C269" s="1" t="str">
        <f>IFERROR(__xludf.DUMMYFUNCTION("GoogleTranslate(B269, ""en"", ""pl"")"),"HSE może również telefonicznie, jeśli są identyfikowane jako bliski kontakt przez ręczną kontaktów zakaźnych. HSE daje rady i skierować pacjenta do badania, jeśli stosowne \ n app. \ NIm podzieli tylko swój numer telefonu z HSE jeśli masz bliski kontakt A"&amp;"lert. Można wprowadzić swój numer poniżej lub dodać go później w Ustawieniach.")</f>
        <v>HSE może również telefonicznie, jeśli są identyfikowane jako bliski kontakt przez ręczną kontaktów zakaźnych. HSE daje rady i skierować pacjenta do badania, jeśli stosowne \ n app. \ NIm podzieli tylko swój numer telefonu z HSE jeśli masz bliski kontakt Alert. Można wprowadzić swój numer poniżej lub dodać go później w Ustawieniach.</v>
      </c>
      <c r="D269" s="1" t="str">
        <f>IFERROR(__xludf.DUMMYFUNCTION("GoogleTranslate(B269, ""en"", ""pt"")"),"O HSE também podem telefone, se você está identificado como um contato próximo por rastreamento de contato manual. O HSE irá dar-lhe conselhos e encaminhá-lo para testar se apropriado. \ N \ nO aplicativo só irá partilhar o seu número de telefone com o HS"&amp;"E, se você obter um close alerta de contato. Você pode inserir o seu número abaixo, ou adicioná-lo mais tarde em Configurações.")</f>
        <v>O HSE também podem telefone, se você está identificado como um contato próximo por rastreamento de contato manual. O HSE irá dar-lhe conselhos e encaminhá-lo para testar se apropriado. \ N \ nO aplicativo só irá partilhar o seu número de telefone com o HSE, se você obter um close alerta de contato. Você pode inserir o seu número abaixo, ou adicioná-lo mais tarde em Configurações.</v>
      </c>
      <c r="E269" s="1" t="str">
        <f>IFERROR(__xludf.DUMMYFUNCTION("GoogleTranslate(B269, ""en"", ""bg"")"),"В HSE може също телефона, ако са идентифицирани като близък контакт с ръчно проследяване на контактите. В HSE ще ви даде съвети и да ви насочи за тестване, ако е необходимо. \ Н \ nКодът за приложение ще споделим телефонния ви номер само с HSE ако имаш бл"&amp;"изък контакт Alert. Можете да въведете номера на вашата по-долу, или да го добавите по-късно в Settings.")</f>
        <v>В HSE може също телефона, ако са идентифицирани като близък контакт с ръчно проследяване на контактите. В HSE ще ви даде съвети и да ви насочи за тестване, ако е необходимо. \ Н \ nКодът за приложение ще споделим телефонния ви номер само с HSE ако имаш близък контакт Alert. Можете да въведете номера на вашата по-долу, или да го добавите по-късно в Settings.</v>
      </c>
      <c r="F269" s="1" t="str">
        <f>IFERROR(__xludf.DUMMYFUNCTION("GoogleTranslate(B269, ""en"", ""ro"")"),"HSE poate, de asemenea, telefonul dacă identificați ca un contact apropiat de contact de urmărire manuală. HSE vă va oferi sfaturi și vă referiți pentru testarea, dacă este cazul. \ N \ nVersiunea aplicație va împărtăși doar numărul de telefon cu HSE dacă"&amp;" aveți un Închide alertă contact. Puteți introduce numărul dvs. de mai jos sau adăugați-l în Setări.")</f>
        <v>HSE poate, de asemenea, telefonul dacă identificați ca un contact apropiat de contact de urmărire manuală. HSE vă va oferi sfaturi și vă referiți pentru testarea, dacă este cazul. \ N \ nVersiunea aplicație va împărtăși doar numărul de telefon cu HSE dacă aveți un Închide alertă contact. Puteți introduce numărul dvs. de mai jos sau adăugați-l în Setări.</v>
      </c>
    </row>
    <row r="270">
      <c r="A270" s="1" t="s">
        <v>478</v>
      </c>
      <c r="B270" s="1" t="s">
        <v>479</v>
      </c>
      <c r="C270" s="1" t="str">
        <f>IFERROR(__xludf.DUMMYFUNCTION("GoogleTranslate(B270, ""en"", ""pl"")"),"Jeśli ktoś byłaś w bliskim kontakcie z Pozytywny wynik testów na COVID-19, aplikacja wyśle ​​Ci bliski kontakt Alert. HSE będzie również telefon, czy podać swój numer poniżej. \ N \ nIm HSE może również telefon, jeśli są identyfikowane jako bliski kontakt"&amp;" przez ręczną kontaktów zakaźnych. HSE daje rady i skierować pacjenta do badania, jeśli stosowne \ n app. \ NIm podzieli tylko swój numer telefonu z HSE jeśli masz bliski kontakt Alert. Można wprowadzić swój numer poniżej.")</f>
        <v>Jeśli ktoś byłaś w bliskim kontakcie z Pozytywny wynik testów na COVID-19, aplikacja wyśle ​​Ci bliski kontakt Alert. HSE będzie również telefon, czy podać swój numer poniżej. \ N \ nIm HSE może również telefon, jeśli są identyfikowane jako bliski kontakt przez ręczną kontaktów zakaźnych. HSE daje rady i skierować pacjenta do badania, jeśli stosowne \ n app. \ NIm podzieli tylko swój numer telefonu z HSE jeśli masz bliski kontakt Alert. Można wprowadzić swój numer poniżej.</v>
      </c>
      <c r="D270" s="1" t="str">
        <f>IFERROR(__xludf.DUMMYFUNCTION("GoogleTranslate(B270, ""en"", ""pt"")"),"Se alguém que você já esteve em contacto próximo com testes positivos para COVID-19, o aplicativo irá enviar-lhe um alerta Close Contact. O HSE irá também telefone que você se você fornecer o seu número de abaixo. \ N \ nO HSE também podem telefone, se vo"&amp;"cê está identificado como um contato próximo por rastreamento de contato manual. O HSE irá dar-lhe conselhos e encaminhá-lo para testar se apropriado. \ N \ nO aplicativo só irá partilhar o seu número de telefone com o HSE, se você obter um close alerta d"&amp;"e contato. Você pode digitar o seu número abaixo.")</f>
        <v>Se alguém que você já esteve em contacto próximo com testes positivos para COVID-19, o aplicativo irá enviar-lhe um alerta Close Contact. O HSE irá também telefone que você se você fornecer o seu número de abaixo. \ N \ nO HSE também podem telefone, se você está identificado como um contato próximo por rastreamento de contato manual. O HSE irá dar-lhe conselhos e encaminhá-lo para testar se apropriado. \ N \ nO aplicativo só irá partilhar o seu número de telefone com o HSE, se você obter um close alerta de contato. Você pode digitar o seu número abaixo.</v>
      </c>
      <c r="E270" s="1" t="str">
        <f>IFERROR(__xludf.DUMMYFUNCTION("GoogleTranslate(B270, ""en"", ""bg"")"),"Ако някой, че сте били в близък контакт с положителен резултат за наличие COVID-19, приложението ще ви изпрати близък контакт Alert. В HSE също така ще ви телефон, ако ви даде номера си по-долу. \ Н \ nЕкипът на HSE може също телефона, ако са идентифицира"&amp;"ни като близък контакт с ръчно проследяване на контактите. В HSE ще ви даде съвети и да ви насочи за тестване, ако е необходимо. \ Н \ nКодът за приложение ще споделим телефонния ви номер само с HSE ако имаш близък контакт Alert. Можете да въведете номера"&amp;" на вашата по-долу.")</f>
        <v>Ако някой, че сте били в близък контакт с положителен резултат за наличие COVID-19, приложението ще ви изпрати близък контакт Alert. В HSE също така ще ви телефон, ако ви даде номера си по-долу. \ Н \ nЕкипът на HSE може също телефона, ако са идентифицирани като близък контакт с ръчно проследяване на контактите. В HSE ще ви даде съвети и да ви насочи за тестване, ако е необходимо. \ Н \ nКодът за приложение ще споделим телефонния ви номер само с HSE ако имаш близък контакт Alert. Можете да въведете номера на вашата по-долу.</v>
      </c>
      <c r="F270" s="1" t="str">
        <f>IFERROR(__xludf.DUMMYFUNCTION("GoogleTranslate(B270, ""en"", ""ro"")"),"Dacă cineva ați fost în contact cu teste pozitive pentru COVID-19, aplicația vă va trimite un Închide alertă contact. HSE va, de asemenea, vă telefonul dacă furnizați numărul dvs. de mai jos. \ N \ nVersiunea HSE poate, de asemenea, telefonul dacă identif"&amp;"icați ca un contact apropiat de contact de urmărire manuală. HSE vă va oferi sfaturi și vă referiți pentru testarea, dacă este cazul. \ N \ nVersiunea aplicație va împărtăși doar numărul de telefon cu HSE dacă aveți un Închide alertă contact. Puteți intro"&amp;"duce numărul de mai jos.")</f>
        <v>Dacă cineva ați fost în contact cu teste pozitive pentru COVID-19, aplicația vă va trimite un Închide alertă contact. HSE va, de asemenea, vă telefonul dacă furnizați numărul dvs. de mai jos. \ N \ nVersiunea HSE poate, de asemenea, telefonul dacă identificați ca un contact apropiat de contact de urmărire manuală. HSE vă va oferi sfaturi și vă referiți pentru testarea, dacă este cazul. \ N \ nVersiunea aplicație va împărtăși doar numărul de telefon cu HSE dacă aveți un Închide alertă contact. Puteți introduce numărul de mai jos.</v>
      </c>
    </row>
    <row r="271">
      <c r="A271" s="1" t="s">
        <v>480</v>
      </c>
      <c r="B271" s="1" t="s">
        <v>481</v>
      </c>
      <c r="C271" s="1" t="str">
        <f>IFERROR(__xludf.DUMMYFUNCTION("GoogleTranslate(B271, ""en"", ""pl"")"),"Jeśli chcesz spróbujemy zadzwonić do zapewnienia dalszej pomocy po otrzymaniu powiadomienia o ekspozycji. \ N \ nTwoja numer telefonu zostanie udostępniony tylko z HSE jeśli dostaniesz powiadomienie ekspozycji.")</f>
        <v>Jeśli chcesz spróbujemy zadzwonić do zapewnienia dalszej pomocy po otrzymaniu powiadomienia o ekspozycji. \ N \ nTwoja numer telefonu zostanie udostępniony tylko z HSE jeśli dostaniesz powiadomienie ekspozycji.</v>
      </c>
      <c r="D271" s="1" t="str">
        <f>IFERROR(__xludf.DUMMYFUNCTION("GoogleTranslate(B271, ""en"", ""pt"")"),"Se você quiser, vamos tentar chamá-lo para fornecer mais assistência após receber uma notificação exposição. \ N número de telefone \ nO só será compartilhada com o HSE se você receber uma notificação de exposição.")</f>
        <v>Se você quiser, vamos tentar chamá-lo para fornecer mais assistência após receber uma notificação exposição. \ N número de telefone \ nO só será compartilhada com o HSE se você receber uma notificação de exposição.</v>
      </c>
      <c r="E271" s="1" t="str">
        <f>IFERROR(__xludf.DUMMYFUNCTION("GoogleTranslate(B271, ""en"", ""bg"")"),"Ако искате ние ще се опитаме да ви се обади, за да осигури допълнителна помощ, след като получи съобщение в експозицията. \ Н \ nСигналът ви телефонен номер ще бъде споделена само с HSE, ако получите известие за експозиция.")</f>
        <v>Ако искате ние ще се опитаме да ви се обади, за да осигури допълнителна помощ, след като получи съобщение в експозицията. \ Н \ nСигналът ви телефонен номер ще бъде споделена само с HSE, ако получите известие за експозиция.</v>
      </c>
      <c r="F271" s="1" t="str">
        <f>IFERROR(__xludf.DUMMYFUNCTION("GoogleTranslate(B271, ""en"", ""ro"")"),"Dacă doriți, vom încerca să vă apeleze pentru a oferi asistență suplimentară după ce primiți o notificare de expunere. \ N numărul de telefon \ nÎn vor fi partajate numai cu HSE dacă primiți o notificare de expunere.")</f>
        <v>Dacă doriți, vom încerca să vă apeleze pentru a oferi asistență suplimentară după ce primiți o notificare de expunere. \ N numărul de telefon \ nÎn vor fi partajate numai cu HSE dacă primiți o notificare de expunere.</v>
      </c>
    </row>
    <row r="272">
      <c r="A272" s="1" t="s">
        <v>482</v>
      </c>
      <c r="B272" s="1" t="s">
        <v>483</v>
      </c>
      <c r="C272" s="1" t="str">
        <f>IFERROR(__xludf.DUMMYFUNCTION("GoogleTranslate(B272, ""en"", ""pl"")"),"Tak, chcę zrezygnować w")</f>
        <v>Tak, chcę zrezygnować w</v>
      </c>
      <c r="D272" s="1" t="str">
        <f>IFERROR(__xludf.DUMMYFUNCTION("GoogleTranslate(B272, ""en"", ""pt"")"),"Sim, eu quero opt-in")</f>
        <v>Sim, eu quero opt-in</v>
      </c>
      <c r="E272" s="1" t="str">
        <f>IFERROR(__xludf.DUMMYFUNCTION("GoogleTranslate(B272, ""en"", ""bg"")"),"Да, искам да се включите")</f>
        <v>Да, искам да се включите</v>
      </c>
      <c r="F272" s="1" t="str">
        <f>IFERROR(__xludf.DUMMYFUNCTION("GoogleTranslate(B272, ""en"", ""ro"")"),"Da, doresc să se înscrie")</f>
        <v>Da, doresc să se înscrie</v>
      </c>
    </row>
    <row r="273">
      <c r="A273" s="1" t="s">
        <v>484</v>
      </c>
      <c r="B273" s="1" t="s">
        <v>485</v>
      </c>
      <c r="C273" s="1" t="str">
        <f>IFERROR(__xludf.DUMMYFUNCTION("GoogleTranslate(B273, ""en"", ""pl"")"),"Nie, dziękuję")</f>
        <v>Nie, dziękuję</v>
      </c>
      <c r="D273" s="1" t="str">
        <f>IFERROR(__xludf.DUMMYFUNCTION("GoogleTranslate(B273, ""en"", ""pt"")"),"Não, obrigado")</f>
        <v>Não, obrigado</v>
      </c>
      <c r="E273" s="1" t="str">
        <f>IFERROR(__xludf.DUMMYFUNCTION("GoogleTranslate(B273, ""en"", ""bg"")"),"Не благодаря")</f>
        <v>Не благодаря</v>
      </c>
      <c r="F273" s="1" t="str">
        <f>IFERROR(__xludf.DUMMYFUNCTION("GoogleTranslate(B273, ""en"", ""ro"")"),"Nu multumesc")</f>
        <v>Nu multumesc</v>
      </c>
    </row>
    <row r="274">
      <c r="A274" s="1" t="s">
        <v>486</v>
      </c>
      <c r="B274" s="1" t="s">
        <v>487</v>
      </c>
      <c r="C274" s="1" t="str">
        <f>IFERROR(__xludf.DUMMYFUNCTION("GoogleTranslate(B274, ""en"", ""pl"")"),"Bliski kontakt Alert")</f>
        <v>Bliski kontakt Alert</v>
      </c>
      <c r="D274" s="1" t="str">
        <f>IFERROR(__xludf.DUMMYFUNCTION("GoogleTranslate(B274, ""en"", ""pt"")"),"Fechar alerta de contato")</f>
        <v>Fechar alerta de contato</v>
      </c>
      <c r="E274" s="1" t="str">
        <f>IFERROR(__xludf.DUMMYFUNCTION("GoogleTranslate(B274, ""en"", ""bg"")"),"Тесен контакт Alert")</f>
        <v>Тесен контакт Alert</v>
      </c>
      <c r="F274" s="1" t="str">
        <f>IFERROR(__xludf.DUMMYFUNCTION("GoogleTranslate(B274, ""en"", ""ro"")"),"Închide alertă contact")</f>
        <v>Închide alertă contact</v>
      </c>
    </row>
    <row r="275">
      <c r="A275" s="1" t="s">
        <v>488</v>
      </c>
      <c r="B275" s="1" t="s">
        <v>489</v>
      </c>
      <c r="C275" s="1" t="str">
        <f>IFERROR(__xludf.DUMMYFUNCTION("GoogleTranslate(B275, ""en"", ""pl"")"),"Proszę sprawdzić aplikację Covid Alert Jersey teraz.")</f>
        <v>Proszę sprawdzić aplikację Covid Alert Jersey teraz.</v>
      </c>
      <c r="D275" s="1" t="str">
        <f>IFERROR(__xludf.DUMMYFUNCTION("GoogleTranslate(B275, ""en"", ""pt"")"),"Por favor, verifique o aplicativo Covid Alerta Jersey agora.")</f>
        <v>Por favor, verifique o aplicativo Covid Alerta Jersey agora.</v>
      </c>
      <c r="E275" s="1" t="str">
        <f>IFERROR(__xludf.DUMMYFUNCTION("GoogleTranslate(B275, ""en"", ""bg"")"),"Моля, проверете приложението Covid Alert Джърси сега.")</f>
        <v>Моля, проверете приложението Covid Alert Джърси сега.</v>
      </c>
      <c r="F275" s="1" t="str">
        <f>IFERROR(__xludf.DUMMYFUNCTION("GoogleTranslate(B275, ""en"", ""ro"")"),"Vă rugăm să verificați aplicația Covid alertă Jersey acum.")</f>
        <v>Vă rugăm să verificați aplicația Covid alertă Jersey acum.</v>
      </c>
    </row>
    <row r="276">
      <c r="A276" s="1" t="s">
        <v>490</v>
      </c>
      <c r="B276" s="1" t="s">
        <v>487</v>
      </c>
      <c r="C276" s="1" t="str">
        <f>IFERROR(__xludf.DUMMYFUNCTION("GoogleTranslate(B276, ""en"", ""pl"")"),"Bliski kontakt Alert")</f>
        <v>Bliski kontakt Alert</v>
      </c>
      <c r="D276" s="1" t="str">
        <f>IFERROR(__xludf.DUMMYFUNCTION("GoogleTranslate(B276, ""en"", ""pt"")"),"Fechar alerta de contato")</f>
        <v>Fechar alerta de contato</v>
      </c>
      <c r="E276" s="1" t="str">
        <f>IFERROR(__xludf.DUMMYFUNCTION("GoogleTranslate(B276, ""en"", ""bg"")"),"Тесен контакт Alert")</f>
        <v>Тесен контакт Alert</v>
      </c>
      <c r="F276" s="1" t="str">
        <f>IFERROR(__xludf.DUMMYFUNCTION("GoogleTranslate(B276, ""en"", ""ro"")"),"Închide alertă contact")</f>
        <v>Închide alertă contact</v>
      </c>
    </row>
    <row r="277">
      <c r="A277" s="1" t="s">
        <v>491</v>
      </c>
      <c r="B277" s="1" t="s">
        <v>492</v>
      </c>
      <c r="C277" s="1" t="str">
        <f>IFERROR(__xludf.DUMMYFUNCTION("GoogleTranslate(B277, ""en"", ""pl"")"),"Aplikacja wykryła, że ​​byłaś w bliskim kontakcie z osobą chorą badanego pozytywne dla COVID-19.")</f>
        <v>Aplikacja wykryła, że ​​byłaś w bliskim kontakcie z osobą chorą badanego pozytywne dla COVID-19.</v>
      </c>
      <c r="D277" s="1" t="str">
        <f>IFERROR(__xludf.DUMMYFUNCTION("GoogleTranslate(B277, ""en"", ""pt"")"),"O aplicativo detectou que você tenha estado em contacto próximo com alguém que testou positivo para COVID-19.")</f>
        <v>O aplicativo detectou que você tenha estado em contacto próximo com alguém que testou positivo para COVID-19.</v>
      </c>
      <c r="E277" s="1" t="str">
        <f>IFERROR(__xludf.DUMMYFUNCTION("GoogleTranslate(B277, ""en"", ""bg"")"),"Приложението е открил, че сте били в близък контакт с някой, който е показало положителен резултат за COVID-19.")</f>
        <v>Приложението е открил, че сте били в близък контакт с някой, който е показало положителен резултат за COVID-19.</v>
      </c>
      <c r="F277" s="1" t="str">
        <f>IFERROR(__xludf.DUMMYFUNCTION("GoogleTranslate(B277, ""en"", ""ro"")"),"Aplicația a detectat că ați fost în contact cu cineva care a testat pozitiv pentru COVID-19.")</f>
        <v>Aplicația a detectat că ați fost în contact cu cineva care a testat pozitiv pentru COVID-19.</v>
      </c>
    </row>
    <row r="278">
      <c r="A278" s="1" t="s">
        <v>493</v>
      </c>
      <c r="B278" s="1" t="s">
        <v>487</v>
      </c>
      <c r="C278" s="1" t="str">
        <f>IFERROR(__xludf.DUMMYFUNCTION("GoogleTranslate(B278, ""en"", ""pl"")"),"Bliski kontakt Alert")</f>
        <v>Bliski kontakt Alert</v>
      </c>
      <c r="D278" s="1" t="str">
        <f>IFERROR(__xludf.DUMMYFUNCTION("GoogleTranslate(B278, ""en"", ""pt"")"),"Fechar alerta de contato")</f>
        <v>Fechar alerta de contato</v>
      </c>
      <c r="E278" s="1" t="str">
        <f>IFERROR(__xludf.DUMMYFUNCTION("GoogleTranslate(B278, ""en"", ""bg"")"),"Тесен контакт Alert")</f>
        <v>Тесен контакт Alert</v>
      </c>
      <c r="F278" s="1" t="str">
        <f>IFERROR(__xludf.DUMMYFUNCTION("GoogleTranslate(B278, ""en"", ""ro"")"),"Închide alertă contact")</f>
        <v>Închide alertă contact</v>
      </c>
    </row>
    <row r="279">
      <c r="A279" s="1" t="s">
        <v>494</v>
      </c>
      <c r="B279" s="1" t="s">
        <v>334</v>
      </c>
      <c r="C279" s="1" t="str">
        <f>IFERROR(__xludf.DUMMYFUNCTION("GoogleTranslate(B279, ""en"", ""pl"")"),"Blisko informacje kontaktowe")</f>
        <v>Blisko informacje kontaktowe</v>
      </c>
      <c r="D279" s="1" t="str">
        <f>IFERROR(__xludf.DUMMYFUNCTION("GoogleTranslate(B279, ""en"", ""pt"")"),"Fechar informações de contato")</f>
        <v>Fechar informações de contato</v>
      </c>
      <c r="E279" s="1" t="str">
        <f>IFERROR(__xludf.DUMMYFUNCTION("GoogleTranslate(B279, ""en"", ""bg"")"),"Близо информация за контакт")</f>
        <v>Близо информация за контакт</v>
      </c>
      <c r="F279" s="1" t="str">
        <f>IFERROR(__xludf.DUMMYFUNCTION("GoogleTranslate(B279, ""en"", ""ro"")"),"Închide informații de contact")</f>
        <v>Închide informații de contact</v>
      </c>
    </row>
    <row r="280">
      <c r="A280" s="1" t="s">
        <v>495</v>
      </c>
      <c r="B280" s="1" t="s">
        <v>496</v>
      </c>
      <c r="C280" s="1" t="str">
        <f>IFERROR(__xludf.DUMMYFUNCTION("GoogleTranslate(B280, ""en"", ""pl"")"),"Jeśli otrzymał zawiadomienie od aplikacji lub połączenia z naszą ekspozycję zespołu Alert, mówiąc wam, że byliście w bliskim kontakcie z osobą, która ma pozytywny dla badanego koronawirusa, może trzeba być testowane.")</f>
        <v>Jeśli otrzymał zawiadomienie od aplikacji lub połączenia z naszą ekspozycję zespołu Alert, mówiąc wam, że byliście w bliskim kontakcie z osobą, która ma pozytywny dla badanego koronawirusa, może trzeba być testowane.</v>
      </c>
      <c r="D280" s="1" t="str">
        <f>IFERROR(__xludf.DUMMYFUNCTION("GoogleTranslate(B280, ""en"", ""pt"")"),"Se você recebeu uma notificação do aplicativo, ou um telefonema de nossa equipe Alerta de Exposição, dizendo que você ter estado em contacto próximo com alguém que testou positivo para coronavírus, você pode precisar de ser testado.")</f>
        <v>Se você recebeu uma notificação do aplicativo, ou um telefonema de nossa equipe Alerta de Exposição, dizendo que você ter estado em contacto próximo com alguém que testou positivo para coronavírus, você pode precisar de ser testado.</v>
      </c>
      <c r="E280" s="1" t="str">
        <f>IFERROR(__xludf.DUMMYFUNCTION("GoogleTranslate(B280, ""en"", ""bg"")"),"Ако сте получили уведомление от приложението, или обаждане от наш екип на експонацията Alert, ви казвам, че вие ​​сте били в близък контакт с някой, който е показало положителен резултат за коронавирус, може да се наложи да бъдат тествани.")</f>
        <v>Ако сте получили уведомление от приложението, или обаждане от наш екип на експонацията Alert, ви казвам, че вие ​​сте били в близък контакт с някой, който е показало положителен резултат за коронавирус, може да се наложи да бъдат тествани.</v>
      </c>
      <c r="F280" s="1" t="str">
        <f>IFERROR(__xludf.DUMMYFUNCTION("GoogleTranslate(B280, ""en"", ""ro"")"),"Dacă ați primit o notificare din aplicația, sau un apel de la expunerea la echipa noastră de alertă, vă spune că ați fost în contact apropiat cu cineva care a testat pozitiv pentru coronavirus, poate fi necesar să fie testate.")</f>
        <v>Dacă ați primit o notificare din aplicația, sau un apel de la expunerea la echipa noastră de alertă, vă spune că ați fost în contact apropiat cu cineva care a testat pozitiv pentru coronavirus, poate fi necesar să fie testate.</v>
      </c>
    </row>
    <row r="281">
      <c r="A281" s="1" t="s">
        <v>497</v>
      </c>
      <c r="B281" s="1" t="s">
        <v>498</v>
      </c>
      <c r="C281" s="1" t="str">
        <f>IFERROR(__xludf.DUMMYFUNCTION("GoogleTranslate(B281, ""en"", ""pl"")"),"Covid Alert Jersey App wykrył, że byłaś w bliskim kontakcie z osobą, która ma pozytywny dla badanego koronawirusa. Być może trzeba być testowane.")</f>
        <v>Covid Alert Jersey App wykrył, że byłaś w bliskim kontakcie z osobą, która ma pozytywny dla badanego koronawirusa. Być może trzeba być testowane.</v>
      </c>
      <c r="D281" s="1" t="str">
        <f>IFERROR(__xludf.DUMMYFUNCTION("GoogleTranslate(B281, ""en"", ""pt"")"),"O Alerta Covid Jersey App detectou que você tem estado em contacto próximo com alguém que testou positivo para coronavírus. Você pode precisar de ser testado.")</f>
        <v>O Alerta Covid Jersey App detectou que você tem estado em contacto próximo com alguém que testou positivo para coronavírus. Você pode precisar de ser testado.</v>
      </c>
      <c r="E281" s="1" t="str">
        <f>IFERROR(__xludf.DUMMYFUNCTION("GoogleTranslate(B281, ""en"", ""bg"")"),"В Covid Alert Джърси App е открил, че сте били в близък контакт с някой, който е показало положителен резултат за коронавирус. Може да се наложи да бъдат тествани.")</f>
        <v>В Covid Alert Джърси App е открил, че сте били в близък контакт с някой, който е показало положителен резултат за коронавирус. Може да се наложи да бъдат тествани.</v>
      </c>
      <c r="F281" s="1" t="str">
        <f>IFERROR(__xludf.DUMMYFUNCTION("GoogleTranslate(B281, ""en"", ""ro"")"),"Covid Alert Jersey App a detectat că ați fost în contact apropiat cu cineva care a testat pozitiv pentru coronavirus. Poate fi necesar să fie testate.")</f>
        <v>Covid Alert Jersey App a detectat că ați fost în contact apropiat cu cineva care a testat pozitiv pentru coronavirus. Poate fi necesar să fie testate.</v>
      </c>
    </row>
    <row r="282">
      <c r="A282" s="1" t="s">
        <v>499</v>
      </c>
      <c r="B282" s="1" t="s">
        <v>473</v>
      </c>
      <c r="C282" s="1" t="str">
        <f>IFERROR(__xludf.DUMMYFUNCTION("GoogleTranslate(B282, ""en"", ""pl"")"),"Oddzwonić")</f>
        <v>Oddzwonić</v>
      </c>
      <c r="D282" s="1" t="str">
        <f>IFERROR(__xludf.DUMMYFUNCTION("GoogleTranslate(B282, ""en"", ""pt"")"),"Ligue de volta")</f>
        <v>Ligue de volta</v>
      </c>
      <c r="E282" s="1" t="str">
        <f>IFERROR(__xludf.DUMMYFUNCTION("GoogleTranslate(B282, ""en"", ""bg"")"),"Call Back")</f>
        <v>Call Back</v>
      </c>
      <c r="F282" s="1" t="str">
        <f>IFERROR(__xludf.DUMMYFUNCTION("GoogleTranslate(B282, ""en"", ""ro"")"),"Suna inapoi")</f>
        <v>Suna inapoi</v>
      </c>
    </row>
    <row r="283">
      <c r="A283" s="1" t="s">
        <v>500</v>
      </c>
      <c r="B283" s="1" t="s">
        <v>501</v>
      </c>
      <c r="C283" s="1" t="str">
        <f>IFERROR(__xludf.DUMMYFUNCTION("GoogleTranslate(B283, ""en"", ""pl"")"),"HSE kontakt zespół śledzenia zadzwoni jak najszybciej.")</f>
        <v>HSE kontakt zespół śledzenia zadzwoni jak najszybciej.</v>
      </c>
      <c r="D283" s="1" t="str">
        <f>IFERROR(__xludf.DUMMYFUNCTION("GoogleTranslate(B283, ""en"", ""pt"")"),"A equipe de rastreio dos contactos HSE vai chamá-lo o mais rápido possível.")</f>
        <v>A equipe de rastreio dos contactos HSE vai chamá-lo o mais rápido possível.</v>
      </c>
      <c r="E283" s="1" t="str">
        <f>IFERROR(__xludf.DUMMYFUNCTION("GoogleTranslate(B283, ""en"", ""bg"")"),"проследяване Екипът на HSE контакт ще ти се обадя възможно най-скоро.")</f>
        <v>проследяване Екипът на HSE контакт ще ти се обадя възможно най-скоро.</v>
      </c>
      <c r="F283" s="1" t="str">
        <f>IFERROR(__xludf.DUMMYFUNCTION("GoogleTranslate(B283, ""en"", ""ro"")"),"Echipa de urmărire de contact HSE vă va suna cât mai curând posibil.")</f>
        <v>Echipa de urmărire de contact HSE vă va suna cât mai curând posibil.</v>
      </c>
    </row>
    <row r="284">
      <c r="A284" s="1" t="s">
        <v>502</v>
      </c>
      <c r="B284" s="1" t="s">
        <v>503</v>
      </c>
      <c r="C284" s="1" t="str">
        <f>IFERROR(__xludf.DUMMYFUNCTION("GoogleTranslate(B284, ""en"", ""pl"")"),"Są pewne rzeczy, które należy zrobić, aby chronić innych.")</f>
        <v>Są pewne rzeczy, które należy zrobić, aby chronić innych.</v>
      </c>
      <c r="D284" s="1" t="str">
        <f>IFERROR(__xludf.DUMMYFUNCTION("GoogleTranslate(B284, ""en"", ""pt"")"),"Há algumas coisas que você deve fazer para proteger os outros.")</f>
        <v>Há algumas coisas que você deve fazer para proteger os outros.</v>
      </c>
      <c r="E284" s="1" t="str">
        <f>IFERROR(__xludf.DUMMYFUNCTION("GoogleTranslate(B284, ""en"", ""bg"")"),"Има някои неща, които трябва да направите, за да се защитят други.")</f>
        <v>Има някои неща, които трябва да направите, за да се защитят други.</v>
      </c>
      <c r="F284" s="1" t="str">
        <f>IFERROR(__xludf.DUMMYFUNCTION("GoogleTranslate(B284, ""en"", ""ro"")"),"Există unele lucruri pe care trebuie să le faceți pentru a proteja alte persoane.")</f>
        <v>Există unele lucruri pe care trebuie să le faceți pentru a proteja alte persoane.</v>
      </c>
    </row>
    <row r="285">
      <c r="A285" s="1" t="s">
        <v>504</v>
      </c>
      <c r="B285" s="1" t="s">
        <v>505</v>
      </c>
      <c r="C285" s="1" t="str">
        <f>IFERROR(__xludf.DUMMYFUNCTION("GoogleTranslate(B285, ""en"", ""pl"")"),"Aby uzyskać szczegółowe informacje dotyczące sposobu samodzielnego izolat idź do [https://www2.hse.ie/conditions/coronavirus/self-isolation-and-limited-social-interaction.html#close-contact](https://www2. hse.ie/conditions/coronavirus/self-isolation-and-l"&amp;"imited-social-interaction.html#close-contact)")</f>
        <v>Aby uzyskać szczegółowe informacje dotyczące sposobu samodzielnego izolat idź do [https://www2.hse.ie/conditions/coronavirus/self-isolation-and-limited-social-interaction.html#close-contact](https://www2. hse.ie/conditions/coronavirus/self-isolation-and-limited-social-interaction.html#close-contact)</v>
      </c>
      <c r="D285" s="1" t="str">
        <f>IFERROR(__xludf.DUMMYFUNCTION("GoogleTranslate(B285, ""en"", ""pt"")"),"Para mais detalhes sobre como ir auto-isolado para [https://www2.hse.ie/conditions/coronavirus/self-isolation-and-limited-social-interaction.html#close-contact](https://www2. hse.ie/conditions/coronavirus/self-isolation-and-limited-social-interaction.html"&amp;"#close-contact)")</f>
        <v>Para mais detalhes sobre como ir auto-isolado para [https://www2.hse.ie/conditions/coronavirus/self-isolation-and-limited-social-interaction.html#close-contact](https://www2. hse.ie/conditions/coronavirus/self-isolation-and-limited-social-interaction.html#close-contact)</v>
      </c>
      <c r="E285" s="1" t="str">
        <f>IFERROR(__xludf.DUMMYFUNCTION("GoogleTranslate(B285, ""en"", ""bg"")"),"За подробности относно това как да се самостоятелно изолат отидете на [https://www2.hse.ie/conditions/coronavirus/self-isolation-and-limited-social-interaction.html#close-contact](https://www2. hse.ie/conditions/coronavirus/self-isolation-and-limited-soci"&amp;"al-interaction.html#close-contact)")</f>
        <v>За подробности относно това как да се самостоятелно изолат отидете на [https://www2.hse.ie/conditions/coronavirus/self-isolation-and-limited-social-interaction.html#close-contact](https://www2. hse.ie/conditions/coronavirus/self-isolation-and-limited-social-interaction.html#close-contact)</v>
      </c>
      <c r="F285" s="1" t="str">
        <f>IFERROR(__xludf.DUMMYFUNCTION("GoogleTranslate(B285, ""en"", ""ro"")"),"Pentru detalii cu privire la modul de a merge auto-izolat la [https://www2.hse.ie/conditions/coronavirus/self-isolation-and-limited-social-interaction.html#close-contact](https://www2. hse.ie/conditions/coronavirus/self-isolation-and-limited-social-intera"&amp;"ction.html#close-contact)")</f>
        <v>Pentru detalii cu privire la modul de a merge auto-izolat la [https://www2.hse.ie/conditions/coronavirus/self-isolation-and-limited-social-interaction.html#close-contact](https://www2. hse.ie/conditions/coronavirus/self-isolation-and-limited-social-interaction.html#close-contact)</v>
      </c>
    </row>
    <row r="286">
      <c r="A286" s="1" t="s">
        <v>506</v>
      </c>
      <c r="B286" s="1" t="s">
        <v>507</v>
      </c>
      <c r="C286" s="1" t="str">
        <f>IFERROR(__xludf.DUMMYFUNCTION("GoogleTranslate(B286, ""en"", ""pl"")"),"1. Pobyt w domu. \ N \ n2. Nie idź do pracy. \ N \ n3. Nie korzystać z transportu publicznego. \ N \ n4. Nie masz gości w domu. \ N \ N5. Nie odwiedzenia innych, nawet jeśli zwykle dbać o nich. \ N \ n6. Nie idź do sklepu lub apteki, chyba że jest to abso"&amp;"lutnie konieczne - o ile to możliwe, zamówić zakupy online lub mają jakieś rodziny lub przyjaciół upuść je \ n \ N7.. Trzymać z dala od ludzi starszych, każdy z długotrwałych dolegliwości i kobiet w ciąży.")</f>
        <v>1. Pobyt w domu. \ N \ n2. Nie idź do pracy. \ N \ n3. Nie korzystać z transportu publicznego. \ N \ n4. Nie masz gości w domu. \ N \ N5. Nie odwiedzenia innych, nawet jeśli zwykle dbać o nich. \ N \ n6. Nie idź do sklepu lub apteki, chyba że jest to absolutnie konieczne - o ile to możliwe, zamówić zakupy online lub mają jakieś rodziny lub przyjaciół upuść je \ n \ N7.. Trzymać z dala od ludzi starszych, każdy z długotrwałych dolegliwości i kobiet w ciąży.</v>
      </c>
      <c r="D286" s="1" t="str">
        <f>IFERROR(__xludf.DUMMYFUNCTION("GoogleTranslate(B286, ""en"", ""pt"")"),"1. Fique em casa. \ N \ n2. Não vá ao trabalho. \ N \ n3. Não use transporte público. \ N \ n4. Não tem visitantes em sua casa. \ N \ n5. Não visite outras pessoas, mesmo se você costuma cuidar deles. \ N \ n6. Não vá para as lojas ou farmácia a menos que"&amp;" seja absolutamente necessário - sempre que possível, ordenar suas compras on-line ou ter algum família ou amigos deixá-los fora \ n \ n7.. Manter afastado de pessoas mais velhas, qualquer pessoa com condições médicas de longo prazo e mulheres grávidas.")</f>
        <v>1. Fique em casa. \ N \ n2. Não vá ao trabalho. \ N \ n3. Não use transporte público. \ N \ n4. Não tem visitantes em sua casa. \ N \ n5. Não visite outras pessoas, mesmo se você costuma cuidar deles. \ N \ n6. Não vá para as lojas ou farmácia a menos que seja absolutamente necessário - sempre que possível, ordenar suas compras on-line ou ter algum família ou amigos deixá-los fora \ n \ n7.. Manter afastado de pessoas mais velhas, qualquer pessoa com condições médicas de longo prazo e mulheres grávidas.</v>
      </c>
      <c r="E286" s="1" t="str">
        <f>IFERROR(__xludf.DUMMYFUNCTION("GoogleTranslate(B286, ""en"", ""bg"")"),"1. Останете у дома си. \ Н \ n2. Не отивам на работа. \ Н \ N 3. Да не се използва обществен транспорт. \ Н \ N 4. Да не са посетителите на вашия дом. \ Н \ N5. Не посещавайте другите, дори ако обикновено се грижи за тях. \ Н \ n6. Не отивам до магазина и"&amp;"ли аптеката, освен ако не е абсолютно необходимо - когато е възможно, да разпореди хранителни стоки онлайн или да има някаква семейство или приятели да ги оставиш \ н \ N7.. Да се ​​пази от по-възрастните хора, всеки, който има дългосрочни здравословни пр"&amp;"облеми и бременни жени.")</f>
        <v>1. Останете у дома си. \ Н \ n2. Не отивам на работа. \ Н \ N 3. Да не се използва обществен транспорт. \ Н \ N 4. Да не са посетителите на вашия дом. \ Н \ N5. Не посещавайте другите, дори ако обикновено се грижи за тях. \ Н \ n6. Не отивам до магазина или аптеката, освен ако не е абсолютно необходимо - когато е възможно, да разпореди хранителни стоки онлайн или да има някаква семейство или приятели да ги оставиш \ н \ N7.. Да се ​​пази от по-възрастните хора, всеки, който има дългосрочни здравословни проблеми и бременни жени.</v>
      </c>
      <c r="F286" s="1" t="str">
        <f>IFERROR(__xludf.DUMMYFUNCTION("GoogleTranslate(B286, ""en"", ""ro"")"),"1. Stai la domiciliu. \ N \ n2. Nu merge la locul de muncă. \ n \ n3. Nu folosiți transportul public. \ n \ n4. Nu au vizitatori acasă. \ n \ N5. Nu vizita alții, chiar dacă îți pasă de obicei pentru ei. \ n \ N6. Nu merge la magazine sau farmacie excepți"&amp;"a cazului în care este absolut necesar - în cazul în care este posibil, comandați cumpărăturile online sau au unele familie sau prieteni le-drop off \ n \ N7.. Păstrați departe de persoanele în vârstă, oricine cu afecțiuni medicale pe termen lung și femei"&amp;"le gravide.")</f>
        <v>1. Stai la domiciliu. \ N \ n2. Nu merge la locul de muncă. \ n \ n3. Nu folosiți transportul public. \ n \ n4. Nu au vizitatori acasă. \ n \ N5. Nu vizita alții, chiar dacă îți pasă de obicei pentru ei. \ n \ N6. Nu merge la magazine sau farmacie excepția cazului în care este absolut necesar - în cazul în care este posibil, comandați cumpărăturile online sau au unele familie sau prieteni le-drop off \ n \ N7.. Păstrați departe de persoanele în vârstă, oricine cu afecțiuni medicale pe termen lung și femeile gravide.</v>
      </c>
    </row>
    <row r="287">
      <c r="A287" s="1" t="s">
        <v>508</v>
      </c>
      <c r="B287" s="1" t="s">
        <v>509</v>
      </c>
      <c r="C287" s="1" t="str">
        <f>IFERROR(__xludf.DUMMYFUNCTION("GoogleTranslate(B287, ""en"", ""pl"")"),"Telefon Twój lekarz, jeśli wystąpią objawy.")</f>
        <v>Telefon Twój lekarz, jeśli wystąpią objawy.</v>
      </c>
      <c r="D287" s="1" t="str">
        <f>IFERROR(__xludf.DUMMYFUNCTION("GoogleTranslate(B287, ""en"", ""pt"")"),"Telefone seu médico se desenvolver sintomas.")</f>
        <v>Telefone seu médico se desenvolver sintomas.</v>
      </c>
      <c r="E287" s="1" t="str">
        <f>IFERROR(__xludf.DUMMYFUNCTION("GoogleTranslate(B287, ""en"", ""bg"")"),"Телефон личния ви лекар, ако развиете симптоми.")</f>
        <v>Телефон личния ви лекар, ако развиете симптоми.</v>
      </c>
      <c r="F287" s="1" t="str">
        <f>IFERROR(__xludf.DUMMYFUNCTION("GoogleTranslate(B287, ""en"", ""ro"")"),"Medicul de telefon dacă apar simptome.")</f>
        <v>Medicul de telefon dacă apar simptome.</v>
      </c>
    </row>
    <row r="288">
      <c r="A288" s="1" t="s">
        <v>510</v>
      </c>
      <c r="B288" s="1" t="s">
        <v>511</v>
      </c>
      <c r="C288" s="1" t="str">
        <f>IFERROR(__xludf.DUMMYFUNCTION("GoogleTranslate(B288, ""en"", ""pl"")"),"Dowiedzieć się więcej o tym, co trzeba zrobić na hse.ie.")</f>
        <v>Dowiedzieć się więcej o tym, co trzeba zrobić na hse.ie.</v>
      </c>
      <c r="D288" s="1" t="str">
        <f>IFERROR(__xludf.DUMMYFUNCTION("GoogleTranslate(B288, ""en"", ""pt"")"),"Saiba mais sobre o que você precisa fazer em hse.ie.")</f>
        <v>Saiba mais sobre o que você precisa fazer em hse.ie.</v>
      </c>
      <c r="E288" s="1" t="str">
        <f>IFERROR(__xludf.DUMMYFUNCTION("GoogleTranslate(B288, ""en"", ""bg"")"),"Научете повече за това, което трябва да направите, за hse.ie.")</f>
        <v>Научете повече за това, което трябва да направите, за hse.ie.</v>
      </c>
      <c r="F288" s="1" t="str">
        <f>IFERROR(__xludf.DUMMYFUNCTION("GoogleTranslate(B288, ""en"", ""ro"")"),"Aflați mai multe despre ceea ce trebuie să faci pe hse.ie.")</f>
        <v>Aflați mai multe despre ceea ce trebuie să faci pe hse.ie.</v>
      </c>
    </row>
    <row r="289">
      <c r="A289" s="1" t="s">
        <v>512</v>
      </c>
      <c r="B289" s="1" t="s">
        <v>513</v>
      </c>
      <c r="C289" s="1" t="str">
        <f>IFERROR(__xludf.DUMMYFUNCTION("GoogleTranslate(B289, ""en"", ""pl"")"),"Idź do HSE.ie")</f>
        <v>Idź do HSE.ie</v>
      </c>
      <c r="D289" s="1" t="str">
        <f>IFERROR(__xludf.DUMMYFUNCTION("GoogleTranslate(B289, ""en"", ""pt"")"),"Ir para HSE.ie")</f>
        <v>Ir para HSE.ie</v>
      </c>
      <c r="E289" s="1" t="str">
        <f>IFERROR(__xludf.DUMMYFUNCTION("GoogleTranslate(B289, ""en"", ""bg"")"),"Отиди HSE.ie")</f>
        <v>Отиди HSE.ie</v>
      </c>
      <c r="F289" s="1" t="str">
        <f>IFERROR(__xludf.DUMMYFUNCTION("GoogleTranslate(B289, ""en"", ""ro"")"),"Du-te la HSE.ie")</f>
        <v>Du-te la HSE.ie</v>
      </c>
    </row>
    <row r="290">
      <c r="A290" s="1" t="s">
        <v>514</v>
      </c>
      <c r="B290" s="1" t="s">
        <v>330</v>
      </c>
      <c r="C290" s="1" t="str">
        <f>IFERROR(__xludf.DUMMYFUNCTION("GoogleTranslate(B290, ""en"", ""pl"")"),"Prześlij swoją Losowa identyfikatory")</f>
        <v>Prześlij swoją Losowa identyfikatory</v>
      </c>
      <c r="D290" s="1" t="str">
        <f>IFERROR(__xludf.DUMMYFUNCTION("GoogleTranslate(B290, ""en"", ""pt"")"),"Carregue o seu aleatória IDs")</f>
        <v>Carregue o seu aleatória IDs</v>
      </c>
      <c r="E290" s="1" t="str">
        <f>IFERROR(__xludf.DUMMYFUNCTION("GoogleTranslate(B290, ""en"", ""bg"")"),"Качете Random документи за самоличност")</f>
        <v>Качете Random документи за самоличност</v>
      </c>
      <c r="F290" s="1" t="str">
        <f>IFERROR(__xludf.DUMMYFUNCTION("GoogleTranslate(B290, ""en"", ""ro"")"),"Încărcați dvs. ID-uri aleatoare")</f>
        <v>Încărcați dvs. ID-uri aleatoare</v>
      </c>
    </row>
    <row r="291">
      <c r="A291" s="1" t="s">
        <v>515</v>
      </c>
      <c r="B291" s="1" t="s">
        <v>516</v>
      </c>
      <c r="C291" s="1" t="str">
        <f>IFERROR(__xludf.DUMMYFUNCTION("GoogleTranslate(B291, ""en"", ""pl"")"),"Członek zespołu Exposure Alert może poprosić podzielić Losowe identyfikatory generowane przez telefon w ciągu ostatnich 14 dni. \ N \ nW tak, otrzymasz unikalny 6-cyfrowy kod za pomocą wiadomości tekstowej, aby uaktywnić funkcję przesyłania.")</f>
        <v>Członek zespołu Exposure Alert może poprosić podzielić Losowe identyfikatory generowane przez telefon w ciągu ostatnich 14 dni. \ N \ nW tak, otrzymasz unikalny 6-cyfrowy kod za pomocą wiadomości tekstowej, aby uaktywnić funkcję przesyłania.</v>
      </c>
      <c r="D291" s="1" t="str">
        <f>IFERROR(__xludf.DUMMYFUNCTION("GoogleTranslate(B291, ""en"", ""pt"")"),"Um membro da equipe de Alerta exposição pode pedir-lhe para compartilhar IDs aleatórios gerados pelo seu telefone ao longo dos últimos 14 dias. \ N \ nSe isso, você receberá um código exclusivo de 6 dígitos por mensagem de texto para ativar a funcionalida"&amp;"de upload.")</f>
        <v>Um membro da equipe de Alerta exposição pode pedir-lhe para compartilhar IDs aleatórios gerados pelo seu telefone ao longo dos últimos 14 dias. \ N \ nSe isso, você receberá um código exclusivo de 6 dígitos por mensagem de texto para ativar a funcionalidade upload.</v>
      </c>
      <c r="E291" s="1" t="str">
        <f>IFERROR(__xludf.DUMMYFUNCTION("GoogleTranslate(B291, ""en"", ""bg"")"),"Член на екипа на експонацията Alert може да ви помоля да споделят Случайни документи за самоличност, генерирани от телефона си през последните 14 дни. \ Н \ NIF така, ще получите уникален 6-цифрен код с текстово съобщение, за да активирате функцията за ка"&amp;"чване.")</f>
        <v>Член на екипа на експонацията Alert може да ви помоля да споделят Случайни документи за самоличност, генерирани от телефона си през последните 14 дни. \ Н \ NIF така, ще получите уникален 6-цифрен код с текстово съобщение, за да активирате функцията за качване.</v>
      </c>
      <c r="F291" s="1" t="str">
        <f>IFERROR(__xludf.DUMMYFUNCTION("GoogleTranslate(B291, ""en"", ""ro"")"),"Un membru al echipei de expunere Alert vă poate cere să partajați ID-uri aleatoare generate de telefonul peste 14 zile. \ N \ nDacă, astfel, veți primi un cod unic de 6 cifre prin mesaj text pentru a activa funcționalitatea de încărcare.")</f>
        <v>Un membru al echipei de expunere Alert vă poate cere să partajați ID-uri aleatoare generate de telefonul peste 14 zile. \ N \ nDacă, astfel, veți primi un cod unic de 6 cifre prin mesaj text pentru a activa funcționalitatea de încărcare.</v>
      </c>
    </row>
    <row r="292">
      <c r="A292" s="1" t="s">
        <v>517</v>
      </c>
      <c r="B292" s="1" t="s">
        <v>518</v>
      </c>
      <c r="C292" s="1" t="str">
        <f>IFERROR(__xludf.DUMMYFUNCTION("GoogleTranslate(B292, ""en"", ""pl"")"),"Kod wygasł. Kontakt HSE poprosić inną.")</f>
        <v>Kod wygasł. Kontakt HSE poprosić inną.</v>
      </c>
      <c r="D292" s="1" t="str">
        <f>IFERROR(__xludf.DUMMYFUNCTION("GoogleTranslate(B292, ""en"", ""pt"")"),"Código expirou. Contactar HSE para solicitar outro.")</f>
        <v>Código expirou. Contactar HSE para solicitar outro.</v>
      </c>
      <c r="E292" s="1" t="str">
        <f>IFERROR(__xludf.DUMMYFUNCTION("GoogleTranslate(B292, ""en"", ""bg"")"),"Код е изтекъл. Свържи се с HSE да поиска още един.")</f>
        <v>Код е изтекъл. Свържи се с HSE да поиска още един.</v>
      </c>
      <c r="F292" s="1" t="str">
        <f>IFERROR(__xludf.DUMMYFUNCTION("GoogleTranslate(B292, ""en"", ""ro"")"),"Codul a expirat. Contactați HSE pentru a solicita un altul.")</f>
        <v>Codul a expirat. Contactați HSE pentru a solicita un altul.</v>
      </c>
    </row>
    <row r="293">
      <c r="A293" s="1" t="s">
        <v>519</v>
      </c>
      <c r="B293" s="1" t="s">
        <v>520</v>
      </c>
      <c r="C293" s="1" t="str">
        <f>IFERROR(__xludf.DUMMYFUNCTION("GoogleTranslate(B293, ""en"", ""pl"")"),"Zły kod. Proszę spróbuj ponownie.")</f>
        <v>Zły kod. Proszę spróbuj ponownie.</v>
      </c>
      <c r="D293" s="1" t="str">
        <f>IFERROR(__xludf.DUMMYFUNCTION("GoogleTranslate(B293, ""en"", ""pt"")"),"Código inválido. Por favor, tente novamente.")</f>
        <v>Código inválido. Por favor, tente novamente.</v>
      </c>
      <c r="E293" s="1" t="str">
        <f>IFERROR(__xludf.DUMMYFUNCTION("GoogleTranslate(B293, ""en"", ""bg"")"),"Невалиден код. Моля, опитайте отново.")</f>
        <v>Невалиден код. Моля, опитайте отново.</v>
      </c>
      <c r="F293" s="1" t="str">
        <f>IFERROR(__xludf.DUMMYFUNCTION("GoogleTranslate(B293, ""en"", ""ro"")"),"Cod invalid. Vă rugăm să încercați din nou.")</f>
        <v>Cod invalid. Vă rugăm să încercați din nou.</v>
      </c>
    </row>
    <row r="294">
      <c r="A294" s="1" t="s">
        <v>521</v>
      </c>
      <c r="B294" s="1" t="s">
        <v>522</v>
      </c>
      <c r="C294" s="1" t="str">
        <f>IFERROR(__xludf.DUMMYFUNCTION("GoogleTranslate(B294, ""en"", ""pl"")"),"Wystąpił błąd podczas sprawdzania poprawności kodu. Proszę spróbuj ponownie.")</f>
        <v>Wystąpił błąd podczas sprawdzania poprawności kodu. Proszę spróbuj ponownie.</v>
      </c>
      <c r="D294" s="1" t="str">
        <f>IFERROR(__xludf.DUMMYFUNCTION("GoogleTranslate(B294, ""en"", ""pt"")"),"Ocorreu um erro ao validar o código. Por favor, tente novamente.")</f>
        <v>Ocorreu um erro ao validar o código. Por favor, tente novamente.</v>
      </c>
      <c r="E294" s="1" t="str">
        <f>IFERROR(__xludf.DUMMYFUNCTION("GoogleTranslate(B294, ""en"", ""bg"")"),"Имаше грешка при валидиране на кода. Моля, опитайте отново.")</f>
        <v>Имаше грешка при валидиране на кода. Моля, опитайте отново.</v>
      </c>
      <c r="F294" s="1" t="str">
        <f>IFERROR(__xludf.DUMMYFUNCTION("GoogleTranslate(B294, ""en"", ""ro"")"),"A apărut o eroare la validarea codului. Vă rugăm să încercați din nou.")</f>
        <v>A apărut o eroare la validarea codului. Vă rugăm să încercați din nou.</v>
      </c>
    </row>
    <row r="295">
      <c r="A295" s="1" t="s">
        <v>523</v>
      </c>
      <c r="B295" s="1" t="s">
        <v>524</v>
      </c>
      <c r="C295" s="1" t="str">
        <f>IFERROR(__xludf.DUMMYFUNCTION("GoogleTranslate(B295, ""en"", ""pl"")"),"Aby pomóc nam w śledzeniu swoje ostatnie kontakty w ciągu ostatnich 14 dni, jesteśmy z prośbą o udostępnianie identyfikatory anonimowe Losowo generowane przez telefon z DOH.")</f>
        <v>Aby pomóc nam w śledzeniu swoje ostatnie kontakty w ciągu ostatnich 14 dni, jesteśmy z prośbą o udostępnianie identyfikatory anonimowe Losowo generowane przez telefon z DOH.</v>
      </c>
      <c r="D295" s="1" t="str">
        <f>IFERROR(__xludf.DUMMYFUNCTION("GoogleTranslate(B295, ""en"", ""pt"")"),"Para nos ajudar a rastrear seus contatos recentes nos últimos 14 dias, estamos pedindo que você compartilhe seus IDs anônimos aleatórios gerados pelo seu telefone com o DOH.")</f>
        <v>Para nos ajudar a rastrear seus contatos recentes nos últimos 14 dias, estamos pedindo que você compartilhe seus IDs anônimos aleatórios gerados pelo seu telefone com o DOH.</v>
      </c>
      <c r="E295" s="1" t="str">
        <f>IFERROR(__xludf.DUMMYFUNCTION("GoogleTranslate(B295, ""en"", ""bg"")"),"За да ни помогнете да проследят последните си контакти през последните 14 дни, ние ви молим да споделите вашите анонимен Случайни документи за самоличност, генерирани от вашия телефон с DOH.")</f>
        <v>За да ни помогнете да проследят последните си контакти през последните 14 дни, ние ви молим да споделите вашите анонимен Случайни документи за самоличност, генерирани от вашия телефон с DOH.</v>
      </c>
      <c r="F295" s="1" t="str">
        <f>IFERROR(__xludf.DUMMYFUNCTION("GoogleTranslate(B295, ""en"", ""ro"")"),"Pentru a ne ajuta în urmărirea contactelor dvs. recente în ultimele 14 de zile, noi vă cerem să partajați ID-uri anonime aleatorii generate de telefonul cu DOH.")</f>
        <v>Pentru a ne ajuta în urmărirea contactelor dvs. recente în ultimele 14 de zile, noi vă cerem să partajați ID-uri anonime aleatorii generate de telefonul cu DOH.</v>
      </c>
    </row>
    <row r="296">
      <c r="A296" s="1" t="s">
        <v>525</v>
      </c>
      <c r="B296" s="1" t="s">
        <v>526</v>
      </c>
      <c r="C296" s="1" t="str">
        <f>IFERROR(__xludf.DUMMYFUNCTION("GoogleTranslate(B296, ""en"", ""pl"")"),"Prześlij swoją Losowa identyfikatorów DOH")</f>
        <v>Prześlij swoją Losowa identyfikatorów DOH</v>
      </c>
      <c r="D296" s="1" t="str">
        <f>IFERROR(__xludf.DUMMYFUNCTION("GoogleTranslate(B296, ""en"", ""pt"")"),"Carregue o seu aleatória IDs para DOH")</f>
        <v>Carregue o seu aleatória IDs para DOH</v>
      </c>
      <c r="E296" s="1" t="str">
        <f>IFERROR(__xludf.DUMMYFUNCTION("GoogleTranslate(B296, ""en"", ""bg"")"),"Качете Random документи за самоличност, за да DOH")</f>
        <v>Качете Random документи за самоличност, за да DOH</v>
      </c>
      <c r="F296" s="1" t="str">
        <f>IFERROR(__xludf.DUMMYFUNCTION("GoogleTranslate(B296, ""en"", ""ro"")"),"Încărcați dvs. aleatorie ID-uri pentru a DOH")</f>
        <v>Încărcați dvs. aleatorie ID-uri pentru a DOH</v>
      </c>
    </row>
    <row r="297">
      <c r="A297" s="1" t="s">
        <v>527</v>
      </c>
      <c r="B297" s="1" t="s">
        <v>528</v>
      </c>
      <c r="C297" s="1" t="str">
        <f>IFERROR(__xludf.DUMMYFUNCTION("GoogleTranslate(B297, ""en"", ""pl"")"),"Nie przesłanych klucze, jak nie wydać zgodę.")</f>
        <v>Nie przesłanych klucze, jak nie wydać zgodę.</v>
      </c>
      <c r="D297" s="1" t="str">
        <f>IFERROR(__xludf.DUMMYFUNCTION("GoogleTranslate(B297, ""en"", ""pt"")"),"Nós não carregou suas chaves como você não concedeu permissão.")</f>
        <v>Nós não carregou suas chaves como você não concedeu permissão.</v>
      </c>
      <c r="E297" s="1" t="str">
        <f>IFERROR(__xludf.DUMMYFUNCTION("GoogleTranslate(B297, ""en"", ""bg"")"),"Не сме качили ключовете си, докато не се дава разрешение.")</f>
        <v>Не сме качили ключовете си, докато не се дава разрешение.</v>
      </c>
      <c r="F297" s="1" t="str">
        <f>IFERROR(__xludf.DUMMYFUNCTION("GoogleTranslate(B297, ""en"", ""ro"")"),"Noi nu am încărcat cheile ca nu ai acorda permisiunea.")</f>
        <v>Noi nu am încărcat cheile ca nu ai acorda permisiunea.</v>
      </c>
    </row>
    <row r="298">
      <c r="A298" s="1" t="s">
        <v>529</v>
      </c>
      <c r="B298" s="1" t="s">
        <v>530</v>
      </c>
      <c r="C298" s="1" t="str">
        <f>IFERROR(__xludf.DUMMYFUNCTION("GoogleTranslate(B298, ""en"", ""pl"")"),"Wystąpił błąd podczas próby przesłania")</f>
        <v>Wystąpił błąd podczas próby przesłania</v>
      </c>
      <c r="D298" s="1" t="str">
        <f>IFERROR(__xludf.DUMMYFUNCTION("GoogleTranslate(B298, ""en"", ""pt"")"),"Ocorreu um erro ao tentar carregar")</f>
        <v>Ocorreu um erro ao tentar carregar</v>
      </c>
      <c r="E298" s="1" t="str">
        <f>IFERROR(__xludf.DUMMYFUNCTION("GoogleTranslate(B298, ""en"", ""bg"")"),"Възникна грешка при опита за качване")</f>
        <v>Възникна грешка при опита за качване</v>
      </c>
      <c r="F298" s="1" t="str">
        <f>IFERROR(__xludf.DUMMYFUNCTION("GoogleTranslate(B298, ""en"", ""ro"")"),"A apărut o eroare la încercarea de a încărca")</f>
        <v>A apărut o eroare la încercarea de a încărca</v>
      </c>
    </row>
    <row r="299">
      <c r="A299" s="1" t="s">
        <v>531</v>
      </c>
      <c r="B299" s="1" t="s">
        <v>532</v>
      </c>
      <c r="C299" s="1" t="str">
        <f>IFERROR(__xludf.DUMMYFUNCTION("GoogleTranslate(B299, ""en"", ""pl"")"),"Wgrywanie zakończone")</f>
        <v>Wgrywanie zakończone</v>
      </c>
      <c r="D299" s="1" t="str">
        <f>IFERROR(__xludf.DUMMYFUNCTION("GoogleTranslate(B299, ""en"", ""pt"")"),"Envio completo")</f>
        <v>Envio completo</v>
      </c>
      <c r="E299" s="1" t="str">
        <f>IFERROR(__xludf.DUMMYFUNCTION("GoogleTranslate(B299, ""en"", ""bg"")"),"Качи пълен")</f>
        <v>Качи пълен</v>
      </c>
      <c r="F299" s="1" t="str">
        <f>IFERROR(__xludf.DUMMYFUNCTION("GoogleTranslate(B299, ""en"", ""ro"")"),"Încărcare completă")</f>
        <v>Încărcare completă</v>
      </c>
    </row>
    <row r="300">
      <c r="A300" s="1" t="s">
        <v>533</v>
      </c>
      <c r="B300" s="1" t="s">
        <v>534</v>
      </c>
      <c r="C300" s="1" t="str">
        <f>IFERROR(__xludf.DUMMYFUNCTION("GoogleTranslate(B300, ""en"", ""pl"")"),"Dziękujemy za przesłanie Losowa IDS. Pomoże to nasz kontakt śledzenie zespół spowolnić rozprzestrzenianie COVID-19 i chronić innych.")</f>
        <v>Dziękujemy za przesłanie Losowa IDS. Pomoże to nasz kontakt śledzenie zespół spowolnić rozprzestrzenianie COVID-19 i chronić innych.</v>
      </c>
      <c r="D300" s="1" t="str">
        <f>IFERROR(__xludf.DUMMYFUNCTION("GoogleTranslate(B300, ""en"", ""pt"")"),"Obrigado por upload do seu aleatório IDs. Isso vai ajudar o nosso contato rastreamento equipe para retardar a propagação do COVID-19 e outros proteger.")</f>
        <v>Obrigado por upload do seu aleatório IDs. Isso vai ajudar o nosso contato rastreamento equipe para retardar a propagação do COVID-19 e outros proteger.</v>
      </c>
      <c r="E300" s="1" t="str">
        <f>IFERROR(__xludf.DUMMYFUNCTION("GoogleTranslate(B300, ""en"", ""bg"")"),"Благодаря за качването на Random документи за самоличност. Това ще помогне на нашия отбор проследяване на контактите, за да се забави разпространението на COVID-19 и защитават другите.")</f>
        <v>Благодаря за качването на Random документи за самоличност. Това ще помогне на нашия отбор проследяване на контактите, за да се забави разпространението на COVID-19 и защитават другите.</v>
      </c>
      <c r="F300" s="1" t="str">
        <f>IFERROR(__xludf.DUMMYFUNCTION("GoogleTranslate(B300, ""en"", ""ro"")"),"Vă mulțumim pentru încărcarea dvs. aleatorie. Id-uri Acest lucru va ajuta la contactul nostru de urmărire echipa pentru a incetini raspandirea COVID-19 și altele proteja.")</f>
        <v>Vă mulțumim pentru încărcarea dvs. aleatorie. Id-uri Acest lucru va ajuta la contactul nostru de urmărire echipa pentru a incetini raspandirea COVID-19 și altele proteja.</v>
      </c>
    </row>
    <row r="301">
      <c r="A301" s="1" t="s">
        <v>535</v>
      </c>
      <c r="B301" s="1" t="s">
        <v>536</v>
      </c>
      <c r="C301" s="1" t="str">
        <f>IFERROR(__xludf.DUMMYFUNCTION("GoogleTranslate(B301, ""en"", ""pl"")"),"Przejdź do Aktualizacje")</f>
        <v>Przejdź do Aktualizacje</v>
      </c>
      <c r="D301" s="1" t="str">
        <f>IFERROR(__xludf.DUMMYFUNCTION("GoogleTranslate(B301, ""en"", ""pt"")"),"Return to Updates")</f>
        <v>Return to Updates</v>
      </c>
      <c r="E301" s="1" t="str">
        <f>IFERROR(__xludf.DUMMYFUNCTION("GoogleTranslate(B301, ""en"", ""bg"")"),"Върни се Updates")</f>
        <v>Върни се Updates</v>
      </c>
      <c r="F301" s="1" t="str">
        <f>IFERROR(__xludf.DUMMYFUNCTION("GoogleTranslate(B301, ""en"", ""ro"")"),"Înapoi la Actualizări")</f>
        <v>Înapoi la Actualizări</v>
      </c>
    </row>
    <row r="302">
      <c r="A302" s="1" t="s">
        <v>537</v>
      </c>
      <c r="B302" s="1" t="s">
        <v>538</v>
      </c>
      <c r="C302" s="1" t="str">
        <f>IFERROR(__xludf.DUMMYFUNCTION("GoogleTranslate(B302, ""en"", ""pl"")"),"Twoja płeć (opcjonalnie)")</f>
        <v>Twoja płeć (opcjonalnie)</v>
      </c>
      <c r="D302" s="1" t="str">
        <f>IFERROR(__xludf.DUMMYFUNCTION("GoogleTranslate(B302, ""en"", ""pt"")"),"Seu sexo (opcional)")</f>
        <v>Seu sexo (opcional)</v>
      </c>
      <c r="E302" s="1" t="str">
        <f>IFERROR(__xludf.DUMMYFUNCTION("GoogleTranslate(B302, ""en"", ""bg"")"),"Вашият секс (по желание)")</f>
        <v>Вашият секс (по желание)</v>
      </c>
      <c r="F302" s="1" t="str">
        <f>IFERROR(__xludf.DUMMYFUNCTION("GoogleTranslate(B302, ""en"", ""ro"")"),"sexul (opțional)")</f>
        <v>sexul (opțional)</v>
      </c>
    </row>
    <row r="303">
      <c r="A303" s="1" t="s">
        <v>539</v>
      </c>
      <c r="B303" s="1" t="s">
        <v>540</v>
      </c>
      <c r="C303" s="1" t="str">
        <f>IFERROR(__xludf.DUMMYFUNCTION("GoogleTranslate(B303, ""en"", ""pl"")"),"Płeć żeńska")</f>
        <v>Płeć żeńska</v>
      </c>
      <c r="D303" s="1" t="str">
        <f>IFERROR(__xludf.DUMMYFUNCTION("GoogleTranslate(B303, ""en"", ""pt"")"),"Fêmea")</f>
        <v>Fêmea</v>
      </c>
      <c r="E303" s="1" t="str">
        <f>IFERROR(__xludf.DUMMYFUNCTION("GoogleTranslate(B303, ""en"", ""bg"")"),"Женски пол")</f>
        <v>Женски пол</v>
      </c>
      <c r="F303" s="1" t="str">
        <f>IFERROR(__xludf.DUMMYFUNCTION("GoogleTranslate(B303, ""en"", ""ro"")"),"Femeie")</f>
        <v>Femeie</v>
      </c>
    </row>
    <row r="304">
      <c r="A304" s="1" t="s">
        <v>541</v>
      </c>
      <c r="B304" s="1" t="s">
        <v>542</v>
      </c>
      <c r="C304" s="1" t="str">
        <f>IFERROR(__xludf.DUMMYFUNCTION("GoogleTranslate(B304, ""en"", ""pl"")"),"Męski")</f>
        <v>Męski</v>
      </c>
      <c r="D304" s="1" t="str">
        <f>IFERROR(__xludf.DUMMYFUNCTION("GoogleTranslate(B304, ""en"", ""pt"")"),"Masculino")</f>
        <v>Masculino</v>
      </c>
      <c r="E304" s="1" t="str">
        <f>IFERROR(__xludf.DUMMYFUNCTION("GoogleTranslate(B304, ""en"", ""bg"")"),"Мъжки пол")</f>
        <v>Мъжки пол</v>
      </c>
      <c r="F304" s="1" t="str">
        <f>IFERROR(__xludf.DUMMYFUNCTION("GoogleTranslate(B304, ""en"", ""ro"")"),"Masculin")</f>
        <v>Masculin</v>
      </c>
    </row>
    <row r="305">
      <c r="A305" s="1" t="s">
        <v>543</v>
      </c>
      <c r="B305" s="1" t="s">
        <v>544</v>
      </c>
      <c r="C305" s="1" t="str">
        <f>IFERROR(__xludf.DUMMYFUNCTION("GoogleTranslate(B305, ""en"", ""pl"")"),"Twój przedział wiekowy (opcjonalnie)")</f>
        <v>Twój przedział wiekowy (opcjonalnie)</v>
      </c>
      <c r="D305" s="1" t="str">
        <f>IFERROR(__xludf.DUMMYFUNCTION("GoogleTranslate(B305, ""en"", ""pt"")"),"Sua faixa etária (opcional)")</f>
        <v>Sua faixa etária (opcional)</v>
      </c>
      <c r="E305" s="1" t="str">
        <f>IFERROR(__xludf.DUMMYFUNCTION("GoogleTranslate(B305, ""en"", ""bg"")"),"Вашата възрастова група (по желание)")</f>
        <v>Вашата възрастова група (по желание)</v>
      </c>
      <c r="F305" s="1" t="str">
        <f>IFERROR(__xludf.DUMMYFUNCTION("GoogleTranslate(B305, ""en"", ""ro"")"),"intervalul de vârstă (opțional)")</f>
        <v>intervalul de vârstă (opțional)</v>
      </c>
    </row>
    <row r="306">
      <c r="A306" s="1" t="s">
        <v>545</v>
      </c>
      <c r="B306" s="1" t="s">
        <v>546</v>
      </c>
      <c r="C306" s="1" t="str">
        <f>IFERROR(__xludf.DUMMYFUNCTION("GoogleTranslate(B306, ""en"", ""pl"")"),"Wybierz przedział wiekowy")</f>
        <v>Wybierz przedział wiekowy</v>
      </c>
      <c r="D306" s="1" t="str">
        <f>IFERROR(__xludf.DUMMYFUNCTION("GoogleTranslate(B306, ""en"", ""pt"")"),"Escolha a sua faixa etária")</f>
        <v>Escolha a sua faixa etária</v>
      </c>
      <c r="E306" s="1" t="str">
        <f>IFERROR(__xludf.DUMMYFUNCTION("GoogleTranslate(B306, ""en"", ""bg"")"),"Изберете възрастовата група")</f>
        <v>Изберете възрастовата група</v>
      </c>
      <c r="F306" s="1" t="str">
        <f>IFERROR(__xludf.DUMMYFUNCTION("GoogleTranslate(B306, ""en"", ""ro"")"),"Alegeți intervalul de vârstă")</f>
        <v>Alegeți intervalul de vârstă</v>
      </c>
    </row>
    <row r="307">
      <c r="A307" s="1" t="s">
        <v>547</v>
      </c>
      <c r="B307" s="1" t="s">
        <v>548</v>
      </c>
      <c r="C307" s="1" t="str">
        <f>IFERROR(__xludf.DUMMYFUNCTION("GoogleTranslate(B307, ""en"", ""pl"")"),"Twój kod kraju")</f>
        <v>Twój kod kraju</v>
      </c>
      <c r="D307" s="1" t="str">
        <f>IFERROR(__xludf.DUMMYFUNCTION("GoogleTranslate(B307, ""en"", ""pt"")"),"O código do seu país")</f>
        <v>O código do seu país</v>
      </c>
      <c r="E307" s="1" t="str">
        <f>IFERROR(__xludf.DUMMYFUNCTION("GoogleTranslate(B307, ""en"", ""bg"")"),"Вашият код на държавата")</f>
        <v>Вашият код на държавата</v>
      </c>
      <c r="F307" s="1" t="str">
        <f>IFERROR(__xludf.DUMMYFUNCTION("GoogleTranslate(B307, ""en"", ""ro"")"),"Codul de țară")</f>
        <v>Codul de țară</v>
      </c>
    </row>
    <row r="308">
      <c r="A308" s="1" t="s">
        <v>549</v>
      </c>
      <c r="B308" s="1" t="s">
        <v>550</v>
      </c>
      <c r="C308" s="1" t="str">
        <f>IFERROR(__xludf.DUMMYFUNCTION("GoogleTranslate(B308, ""en"", ""pl"")"),"Kraj")</f>
        <v>Kraj</v>
      </c>
      <c r="D308" s="1" t="str">
        <f>IFERROR(__xludf.DUMMYFUNCTION("GoogleTranslate(B308, ""en"", ""pt"")"),"País")</f>
        <v>País</v>
      </c>
      <c r="E308" s="1" t="str">
        <f>IFERROR(__xludf.DUMMYFUNCTION("GoogleTranslate(B308, ""en"", ""bg"")"),"Страна")</f>
        <v>Страна</v>
      </c>
      <c r="F308" s="1" t="str">
        <f>IFERROR(__xludf.DUMMYFUNCTION("GoogleTranslate(B308, ""en"", ""ro"")"),"Țară")</f>
        <v>Țară</v>
      </c>
    </row>
    <row r="309">
      <c r="A309" s="1" t="s">
        <v>551</v>
      </c>
      <c r="B309" s="1" t="s">
        <v>552</v>
      </c>
      <c r="C309" s="1" t="str">
        <f>IFERROR(__xludf.DUMMYFUNCTION("GoogleTranslate(B309, ""en"", ""pl"")"),"Szukaj kraj")</f>
        <v>Szukaj kraj</v>
      </c>
      <c r="D309" s="1" t="str">
        <f>IFERROR(__xludf.DUMMYFUNCTION("GoogleTranslate(B309, ""en"", ""pt"")"),"Pesquisar um país")</f>
        <v>Pesquisar um país</v>
      </c>
      <c r="E309" s="1" t="str">
        <f>IFERROR(__xludf.DUMMYFUNCTION("GoogleTranslate(B309, ""en"", ""bg"")"),"Търсене страна")</f>
        <v>Търсене страна</v>
      </c>
      <c r="F309" s="1" t="str">
        <f>IFERROR(__xludf.DUMMYFUNCTION("GoogleTranslate(B309, ""en"", ""ro"")"),"Caută o țară")</f>
        <v>Caută o țară</v>
      </c>
    </row>
    <row r="310">
      <c r="A310" s="1" t="s">
        <v>553</v>
      </c>
      <c r="B310" s="1" t="s">
        <v>554</v>
      </c>
      <c r="C310" s="1" t="str">
        <f>IFERROR(__xludf.DUMMYFUNCTION("GoogleTranslate(B310, ""en"", ""pl"")"),"Brak wyników wyszukiwania dla tego wyszukiwania. \ NSpróbuj z czegoś innego.")</f>
        <v>Brak wyników wyszukiwania dla tego wyszukiwania. \ NSpróbuj z czegoś innego.</v>
      </c>
      <c r="D310" s="1" t="str">
        <f>IFERROR(__xludf.DUMMYFUNCTION("GoogleTranslate(B310, ""en"", ""pt"")"),"Nenhum resultado encontrado nesta pesquisa. \ NTente com outra coisa.")</f>
        <v>Nenhum resultado encontrado nesta pesquisa. \ NTente com outra coisa.</v>
      </c>
      <c r="E310" s="1" t="str">
        <f>IFERROR(__xludf.DUMMYFUNCTION("GoogleTranslate(B310, ""en"", ""bg"")"),"Няма намерени резултати за това търсене. \ nИзпробвайте тази с нещо друго.")</f>
        <v>Няма намерени резултати за това търсене. \ nИзпробвайте тази с нещо друго.</v>
      </c>
      <c r="F310" s="1" t="str">
        <f>IFERROR(__xludf.DUMMYFUNCTION("GoogleTranslate(B310, ""en"", ""ro"")"),"Nu există rezultate pentru această căutare. \ NÎncercați cu altceva.")</f>
        <v>Nu există rezultate pentru această căutare. \ NÎncercați cu altceva.</v>
      </c>
    </row>
    <row r="311">
      <c r="A311" s="1" t="s">
        <v>555</v>
      </c>
      <c r="B311" s="1" t="s">
        <v>556</v>
      </c>
      <c r="C311" s="1" t="str">
        <f>IFERROR(__xludf.DUMMYFUNCTION("GoogleTranslate(B311, ""en"", ""pl"")"),"wymagany jest kod kraju.")</f>
        <v>wymagany jest kod kraju.</v>
      </c>
      <c r="D311" s="1" t="str">
        <f>IFERROR(__xludf.DUMMYFUNCTION("GoogleTranslate(B311, ""en"", ""pt"")"),"O código do país é necessária.")</f>
        <v>O código do país é necessária.</v>
      </c>
      <c r="E311" s="1" t="str">
        <f>IFERROR(__xludf.DUMMYFUNCTION("GoogleTranslate(B311, ""en"", ""bg"")"),"Трябва да въведете код на държавата.")</f>
        <v>Трябва да въведете код на държавата.</v>
      </c>
      <c r="F311" s="1" t="str">
        <f>IFERROR(__xludf.DUMMYFUNCTION("GoogleTranslate(B311, ""en"", ""ro"")"),"Este nevoie de codul de țară.")</f>
        <v>Este nevoie de codul de țară.</v>
      </c>
    </row>
    <row r="312">
      <c r="A312" s="1" t="s">
        <v>557</v>
      </c>
      <c r="B312" s="1" t="s">
        <v>558</v>
      </c>
      <c r="C312" s="1" t="str">
        <f>IFERROR(__xludf.DUMMYFUNCTION("GoogleTranslate(B312, ""en"", ""pl"")"),"Numer telefonu (opcjonalnie)")</f>
        <v>Numer telefonu (opcjonalnie)</v>
      </c>
      <c r="D312" s="1" t="str">
        <f>IFERROR(__xludf.DUMMYFUNCTION("GoogleTranslate(B312, ""en"", ""pt"")"),"Número de telefone (opcional)")</f>
        <v>Número de telefone (opcional)</v>
      </c>
      <c r="E312" s="1" t="str">
        <f>IFERROR(__xludf.DUMMYFUNCTION("GoogleTranslate(B312, ""en"", ""bg"")"),"Вашият телефонен номер (по желание)")</f>
        <v>Вашият телефонен номер (по желание)</v>
      </c>
      <c r="F312" s="1" t="str">
        <f>IFERROR(__xludf.DUMMYFUNCTION("GoogleTranslate(B312, ""en"", ""ro"")"),"Numărul dvs. de telefon (opțional)")</f>
        <v>Numărul dvs. de telefon (opțional)</v>
      </c>
    </row>
    <row r="313">
      <c r="A313" s="1" t="s">
        <v>559</v>
      </c>
      <c r="B313" s="1" t="s">
        <v>560</v>
      </c>
      <c r="C313" s="1" t="str">
        <f>IFERROR(__xludf.DUMMYFUNCTION("GoogleTranslate(B313, ""en"", ""pl"")"),"Twój numer")</f>
        <v>Twój numer</v>
      </c>
      <c r="D313" s="1" t="str">
        <f>IFERROR(__xludf.DUMMYFUNCTION("GoogleTranslate(B313, ""en"", ""pt"")"),"Seu número")</f>
        <v>Seu número</v>
      </c>
      <c r="E313" s="1" t="str">
        <f>IFERROR(__xludf.DUMMYFUNCTION("GoogleTranslate(B313, ""en"", ""bg"")"),"Твоят номер")</f>
        <v>Твоят номер</v>
      </c>
      <c r="F313" s="1" t="str">
        <f>IFERROR(__xludf.DUMMYFUNCTION("GoogleTranslate(B313, ""en"", ""ro"")"),"Numărul dvs")</f>
        <v>Numărul dvs</v>
      </c>
    </row>
    <row r="314">
      <c r="A314" s="1" t="s">
        <v>561</v>
      </c>
      <c r="B314" s="1" t="s">
        <v>562</v>
      </c>
      <c r="C314" s="1" t="str">
        <f>IFERROR(__xludf.DUMMYFUNCTION("GoogleTranslate(B314, ""en"", ""pl"")"),"Twój numer jest nieprawidłowy. Proszę podać swoje imię i numer telefonu.")</f>
        <v>Twój numer jest nieprawidłowy. Proszę podać swoje imię i numer telefonu.</v>
      </c>
      <c r="D314" s="1" t="str">
        <f>IFERROR(__xludf.DUMMYFUNCTION("GoogleTranslate(B314, ""en"", ""pt"")"),"Seu número não é válido. Por favor, forneça seu número de telefone completo.")</f>
        <v>Seu número não é válido. Por favor, forneça seu número de telefone completo.</v>
      </c>
      <c r="E314" s="1" t="str">
        <f>IFERROR(__xludf.DUMMYFUNCTION("GoogleTranslate(B314, ""en"", ""bg"")"),"Вашият номер не е валиден. Моля, посочете пълното си телефонен номер.")</f>
        <v>Вашият номер не е валиден. Моля, посочете пълното си телефонен номер.</v>
      </c>
      <c r="F314" s="1" t="str">
        <f>IFERROR(__xludf.DUMMYFUNCTION("GoogleTranslate(B314, ""en"", ""ro"")"),"Numărul dvs. nu este valid. Vă rugăm să furnizați numărul dvs. de telefon complet.")</f>
        <v>Numărul dvs. nu este valid. Vă rugăm să furnizați numărul dvs. de telefon complet.</v>
      </c>
    </row>
    <row r="315">
      <c r="A315" s="1" t="s">
        <v>563</v>
      </c>
      <c r="B315" s="1" t="s">
        <v>564</v>
      </c>
      <c r="C315" s="1" t="str">
        <f>IFERROR(__xludf.DUMMYFUNCTION("GoogleTranslate(B315, ""en"", ""pl"")"),"Twój numer jest niekompletny. Proszę podać swoje imię i numer telefonu.")</f>
        <v>Twój numer jest niekompletny. Proszę podać swoje imię i numer telefonu.</v>
      </c>
      <c r="D315" s="1" t="str">
        <f>IFERROR(__xludf.DUMMYFUNCTION("GoogleTranslate(B315, ""en"", ""pt"")"),"Seu número é incompleta. Por favor, forneça seu número de telefone completo.")</f>
        <v>Seu número é incompleta. Por favor, forneça seu número de telefone completo.</v>
      </c>
      <c r="E315" s="1" t="str">
        <f>IFERROR(__xludf.DUMMYFUNCTION("GoogleTranslate(B315, ""en"", ""bg"")"),"Номерът е непълна. Моля, посочете пълното си телефонен номер.")</f>
        <v>Номерът е непълна. Моля, посочете пълното си телефонен номер.</v>
      </c>
      <c r="F315" s="1" t="str">
        <f>IFERROR(__xludf.DUMMYFUNCTION("GoogleTranslate(B315, ""en"", ""ro"")"),"Numărul dvs. este incomplet. Vă rugăm să furnizați numărul dvs. de telefon complet.")</f>
        <v>Numărul dvs. este incomplet. Vă rugăm să furnizați numărul dvs. de telefon complet.</v>
      </c>
    </row>
    <row r="316">
      <c r="A316" s="1" t="s">
        <v>565</v>
      </c>
      <c r="B316" s="1" t="s">
        <v>566</v>
      </c>
      <c r="C316" s="1" t="str">
        <f>IFERROR(__xludf.DUMMYFUNCTION("GoogleTranslate(B316, ""en"", ""pl"")"),"wymagany jest numer.")</f>
        <v>wymagany jest numer.</v>
      </c>
      <c r="D316" s="1" t="str">
        <f>IFERROR(__xludf.DUMMYFUNCTION("GoogleTranslate(B316, ""en"", ""pt"")"),"Seu número é necessário.")</f>
        <v>Seu número é necessário.</v>
      </c>
      <c r="E316" s="1" t="str">
        <f>IFERROR(__xludf.DUMMYFUNCTION("GoogleTranslate(B316, ""en"", ""bg"")"),"Трябва да въведете номер.")</f>
        <v>Трябва да въведете номер.</v>
      </c>
      <c r="F316" s="1" t="str">
        <f>IFERROR(__xludf.DUMMYFUNCTION("GoogleTranslate(B316, ""en"", ""ro"")"),"Este nevoie de numărul.")</f>
        <v>Este nevoie de numărul.</v>
      </c>
    </row>
    <row r="317">
      <c r="A317" s="1" t="s">
        <v>567</v>
      </c>
      <c r="B317" s="1" t="s">
        <v>568</v>
      </c>
      <c r="C317" s="1" t="str">
        <f>IFERROR(__xludf.DUMMYFUNCTION("GoogleTranslate(B317, ""en"", ""pl"")"),"Twój okręg (opcjonalnie)")</f>
        <v>Twój okręg (opcjonalnie)</v>
      </c>
      <c r="D317" s="1" t="str">
        <f>IFERROR(__xludf.DUMMYFUNCTION("GoogleTranslate(B317, ""en"", ""pt"")"),"Seu concelho (opcional)")</f>
        <v>Seu concelho (opcional)</v>
      </c>
      <c r="E317" s="1" t="str">
        <f>IFERROR(__xludf.DUMMYFUNCTION("GoogleTranslate(B317, ""en"", ""bg"")"),"Вашият окръг (по желание)")</f>
        <v>Вашият окръг (по желание)</v>
      </c>
      <c r="F317" s="1" t="str">
        <f>IFERROR(__xludf.DUMMYFUNCTION("GoogleTranslate(B317, ""en"", ""ro"")"),"județul dumneavoastră (opțional)")</f>
        <v>județul dumneavoastră (opțional)</v>
      </c>
    </row>
    <row r="318">
      <c r="A318" s="1" t="s">
        <v>569</v>
      </c>
      <c r="B318" s="1" t="s">
        <v>570</v>
      </c>
      <c r="C318" s="1" t="str">
        <f>IFERROR(__xludf.DUMMYFUNCTION("GoogleTranslate(B318, ""en"", ""pl"")"),"Wybierz powiat")</f>
        <v>Wybierz powiat</v>
      </c>
      <c r="D318" s="1" t="str">
        <f>IFERROR(__xludf.DUMMYFUNCTION("GoogleTranslate(B318, ""en"", ""pt"")"),"Escolha o seu concelho")</f>
        <v>Escolha o seu concelho</v>
      </c>
      <c r="E318" s="1" t="str">
        <f>IFERROR(__xludf.DUMMYFUNCTION("GoogleTranslate(B318, ""en"", ""bg"")"),"Изберете вашия окръг")</f>
        <v>Изберете вашия окръг</v>
      </c>
      <c r="F318" s="1" t="str">
        <f>IFERROR(__xludf.DUMMYFUNCTION("GoogleTranslate(B318, ""en"", ""ro"")"),"Alege judetul dvs.")</f>
        <v>Alege judetul dvs.</v>
      </c>
    </row>
    <row r="319">
      <c r="A319" s="1" t="s">
        <v>571</v>
      </c>
      <c r="B319" s="1" t="s">
        <v>572</v>
      </c>
      <c r="C319" s="1" t="str">
        <f>IFERROR(__xludf.DUMMYFUNCTION("GoogleTranslate(B319, ""en"", ""pl"")"),"Szukaj")</f>
        <v>Szukaj</v>
      </c>
      <c r="D319" s="1" t="str">
        <f>IFERROR(__xludf.DUMMYFUNCTION("GoogleTranslate(B319, ""en"", ""pt"")"),"Procurar")</f>
        <v>Procurar</v>
      </c>
      <c r="E319" s="1" t="str">
        <f>IFERROR(__xludf.DUMMYFUNCTION("GoogleTranslate(B319, ""en"", ""bg"")"),"Търсене")</f>
        <v>Търсене</v>
      </c>
      <c r="F319" s="1" t="str">
        <f>IFERROR(__xludf.DUMMYFUNCTION("GoogleTranslate(B319, ""en"", ""ro"")"),"Căutare")</f>
        <v>Căutare</v>
      </c>
    </row>
    <row r="320">
      <c r="A320" s="1" t="s">
        <v>573</v>
      </c>
      <c r="B320" s="1" t="s">
        <v>554</v>
      </c>
      <c r="C320" s="1" t="str">
        <f>IFERROR(__xludf.DUMMYFUNCTION("GoogleTranslate(B320, ""en"", ""pl"")"),"Brak wyników wyszukiwania dla tego wyszukiwania. \ NSpróbuj z czegoś innego.")</f>
        <v>Brak wyników wyszukiwania dla tego wyszukiwania. \ NSpróbuj z czegoś innego.</v>
      </c>
      <c r="D320" s="1" t="str">
        <f>IFERROR(__xludf.DUMMYFUNCTION("GoogleTranslate(B320, ""en"", ""pt"")"),"Nenhum resultado encontrado nesta pesquisa. \ NTente com outra coisa.")</f>
        <v>Nenhum resultado encontrado nesta pesquisa. \ NTente com outra coisa.</v>
      </c>
      <c r="E320" s="1" t="str">
        <f>IFERROR(__xludf.DUMMYFUNCTION("GoogleTranslate(B320, ""en"", ""bg"")"),"Няма намерени резултати за това търсене. \ nИзпробвайте тази с нещо друго.")</f>
        <v>Няма намерени резултати за това търсене. \ nИзпробвайте тази с нещо друго.</v>
      </c>
      <c r="F320" s="1" t="str">
        <f>IFERROR(__xludf.DUMMYFUNCTION("GoogleTranslate(B320, ""en"", ""ro"")"),"Nu există rezultate pentru această căutare. \ NÎncercați cu altceva.")</f>
        <v>Nu există rezultate pentru această căutare. \ NÎncercați cu altceva.</v>
      </c>
    </row>
    <row r="321">
      <c r="A321" s="1" t="s">
        <v>574</v>
      </c>
      <c r="B321" s="1" t="s">
        <v>575</v>
      </c>
      <c r="C321" s="1" t="str">
        <f>IFERROR(__xludf.DUMMYFUNCTION("GoogleTranslate(B321, ""en"", ""pl"")"),"Swoją lokalizację (opcjonalnie)")</f>
        <v>Swoją lokalizację (opcjonalnie)</v>
      </c>
      <c r="D321" s="1" t="str">
        <f>IFERROR(__xludf.DUMMYFUNCTION("GoogleTranslate(B321, ""en"", ""pt"")"),"Sua localidade (opcional)")</f>
        <v>Sua localidade (opcional)</v>
      </c>
      <c r="E321" s="1" t="str">
        <f>IFERROR(__xludf.DUMMYFUNCTION("GoogleTranslate(B321, ""en"", ""bg"")"),"Вашето място (по желание)")</f>
        <v>Вашето място (по желание)</v>
      </c>
      <c r="F321" s="1" t="str">
        <f>IFERROR(__xludf.DUMMYFUNCTION("GoogleTranslate(B321, ""en"", ""ro"")"),"localitatea dvs. (opțional)")</f>
        <v>localitatea dvs. (opțional)</v>
      </c>
    </row>
    <row r="322">
      <c r="A322" s="1" t="s">
        <v>576</v>
      </c>
      <c r="B322" s="1" t="s">
        <v>577</v>
      </c>
      <c r="C322" s="1" t="str">
        <f>IFERROR(__xludf.DUMMYFUNCTION("GoogleTranslate(B322, ""en"", ""pl"")"),"Wybierz lokalizację")</f>
        <v>Wybierz lokalizację</v>
      </c>
      <c r="D322" s="1" t="str">
        <f>IFERROR(__xludf.DUMMYFUNCTION("GoogleTranslate(B322, ""en"", ""pt"")"),"Escolha sua localidade")</f>
        <v>Escolha sua localidade</v>
      </c>
      <c r="E322" s="1" t="str">
        <f>IFERROR(__xludf.DUMMYFUNCTION("GoogleTranslate(B322, ""en"", ""bg"")"),"Изберете вашия местност")</f>
        <v>Изберете вашия местност</v>
      </c>
      <c r="F322" s="1" t="str">
        <f>IFERROR(__xludf.DUMMYFUNCTION("GoogleTranslate(B322, ""en"", ""ro"")"),"Alege localitatea")</f>
        <v>Alege localitatea</v>
      </c>
    </row>
    <row r="323">
      <c r="A323" s="1" t="s">
        <v>578</v>
      </c>
      <c r="B323" s="1" t="s">
        <v>572</v>
      </c>
      <c r="C323" s="1" t="str">
        <f>IFERROR(__xludf.DUMMYFUNCTION("GoogleTranslate(B323, ""en"", ""pl"")"),"Szukaj")</f>
        <v>Szukaj</v>
      </c>
      <c r="D323" s="1" t="str">
        <f>IFERROR(__xludf.DUMMYFUNCTION("GoogleTranslate(B323, ""en"", ""pt"")"),"Procurar")</f>
        <v>Procurar</v>
      </c>
      <c r="E323" s="1" t="str">
        <f>IFERROR(__xludf.DUMMYFUNCTION("GoogleTranslate(B323, ""en"", ""bg"")"),"Търсене")</f>
        <v>Търсене</v>
      </c>
      <c r="F323" s="1" t="str">
        <f>IFERROR(__xludf.DUMMYFUNCTION("GoogleTranslate(B323, ""en"", ""ro"")"),"Căutare")</f>
        <v>Căutare</v>
      </c>
    </row>
    <row r="324">
      <c r="A324" s="1" t="s">
        <v>579</v>
      </c>
      <c r="B324" s="1" t="s">
        <v>554</v>
      </c>
      <c r="C324" s="1" t="str">
        <f>IFERROR(__xludf.DUMMYFUNCTION("GoogleTranslate(B324, ""en"", ""pl"")"),"Brak wyników wyszukiwania dla tego wyszukiwania. \ NSpróbuj z czegoś innego.")</f>
        <v>Brak wyników wyszukiwania dla tego wyszukiwania. \ NSpróbuj z czegoś innego.</v>
      </c>
      <c r="D324" s="1" t="str">
        <f>IFERROR(__xludf.DUMMYFUNCTION("GoogleTranslate(B324, ""en"", ""pt"")"),"Nenhum resultado encontrado nesta pesquisa. \ NTente com outra coisa.")</f>
        <v>Nenhum resultado encontrado nesta pesquisa. \ NTente com outra coisa.</v>
      </c>
      <c r="E324" s="1" t="str">
        <f>IFERROR(__xludf.DUMMYFUNCTION("GoogleTranslate(B324, ""en"", ""bg"")"),"Няма намерени резултати за това търсене. \ nИзпробвайте тази с нещо друго.")</f>
        <v>Няма намерени резултати за това търсене. \ nИзпробвайте тази с нещо друго.</v>
      </c>
      <c r="F324" s="1" t="str">
        <f>IFERROR(__xludf.DUMMYFUNCTION("GoogleTranslate(B324, ""en"", ""ro"")"),"Nu există rezultate pentru această căutare. \ NÎncercați cu altceva.")</f>
        <v>Nu există rezultate pentru această căutare. \ NÎncercați cu altceva.</v>
      </c>
    </row>
    <row r="325">
      <c r="A325" s="1" t="s">
        <v>580</v>
      </c>
      <c r="B325" s="1" t="s">
        <v>246</v>
      </c>
      <c r="C325" s="1" t="str">
        <f>IFERROR(__xludf.DUMMYFUNCTION("GoogleTranslate(B325, ""en"", ""pl"")"),"App Metrics")</f>
        <v>App Metrics</v>
      </c>
      <c r="D325" s="1" t="str">
        <f>IFERROR(__xludf.DUMMYFUNCTION("GoogleTranslate(B325, ""en"", ""pt"")"),"app Metrics")</f>
        <v>app Metrics</v>
      </c>
      <c r="E325" s="1" t="str">
        <f>IFERROR(__xludf.DUMMYFUNCTION("GoogleTranslate(B325, ""en"", ""bg"")"),"App Metrics")</f>
        <v>App Metrics</v>
      </c>
      <c r="F325" s="1" t="str">
        <f>IFERROR(__xludf.DUMMYFUNCTION("GoogleTranslate(B325, ""en"", ""ro"")"),"App Metrics")</f>
        <v>App Metrics</v>
      </c>
    </row>
    <row r="326">
      <c r="A326" s="1" t="s">
        <v>581</v>
      </c>
      <c r="B326" s="1" t="s">
        <v>582</v>
      </c>
      <c r="C326" s="1" t="str">
        <f>IFERROR(__xludf.DUMMYFUNCTION("GoogleTranslate(B326, ""en"", ""pl"")"),"DOH chciałby zrozumieć korzystania z aplikacji w celu jej poprawę. \ N \ nIm aplikacja będzie zbierać anonimowe dane o tym, jak korzystać z aplikacji i skuteczność procesów Alert ekspozycji. \ N informacja \ nW gromadzone przez DOH bezpośrednio i nie używ"&amp;"a żadnych osób trzecich do zbierania metryk. ** Te informacje są zbierane tylko za zgodą użytkownika i nie mogą być wykorzystywane do identyfikacji użytkownika. **")</f>
        <v>DOH chciałby zrozumieć korzystania z aplikacji w celu jej poprawę. \ N \ nIm aplikacja będzie zbierać anonimowe dane o tym, jak korzystać z aplikacji i skuteczność procesów Alert ekspozycji. \ N informacja \ nW gromadzone przez DOH bezpośrednio i nie używa żadnych osób trzecich do zbierania metryk. ** Te informacje są zbierane tylko za zgodą użytkownika i nie mogą być wykorzystywane do identyfikacji użytkownika. **</v>
      </c>
      <c r="D326" s="1" t="str">
        <f>IFERROR(__xludf.DUMMYFUNCTION("GoogleTranslate(B326, ""en"", ""pt"")"),"O DOH gostaria de entender o uso do App para o propósito de melhorá-lo. \ N \ nO aplicativo irá coletar métricas anônimas sobre como você usa o aplicativo e a eficácia dos processos de Alerta de Exposição. \ N informações \ n Este é recolhida pela DOH dir"&amp;"etamente e não usa quaisquer terceiros para coletar métricas. ** Esta informação só é recolhida com o seu consentimento e não pode ser usado para identificá-lo. **")</f>
        <v>O DOH gostaria de entender o uso do App para o propósito de melhorá-lo. \ N \ nO aplicativo irá coletar métricas anônimas sobre como você usa o aplicativo e a eficácia dos processos de Alerta de Exposição. \ N informações \ n Este é recolhida pela DOH diretamente e não usa quaisquer terceiros para coletar métricas. ** Esta informação só é recolhida com o seu consentimento e não pode ser usado para identificá-lo. **</v>
      </c>
      <c r="E326" s="1" t="str">
        <f>IFERROR(__xludf.DUMMYFUNCTION("GoogleTranslate(B326, ""en"", ""bg"")"),"Най-DOH биха искали да разберат как използвате приложението, за целите на подобряването й. \ Н ап \ nКодът за да събира анонимни показатели за това как да използвате приложението и ефективността на сигнализиране на експонацията процеси. \ Н \ nТова информ"&amp;"ация се събира от DOH директно и не използва никакви трети страни да се съберат показатели. ** Тази информация се събира само с Ваше съгласие и не може да се използва, за да ви идентифицира. **")</f>
        <v>Най-DOH биха искали да разберат как използвате приложението, за целите на подобряването й. \ Н ап \ nКодът за да събира анонимни показатели за това как да използвате приложението и ефективността на сигнализиране на експонацията процеси. \ Н \ nТова информация се събира от DOH директно и не използва никакви трети страни да се съберат показатели. ** Тази информация се събира само с Ваше съгласие и не може да се използва, за да ви идентифицира. **</v>
      </c>
      <c r="F326" s="1" t="str">
        <f>IFERROR(__xludf.DUMMYFUNCTION("GoogleTranslate(B326, ""en"", ""ro"")"),"DOH ar dori să înțeleagă utilizarea de către dvs. App în scopul îmbunătățirii acesteia. \ N \ nVersiunea aplicație va colecta valori anonime despre modul în care utilizați aplicația și eficiența proceselor de alertă de expunere. \ N \ Informațiile nAceast"&amp;"ă sunt colectate de către DOH în mod direct și nu utilizează terțe părți pentru a aduna valori. ** Aceste informații sunt colectate numai cu acordul dumneavoastră și nu pot fi folosite pentru a vă identifica. **")</f>
        <v>DOH ar dori să înțeleagă utilizarea de către dvs. App în scopul îmbunătățirii acesteia. \ N \ nVersiunea aplicație va colecta valori anonime despre modul în care utilizați aplicația și eficiența proceselor de alertă de expunere. \ N \ Informațiile nAceastă sunt colectate de către DOH în mod direct și nu utilizează terțe părți pentru a aduna valori. ** Aceste informații sunt colectate numai cu acordul dumneavoastră și nu pot fi folosite pentru a vă identifica. **</v>
      </c>
    </row>
    <row r="327">
      <c r="A327" s="1" t="s">
        <v>583</v>
      </c>
      <c r="B327" s="1" t="s">
        <v>584</v>
      </c>
      <c r="C327" s="1" t="str">
        <f>IFERROR(__xludf.DUMMYFUNCTION("GoogleTranslate(B327, ""en"", ""pl"")"),"Jeśli zmienisz zdanie, możesz zmienić te uprawnienia w Ustawieniach w dowolnym momencie.")</f>
        <v>Jeśli zmienisz zdanie, możesz zmienić te uprawnienia w Ustawieniach w dowolnym momencie.</v>
      </c>
      <c r="D327" s="1" t="str">
        <f>IFERROR(__xludf.DUMMYFUNCTION("GoogleTranslate(B327, ""en"", ""pt"")"),"Se você mudar sua mente, você pode alterar essas permissões em Configurações a qualquer momento.")</f>
        <v>Se você mudar sua mente, você pode alterar essas permissões em Configurações a qualquer momento.</v>
      </c>
      <c r="E327" s="1" t="str">
        <f>IFERROR(__xludf.DUMMYFUNCTION("GoogleTranslate(B327, ""en"", ""bg"")"),"Ако промените мнението си, можете да промените тези разрешения в настройките по всяко време.")</f>
        <v>Ако промените мнението си, можете да промените тези разрешения в настройките по всяко време.</v>
      </c>
      <c r="F327" s="1" t="str">
        <f>IFERROR(__xludf.DUMMYFUNCTION("GoogleTranslate(B327, ""en"", ""ro"")"),"Dacă vă răzgândiți, puteți modifica aceste permisiuni în Setări, în orice moment.")</f>
        <v>Dacă vă răzgândiți, puteți modifica aceste permisiuni în Setări, în orice moment.</v>
      </c>
    </row>
    <row r="328">
      <c r="A328" s="1" t="s">
        <v>585</v>
      </c>
      <c r="B328" s="1" t="s">
        <v>586</v>
      </c>
      <c r="C328" s="1" t="str">
        <f>IFERROR(__xludf.DUMMYFUNCTION("GoogleTranslate(B328, ""en"", ""pl"")"),"Tak, zgoda")</f>
        <v>Tak, zgoda</v>
      </c>
      <c r="D328" s="1" t="str">
        <f>IFERROR(__xludf.DUMMYFUNCTION("GoogleTranslate(B328, ""en"", ""pt"")"),"Sim, o consentimento I")</f>
        <v>Sim, o consentimento I</v>
      </c>
      <c r="E328" s="1" t="str">
        <f>IFERROR(__xludf.DUMMYFUNCTION("GoogleTranslate(B328, ""en"", ""bg"")"),"Да, аз съгласие")</f>
        <v>Да, аз съгласие</v>
      </c>
      <c r="F328" s="1" t="str">
        <f>IFERROR(__xludf.DUMMYFUNCTION("GoogleTranslate(B328, ""en"", ""ro"")"),"Da, consimțământul I")</f>
        <v>Da, consimțământul I</v>
      </c>
    </row>
    <row r="329">
      <c r="A329" s="1" t="s">
        <v>587</v>
      </c>
      <c r="B329" s="1" t="s">
        <v>485</v>
      </c>
      <c r="C329" s="1" t="str">
        <f>IFERROR(__xludf.DUMMYFUNCTION("GoogleTranslate(B329, ""en"", ""pl"")"),"Nie, dziękuję")</f>
        <v>Nie, dziękuję</v>
      </c>
      <c r="D329" s="1" t="str">
        <f>IFERROR(__xludf.DUMMYFUNCTION("GoogleTranslate(B329, ""en"", ""pt"")"),"Não, obrigado")</f>
        <v>Não, obrigado</v>
      </c>
      <c r="E329" s="1" t="str">
        <f>IFERROR(__xludf.DUMMYFUNCTION("GoogleTranslate(B329, ""en"", ""bg"")"),"Не благодаря")</f>
        <v>Не благодаря</v>
      </c>
      <c r="F329" s="1" t="str">
        <f>IFERROR(__xludf.DUMMYFUNCTION("GoogleTranslate(B329, ""en"", ""ro"")"),"Nu multumesc")</f>
        <v>Nu multumesc</v>
      </c>
    </row>
    <row r="330">
      <c r="A330" s="1" t="s">
        <v>588</v>
      </c>
      <c r="B330" s="1" t="s">
        <v>246</v>
      </c>
      <c r="C330" s="1" t="str">
        <f>IFERROR(__xludf.DUMMYFUNCTION("GoogleTranslate(B330, ""en"", ""pl"")"),"App Metrics")</f>
        <v>App Metrics</v>
      </c>
      <c r="D330" s="1" t="str">
        <f>IFERROR(__xludf.DUMMYFUNCTION("GoogleTranslate(B330, ""en"", ""pt"")"),"app Metrics")</f>
        <v>app Metrics</v>
      </c>
      <c r="E330" s="1" t="str">
        <f>IFERROR(__xludf.DUMMYFUNCTION("GoogleTranslate(B330, ""en"", ""bg"")"),"App Metrics")</f>
        <v>App Metrics</v>
      </c>
      <c r="F330" s="1" t="str">
        <f>IFERROR(__xludf.DUMMYFUNCTION("GoogleTranslate(B330, ""en"", ""ro"")"),"App Metrics")</f>
        <v>App Metrics</v>
      </c>
    </row>
    <row r="331">
      <c r="A331" s="1" t="s">
        <v>589</v>
      </c>
      <c r="B331" s="1" t="s">
        <v>590</v>
      </c>
      <c r="C331" s="1" t="str">
        <f>IFERROR(__xludf.DUMMYFUNCTION("GoogleTranslate(B331, ""en"", ""pl"")"),"HSE chciałby zrozumieć korzystania z aplikacji w celu jej poprawę. \ N \ nIm aplikacja będzie zbierać anonimowe dane o tym, jak korzystać z aplikacji i skuteczności Ekspozycja procesy alert. \ N informacja \ nW gromadzone przez HSE bezpośrednio i nie używ"&amp;"a żadnych osób trzecich do zbierania metryk. ** Te informacje są zbierane tylko za zgodą użytkownika i nie mogą być wykorzystywane do identyfikacji użytkownika. **")</f>
        <v>HSE chciałby zrozumieć korzystania z aplikacji w celu jej poprawę. \ N \ nIm aplikacja będzie zbierać anonimowe dane o tym, jak korzystać z aplikacji i skuteczności Ekspozycja procesy alert. \ N informacja \ nW gromadzone przez HSE bezpośrednio i nie używa żadnych osób trzecich do zbierania metryk. ** Te informacje są zbierane tylko za zgodą użytkownika i nie mogą być wykorzystywane do identyfikacji użytkownika. **</v>
      </c>
      <c r="D331" s="1" t="str">
        <f>IFERROR(__xludf.DUMMYFUNCTION("GoogleTranslate(B331, ""en"", ""pt"")"),"O HSE gostaria de entender o uso do App para o propósito de melhorá-lo. \ N \ nO aplicativo irá coletar métricas anônimas sobre como você usa o aplicativo e a eficácia da Exposição processos de alerta. \ N informações \ n Este é recolhida pela HSE diretam"&amp;"ente e não usa quaisquer terceiros para coletar métricas. ** Esta informação só é recolhida com o seu consentimento e não pode ser usado para identificá-lo. **")</f>
        <v>O HSE gostaria de entender o uso do App para o propósito de melhorá-lo. \ N \ nO aplicativo irá coletar métricas anônimas sobre como você usa o aplicativo e a eficácia da Exposição processos de alerta. \ N informações \ n Este é recolhida pela HSE diretamente e não usa quaisquer terceiros para coletar métricas. ** Esta informação só é recolhida com o seu consentimento e não pode ser usado para identificá-lo. **</v>
      </c>
      <c r="E331" s="1" t="str">
        <f>IFERROR(__xludf.DUMMYFUNCTION("GoogleTranslate(B331, ""en"", ""bg"")"),"В HSE биха искали да разберат как използвате приложението, за целите на подобряването й. \ Н ап \ nКодът за да събира анонимни показатели за това как да използвате приложението и ефективността на експонацията сигнализиране процеси. \ Н \ nТова информация "&amp;"се събира от HSE директно и не използва никакви трети страни да се съберат показатели. ** Тази информация се събира само с Ваше съгласие и не може да се използва, за да ви идентифицира. **")</f>
        <v>В HSE биха искали да разберат как използвате приложението, за целите на подобряването й. \ Н ап \ nКодът за да събира анонимни показатели за това как да използвате приложението и ефективността на експонацията сигнализиране процеси. \ Н \ nТова информация се събира от HSE директно и не използва никакви трети страни да се съберат показатели. ** Тази информация се събира само с Ваше съгласие и не може да се използва, за да ви идентифицира. **</v>
      </c>
      <c r="F331" s="1" t="str">
        <f>IFERROR(__xludf.DUMMYFUNCTION("GoogleTranslate(B331, ""en"", ""ro"")"),"HSE ar dori să înțeleagă utilizarea de către dvs. App în scopul îmbunătățirii acesteia. \ N \ nVersiunea aplicație va colecta valori anonime despre modul în care utilizați aplicația și eficiența expunerii proceselor de alertă. \ N \ Informațiile nAceastă "&amp;"sunt colectate de către HSE în mod direct și nu utilizează terțe părți pentru a aduna valori. ** Aceste informații sunt colectate numai cu acordul dumneavoastră și nu pot fi folosite pentru a vă identifica. **")</f>
        <v>HSE ar dori să înțeleagă utilizarea de către dvs. App în scopul îmbunătățirii acesteia. \ N \ nVersiunea aplicație va colecta valori anonime despre modul în care utilizați aplicația și eficiența expunerii proceselor de alertă. \ N \ Informațiile nAceastă sunt colectate de către HSE în mod direct și nu utilizează terțe părți pentru a aduna valori. ** Aceste informații sunt colectate numai cu acordul dumneavoastră și nu pot fi folosite pentru a vă identifica. **</v>
      </c>
    </row>
    <row r="332">
      <c r="A332" s="1" t="s">
        <v>591</v>
      </c>
      <c r="B332" s="1" t="s">
        <v>592</v>
      </c>
      <c r="C332" s="1" t="str">
        <f>IFERROR(__xludf.DUMMYFUNCTION("GoogleTranslate(B332, ""en"", ""pl"")"),"Udostępnianie statystyk użytkowania aplikacji")</f>
        <v>Udostępnianie statystyk użytkowania aplikacji</v>
      </c>
      <c r="D332" s="1" t="str">
        <f>IFERROR(__xludf.DUMMYFUNCTION("GoogleTranslate(B332, ""en"", ""pt"")"),"estatísticas de uso aplicativo de compartilhamento")</f>
        <v>estatísticas de uso aplicativo de compartilhamento</v>
      </c>
      <c r="E332" s="1" t="str">
        <f>IFERROR(__xludf.DUMMYFUNCTION("GoogleTranslate(B332, ""en"", ""bg"")"),"Споделяне на статистическите данни за употребата на приложенията")</f>
        <v>Споделяне на статистическите данни за употребата на приложенията</v>
      </c>
      <c r="F332" s="1" t="str">
        <f>IFERROR(__xludf.DUMMYFUNCTION("GoogleTranslate(B332, ""en"", ""ro"")"),"statistici de utilizare Trimite aplicația")</f>
        <v>statistici de utilizare Trimite aplicația</v>
      </c>
    </row>
    <row r="333">
      <c r="A333" s="1" t="s">
        <v>593</v>
      </c>
      <c r="B333" s="1" t="s">
        <v>594</v>
      </c>
      <c r="C333" s="1" t="str">
        <f>IFERROR(__xludf.DUMMYFUNCTION("GoogleTranslate(B333, ""en"", ""pl"")"),"Ekspozycja Alert jest teraz dostępna dla Ciebie")</f>
        <v>Ekspozycja Alert jest teraz dostępna dla Ciebie</v>
      </c>
      <c r="D333" s="1" t="str">
        <f>IFERROR(__xludf.DUMMYFUNCTION("GoogleTranslate(B333, ""en"", ""pt"")"),"Alerta exposição está agora disponível para você")</f>
        <v>Alerta exposição está agora disponível para você</v>
      </c>
      <c r="E333" s="1" t="str">
        <f>IFERROR(__xludf.DUMMYFUNCTION("GoogleTranslate(B333, ""en"", ""bg"")"),"Изложение Alert е вече на разположение за вас")</f>
        <v>Изложение Alert е вече на разположение за вас</v>
      </c>
      <c r="F333" s="1" t="str">
        <f>IFERROR(__xludf.DUMMYFUNCTION("GoogleTranslate(B333, ""en"", ""ro"")"),"Expunerea Alert este acum disponibil pentru tine")</f>
        <v>Expunerea Alert este acum disponibil pentru tine</v>
      </c>
    </row>
    <row r="334">
      <c r="A334" s="1" t="s">
        <v>595</v>
      </c>
      <c r="B334" s="1" t="s">
        <v>596</v>
      </c>
      <c r="C334" s="1" t="str">
        <f>IFERROR(__xludf.DUMMYFUNCTION("GoogleTranslate(B334, ""en"", ""pl"")"),"Uzyskać konfigurację teraz")</f>
        <v>Uzyskać konfigurację teraz</v>
      </c>
      <c r="D334" s="1" t="str">
        <f>IFERROR(__xludf.DUMMYFUNCTION("GoogleTranslate(B334, ""en"", ""pt"")"),"Obter configuração agora")</f>
        <v>Obter configuração agora</v>
      </c>
      <c r="E334" s="1" t="str">
        <f>IFERROR(__xludf.DUMMYFUNCTION("GoogleTranslate(B334, ""en"", ""bg"")"),"Вземи сега за настройка")</f>
        <v>Вземи сега за настройка</v>
      </c>
      <c r="F334" s="1" t="str">
        <f>IFERROR(__xludf.DUMMYFUNCTION("GoogleTranslate(B334, ""en"", ""ro"")"),"Obțineți configurare acum")</f>
        <v>Obțineți configurare acum</v>
      </c>
    </row>
    <row r="335">
      <c r="A335" s="1" t="s">
        <v>597</v>
      </c>
      <c r="B335" s="1" t="s">
        <v>598</v>
      </c>
      <c r="C335" s="1" t="str">
        <f>IFERROR(__xludf.DUMMYFUNCTION("GoogleTranslate(B335, ""en"", ""pl"")"),"cyfrowy kod {{numer}}")</f>
        <v>cyfrowy kod {{numer}}</v>
      </c>
      <c r="D335" s="1" t="str">
        <f>IFERROR(__xludf.DUMMYFUNCTION("GoogleTranslate(B335, ""en"", ""pt"")"),"Código dígitos {{number}}")</f>
        <v>Código dígitos {{number}}</v>
      </c>
      <c r="E335" s="1" t="str">
        <f>IFERROR(__xludf.DUMMYFUNCTION("GoogleTranslate(B335, ""en"", ""bg"")"),"Код цифри {{номер}}")</f>
        <v>Код цифри {{номер}}</v>
      </c>
      <c r="F335" s="1" t="str">
        <f>IFERROR(__xludf.DUMMYFUNCTION("GoogleTranslate(B335, ""en"", ""ro"")"),"Cod cifră {{numărul}}")</f>
        <v>Cod cifră {{numărul}}</v>
      </c>
    </row>
    <row r="336">
      <c r="A336" s="1" t="s">
        <v>599</v>
      </c>
      <c r="B336" s="1" t="s">
        <v>600</v>
      </c>
      <c r="C336" s="1" t="str">
        <f>IFERROR(__xludf.DUMMYFUNCTION("GoogleTranslate(B336, ""en"", ""pl"")"),"Wpisz {{count}} cyfrowy kod")</f>
        <v>Wpisz {{count}} cyfrowy kod</v>
      </c>
      <c r="D336" s="1" t="str">
        <f>IFERROR(__xludf.DUMMYFUNCTION("GoogleTranslate(B336, ""en"", ""pt"")"),"Digite {{count}} código de três dígitos")</f>
        <v>Digite {{count}} código de três dígitos</v>
      </c>
      <c r="E336" s="1" t="str">
        <f>IFERROR(__xludf.DUMMYFUNCTION("GoogleTranslate(B336, ""en"", ""bg"")"),"Въвеждане {{брой}} цифров код")</f>
        <v>Въвеждане {{брой}} цифров код</v>
      </c>
      <c r="F336" s="1" t="str">
        <f>IFERROR(__xludf.DUMMYFUNCTION("GoogleTranslate(B336, ""en"", ""ro"")"),"Introduceți {{count}} cod de cifre")</f>
        <v>Introduceți {{count}} cod de cifre</v>
      </c>
    </row>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0.75" footer="0.0" header="0.0" left="0.7" right="0.7" top="0.75"/>
  <pageSetup orientation="portrait"/>
  <drawing r:id="rId1"/>
</worksheet>
</file>