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D:\인권이라이프\강의실에서\학부\기초통계학\실습자료\"/>
    </mc:Choice>
  </mc:AlternateContent>
  <xr:revisionPtr revIDLastSave="0" documentId="13_ncr:1_{042F7C6F-E9C9-45F3-9262-B84C809843B7}" xr6:coauthVersionLast="47" xr6:coauthVersionMax="47" xr10:uidLastSave="{00000000-0000-0000-0000-000000000000}"/>
  <bookViews>
    <workbookView xWindow="4320" yWindow="-14220" windowWidth="23250" windowHeight="12450" activeTab="3" xr2:uid="{C671C7EB-C1E2-49B8-9C2A-6A69A29F1D62}"/>
  </bookViews>
  <sheets>
    <sheet name="혈압-콜레스데롤" sheetId="38" r:id="rId1"/>
    <sheet name="스마트폰조사" sheetId="53" r:id="rId2"/>
    <sheet name="올림픽100M우승기록-1" sheetId="15" r:id="rId3"/>
    <sheet name="특수확률분포" sheetId="58" r:id="rId4"/>
    <sheet name="AIDS" sheetId="31" r:id="rId5"/>
    <sheet name="제품강도" sheetId="39" r:id="rId6"/>
    <sheet name="수면시간" sheetId="42" r:id="rId7"/>
    <sheet name="WCGS" sheetId="45" r:id="rId8"/>
    <sheet name="이분산-자유도" sheetId="11" r:id="rId9"/>
    <sheet name="Aspirin" sheetId="49" r:id="rId10"/>
    <sheet name="병아리" sheetId="50" r:id="rId11"/>
    <sheet name="올림픽100M우승기록-2" sheetId="13" r:id="rId12"/>
    <sheet name="올림픽100M우승기록-3" sheetId="14" r:id="rId13"/>
    <sheet name="cement" sheetId="23" r:id="rId14"/>
    <sheet name="Mendel의 교배실험" sheetId="1" r:id="rId15"/>
    <sheet name="미국경마" sheetId="24" r:id="rId16"/>
    <sheet name="성별 스마트폰 선호도" sheetId="4" r:id="rId17"/>
    <sheet name="림프종" sheetId="27" r:id="rId18"/>
    <sheet name="코골이정도와 심장질환" sheetId="10" r:id="rId19"/>
    <sheet name="플로리다법원" sheetId="30" r:id="rId20"/>
    <sheet name="_KESS결과시트_" sheetId="55" r:id="rId21"/>
    <sheet name="_KESS번역시트_" sheetId="57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58" l="1"/>
  <c r="F5" i="58"/>
  <c r="I13" i="58"/>
  <c r="G13" i="58"/>
  <c r="F13" i="58"/>
  <c r="I11" i="58"/>
  <c r="G11" i="58"/>
  <c r="F11" i="58"/>
  <c r="G9" i="58"/>
  <c r="F9" i="58"/>
  <c r="G8" i="58"/>
  <c r="F8" i="58"/>
  <c r="I3" i="58"/>
  <c r="F3" i="58"/>
  <c r="G3" i="58"/>
  <c r="I40" i="55"/>
  <c r="F42" i="55"/>
  <c r="E42" i="55"/>
  <c r="D42" i="55"/>
  <c r="C42" i="55"/>
  <c r="D5" i="49"/>
  <c r="C5" i="49"/>
  <c r="D3" i="49"/>
  <c r="C3" i="49"/>
  <c r="B6" i="11"/>
  <c r="B5" i="11"/>
  <c r="D10" i="42"/>
  <c r="D11" i="42"/>
  <c r="D9" i="42"/>
  <c r="D8" i="42"/>
  <c r="D7" i="42"/>
  <c r="D6" i="42"/>
  <c r="D5" i="42"/>
  <c r="D4" i="42"/>
  <c r="D3" i="42"/>
  <c r="D2" i="42"/>
  <c r="C9" i="24"/>
  <c r="C8" i="24"/>
  <c r="C7" i="24"/>
  <c r="C6" i="24"/>
  <c r="C5" i="24"/>
  <c r="C4" i="24"/>
  <c r="C3" i="24"/>
  <c r="C2" i="2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C57" i="14"/>
  <c r="C56" i="14"/>
  <c r="C54" i="14"/>
  <c r="C55" i="14"/>
  <c r="B9" i="11"/>
  <c r="B8" i="11"/>
  <c r="B7" i="11"/>
  <c r="D3" i="11"/>
  <c r="D2" i="11"/>
</calcChain>
</file>

<file path=xl/sharedStrings.xml><?xml version="1.0" encoding="utf-8"?>
<sst xmlns="http://schemas.openxmlformats.org/spreadsheetml/2006/main" count="890" uniqueCount="301">
  <si>
    <t>이론</t>
    <phoneticPr fontId="1" type="noConversion"/>
  </si>
  <si>
    <t>관측수</t>
    <phoneticPr fontId="1" type="noConversion"/>
  </si>
  <si>
    <t>완두종류</t>
    <phoneticPr fontId="1" type="noConversion"/>
  </si>
  <si>
    <t>R/Y</t>
    <phoneticPr fontId="1" type="noConversion"/>
  </si>
  <si>
    <t>R/G</t>
    <phoneticPr fontId="1" type="noConversion"/>
  </si>
  <si>
    <t>W/Y</t>
    <phoneticPr fontId="1" type="noConversion"/>
  </si>
  <si>
    <t>W/G</t>
    <phoneticPr fontId="1" type="noConversion"/>
  </si>
  <si>
    <t>성별</t>
    <phoneticPr fontId="1" type="noConversion"/>
  </si>
  <si>
    <t>모델</t>
    <phoneticPr fontId="1" type="noConversion"/>
  </si>
  <si>
    <t>빈도</t>
    <phoneticPr fontId="1" type="noConversion"/>
  </si>
  <si>
    <t>남자</t>
    <phoneticPr fontId="1" type="noConversion"/>
  </si>
  <si>
    <t>여자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</si>
  <si>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</si>
  <si>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</si>
  <si>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</si>
  <si>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심장질환</t>
    <phoneticPr fontId="1" type="noConversion"/>
  </si>
  <si>
    <t>코골이정도</t>
    <phoneticPr fontId="1" type="noConversion"/>
  </si>
  <si>
    <t>Y</t>
    <phoneticPr fontId="1" type="noConversion"/>
  </si>
  <si>
    <t>N</t>
    <phoneticPr fontId="1" type="noConversion"/>
  </si>
  <si>
    <t>골지않음</t>
    <phoneticPr fontId="1" type="noConversion"/>
  </si>
  <si>
    <t>가끔 꼶</t>
    <phoneticPr fontId="1" type="noConversion"/>
  </si>
  <si>
    <t>거의 매일</t>
    <phoneticPr fontId="1" type="noConversion"/>
  </si>
  <si>
    <t>매일</t>
    <phoneticPr fontId="1" type="noConversion"/>
  </si>
  <si>
    <t>그룹</t>
    <phoneticPr fontId="1" type="noConversion"/>
  </si>
  <si>
    <t>표본크기</t>
    <phoneticPr fontId="1" type="noConversion"/>
  </si>
  <si>
    <t>표본표준편차</t>
    <phoneticPr fontId="1" type="noConversion"/>
  </si>
  <si>
    <t>표본분산</t>
    <phoneticPr fontId="1" type="noConversion"/>
  </si>
  <si>
    <t>자유도분자</t>
    <phoneticPr fontId="1" type="noConversion"/>
  </si>
  <si>
    <t>자유도분모</t>
    <phoneticPr fontId="1" type="noConversion"/>
  </si>
  <si>
    <t>자유도</t>
    <phoneticPr fontId="1" type="noConversion"/>
  </si>
  <si>
    <t>t-분위수(0.025)</t>
    <phoneticPr fontId="1" type="noConversion"/>
  </si>
  <si>
    <t>t-분위수(0.05)</t>
    <phoneticPr fontId="1" type="noConversion"/>
  </si>
  <si>
    <t>연도</t>
    <phoneticPr fontId="1" type="noConversion"/>
  </si>
  <si>
    <t>연도</t>
  </si>
  <si>
    <t>기록</t>
  </si>
  <si>
    <t>성별</t>
  </si>
  <si>
    <t>기록</t>
    <phoneticPr fontId="1" type="noConversion"/>
  </si>
  <si>
    <t>남</t>
    <phoneticPr fontId="1" type="noConversion"/>
  </si>
  <si>
    <t>여</t>
    <phoneticPr fontId="1" type="noConversion"/>
  </si>
  <si>
    <t>상호작용</t>
  </si>
  <si>
    <t>X2</t>
  </si>
  <si>
    <t>X3</t>
  </si>
  <si>
    <t>X4</t>
  </si>
  <si>
    <t>7일</t>
  </si>
  <si>
    <t>X1</t>
    <phoneticPr fontId="1" type="noConversion"/>
  </si>
  <si>
    <t>출발선</t>
    <phoneticPr fontId="1" type="noConversion"/>
  </si>
  <si>
    <t>우승수</t>
    <phoneticPr fontId="1" type="noConversion"/>
  </si>
  <si>
    <t>확률</t>
    <phoneticPr fontId="1" type="noConversion"/>
  </si>
  <si>
    <t>위치</t>
    <phoneticPr fontId="1" type="noConversion"/>
  </si>
  <si>
    <t>안쪽</t>
    <phoneticPr fontId="1" type="noConversion"/>
  </si>
  <si>
    <t>바깥쪽</t>
    <phoneticPr fontId="1" type="noConversion"/>
  </si>
  <si>
    <t>처치</t>
    <phoneticPr fontId="1" type="noConversion"/>
  </si>
  <si>
    <t>CP</t>
    <phoneticPr fontId="1" type="noConversion"/>
  </si>
  <si>
    <t>BP</t>
    <phoneticPr fontId="1" type="noConversion"/>
  </si>
  <si>
    <t>종량크기</t>
    <phoneticPr fontId="1" type="noConversion"/>
  </si>
  <si>
    <t>현저히작아짐</t>
    <phoneticPr fontId="1" type="noConversion"/>
  </si>
  <si>
    <t>부분적으로작아짐</t>
    <phoneticPr fontId="1" type="noConversion"/>
  </si>
  <si>
    <t>변화없음</t>
    <phoneticPr fontId="1" type="noConversion"/>
  </si>
  <si>
    <t>더 진행됨</t>
    <phoneticPr fontId="1" type="noConversion"/>
  </si>
  <si>
    <t>피해자</t>
    <phoneticPr fontId="1" type="noConversion"/>
  </si>
  <si>
    <t>피고인</t>
    <phoneticPr fontId="1" type="noConversion"/>
  </si>
  <si>
    <t>사형여부</t>
    <phoneticPr fontId="1" type="noConversion"/>
  </si>
  <si>
    <t>백인</t>
    <phoneticPr fontId="1" type="noConversion"/>
  </si>
  <si>
    <t>흑인</t>
    <phoneticPr fontId="1" type="noConversion"/>
  </si>
  <si>
    <t>예</t>
    <phoneticPr fontId="1" type="noConversion"/>
  </si>
  <si>
    <t>아니오</t>
    <phoneticPr fontId="1" type="noConversion"/>
  </si>
  <si>
    <t>건수</t>
    <phoneticPr fontId="1" type="noConversion"/>
  </si>
  <si>
    <t>남자04</t>
    <phoneticPr fontId="1" type="noConversion"/>
  </si>
  <si>
    <t>여자04</t>
    <phoneticPr fontId="1" type="noConversion"/>
  </si>
  <si>
    <t>남자24</t>
    <phoneticPr fontId="1" type="noConversion"/>
  </si>
  <si>
    <t>여자24</t>
    <phoneticPr fontId="1" type="noConversion"/>
  </si>
  <si>
    <t>기간</t>
    <phoneticPr fontId="1" type="noConversion"/>
  </si>
  <si>
    <t>ID</t>
  </si>
  <si>
    <t>나이</t>
  </si>
  <si>
    <t>수축혈압1</t>
  </si>
  <si>
    <t>이완혈압1</t>
  </si>
  <si>
    <t>콜레스테롤1</t>
  </si>
  <si>
    <t>수축혈압2</t>
  </si>
  <si>
    <t>이완혈압2</t>
  </si>
  <si>
    <t>콜레스테롤2</t>
  </si>
  <si>
    <t>F</t>
  </si>
  <si>
    <t>M</t>
  </si>
  <si>
    <t>강도</t>
    <phoneticPr fontId="1" type="noConversion"/>
  </si>
  <si>
    <t>환자</t>
    <phoneticPr fontId="1" type="noConversion"/>
  </si>
  <si>
    <t>처리1</t>
    <phoneticPr fontId="1" type="noConversion"/>
  </si>
  <si>
    <t>처리2</t>
    <phoneticPr fontId="1" type="noConversion"/>
  </si>
  <si>
    <t>차</t>
    <phoneticPr fontId="1" type="noConversion"/>
  </si>
  <si>
    <t>유형</t>
    <phoneticPr fontId="1" type="noConversion"/>
  </si>
  <si>
    <t>A</t>
  </si>
  <si>
    <t>B</t>
  </si>
  <si>
    <t>콜레스테롤</t>
    <phoneticPr fontId="1" type="noConversion"/>
  </si>
  <si>
    <t>Aspirin</t>
    <phoneticPr fontId="1" type="noConversion"/>
  </si>
  <si>
    <t>placebo</t>
    <phoneticPr fontId="1" type="noConversion"/>
  </si>
  <si>
    <t>심장마비</t>
    <phoneticPr fontId="1" type="noConversion"/>
  </si>
  <si>
    <t>결과</t>
    <phoneticPr fontId="1" type="noConversion"/>
  </si>
  <si>
    <t>뇌졸중</t>
    <phoneticPr fontId="1" type="noConversion"/>
  </si>
  <si>
    <t>사료</t>
    <phoneticPr fontId="1" type="noConversion"/>
  </si>
  <si>
    <t>몸무게</t>
    <phoneticPr fontId="1" type="noConversion"/>
  </si>
  <si>
    <t>원료</t>
    <phoneticPr fontId="1" type="noConversion"/>
  </si>
  <si>
    <t>Beef</t>
    <phoneticPr fontId="1" type="noConversion"/>
  </si>
  <si>
    <t>Cereal</t>
    <phoneticPr fontId="1" type="noConversion"/>
  </si>
  <si>
    <t>단백질</t>
    <phoneticPr fontId="1" type="noConversion"/>
  </si>
  <si>
    <t>Low</t>
    <phoneticPr fontId="1" type="noConversion"/>
  </si>
  <si>
    <t>High</t>
    <phoneticPr fontId="1" type="noConversion"/>
  </si>
  <si>
    <t>id</t>
  </si>
  <si>
    <t>gender</t>
  </si>
  <si>
    <t>model</t>
  </si>
  <si>
    <t>남-1</t>
  </si>
  <si>
    <t>남자</t>
  </si>
  <si>
    <t>남-2</t>
  </si>
  <si>
    <t>C</t>
  </si>
  <si>
    <t>남-3</t>
  </si>
  <si>
    <t>남-4</t>
  </si>
  <si>
    <t>남-5</t>
  </si>
  <si>
    <t>남-6</t>
  </si>
  <si>
    <t>남-7</t>
  </si>
  <si>
    <t>남-8</t>
  </si>
  <si>
    <t>남-9</t>
  </si>
  <si>
    <t>남-10</t>
  </si>
  <si>
    <t>남-11</t>
  </si>
  <si>
    <t>남-12</t>
  </si>
  <si>
    <t>남-13</t>
  </si>
  <si>
    <t>남-14</t>
  </si>
  <si>
    <t>남-15</t>
  </si>
  <si>
    <t>남-16</t>
  </si>
  <si>
    <t>남-17</t>
  </si>
  <si>
    <t>남-18</t>
  </si>
  <si>
    <t>남-19</t>
  </si>
  <si>
    <t>남-20</t>
  </si>
  <si>
    <t>남-21</t>
  </si>
  <si>
    <t>남-22</t>
  </si>
  <si>
    <t>남-23</t>
  </si>
  <si>
    <t>남-24</t>
  </si>
  <si>
    <t>남-25</t>
  </si>
  <si>
    <t>남-26</t>
  </si>
  <si>
    <t>남-27</t>
  </si>
  <si>
    <t>남-28</t>
  </si>
  <si>
    <t>남-29</t>
  </si>
  <si>
    <t>남-30</t>
  </si>
  <si>
    <t>남-31</t>
  </si>
  <si>
    <t>남-32</t>
  </si>
  <si>
    <t>남-33</t>
  </si>
  <si>
    <t>남-34</t>
  </si>
  <si>
    <t>남-35</t>
  </si>
  <si>
    <t>남-36</t>
  </si>
  <si>
    <t>남-37</t>
  </si>
  <si>
    <t>남-38</t>
  </si>
  <si>
    <t>남-39</t>
  </si>
  <si>
    <t>남-40</t>
  </si>
  <si>
    <t>남-41</t>
  </si>
  <si>
    <t>남-42</t>
  </si>
  <si>
    <t>남-43</t>
  </si>
  <si>
    <t>남-44</t>
  </si>
  <si>
    <t>남-45</t>
  </si>
  <si>
    <t>남-46</t>
  </si>
  <si>
    <t>남-47</t>
  </si>
  <si>
    <t>남-48</t>
  </si>
  <si>
    <t>남-49</t>
  </si>
  <si>
    <t>남-50</t>
  </si>
  <si>
    <t>남-51</t>
  </si>
  <si>
    <t>남-52</t>
  </si>
  <si>
    <t>남-53</t>
  </si>
  <si>
    <t>남-54</t>
  </si>
  <si>
    <t>남-55</t>
  </si>
  <si>
    <t>남-56</t>
  </si>
  <si>
    <t>남-57</t>
  </si>
  <si>
    <t>남-58</t>
  </si>
  <si>
    <t>남-59</t>
  </si>
  <si>
    <t>남-60</t>
  </si>
  <si>
    <t>남-61</t>
  </si>
  <si>
    <t>남-62</t>
  </si>
  <si>
    <t>남-63</t>
  </si>
  <si>
    <t>남-64</t>
  </si>
  <si>
    <t>남-65</t>
  </si>
  <si>
    <t>남-66</t>
  </si>
  <si>
    <t>남-67</t>
  </si>
  <si>
    <t>남-68</t>
  </si>
  <si>
    <t>남-69</t>
  </si>
  <si>
    <t>남-70</t>
  </si>
  <si>
    <t>남-71</t>
  </si>
  <si>
    <t>남-72</t>
  </si>
  <si>
    <t>남-73</t>
  </si>
  <si>
    <t>남-74</t>
  </si>
  <si>
    <t>남-75</t>
  </si>
  <si>
    <t>남-76</t>
  </si>
  <si>
    <t>여-1</t>
  </si>
  <si>
    <t>여자</t>
  </si>
  <si>
    <t>여-2</t>
  </si>
  <si>
    <t>여-3</t>
  </si>
  <si>
    <t>여-4</t>
  </si>
  <si>
    <t>여-5</t>
  </si>
  <si>
    <t>여-6</t>
  </si>
  <si>
    <t>여-7</t>
  </si>
  <si>
    <t>여-8</t>
  </si>
  <si>
    <t>여-9</t>
  </si>
  <si>
    <t>여-10</t>
  </si>
  <si>
    <t>여-11</t>
  </si>
  <si>
    <t>여-12</t>
  </si>
  <si>
    <t>여-13</t>
  </si>
  <si>
    <t>여-14</t>
  </si>
  <si>
    <t>여-15</t>
  </si>
  <si>
    <t>여-16</t>
  </si>
  <si>
    <t>여-17</t>
  </si>
  <si>
    <t>여-18</t>
  </si>
  <si>
    <t>여-19</t>
  </si>
  <si>
    <t>여-20</t>
  </si>
  <si>
    <t>여-21</t>
  </si>
  <si>
    <t>여-22</t>
  </si>
  <si>
    <t>여-23</t>
  </si>
  <si>
    <t>여-24</t>
  </si>
  <si>
    <t>여-25</t>
  </si>
  <si>
    <t>여-26</t>
  </si>
  <si>
    <t>여-27</t>
  </si>
  <si>
    <t>여-28</t>
  </si>
  <si>
    <t>여-29</t>
  </si>
  <si>
    <t>여-30</t>
  </si>
  <si>
    <t>여-31</t>
  </si>
  <si>
    <t>여-32</t>
  </si>
  <si>
    <t>여-33</t>
  </si>
  <si>
    <t>여-34</t>
  </si>
  <si>
    <t>여-35</t>
  </si>
  <si>
    <t>여-36</t>
  </si>
  <si>
    <t>여-37</t>
  </si>
  <si>
    <t>여-38</t>
  </si>
  <si>
    <t>여-39</t>
  </si>
  <si>
    <t>여-40</t>
  </si>
  <si>
    <t>여-41</t>
  </si>
  <si>
    <t>여-42</t>
  </si>
  <si>
    <t>여-43</t>
  </si>
  <si>
    <t>여-44</t>
  </si>
  <si>
    <t>여-45</t>
  </si>
  <si>
    <t>여-46</t>
  </si>
  <si>
    <t>여-47</t>
  </si>
  <si>
    <t>여-48</t>
  </si>
  <si>
    <t>여-49</t>
  </si>
  <si>
    <t>여-50</t>
  </si>
  <si>
    <t>여-51</t>
  </si>
  <si>
    <t>여-52</t>
  </si>
  <si>
    <t>여-53</t>
  </si>
  <si>
    <t>여-54</t>
  </si>
  <si>
    <t>여-55</t>
  </si>
  <si>
    <t>여-56</t>
  </si>
  <si>
    <t>여-57</t>
  </si>
  <si>
    <t>여-58</t>
  </si>
  <si>
    <t>여-59</t>
  </si>
  <si>
    <t>여-60</t>
  </si>
  <si>
    <t>여-61</t>
  </si>
  <si>
    <t>여-62</t>
  </si>
  <si>
    <t>여-63</t>
  </si>
  <si>
    <t>여-64</t>
  </si>
  <si>
    <t>여-65</t>
  </si>
  <si>
    <t>여-66</t>
  </si>
  <si>
    <t>여-67</t>
  </si>
  <si>
    <t>여-68</t>
  </si>
  <si>
    <t>여-69</t>
  </si>
  <si>
    <t>여-70</t>
  </si>
  <si>
    <t>남자04</t>
  </si>
  <si>
    <t>여자04</t>
  </si>
  <si>
    <t>남자24</t>
  </si>
  <si>
    <t>여자24</t>
  </si>
  <si>
    <t>도수</t>
    <phoneticPr fontId="1" type="noConversion"/>
  </si>
  <si>
    <t>상대도수(비율)</t>
    <phoneticPr fontId="1" type="noConversion"/>
  </si>
  <si>
    <t>밀도</t>
    <phoneticPr fontId="1" type="noConversion"/>
  </si>
  <si>
    <t>합계</t>
    <phoneticPr fontId="1" type="noConversion"/>
  </si>
  <si>
    <t>도수분포표: 혈압-콜레스데롤-콜레스테롤2</t>
    <phoneticPr fontId="1" type="noConversion"/>
  </si>
  <si>
    <t>계급(초과,이하]</t>
    <phoneticPr fontId="1" type="noConversion"/>
  </si>
  <si>
    <t>※ 140인 관측값은 첫 번째 계급에 포함됨.</t>
    <phoneticPr fontId="1" type="noConversion"/>
  </si>
  <si>
    <t>상관분석: 올림픽100M우승기록-1</t>
    <phoneticPr fontId="1" type="noConversion"/>
  </si>
  <si>
    <t>※ 대립가설: ρ ≠ 0</t>
    <phoneticPr fontId="1" type="noConversion"/>
  </si>
  <si>
    <t>Pearson 상관분석</t>
    <phoneticPr fontId="1" type="noConversion"/>
  </si>
  <si>
    <t>기준변수</t>
    <phoneticPr fontId="1" type="noConversion"/>
  </si>
  <si>
    <t>분석변수</t>
    <phoneticPr fontId="1" type="noConversion"/>
  </si>
  <si>
    <t>상관계수</t>
    <phoneticPr fontId="1" type="noConversion"/>
  </si>
  <si>
    <t>p값</t>
    <phoneticPr fontId="1" type="noConversion"/>
  </si>
  <si>
    <t>기술통계: 올림픽100M우승기록-1</t>
  </si>
  <si>
    <t>변수명</t>
  </si>
  <si>
    <t>표준편차</t>
  </si>
  <si>
    <t>기술통계: 올림픽100M우승기록-1</t>
    <phoneticPr fontId="1" type="noConversion"/>
  </si>
  <si>
    <t>변수명</t>
    <phoneticPr fontId="1" type="noConversion"/>
  </si>
  <si>
    <t>표준편차</t>
    <phoneticPr fontId="1" type="noConversion"/>
  </si>
  <si>
    <t>분포</t>
    <phoneticPr fontId="1" type="noConversion"/>
  </si>
  <si>
    <t>이항분포</t>
    <phoneticPr fontId="1" type="noConversion"/>
  </si>
  <si>
    <t>초기하분포</t>
    <phoneticPr fontId="1" type="noConversion"/>
  </si>
  <si>
    <t>포아송분포</t>
    <phoneticPr fontId="1" type="noConversion"/>
  </si>
  <si>
    <t>정규분포</t>
    <phoneticPr fontId="1" type="noConversion"/>
  </si>
  <si>
    <t>모수</t>
    <phoneticPr fontId="1" type="noConversion"/>
  </si>
  <si>
    <t>x</t>
    <phoneticPr fontId="1" type="noConversion"/>
  </si>
  <si>
    <r>
      <t>P(X</t>
    </r>
    <r>
      <rPr>
        <sz val="11"/>
        <color theme="1"/>
        <rFont val="맑은 고딕"/>
        <family val="3"/>
        <charset val="129"/>
      </rPr>
      <t>≤</t>
    </r>
    <r>
      <rPr>
        <sz val="11"/>
        <color theme="1"/>
        <rFont val="맑은 고딕"/>
        <family val="2"/>
        <charset val="129"/>
        <scheme val="minor"/>
      </rPr>
      <t>x)</t>
    </r>
    <phoneticPr fontId="1" type="noConversion"/>
  </si>
  <si>
    <t>시행횟수</t>
    <phoneticPr fontId="1" type="noConversion"/>
  </si>
  <si>
    <t>성공확률</t>
    <phoneticPr fontId="1" type="noConversion"/>
  </si>
  <si>
    <t>alpha</t>
    <phoneticPr fontId="1" type="noConversion"/>
  </si>
  <si>
    <r>
      <t>P(X</t>
    </r>
    <r>
      <rPr>
        <sz val="11"/>
        <color theme="1"/>
        <rFont val="맑은 고딕"/>
        <family val="3"/>
        <charset val="129"/>
      </rPr>
      <t>≤</t>
    </r>
    <r>
      <rPr>
        <sz val="11"/>
        <color theme="1"/>
        <rFont val="맑은 고딕"/>
        <family val="2"/>
        <charset val="129"/>
        <scheme val="minor"/>
      </rPr>
      <t>x)=alpha</t>
    </r>
    <phoneticPr fontId="1" type="noConversion"/>
  </si>
  <si>
    <t>부모집단1</t>
    <phoneticPr fontId="1" type="noConversion"/>
  </si>
  <si>
    <t>표본수</t>
    <phoneticPr fontId="1" type="noConversion"/>
  </si>
  <si>
    <t>모수값</t>
    <phoneticPr fontId="1" type="noConversion"/>
  </si>
  <si>
    <t>평균</t>
    <phoneticPr fontId="1" type="noConversion"/>
  </si>
  <si>
    <t>성공횟수</t>
    <phoneticPr fontId="1" type="noConversion"/>
  </si>
  <si>
    <t>음이항분포(실패횟수)</t>
    <phoneticPr fontId="1" type="noConversion"/>
  </si>
  <si>
    <t>f(x)</t>
    <phoneticPr fontId="1" type="noConversion"/>
  </si>
  <si>
    <t>표준정규분포</t>
    <phoneticPr fontId="1" type="noConversion"/>
  </si>
  <si>
    <t>전체모집단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</si>
</sst>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_ "/>
    <numFmt numFmtId="177" formatCode="0.000"/>
    <numFmt numFmtId="179" formatCode="0.0000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b/>
      <sz val="11"/>
      <color rgb="FFFF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176" fontId="0" fillId="0" borderId="0" xfId="0" applyNumberFormat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176" fontId="0" fillId="0" borderId="6" xfId="0" applyNumberFormat="1" applyBorder="1">
      <alignment vertical="center"/>
    </xf>
    <xf numFmtId="0" fontId="0" fillId="0" borderId="7" xfId="0" applyBorder="1">
      <alignment vertical="center"/>
    </xf>
    <xf numFmtId="0" fontId="0" fillId="0" borderId="3" xfId="0" applyBorder="1">
      <alignment vertical="center"/>
    </xf>
    <xf numFmtId="177" fontId="0" fillId="0" borderId="0" xfId="0" applyNumberFormat="1">
      <alignment vertical="center"/>
    </xf>
    <xf numFmtId="177" fontId="0" fillId="0" borderId="6" xfId="0" applyNumberFormat="1" applyBorder="1">
      <alignment vertical="center"/>
    </xf>
    <xf numFmtId="177" fontId="0" fillId="0" borderId="2" xfId="0" applyNumberForma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left" vertical="center"/>
    </xf>
    <xf numFmtId="0" fontId="4" fillId="0" borderId="8" xfId="0" applyFont="1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9" fontId="0" fillId="0" borderId="9" xfId="0" applyNumberFormat="1" applyBorder="1" applyAlignment="1">
      <alignment horizontal="center" vertical="center"/>
    </xf>
    <xf numFmtId="179" fontId="0" fillId="0" borderId="10" xfId="0" applyNumberFormat="1" applyBorder="1" applyAlignment="1">
      <alignment horizontal="center" vertical="center"/>
    </xf>
    <xf numFmtId="179" fontId="0" fillId="0" borderId="11" xfId="0" applyNumberFormat="1" applyBorder="1" applyAlignment="1">
      <alignment horizontal="center" vertical="center"/>
    </xf>
    <xf numFmtId="179" fontId="0" fillId="0" borderId="8" xfId="0" applyNumberFormat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300" b="1"/>
            </a:pPr>
            <a:r>
              <a:rPr lang="ko-KR"/>
              <a:t>히스토그램</a:t>
            </a:r>
            <a:r>
              <a:rPr lang="en-US"/>
              <a:t>: </a:t>
            </a:r>
            <a:r>
              <a:rPr lang="ko-KR"/>
              <a:t>혈압</a:t>
            </a:r>
            <a:r>
              <a:rPr lang="en-US"/>
              <a:t>-</a:t>
            </a:r>
            <a:r>
              <a:rPr lang="ko-KR"/>
              <a:t>콜레스데롤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333399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31"/>
              <c:pt idx="0">
                <c:v>140</c:v>
              </c:pt>
              <c:pt idx="1">
                <c:v>140</c:v>
              </c:pt>
              <c:pt idx="2">
                <c:v>160</c:v>
              </c:pt>
              <c:pt idx="3">
                <c:v>160</c:v>
              </c:pt>
              <c:pt idx="4">
                <c:v>160</c:v>
              </c:pt>
              <c:pt idx="5">
                <c:v>180</c:v>
              </c:pt>
              <c:pt idx="6">
                <c:v>180</c:v>
              </c:pt>
              <c:pt idx="7">
                <c:v>180</c:v>
              </c:pt>
              <c:pt idx="8">
                <c:v>200</c:v>
              </c:pt>
              <c:pt idx="9">
                <c:v>200</c:v>
              </c:pt>
              <c:pt idx="10">
                <c:v>200</c:v>
              </c:pt>
              <c:pt idx="11">
                <c:v>220</c:v>
              </c:pt>
              <c:pt idx="12">
                <c:v>220</c:v>
              </c:pt>
              <c:pt idx="13">
                <c:v>220</c:v>
              </c:pt>
              <c:pt idx="14">
                <c:v>240</c:v>
              </c:pt>
              <c:pt idx="15">
                <c:v>240</c:v>
              </c:pt>
              <c:pt idx="16">
                <c:v>240</c:v>
              </c:pt>
              <c:pt idx="17">
                <c:v>260</c:v>
              </c:pt>
              <c:pt idx="18">
                <c:v>260</c:v>
              </c:pt>
              <c:pt idx="19">
                <c:v>260</c:v>
              </c:pt>
              <c:pt idx="20">
                <c:v>280</c:v>
              </c:pt>
              <c:pt idx="21">
                <c:v>280</c:v>
              </c:pt>
              <c:pt idx="22">
                <c:v>280</c:v>
              </c:pt>
              <c:pt idx="23">
                <c:v>300</c:v>
              </c:pt>
              <c:pt idx="24">
                <c:v>300</c:v>
              </c:pt>
              <c:pt idx="25">
                <c:v>300</c:v>
              </c:pt>
              <c:pt idx="26">
                <c:v>320</c:v>
              </c:pt>
              <c:pt idx="27">
                <c:v>320</c:v>
              </c:pt>
              <c:pt idx="28">
                <c:v>320</c:v>
              </c:pt>
              <c:pt idx="29">
                <c:v>340</c:v>
              </c:pt>
              <c:pt idx="30">
                <c:v>340</c:v>
              </c:pt>
            </c:numLit>
          </c:xVal>
          <c:yVal>
            <c:numLit>
              <c:formatCode>General</c:formatCode>
              <c:ptCount val="31"/>
              <c:pt idx="0">
                <c:v>0</c:v>
              </c:pt>
              <c:pt idx="1">
                <c:v>1E-3</c:v>
              </c:pt>
              <c:pt idx="2">
                <c:v>1E-3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3.0000000000000001E-3</c:v>
              </c:pt>
              <c:pt idx="8">
                <c:v>3.0000000000000001E-3</c:v>
              </c:pt>
              <c:pt idx="9">
                <c:v>0</c:v>
              </c:pt>
              <c:pt idx="10">
                <c:v>6.0000000000000001E-3</c:v>
              </c:pt>
              <c:pt idx="11">
                <c:v>6.0000000000000001E-3</c:v>
              </c:pt>
              <c:pt idx="12">
                <c:v>0</c:v>
              </c:pt>
              <c:pt idx="13">
                <c:v>1.2E-2</c:v>
              </c:pt>
              <c:pt idx="14">
                <c:v>1.2E-2</c:v>
              </c:pt>
              <c:pt idx="15">
                <c:v>0</c:v>
              </c:pt>
              <c:pt idx="16">
                <c:v>1.6E-2</c:v>
              </c:pt>
              <c:pt idx="17">
                <c:v>1.6E-2</c:v>
              </c:pt>
              <c:pt idx="18">
                <c:v>0</c:v>
              </c:pt>
              <c:pt idx="19">
                <c:v>3.0000000000000001E-3</c:v>
              </c:pt>
              <c:pt idx="20">
                <c:v>3.0000000000000001E-3</c:v>
              </c:pt>
              <c:pt idx="21">
                <c:v>0</c:v>
              </c:pt>
              <c:pt idx="22">
                <c:v>4.0000000000000001E-3</c:v>
              </c:pt>
              <c:pt idx="23">
                <c:v>4.0000000000000001E-3</c:v>
              </c:pt>
              <c:pt idx="24">
                <c:v>0</c:v>
              </c:pt>
              <c:pt idx="25">
                <c:v>2E-3</c:v>
              </c:pt>
              <c:pt idx="26">
                <c:v>2E-3</c:v>
              </c:pt>
              <c:pt idx="27">
                <c:v>0</c:v>
              </c:pt>
              <c:pt idx="28">
                <c:v>3.0000000000000001E-3</c:v>
              </c:pt>
              <c:pt idx="29">
                <c:v>3.0000000000000001E-3</c:v>
              </c:pt>
              <c:pt idx="3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346C-49CD-95C2-F17A29DB65DE}"/>
            </c:ext>
          </c:extLst>
        </c:ser>
        <c:ser>
          <c:idx val="1"/>
          <c:order val="1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2-346C-49CD-95C2-F17A29DB65DE}"/>
            </c:ext>
          </c:extLst>
        </c:ser>
        <c:ser>
          <c:idx val="2"/>
          <c:order val="2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3-346C-49CD-95C2-F17A29DB65DE}"/>
            </c:ext>
          </c:extLst>
        </c:ser>
        <c:ser>
          <c:idx val="3"/>
          <c:order val="3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4-346C-49CD-95C2-F17A29DB65DE}"/>
            </c:ext>
          </c:extLst>
        </c:ser>
        <c:ser>
          <c:idx val="4"/>
          <c:order val="4"/>
          <c:marker>
            <c:symbol val="none"/>
          </c:marker>
          <c:smooth val="0"/>
          <c:extLst>
            <c:ext xmlns:c16="http://schemas.microsoft.com/office/drawing/2014/chart" uri="{C3380CC4-5D6E-409C-BE32-E72D297353CC}">
              <c16:uniqueId val="{00000005-346C-49CD-95C2-F17A29DB6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020783"/>
        <c:axId val="704020303"/>
      </c:scatterChart>
      <c:valAx>
        <c:axId val="704020783"/>
        <c:scaling>
          <c:orientation val="minMax"/>
          <c:max val="360"/>
          <c:min val="120"/>
        </c:scaling>
        <c:delete val="0"/>
        <c:axPos val="b"/>
        <c:title>
          <c:tx>
            <c:rich>
              <a:bodyPr/>
              <a:lstStyle/>
              <a:p>
                <a:pPr>
                  <a:defRPr altLang="en-US" sz="1200"/>
                </a:pPr>
                <a:r>
                  <a:rPr lang="ko-KR"/>
                  <a:t>콜레스테롤</a:t>
                </a:r>
                <a:r>
                  <a:rPr lang="en-US"/>
                  <a:t>2</a:t>
                </a:r>
                <a:endParaRPr lang="ko-K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4020303"/>
        <c:crosses val="autoZero"/>
        <c:crossBetween val="midCat"/>
      </c:valAx>
      <c:valAx>
        <c:axId val="704020303"/>
        <c:scaling>
          <c:orientation val="minMax"/>
          <c:max val="1.7600000000000001E-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altLang="en-US" sz="1200"/>
                </a:pPr>
                <a:r>
                  <a:rPr lang="ko-KR"/>
                  <a:t>밀도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4020783"/>
        <c:crossesAt val="120"/>
        <c:crossBetween val="midCat"/>
      </c:valAx>
      <c:spPr>
        <a:solidFill>
          <a:srgbClr val="FFFFFF"/>
        </a:solidFill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14</xdr:col>
      <xdr:colOff>279400</xdr:colOff>
      <xdr:row>26</xdr:row>
      <xdr:rowOff>50800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5F93E6A-C3D0-A588-1B08-5164FAA9E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5B49C-76E2-45E0-819D-CA1F85DAD751}">
  <dimension ref="A1:I51"/>
  <sheetViews>
    <sheetView workbookViewId="0">
      <selection activeCell="G15" sqref="G15"/>
    </sheetView>
  </sheetViews>
  <sheetFormatPr defaultRowHeight="17.399999999999999" x14ac:dyDescent="0.4"/>
  <sheetData>
    <row r="1" spans="1:9" x14ac:dyDescent="0.4">
      <c r="A1" t="s">
        <v>72</v>
      </c>
      <c r="B1" t="s">
        <v>73</v>
      </c>
      <c r="C1" t="s">
        <v>35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</row>
    <row r="2" spans="1:9" x14ac:dyDescent="0.4">
      <c r="A2">
        <v>1</v>
      </c>
      <c r="B2">
        <v>42</v>
      </c>
      <c r="C2" t="s">
        <v>80</v>
      </c>
      <c r="D2">
        <v>120</v>
      </c>
      <c r="E2">
        <v>95</v>
      </c>
      <c r="F2">
        <v>196</v>
      </c>
      <c r="G2">
        <v>135</v>
      </c>
      <c r="H2">
        <v>78</v>
      </c>
      <c r="I2">
        <v>220</v>
      </c>
    </row>
    <row r="3" spans="1:9" x14ac:dyDescent="0.4">
      <c r="A3">
        <v>2</v>
      </c>
      <c r="B3">
        <v>53</v>
      </c>
      <c r="C3" t="s">
        <v>81</v>
      </c>
      <c r="D3">
        <v>122</v>
      </c>
      <c r="E3">
        <v>72</v>
      </c>
      <c r="F3">
        <v>230</v>
      </c>
      <c r="G3">
        <v>130</v>
      </c>
      <c r="H3">
        <v>68</v>
      </c>
      <c r="I3">
        <v>232</v>
      </c>
    </row>
    <row r="4" spans="1:9" x14ac:dyDescent="0.4">
      <c r="A4">
        <v>3</v>
      </c>
      <c r="B4">
        <v>53</v>
      </c>
      <c r="C4" t="s">
        <v>81</v>
      </c>
      <c r="D4">
        <v>132</v>
      </c>
      <c r="E4">
        <v>88</v>
      </c>
      <c r="F4">
        <v>242</v>
      </c>
      <c r="G4">
        <v>120</v>
      </c>
      <c r="H4">
        <v>90</v>
      </c>
      <c r="I4">
        <v>223</v>
      </c>
    </row>
    <row r="5" spans="1:9" x14ac:dyDescent="0.4">
      <c r="A5">
        <v>4</v>
      </c>
      <c r="B5">
        <v>48</v>
      </c>
      <c r="C5" t="s">
        <v>80</v>
      </c>
      <c r="D5">
        <v>128</v>
      </c>
      <c r="E5">
        <v>79</v>
      </c>
      <c r="F5">
        <v>239</v>
      </c>
      <c r="G5">
        <v>137</v>
      </c>
      <c r="H5">
        <v>87</v>
      </c>
      <c r="I5">
        <v>209</v>
      </c>
    </row>
    <row r="6" spans="1:9" x14ac:dyDescent="0.4">
      <c r="A6">
        <v>5</v>
      </c>
      <c r="B6">
        <v>53</v>
      </c>
      <c r="C6" t="s">
        <v>80</v>
      </c>
      <c r="D6">
        <v>118</v>
      </c>
      <c r="E6">
        <v>74</v>
      </c>
      <c r="F6">
        <v>204</v>
      </c>
      <c r="G6">
        <v>135</v>
      </c>
      <c r="H6">
        <v>78</v>
      </c>
      <c r="I6">
        <v>198</v>
      </c>
    </row>
    <row r="7" spans="1:9" x14ac:dyDescent="0.4">
      <c r="A7">
        <v>6</v>
      </c>
      <c r="B7">
        <v>58</v>
      </c>
      <c r="C7" t="s">
        <v>80</v>
      </c>
      <c r="D7">
        <v>130</v>
      </c>
      <c r="E7">
        <v>72</v>
      </c>
      <c r="F7">
        <v>210</v>
      </c>
      <c r="G7">
        <v>142</v>
      </c>
      <c r="H7">
        <v>80</v>
      </c>
      <c r="I7">
        <v>245</v>
      </c>
    </row>
    <row r="8" spans="1:9" x14ac:dyDescent="0.4">
      <c r="A8">
        <v>7</v>
      </c>
      <c r="B8">
        <v>48</v>
      </c>
      <c r="C8" t="s">
        <v>81</v>
      </c>
      <c r="D8">
        <v>138</v>
      </c>
      <c r="E8">
        <v>90</v>
      </c>
      <c r="F8">
        <v>277</v>
      </c>
      <c r="G8">
        <v>130</v>
      </c>
      <c r="H8">
        <v>81</v>
      </c>
      <c r="I8">
        <v>260</v>
      </c>
    </row>
    <row r="9" spans="1:9" x14ac:dyDescent="0.4">
      <c r="A9">
        <v>8</v>
      </c>
      <c r="B9">
        <v>66</v>
      </c>
      <c r="C9" t="s">
        <v>81</v>
      </c>
      <c r="D9">
        <v>160</v>
      </c>
      <c r="E9">
        <v>95</v>
      </c>
      <c r="F9">
        <v>265</v>
      </c>
      <c r="G9">
        <v>135</v>
      </c>
      <c r="H9">
        <v>90</v>
      </c>
      <c r="I9">
        <v>242</v>
      </c>
    </row>
    <row r="10" spans="1:9" x14ac:dyDescent="0.4">
      <c r="A10">
        <v>9</v>
      </c>
      <c r="B10">
        <v>67</v>
      </c>
      <c r="C10" t="s">
        <v>81</v>
      </c>
      <c r="D10">
        <v>150</v>
      </c>
      <c r="E10">
        <v>100</v>
      </c>
      <c r="F10">
        <v>298</v>
      </c>
      <c r="G10">
        <v>160</v>
      </c>
      <c r="H10">
        <v>105</v>
      </c>
      <c r="I10">
        <v>275</v>
      </c>
    </row>
    <row r="11" spans="1:9" x14ac:dyDescent="0.4">
      <c r="A11">
        <v>10</v>
      </c>
      <c r="B11">
        <v>40</v>
      </c>
      <c r="C11" t="s">
        <v>80</v>
      </c>
      <c r="D11">
        <v>110</v>
      </c>
      <c r="E11">
        <v>80</v>
      </c>
      <c r="F11">
        <v>205</v>
      </c>
      <c r="G11">
        <v>120</v>
      </c>
      <c r="H11">
        <v>64</v>
      </c>
      <c r="I11">
        <v>195</v>
      </c>
    </row>
    <row r="12" spans="1:9" x14ac:dyDescent="0.4">
      <c r="A12">
        <v>11</v>
      </c>
      <c r="B12">
        <v>56</v>
      </c>
      <c r="C12" t="s">
        <v>81</v>
      </c>
      <c r="D12">
        <v>140</v>
      </c>
      <c r="E12">
        <v>88</v>
      </c>
      <c r="F12">
        <v>298</v>
      </c>
      <c r="G12">
        <v>115</v>
      </c>
      <c r="H12">
        <v>76</v>
      </c>
      <c r="I12">
        <v>253</v>
      </c>
    </row>
    <row r="13" spans="1:9" x14ac:dyDescent="0.4">
      <c r="A13">
        <v>12</v>
      </c>
      <c r="B13">
        <v>58</v>
      </c>
      <c r="C13" t="s">
        <v>81</v>
      </c>
      <c r="D13">
        <v>120</v>
      </c>
      <c r="E13">
        <v>90</v>
      </c>
      <c r="F13">
        <v>235</v>
      </c>
      <c r="G13">
        <v>140</v>
      </c>
      <c r="H13">
        <v>75</v>
      </c>
      <c r="I13">
        <v>234</v>
      </c>
    </row>
    <row r="14" spans="1:9" x14ac:dyDescent="0.4">
      <c r="A14">
        <v>13</v>
      </c>
      <c r="B14">
        <v>64</v>
      </c>
      <c r="C14" t="s">
        <v>81</v>
      </c>
      <c r="D14">
        <v>140</v>
      </c>
      <c r="E14">
        <v>95</v>
      </c>
      <c r="F14">
        <v>185</v>
      </c>
      <c r="G14">
        <v>125</v>
      </c>
      <c r="H14">
        <v>78</v>
      </c>
      <c r="I14">
        <v>153</v>
      </c>
    </row>
    <row r="15" spans="1:9" x14ac:dyDescent="0.4">
      <c r="A15">
        <v>14</v>
      </c>
      <c r="B15">
        <v>57</v>
      </c>
      <c r="C15" t="s">
        <v>80</v>
      </c>
      <c r="D15">
        <v>144</v>
      </c>
      <c r="E15">
        <v>78</v>
      </c>
      <c r="F15">
        <v>278</v>
      </c>
      <c r="G15">
        <v>110</v>
      </c>
      <c r="H15">
        <v>74</v>
      </c>
      <c r="I15">
        <v>236</v>
      </c>
    </row>
    <row r="16" spans="1:9" x14ac:dyDescent="0.4">
      <c r="A16">
        <v>15</v>
      </c>
      <c r="B16">
        <v>36</v>
      </c>
      <c r="C16" t="s">
        <v>81</v>
      </c>
      <c r="D16">
        <v>142</v>
      </c>
      <c r="E16">
        <v>95</v>
      </c>
      <c r="F16">
        <v>254</v>
      </c>
      <c r="G16">
        <v>140</v>
      </c>
      <c r="H16">
        <v>96</v>
      </c>
      <c r="I16">
        <v>249</v>
      </c>
    </row>
    <row r="17" spans="1:9" x14ac:dyDescent="0.4">
      <c r="A17">
        <v>16</v>
      </c>
      <c r="B17">
        <v>77</v>
      </c>
      <c r="C17" t="s">
        <v>81</v>
      </c>
      <c r="D17">
        <v>205</v>
      </c>
      <c r="E17">
        <v>90</v>
      </c>
      <c r="F17">
        <v>303</v>
      </c>
      <c r="G17">
        <v>157</v>
      </c>
      <c r="H17">
        <v>85</v>
      </c>
      <c r="I17">
        <v>285</v>
      </c>
    </row>
    <row r="18" spans="1:9" x14ac:dyDescent="0.4">
      <c r="A18">
        <v>17</v>
      </c>
      <c r="B18">
        <v>48</v>
      </c>
      <c r="C18" t="s">
        <v>81</v>
      </c>
      <c r="D18">
        <v>165</v>
      </c>
      <c r="E18">
        <v>91</v>
      </c>
      <c r="F18">
        <v>271</v>
      </c>
      <c r="G18">
        <v>133</v>
      </c>
      <c r="H18">
        <v>84</v>
      </c>
      <c r="I18">
        <v>224</v>
      </c>
    </row>
    <row r="19" spans="1:9" x14ac:dyDescent="0.4">
      <c r="A19">
        <v>18</v>
      </c>
      <c r="B19">
        <v>47</v>
      </c>
      <c r="C19" t="s">
        <v>81</v>
      </c>
      <c r="D19">
        <v>148</v>
      </c>
      <c r="E19">
        <v>84</v>
      </c>
      <c r="F19">
        <v>304</v>
      </c>
      <c r="G19">
        <v>115</v>
      </c>
      <c r="H19">
        <v>80</v>
      </c>
      <c r="I19">
        <v>255</v>
      </c>
    </row>
    <row r="20" spans="1:9" x14ac:dyDescent="0.4">
      <c r="A20">
        <v>19</v>
      </c>
      <c r="B20">
        <v>76</v>
      </c>
      <c r="C20" t="s">
        <v>80</v>
      </c>
      <c r="D20">
        <v>138</v>
      </c>
      <c r="E20">
        <v>80</v>
      </c>
      <c r="F20">
        <v>334</v>
      </c>
      <c r="G20">
        <v>130</v>
      </c>
      <c r="H20">
        <v>77</v>
      </c>
      <c r="I20">
        <v>303</v>
      </c>
    </row>
    <row r="21" spans="1:9" x14ac:dyDescent="0.4">
      <c r="A21">
        <v>20</v>
      </c>
      <c r="B21">
        <v>71</v>
      </c>
      <c r="C21" t="s">
        <v>80</v>
      </c>
      <c r="D21">
        <v>128</v>
      </c>
      <c r="E21">
        <v>86</v>
      </c>
      <c r="F21">
        <v>295</v>
      </c>
      <c r="G21">
        <v>145</v>
      </c>
      <c r="H21">
        <v>98</v>
      </c>
      <c r="I21">
        <v>278</v>
      </c>
    </row>
    <row r="22" spans="1:9" x14ac:dyDescent="0.4">
      <c r="A22">
        <v>21</v>
      </c>
      <c r="B22">
        <v>57</v>
      </c>
      <c r="C22" t="s">
        <v>81</v>
      </c>
      <c r="D22">
        <v>155</v>
      </c>
      <c r="E22">
        <v>95</v>
      </c>
      <c r="F22">
        <v>226</v>
      </c>
      <c r="G22">
        <v>134</v>
      </c>
      <c r="H22">
        <v>84</v>
      </c>
      <c r="I22">
        <v>311</v>
      </c>
    </row>
    <row r="23" spans="1:9" x14ac:dyDescent="0.4">
      <c r="A23">
        <v>22</v>
      </c>
      <c r="B23">
        <v>75</v>
      </c>
      <c r="C23" t="s">
        <v>81</v>
      </c>
      <c r="D23">
        <v>185</v>
      </c>
      <c r="E23">
        <v>100</v>
      </c>
      <c r="F23">
        <v>363</v>
      </c>
      <c r="G23">
        <v>145</v>
      </c>
      <c r="H23">
        <v>95</v>
      </c>
      <c r="I23">
        <v>276</v>
      </c>
    </row>
    <row r="24" spans="1:9" x14ac:dyDescent="0.4">
      <c r="A24">
        <v>23</v>
      </c>
      <c r="B24">
        <v>38</v>
      </c>
      <c r="C24" t="s">
        <v>81</v>
      </c>
      <c r="D24">
        <v>132</v>
      </c>
      <c r="E24">
        <v>90</v>
      </c>
      <c r="F24">
        <v>287</v>
      </c>
      <c r="G24">
        <v>130</v>
      </c>
      <c r="H24">
        <v>86</v>
      </c>
      <c r="I24">
        <v>253</v>
      </c>
    </row>
    <row r="25" spans="1:9" x14ac:dyDescent="0.4">
      <c r="A25">
        <v>24</v>
      </c>
      <c r="B25">
        <v>52</v>
      </c>
      <c r="C25" t="s">
        <v>80</v>
      </c>
      <c r="D25">
        <v>152</v>
      </c>
      <c r="E25">
        <v>92</v>
      </c>
      <c r="F25">
        <v>233</v>
      </c>
      <c r="G25">
        <v>125</v>
      </c>
      <c r="H25">
        <v>87</v>
      </c>
      <c r="I25">
        <v>199</v>
      </c>
    </row>
    <row r="26" spans="1:9" x14ac:dyDescent="0.4">
      <c r="A26">
        <v>25</v>
      </c>
      <c r="B26">
        <v>46</v>
      </c>
      <c r="C26" t="s">
        <v>81</v>
      </c>
      <c r="D26">
        <v>142</v>
      </c>
      <c r="E26">
        <v>70</v>
      </c>
      <c r="F26">
        <v>271</v>
      </c>
      <c r="G26">
        <v>115</v>
      </c>
      <c r="H26">
        <v>80</v>
      </c>
      <c r="I26">
        <v>211</v>
      </c>
    </row>
    <row r="27" spans="1:9" x14ac:dyDescent="0.4">
      <c r="A27">
        <v>26</v>
      </c>
      <c r="B27">
        <v>51</v>
      </c>
      <c r="C27" t="s">
        <v>80</v>
      </c>
      <c r="D27">
        <v>130</v>
      </c>
      <c r="E27">
        <v>80</v>
      </c>
      <c r="F27">
        <v>261</v>
      </c>
      <c r="G27">
        <v>135</v>
      </c>
      <c r="H27">
        <v>83</v>
      </c>
      <c r="I27">
        <v>285</v>
      </c>
    </row>
    <row r="28" spans="1:9" x14ac:dyDescent="0.4">
      <c r="A28">
        <v>27</v>
      </c>
      <c r="B28">
        <v>65</v>
      </c>
      <c r="C28" t="s">
        <v>81</v>
      </c>
      <c r="D28">
        <v>178</v>
      </c>
      <c r="E28">
        <v>80</v>
      </c>
      <c r="F28">
        <v>263</v>
      </c>
      <c r="G28">
        <v>120</v>
      </c>
      <c r="H28">
        <v>76</v>
      </c>
      <c r="I28">
        <v>230</v>
      </c>
    </row>
    <row r="29" spans="1:9" x14ac:dyDescent="0.4">
      <c r="A29">
        <v>28</v>
      </c>
      <c r="B29">
        <v>46</v>
      </c>
      <c r="C29" t="s">
        <v>80</v>
      </c>
      <c r="D29">
        <v>130</v>
      </c>
      <c r="E29">
        <v>70</v>
      </c>
      <c r="F29">
        <v>242</v>
      </c>
      <c r="G29">
        <v>110</v>
      </c>
      <c r="H29">
        <v>77</v>
      </c>
      <c r="I29">
        <v>254</v>
      </c>
    </row>
    <row r="30" spans="1:9" x14ac:dyDescent="0.4">
      <c r="A30">
        <v>29</v>
      </c>
      <c r="B30">
        <v>66</v>
      </c>
      <c r="C30" t="s">
        <v>81</v>
      </c>
      <c r="D30">
        <v>147</v>
      </c>
      <c r="E30">
        <v>80</v>
      </c>
      <c r="F30">
        <v>260</v>
      </c>
      <c r="G30">
        <v>166</v>
      </c>
      <c r="H30">
        <v>95</v>
      </c>
      <c r="I30">
        <v>325</v>
      </c>
    </row>
    <row r="31" spans="1:9" x14ac:dyDescent="0.4">
      <c r="A31">
        <v>30</v>
      </c>
      <c r="B31">
        <v>35</v>
      </c>
      <c r="C31" t="s">
        <v>81</v>
      </c>
      <c r="D31">
        <v>130</v>
      </c>
      <c r="E31">
        <v>80</v>
      </c>
      <c r="F31">
        <v>223</v>
      </c>
      <c r="G31">
        <v>120</v>
      </c>
      <c r="H31">
        <v>80</v>
      </c>
      <c r="I31">
        <v>215</v>
      </c>
    </row>
    <row r="32" spans="1:9" x14ac:dyDescent="0.4">
      <c r="A32">
        <v>31</v>
      </c>
      <c r="B32">
        <v>45</v>
      </c>
      <c r="C32" t="s">
        <v>80</v>
      </c>
      <c r="D32">
        <v>138</v>
      </c>
      <c r="E32">
        <v>83</v>
      </c>
      <c r="F32">
        <v>258</v>
      </c>
      <c r="G32">
        <v>127</v>
      </c>
      <c r="H32">
        <v>88</v>
      </c>
      <c r="I32">
        <v>259</v>
      </c>
    </row>
    <row r="33" spans="1:9" x14ac:dyDescent="0.4">
      <c r="A33">
        <v>32</v>
      </c>
      <c r="B33">
        <v>57</v>
      </c>
      <c r="C33" t="s">
        <v>81</v>
      </c>
      <c r="D33">
        <v>167</v>
      </c>
      <c r="E33">
        <v>91</v>
      </c>
      <c r="F33">
        <v>237</v>
      </c>
      <c r="G33">
        <v>145</v>
      </c>
      <c r="H33">
        <v>89</v>
      </c>
      <c r="I33">
        <v>225</v>
      </c>
    </row>
    <row r="34" spans="1:9" x14ac:dyDescent="0.4">
      <c r="A34">
        <v>33</v>
      </c>
      <c r="B34">
        <v>35</v>
      </c>
      <c r="C34" t="s">
        <v>80</v>
      </c>
      <c r="D34">
        <v>155</v>
      </c>
      <c r="E34">
        <v>95</v>
      </c>
      <c r="F34">
        <v>236</v>
      </c>
      <c r="G34">
        <v>144</v>
      </c>
      <c r="H34">
        <v>92</v>
      </c>
      <c r="I34">
        <v>216</v>
      </c>
    </row>
    <row r="35" spans="1:9" x14ac:dyDescent="0.4">
      <c r="A35">
        <v>34</v>
      </c>
      <c r="B35">
        <v>64</v>
      </c>
      <c r="C35" t="s">
        <v>81</v>
      </c>
      <c r="D35">
        <v>198</v>
      </c>
      <c r="E35">
        <v>95</v>
      </c>
      <c r="F35">
        <v>244</v>
      </c>
      <c r="G35">
        <v>144</v>
      </c>
      <c r="H35">
        <v>110</v>
      </c>
      <c r="I35">
        <v>227</v>
      </c>
    </row>
    <row r="36" spans="1:9" x14ac:dyDescent="0.4">
      <c r="A36">
        <v>35</v>
      </c>
      <c r="B36">
        <v>34</v>
      </c>
      <c r="C36" t="s">
        <v>80</v>
      </c>
      <c r="D36">
        <v>145</v>
      </c>
      <c r="E36">
        <v>102</v>
      </c>
      <c r="F36">
        <v>314</v>
      </c>
      <c r="G36">
        <v>142</v>
      </c>
      <c r="H36">
        <v>100</v>
      </c>
      <c r="I36">
        <v>233</v>
      </c>
    </row>
    <row r="37" spans="1:9" x14ac:dyDescent="0.4">
      <c r="A37">
        <v>36</v>
      </c>
      <c r="B37">
        <v>44</v>
      </c>
      <c r="C37" t="s">
        <v>80</v>
      </c>
      <c r="D37">
        <v>115</v>
      </c>
      <c r="E37">
        <v>80</v>
      </c>
      <c r="F37">
        <v>234</v>
      </c>
      <c r="G37">
        <v>110</v>
      </c>
      <c r="H37">
        <v>65</v>
      </c>
      <c r="I37">
        <v>227</v>
      </c>
    </row>
    <row r="38" spans="1:9" x14ac:dyDescent="0.4">
      <c r="A38">
        <v>37</v>
      </c>
      <c r="B38">
        <v>52</v>
      </c>
      <c r="C38" t="s">
        <v>80</v>
      </c>
      <c r="D38">
        <v>145</v>
      </c>
      <c r="E38">
        <v>90</v>
      </c>
      <c r="F38">
        <v>299</v>
      </c>
      <c r="G38">
        <v>145</v>
      </c>
      <c r="H38">
        <v>88</v>
      </c>
      <c r="I38">
        <v>286</v>
      </c>
    </row>
    <row r="39" spans="1:9" x14ac:dyDescent="0.4">
      <c r="A39">
        <v>38</v>
      </c>
      <c r="B39">
        <v>56</v>
      </c>
      <c r="C39" t="s">
        <v>81</v>
      </c>
      <c r="D39">
        <v>140</v>
      </c>
      <c r="E39">
        <v>84</v>
      </c>
      <c r="F39">
        <v>285</v>
      </c>
      <c r="G39">
        <v>133</v>
      </c>
      <c r="H39">
        <v>84</v>
      </c>
      <c r="I39">
        <v>253</v>
      </c>
    </row>
    <row r="40" spans="1:9" x14ac:dyDescent="0.4">
      <c r="A40">
        <v>39</v>
      </c>
      <c r="B40">
        <v>55</v>
      </c>
      <c r="C40" t="s">
        <v>80</v>
      </c>
      <c r="D40">
        <v>177</v>
      </c>
      <c r="E40">
        <v>104</v>
      </c>
      <c r="F40">
        <v>320</v>
      </c>
      <c r="G40">
        <v>155</v>
      </c>
      <c r="H40">
        <v>87</v>
      </c>
      <c r="I40">
        <v>257</v>
      </c>
    </row>
    <row r="41" spans="1:9" x14ac:dyDescent="0.4">
      <c r="A41">
        <v>40</v>
      </c>
      <c r="B41">
        <v>45</v>
      </c>
      <c r="C41" t="s">
        <v>80</v>
      </c>
      <c r="D41">
        <v>158</v>
      </c>
      <c r="E41">
        <v>90</v>
      </c>
      <c r="F41">
        <v>243</v>
      </c>
      <c r="G41">
        <v>130</v>
      </c>
      <c r="H41">
        <v>78</v>
      </c>
      <c r="I41">
        <v>229</v>
      </c>
    </row>
    <row r="42" spans="1:9" x14ac:dyDescent="0.4">
      <c r="A42">
        <v>41</v>
      </c>
      <c r="B42">
        <v>54</v>
      </c>
      <c r="C42" t="s">
        <v>81</v>
      </c>
      <c r="D42">
        <v>154</v>
      </c>
      <c r="E42">
        <v>95</v>
      </c>
      <c r="F42">
        <v>345</v>
      </c>
      <c r="G42">
        <v>172</v>
      </c>
      <c r="H42">
        <v>93</v>
      </c>
      <c r="I42">
        <v>322</v>
      </c>
    </row>
    <row r="43" spans="1:9" x14ac:dyDescent="0.4">
      <c r="A43">
        <v>42</v>
      </c>
      <c r="B43">
        <v>42</v>
      </c>
      <c r="C43" t="s">
        <v>81</v>
      </c>
      <c r="D43">
        <v>135</v>
      </c>
      <c r="E43">
        <v>80</v>
      </c>
      <c r="F43">
        <v>285</v>
      </c>
      <c r="G43">
        <v>128</v>
      </c>
      <c r="H43">
        <v>70</v>
      </c>
      <c r="I43">
        <v>249</v>
      </c>
    </row>
    <row r="44" spans="1:9" x14ac:dyDescent="0.4">
      <c r="A44">
        <v>43</v>
      </c>
      <c r="B44">
        <v>46</v>
      </c>
      <c r="C44" t="s">
        <v>80</v>
      </c>
      <c r="D44">
        <v>125</v>
      </c>
      <c r="E44">
        <v>85</v>
      </c>
      <c r="F44">
        <v>189</v>
      </c>
      <c r="G44">
        <v>134</v>
      </c>
      <c r="H44">
        <v>80</v>
      </c>
      <c r="I44">
        <v>219</v>
      </c>
    </row>
    <row r="45" spans="1:9" x14ac:dyDescent="0.4">
      <c r="A45">
        <v>44</v>
      </c>
      <c r="B45">
        <v>73</v>
      </c>
      <c r="C45" t="s">
        <v>81</v>
      </c>
      <c r="D45">
        <v>210</v>
      </c>
      <c r="E45">
        <v>104</v>
      </c>
      <c r="F45">
        <v>321</v>
      </c>
      <c r="G45">
        <v>150</v>
      </c>
      <c r="H45">
        <v>110</v>
      </c>
      <c r="I45">
        <v>285</v>
      </c>
    </row>
    <row r="46" spans="1:9" x14ac:dyDescent="0.4">
      <c r="A46">
        <v>45</v>
      </c>
      <c r="B46">
        <v>51</v>
      </c>
      <c r="C46" t="s">
        <v>80</v>
      </c>
      <c r="D46">
        <v>130</v>
      </c>
      <c r="E46">
        <v>90</v>
      </c>
      <c r="F46">
        <v>277</v>
      </c>
      <c r="G46">
        <v>120</v>
      </c>
      <c r="H46">
        <v>80</v>
      </c>
      <c r="I46">
        <v>256</v>
      </c>
    </row>
    <row r="47" spans="1:9" x14ac:dyDescent="0.4">
      <c r="A47">
        <v>46</v>
      </c>
      <c r="B47">
        <v>36</v>
      </c>
      <c r="C47" t="s">
        <v>80</v>
      </c>
      <c r="D47">
        <v>138</v>
      </c>
      <c r="E47">
        <v>90</v>
      </c>
      <c r="F47">
        <v>224</v>
      </c>
      <c r="G47">
        <v>120</v>
      </c>
      <c r="H47">
        <v>88</v>
      </c>
      <c r="I47">
        <v>240</v>
      </c>
    </row>
    <row r="48" spans="1:9" x14ac:dyDescent="0.4">
      <c r="A48">
        <v>47</v>
      </c>
      <c r="B48">
        <v>43</v>
      </c>
      <c r="C48" t="s">
        <v>81</v>
      </c>
      <c r="D48">
        <v>120</v>
      </c>
      <c r="E48">
        <v>78</v>
      </c>
      <c r="F48">
        <v>235</v>
      </c>
      <c r="G48">
        <v>108</v>
      </c>
      <c r="H48">
        <v>70</v>
      </c>
      <c r="I48">
        <v>255</v>
      </c>
    </row>
    <row r="49" spans="1:9" x14ac:dyDescent="0.4">
      <c r="A49">
        <v>48</v>
      </c>
      <c r="B49">
        <v>47</v>
      </c>
      <c r="C49" t="s">
        <v>81</v>
      </c>
      <c r="D49">
        <v>122</v>
      </c>
      <c r="E49">
        <v>90</v>
      </c>
      <c r="F49">
        <v>267</v>
      </c>
      <c r="G49">
        <v>130</v>
      </c>
      <c r="H49">
        <v>78</v>
      </c>
      <c r="I49">
        <v>248</v>
      </c>
    </row>
    <row r="50" spans="1:9" x14ac:dyDescent="0.4">
      <c r="A50">
        <v>49</v>
      </c>
      <c r="B50">
        <v>67</v>
      </c>
      <c r="C50" t="s">
        <v>81</v>
      </c>
      <c r="D50">
        <v>165</v>
      </c>
      <c r="E50">
        <v>105</v>
      </c>
      <c r="F50">
        <v>258</v>
      </c>
      <c r="G50">
        <v>180</v>
      </c>
      <c r="H50">
        <v>105</v>
      </c>
      <c r="I50">
        <v>322</v>
      </c>
    </row>
    <row r="51" spans="1:9" x14ac:dyDescent="0.4">
      <c r="A51">
        <v>50</v>
      </c>
      <c r="B51">
        <v>40</v>
      </c>
      <c r="C51" t="s">
        <v>80</v>
      </c>
      <c r="D51">
        <v>113</v>
      </c>
      <c r="E51">
        <v>80</v>
      </c>
      <c r="F51">
        <v>225</v>
      </c>
      <c r="G51">
        <v>145</v>
      </c>
      <c r="H51">
        <v>90</v>
      </c>
      <c r="I51">
        <v>255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CF8E1-03CA-40C3-BD55-6E919AB0C6A8}">
  <dimension ref="A1:D5"/>
  <sheetViews>
    <sheetView workbookViewId="0">
      <selection activeCell="H15" sqref="H15"/>
    </sheetView>
  </sheetViews>
  <sheetFormatPr defaultRowHeight="17.399999999999999" x14ac:dyDescent="0.4"/>
  <sheetData>
    <row r="1" spans="1:4" x14ac:dyDescent="0.4">
      <c r="A1" t="s">
        <v>23</v>
      </c>
      <c r="B1" t="s">
        <v>94</v>
      </c>
      <c r="C1" t="s">
        <v>93</v>
      </c>
      <c r="D1" t="s">
        <v>95</v>
      </c>
    </row>
    <row r="2" spans="1:4" x14ac:dyDescent="0.4">
      <c r="A2" t="s">
        <v>91</v>
      </c>
      <c r="B2" t="s">
        <v>64</v>
      </c>
      <c r="C2">
        <v>139</v>
      </c>
      <c r="D2">
        <v>119</v>
      </c>
    </row>
    <row r="3" spans="1:4" x14ac:dyDescent="0.4">
      <c r="A3" t="s">
        <v>91</v>
      </c>
      <c r="B3" t="s">
        <v>65</v>
      </c>
      <c r="C3">
        <f>11037-C2</f>
        <v>10898</v>
      </c>
      <c r="D3">
        <f>11037-D2</f>
        <v>10918</v>
      </c>
    </row>
    <row r="4" spans="1:4" x14ac:dyDescent="0.4">
      <c r="A4" t="s">
        <v>92</v>
      </c>
      <c r="B4" t="s">
        <v>64</v>
      </c>
      <c r="C4">
        <v>239</v>
      </c>
      <c r="D4">
        <v>98</v>
      </c>
    </row>
    <row r="5" spans="1:4" x14ac:dyDescent="0.4">
      <c r="A5" t="s">
        <v>92</v>
      </c>
      <c r="B5" t="s">
        <v>65</v>
      </c>
      <c r="C5">
        <f>11034-C4</f>
        <v>10795</v>
      </c>
      <c r="D5">
        <f t="shared" ref="D5" si="0">11034-D4</f>
        <v>10936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6B47E-F32F-4899-B830-C214F54659F1}">
  <dimension ref="A1:D41"/>
  <sheetViews>
    <sheetView workbookViewId="0">
      <selection activeCell="B20" sqref="B20"/>
    </sheetView>
  </sheetViews>
  <sheetFormatPr defaultRowHeight="17.399999999999999" x14ac:dyDescent="0.4"/>
  <sheetData>
    <row r="1" spans="1:4" x14ac:dyDescent="0.4">
      <c r="A1" t="s">
        <v>96</v>
      </c>
      <c r="B1" t="s">
        <v>97</v>
      </c>
      <c r="C1" t="s">
        <v>98</v>
      </c>
      <c r="D1" t="s">
        <v>101</v>
      </c>
    </row>
    <row r="2" spans="1:4" x14ac:dyDescent="0.4">
      <c r="A2">
        <v>1</v>
      </c>
      <c r="B2">
        <v>90</v>
      </c>
      <c r="C2" t="s">
        <v>99</v>
      </c>
      <c r="D2" t="s">
        <v>102</v>
      </c>
    </row>
    <row r="3" spans="1:4" x14ac:dyDescent="0.4">
      <c r="A3">
        <v>1</v>
      </c>
      <c r="B3">
        <v>76</v>
      </c>
      <c r="C3" t="s">
        <v>99</v>
      </c>
      <c r="D3" t="s">
        <v>102</v>
      </c>
    </row>
    <row r="4" spans="1:4" x14ac:dyDescent="0.4">
      <c r="A4">
        <v>1</v>
      </c>
      <c r="B4">
        <v>90</v>
      </c>
      <c r="C4" t="s">
        <v>99</v>
      </c>
      <c r="D4" t="s">
        <v>102</v>
      </c>
    </row>
    <row r="5" spans="1:4" x14ac:dyDescent="0.4">
      <c r="A5">
        <v>1</v>
      </c>
      <c r="B5">
        <v>64</v>
      </c>
      <c r="C5" t="s">
        <v>99</v>
      </c>
      <c r="D5" t="s">
        <v>102</v>
      </c>
    </row>
    <row r="6" spans="1:4" x14ac:dyDescent="0.4">
      <c r="A6">
        <v>1</v>
      </c>
      <c r="B6">
        <v>86</v>
      </c>
      <c r="C6" t="s">
        <v>99</v>
      </c>
      <c r="D6" t="s">
        <v>102</v>
      </c>
    </row>
    <row r="7" spans="1:4" x14ac:dyDescent="0.4">
      <c r="A7">
        <v>1</v>
      </c>
      <c r="B7">
        <v>51</v>
      </c>
      <c r="C7" t="s">
        <v>99</v>
      </c>
      <c r="D7" t="s">
        <v>102</v>
      </c>
    </row>
    <row r="8" spans="1:4" x14ac:dyDescent="0.4">
      <c r="A8">
        <v>1</v>
      </c>
      <c r="B8">
        <v>72</v>
      </c>
      <c r="C8" t="s">
        <v>99</v>
      </c>
      <c r="D8" t="s">
        <v>102</v>
      </c>
    </row>
    <row r="9" spans="1:4" x14ac:dyDescent="0.4">
      <c r="A9">
        <v>1</v>
      </c>
      <c r="B9">
        <v>90</v>
      </c>
      <c r="C9" t="s">
        <v>99</v>
      </c>
      <c r="D9" t="s">
        <v>102</v>
      </c>
    </row>
    <row r="10" spans="1:4" x14ac:dyDescent="0.4">
      <c r="A10">
        <v>1</v>
      </c>
      <c r="B10">
        <v>95</v>
      </c>
      <c r="C10" t="s">
        <v>99</v>
      </c>
      <c r="D10" t="s">
        <v>102</v>
      </c>
    </row>
    <row r="11" spans="1:4" x14ac:dyDescent="0.4">
      <c r="A11">
        <v>1</v>
      </c>
      <c r="B11">
        <v>78</v>
      </c>
      <c r="C11" t="s">
        <v>99</v>
      </c>
      <c r="D11" t="s">
        <v>102</v>
      </c>
    </row>
    <row r="12" spans="1:4" x14ac:dyDescent="0.4">
      <c r="A12">
        <v>2</v>
      </c>
      <c r="B12">
        <v>73</v>
      </c>
      <c r="C12" t="s">
        <v>99</v>
      </c>
      <c r="D12" t="s">
        <v>103</v>
      </c>
    </row>
    <row r="13" spans="1:4" x14ac:dyDescent="0.4">
      <c r="A13">
        <v>2</v>
      </c>
      <c r="B13">
        <v>102</v>
      </c>
      <c r="C13" t="s">
        <v>99</v>
      </c>
      <c r="D13" t="s">
        <v>103</v>
      </c>
    </row>
    <row r="14" spans="1:4" x14ac:dyDescent="0.4">
      <c r="A14">
        <v>2</v>
      </c>
      <c r="B14">
        <v>118</v>
      </c>
      <c r="C14" t="s">
        <v>99</v>
      </c>
      <c r="D14" t="s">
        <v>103</v>
      </c>
    </row>
    <row r="15" spans="1:4" x14ac:dyDescent="0.4">
      <c r="A15">
        <v>2</v>
      </c>
      <c r="B15">
        <v>104</v>
      </c>
      <c r="C15" t="s">
        <v>99</v>
      </c>
      <c r="D15" t="s">
        <v>103</v>
      </c>
    </row>
    <row r="16" spans="1:4" x14ac:dyDescent="0.4">
      <c r="A16">
        <v>2</v>
      </c>
      <c r="B16">
        <v>81</v>
      </c>
      <c r="C16" t="s">
        <v>99</v>
      </c>
      <c r="D16" t="s">
        <v>103</v>
      </c>
    </row>
    <row r="17" spans="1:4" x14ac:dyDescent="0.4">
      <c r="A17">
        <v>2</v>
      </c>
      <c r="B17">
        <v>107</v>
      </c>
      <c r="C17" t="s">
        <v>99</v>
      </c>
      <c r="D17" t="s">
        <v>103</v>
      </c>
    </row>
    <row r="18" spans="1:4" x14ac:dyDescent="0.4">
      <c r="A18">
        <v>2</v>
      </c>
      <c r="B18">
        <v>100</v>
      </c>
      <c r="C18" t="s">
        <v>99</v>
      </c>
      <c r="D18" t="s">
        <v>103</v>
      </c>
    </row>
    <row r="19" spans="1:4" x14ac:dyDescent="0.4">
      <c r="A19">
        <v>2</v>
      </c>
      <c r="B19">
        <v>87</v>
      </c>
      <c r="C19" t="s">
        <v>99</v>
      </c>
      <c r="D19" t="s">
        <v>103</v>
      </c>
    </row>
    <row r="20" spans="1:4" x14ac:dyDescent="0.4">
      <c r="A20">
        <v>2</v>
      </c>
      <c r="B20">
        <v>117</v>
      </c>
      <c r="C20" t="s">
        <v>99</v>
      </c>
      <c r="D20" t="s">
        <v>103</v>
      </c>
    </row>
    <row r="21" spans="1:4" x14ac:dyDescent="0.4">
      <c r="A21">
        <v>2</v>
      </c>
      <c r="B21">
        <v>111</v>
      </c>
      <c r="C21" t="s">
        <v>99</v>
      </c>
      <c r="D21" t="s">
        <v>103</v>
      </c>
    </row>
    <row r="22" spans="1:4" x14ac:dyDescent="0.4">
      <c r="A22">
        <v>3</v>
      </c>
      <c r="B22">
        <v>107</v>
      </c>
      <c r="C22" t="s">
        <v>100</v>
      </c>
      <c r="D22" t="s">
        <v>102</v>
      </c>
    </row>
    <row r="23" spans="1:4" x14ac:dyDescent="0.4">
      <c r="A23">
        <v>3</v>
      </c>
      <c r="B23">
        <v>95</v>
      </c>
      <c r="C23" t="s">
        <v>100</v>
      </c>
      <c r="D23" t="s">
        <v>102</v>
      </c>
    </row>
    <row r="24" spans="1:4" x14ac:dyDescent="0.4">
      <c r="A24">
        <v>3</v>
      </c>
      <c r="B24">
        <v>97</v>
      </c>
      <c r="C24" t="s">
        <v>100</v>
      </c>
      <c r="D24" t="s">
        <v>102</v>
      </c>
    </row>
    <row r="25" spans="1:4" x14ac:dyDescent="0.4">
      <c r="A25">
        <v>3</v>
      </c>
      <c r="B25">
        <v>80</v>
      </c>
      <c r="C25" t="s">
        <v>100</v>
      </c>
      <c r="D25" t="s">
        <v>102</v>
      </c>
    </row>
    <row r="26" spans="1:4" x14ac:dyDescent="0.4">
      <c r="A26">
        <v>3</v>
      </c>
      <c r="B26">
        <v>98</v>
      </c>
      <c r="C26" t="s">
        <v>100</v>
      </c>
      <c r="D26" t="s">
        <v>102</v>
      </c>
    </row>
    <row r="27" spans="1:4" x14ac:dyDescent="0.4">
      <c r="A27">
        <v>3</v>
      </c>
      <c r="B27">
        <v>74</v>
      </c>
      <c r="C27" t="s">
        <v>100</v>
      </c>
      <c r="D27" t="s">
        <v>102</v>
      </c>
    </row>
    <row r="28" spans="1:4" x14ac:dyDescent="0.4">
      <c r="A28">
        <v>3</v>
      </c>
      <c r="B28">
        <v>74</v>
      </c>
      <c r="C28" t="s">
        <v>100</v>
      </c>
      <c r="D28" t="s">
        <v>102</v>
      </c>
    </row>
    <row r="29" spans="1:4" x14ac:dyDescent="0.4">
      <c r="A29">
        <v>3</v>
      </c>
      <c r="B29">
        <v>67</v>
      </c>
      <c r="C29" t="s">
        <v>100</v>
      </c>
      <c r="D29" t="s">
        <v>102</v>
      </c>
    </row>
    <row r="30" spans="1:4" x14ac:dyDescent="0.4">
      <c r="A30">
        <v>3</v>
      </c>
      <c r="B30">
        <v>89</v>
      </c>
      <c r="C30" t="s">
        <v>100</v>
      </c>
      <c r="D30" t="s">
        <v>102</v>
      </c>
    </row>
    <row r="31" spans="1:4" x14ac:dyDescent="0.4">
      <c r="A31">
        <v>3</v>
      </c>
      <c r="B31">
        <v>58</v>
      </c>
      <c r="C31" t="s">
        <v>100</v>
      </c>
      <c r="D31" t="s">
        <v>102</v>
      </c>
    </row>
    <row r="32" spans="1:4" x14ac:dyDescent="0.4">
      <c r="A32">
        <v>4</v>
      </c>
      <c r="B32">
        <v>98</v>
      </c>
      <c r="C32" t="s">
        <v>100</v>
      </c>
      <c r="D32" t="s">
        <v>103</v>
      </c>
    </row>
    <row r="33" spans="1:4" x14ac:dyDescent="0.4">
      <c r="A33">
        <v>4</v>
      </c>
      <c r="B33">
        <v>74</v>
      </c>
      <c r="C33" t="s">
        <v>100</v>
      </c>
      <c r="D33" t="s">
        <v>103</v>
      </c>
    </row>
    <row r="34" spans="1:4" x14ac:dyDescent="0.4">
      <c r="A34">
        <v>4</v>
      </c>
      <c r="B34">
        <v>56</v>
      </c>
      <c r="C34" t="s">
        <v>100</v>
      </c>
      <c r="D34" t="s">
        <v>103</v>
      </c>
    </row>
    <row r="35" spans="1:4" x14ac:dyDescent="0.4">
      <c r="A35">
        <v>4</v>
      </c>
      <c r="B35">
        <v>111</v>
      </c>
      <c r="C35" t="s">
        <v>100</v>
      </c>
      <c r="D35" t="s">
        <v>103</v>
      </c>
    </row>
    <row r="36" spans="1:4" x14ac:dyDescent="0.4">
      <c r="A36">
        <v>4</v>
      </c>
      <c r="B36">
        <v>95</v>
      </c>
      <c r="C36" t="s">
        <v>100</v>
      </c>
      <c r="D36" t="s">
        <v>103</v>
      </c>
    </row>
    <row r="37" spans="1:4" x14ac:dyDescent="0.4">
      <c r="A37">
        <v>4</v>
      </c>
      <c r="B37">
        <v>88</v>
      </c>
      <c r="C37" t="s">
        <v>100</v>
      </c>
      <c r="D37" t="s">
        <v>103</v>
      </c>
    </row>
    <row r="38" spans="1:4" x14ac:dyDescent="0.4">
      <c r="A38">
        <v>4</v>
      </c>
      <c r="B38">
        <v>82</v>
      </c>
      <c r="C38" t="s">
        <v>100</v>
      </c>
      <c r="D38" t="s">
        <v>103</v>
      </c>
    </row>
    <row r="39" spans="1:4" x14ac:dyDescent="0.4">
      <c r="A39">
        <v>4</v>
      </c>
      <c r="B39">
        <v>77</v>
      </c>
      <c r="C39" t="s">
        <v>100</v>
      </c>
      <c r="D39" t="s">
        <v>103</v>
      </c>
    </row>
    <row r="40" spans="1:4" x14ac:dyDescent="0.4">
      <c r="A40">
        <v>4</v>
      </c>
      <c r="B40">
        <v>86</v>
      </c>
      <c r="C40" t="s">
        <v>100</v>
      </c>
      <c r="D40" t="s">
        <v>103</v>
      </c>
    </row>
    <row r="41" spans="1:4" x14ac:dyDescent="0.4">
      <c r="A41">
        <v>4</v>
      </c>
      <c r="B41">
        <v>92</v>
      </c>
      <c r="C41" t="s">
        <v>100</v>
      </c>
      <c r="D41" t="s">
        <v>103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46ED5-3AE9-4239-B9DF-1D9EF6AC22E6}">
  <dimension ref="A1:C53"/>
  <sheetViews>
    <sheetView workbookViewId="0">
      <selection activeCell="B25" sqref="B25"/>
    </sheetView>
  </sheetViews>
  <sheetFormatPr defaultRowHeight="17.399999999999999" x14ac:dyDescent="0.4"/>
  <sheetData>
    <row r="1" spans="1:3" x14ac:dyDescent="0.4">
      <c r="A1" s="1" t="s">
        <v>32</v>
      </c>
      <c r="B1" t="s">
        <v>36</v>
      </c>
      <c r="C1" t="s">
        <v>7</v>
      </c>
    </row>
    <row r="2" spans="1:3" x14ac:dyDescent="0.4">
      <c r="A2">
        <v>1900</v>
      </c>
      <c r="B2">
        <v>11</v>
      </c>
      <c r="C2" t="s">
        <v>37</v>
      </c>
    </row>
    <row r="3" spans="1:3" x14ac:dyDescent="0.4">
      <c r="A3">
        <v>1904</v>
      </c>
      <c r="B3">
        <v>11</v>
      </c>
      <c r="C3" t="s">
        <v>37</v>
      </c>
    </row>
    <row r="4" spans="1:3" x14ac:dyDescent="0.4">
      <c r="A4">
        <v>1908</v>
      </c>
      <c r="B4">
        <v>10.8</v>
      </c>
      <c r="C4" t="s">
        <v>37</v>
      </c>
    </row>
    <row r="5" spans="1:3" x14ac:dyDescent="0.4">
      <c r="A5">
        <v>1912</v>
      </c>
      <c r="B5">
        <v>10.8</v>
      </c>
      <c r="C5" t="s">
        <v>37</v>
      </c>
    </row>
    <row r="6" spans="1:3" x14ac:dyDescent="0.4">
      <c r="A6">
        <v>1920</v>
      </c>
      <c r="B6">
        <v>10.8</v>
      </c>
      <c r="C6" t="s">
        <v>37</v>
      </c>
    </row>
    <row r="7" spans="1:3" x14ac:dyDescent="0.4">
      <c r="A7">
        <v>1924</v>
      </c>
      <c r="B7">
        <v>10.6</v>
      </c>
      <c r="C7" t="s">
        <v>37</v>
      </c>
    </row>
    <row r="8" spans="1:3" x14ac:dyDescent="0.4">
      <c r="A8">
        <v>1928</v>
      </c>
      <c r="B8">
        <v>10.8</v>
      </c>
      <c r="C8" t="s">
        <v>37</v>
      </c>
    </row>
    <row r="9" spans="1:3" x14ac:dyDescent="0.4">
      <c r="A9">
        <v>1932</v>
      </c>
      <c r="B9">
        <v>10.3</v>
      </c>
      <c r="C9" t="s">
        <v>37</v>
      </c>
    </row>
    <row r="10" spans="1:3" x14ac:dyDescent="0.4">
      <c r="A10">
        <v>1936</v>
      </c>
      <c r="B10">
        <v>10.3</v>
      </c>
      <c r="C10" t="s">
        <v>37</v>
      </c>
    </row>
    <row r="11" spans="1:3" x14ac:dyDescent="0.4">
      <c r="A11">
        <v>1948</v>
      </c>
      <c r="B11">
        <v>10.3</v>
      </c>
      <c r="C11" t="s">
        <v>37</v>
      </c>
    </row>
    <row r="12" spans="1:3" x14ac:dyDescent="0.4">
      <c r="A12">
        <v>1952</v>
      </c>
      <c r="B12">
        <v>10.4</v>
      </c>
      <c r="C12" t="s">
        <v>37</v>
      </c>
    </row>
    <row r="13" spans="1:3" x14ac:dyDescent="0.4">
      <c r="A13">
        <v>1956</v>
      </c>
      <c r="B13">
        <v>10.5</v>
      </c>
      <c r="C13" t="s">
        <v>37</v>
      </c>
    </row>
    <row r="14" spans="1:3" x14ac:dyDescent="0.4">
      <c r="A14">
        <v>1960</v>
      </c>
      <c r="B14">
        <v>10.199999999999999</v>
      </c>
      <c r="C14" t="s">
        <v>37</v>
      </c>
    </row>
    <row r="15" spans="1:3" x14ac:dyDescent="0.4">
      <c r="A15">
        <v>1964</v>
      </c>
      <c r="B15">
        <v>10</v>
      </c>
      <c r="C15" t="s">
        <v>37</v>
      </c>
    </row>
    <row r="16" spans="1:3" x14ac:dyDescent="0.4">
      <c r="A16">
        <v>1968</v>
      </c>
      <c r="B16">
        <v>9.9499999999999993</v>
      </c>
      <c r="C16" t="s">
        <v>37</v>
      </c>
    </row>
    <row r="17" spans="1:3" x14ac:dyDescent="0.4">
      <c r="A17">
        <v>1972</v>
      </c>
      <c r="B17">
        <v>10.14</v>
      </c>
      <c r="C17" t="s">
        <v>37</v>
      </c>
    </row>
    <row r="18" spans="1:3" x14ac:dyDescent="0.4">
      <c r="A18">
        <v>1976</v>
      </c>
      <c r="B18">
        <v>10.06</v>
      </c>
      <c r="C18" t="s">
        <v>37</v>
      </c>
    </row>
    <row r="19" spans="1:3" x14ac:dyDescent="0.4">
      <c r="A19">
        <v>1980</v>
      </c>
      <c r="B19">
        <v>10.25</v>
      </c>
      <c r="C19" t="s">
        <v>37</v>
      </c>
    </row>
    <row r="20" spans="1:3" x14ac:dyDescent="0.4">
      <c r="A20">
        <v>1984</v>
      </c>
      <c r="B20">
        <v>9.99</v>
      </c>
      <c r="C20" t="s">
        <v>37</v>
      </c>
    </row>
    <row r="21" spans="1:3" x14ac:dyDescent="0.4">
      <c r="A21">
        <v>1988</v>
      </c>
      <c r="B21">
        <v>9.92</v>
      </c>
      <c r="C21" t="s">
        <v>37</v>
      </c>
    </row>
    <row r="22" spans="1:3" x14ac:dyDescent="0.4">
      <c r="A22">
        <v>1992</v>
      </c>
      <c r="B22">
        <v>9.9600000000000009</v>
      </c>
      <c r="C22" t="s">
        <v>37</v>
      </c>
    </row>
    <row r="23" spans="1:3" x14ac:dyDescent="0.4">
      <c r="A23">
        <v>1996</v>
      </c>
      <c r="B23">
        <v>9.84</v>
      </c>
      <c r="C23" t="s">
        <v>37</v>
      </c>
    </row>
    <row r="24" spans="1:3" x14ac:dyDescent="0.4">
      <c r="A24">
        <v>2000</v>
      </c>
      <c r="B24">
        <v>9.8699999999999992</v>
      </c>
      <c r="C24" t="s">
        <v>37</v>
      </c>
    </row>
    <row r="25" spans="1:3" x14ac:dyDescent="0.4">
      <c r="A25">
        <v>2004</v>
      </c>
      <c r="B25">
        <v>9.85</v>
      </c>
      <c r="C25" t="s">
        <v>37</v>
      </c>
    </row>
    <row r="26" spans="1:3" x14ac:dyDescent="0.4">
      <c r="A26">
        <v>2008</v>
      </c>
      <c r="B26">
        <v>9.69</v>
      </c>
      <c r="C26" t="s">
        <v>37</v>
      </c>
    </row>
    <row r="27" spans="1:3" x14ac:dyDescent="0.4">
      <c r="A27">
        <v>2012</v>
      </c>
      <c r="B27">
        <v>9.6300000000000008</v>
      </c>
      <c r="C27" t="s">
        <v>37</v>
      </c>
    </row>
    <row r="28" spans="1:3" x14ac:dyDescent="0.4">
      <c r="A28">
        <v>2016</v>
      </c>
      <c r="B28">
        <v>9.81</v>
      </c>
      <c r="C28" t="s">
        <v>37</v>
      </c>
    </row>
    <row r="29" spans="1:3" x14ac:dyDescent="0.4">
      <c r="A29">
        <v>2021</v>
      </c>
      <c r="B29">
        <v>9.8000000000000007</v>
      </c>
      <c r="C29" t="s">
        <v>37</v>
      </c>
    </row>
    <row r="30" spans="1:3" x14ac:dyDescent="0.4">
      <c r="A30">
        <v>2024</v>
      </c>
      <c r="B30">
        <v>9.7840000000000007</v>
      </c>
      <c r="C30" t="s">
        <v>37</v>
      </c>
    </row>
    <row r="31" spans="1:3" x14ac:dyDescent="0.4">
      <c r="A31">
        <v>1928</v>
      </c>
      <c r="B31">
        <v>12.2</v>
      </c>
      <c r="C31" t="s">
        <v>38</v>
      </c>
    </row>
    <row r="32" spans="1:3" x14ac:dyDescent="0.4">
      <c r="A32">
        <v>1932</v>
      </c>
      <c r="B32">
        <v>11.9</v>
      </c>
      <c r="C32" t="s">
        <v>38</v>
      </c>
    </row>
    <row r="33" spans="1:3" x14ac:dyDescent="0.4">
      <c r="A33">
        <v>1936</v>
      </c>
      <c r="B33">
        <v>11.5</v>
      </c>
      <c r="C33" t="s">
        <v>38</v>
      </c>
    </row>
    <row r="34" spans="1:3" x14ac:dyDescent="0.4">
      <c r="A34">
        <v>1948</v>
      </c>
      <c r="B34">
        <v>11.9</v>
      </c>
      <c r="C34" t="s">
        <v>38</v>
      </c>
    </row>
    <row r="35" spans="1:3" x14ac:dyDescent="0.4">
      <c r="A35">
        <v>1952</v>
      </c>
      <c r="B35">
        <v>11.5</v>
      </c>
      <c r="C35" t="s">
        <v>38</v>
      </c>
    </row>
    <row r="36" spans="1:3" x14ac:dyDescent="0.4">
      <c r="A36">
        <v>1956</v>
      </c>
      <c r="B36">
        <v>11.5</v>
      </c>
      <c r="C36" t="s">
        <v>38</v>
      </c>
    </row>
    <row r="37" spans="1:3" x14ac:dyDescent="0.4">
      <c r="A37">
        <v>1960</v>
      </c>
      <c r="B37">
        <v>11</v>
      </c>
      <c r="C37" t="s">
        <v>38</v>
      </c>
    </row>
    <row r="38" spans="1:3" x14ac:dyDescent="0.4">
      <c r="A38">
        <v>1964</v>
      </c>
      <c r="B38">
        <v>11.4</v>
      </c>
      <c r="C38" t="s">
        <v>38</v>
      </c>
    </row>
    <row r="39" spans="1:3" x14ac:dyDescent="0.4">
      <c r="A39">
        <v>1968</v>
      </c>
      <c r="B39">
        <v>11</v>
      </c>
      <c r="C39" t="s">
        <v>38</v>
      </c>
    </row>
    <row r="40" spans="1:3" x14ac:dyDescent="0.4">
      <c r="A40">
        <v>1972</v>
      </c>
      <c r="B40">
        <v>11.07</v>
      </c>
      <c r="C40" t="s">
        <v>38</v>
      </c>
    </row>
    <row r="41" spans="1:3" x14ac:dyDescent="0.4">
      <c r="A41">
        <v>1976</v>
      </c>
      <c r="B41">
        <v>11.08</v>
      </c>
      <c r="C41" t="s">
        <v>38</v>
      </c>
    </row>
    <row r="42" spans="1:3" x14ac:dyDescent="0.4">
      <c r="A42">
        <v>1980</v>
      </c>
      <c r="B42">
        <v>11.06</v>
      </c>
      <c r="C42" t="s">
        <v>38</v>
      </c>
    </row>
    <row r="43" spans="1:3" x14ac:dyDescent="0.4">
      <c r="A43">
        <v>1984</v>
      </c>
      <c r="B43">
        <v>10.97</v>
      </c>
      <c r="C43" t="s">
        <v>38</v>
      </c>
    </row>
    <row r="44" spans="1:3" x14ac:dyDescent="0.4">
      <c r="A44">
        <v>1988</v>
      </c>
      <c r="B44">
        <v>10.54</v>
      </c>
      <c r="C44" t="s">
        <v>38</v>
      </c>
    </row>
    <row r="45" spans="1:3" x14ac:dyDescent="0.4">
      <c r="A45">
        <v>1992</v>
      </c>
      <c r="B45">
        <v>10.82</v>
      </c>
      <c r="C45" t="s">
        <v>38</v>
      </c>
    </row>
    <row r="46" spans="1:3" x14ac:dyDescent="0.4">
      <c r="A46">
        <v>1996</v>
      </c>
      <c r="B46">
        <v>10.94</v>
      </c>
      <c r="C46" t="s">
        <v>38</v>
      </c>
    </row>
    <row r="47" spans="1:3" x14ac:dyDescent="0.4">
      <c r="A47">
        <v>2000</v>
      </c>
      <c r="B47">
        <v>10.75</v>
      </c>
      <c r="C47" t="s">
        <v>38</v>
      </c>
    </row>
    <row r="48" spans="1:3" x14ac:dyDescent="0.4">
      <c r="A48">
        <v>2004</v>
      </c>
      <c r="B48">
        <v>10.93</v>
      </c>
      <c r="C48" t="s">
        <v>38</v>
      </c>
    </row>
    <row r="49" spans="1:3" x14ac:dyDescent="0.4">
      <c r="A49">
        <v>2008</v>
      </c>
      <c r="B49">
        <v>10.78</v>
      </c>
      <c r="C49" t="s">
        <v>38</v>
      </c>
    </row>
    <row r="50" spans="1:3" x14ac:dyDescent="0.4">
      <c r="A50">
        <v>2012</v>
      </c>
      <c r="B50">
        <v>10.75</v>
      </c>
      <c r="C50" t="s">
        <v>38</v>
      </c>
    </row>
    <row r="51" spans="1:3" x14ac:dyDescent="0.4">
      <c r="A51">
        <v>2016</v>
      </c>
      <c r="B51">
        <v>10.71</v>
      </c>
      <c r="C51" t="s">
        <v>38</v>
      </c>
    </row>
    <row r="52" spans="1:3" x14ac:dyDescent="0.4">
      <c r="A52">
        <v>2021</v>
      </c>
      <c r="B52">
        <v>10.61</v>
      </c>
      <c r="C52" t="s">
        <v>38</v>
      </c>
    </row>
    <row r="53" spans="1:3" x14ac:dyDescent="0.4">
      <c r="A53">
        <v>2024</v>
      </c>
      <c r="B53">
        <v>10.72</v>
      </c>
      <c r="C53" t="s">
        <v>38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7A484-C246-47D0-92EA-4D097CD18197}">
  <dimension ref="A1:D57"/>
  <sheetViews>
    <sheetView workbookViewId="0">
      <selection activeCell="C13" sqref="C13"/>
    </sheetView>
  </sheetViews>
  <sheetFormatPr defaultRowHeight="17.399999999999999" x14ac:dyDescent="0.4"/>
  <sheetData>
    <row r="1" spans="1:4" x14ac:dyDescent="0.4">
      <c r="A1" t="s">
        <v>33</v>
      </c>
      <c r="B1" t="s">
        <v>35</v>
      </c>
      <c r="C1" t="s">
        <v>39</v>
      </c>
      <c r="D1" t="s">
        <v>34</v>
      </c>
    </row>
    <row r="2" spans="1:4" x14ac:dyDescent="0.4">
      <c r="A2">
        <v>1900</v>
      </c>
      <c r="B2">
        <v>0</v>
      </c>
      <c r="C2">
        <f>A2*B2</f>
        <v>0</v>
      </c>
      <c r="D2">
        <v>11</v>
      </c>
    </row>
    <row r="3" spans="1:4" x14ac:dyDescent="0.4">
      <c r="A3">
        <v>1904</v>
      </c>
      <c r="B3">
        <v>0</v>
      </c>
      <c r="C3">
        <f t="shared" ref="C3:C30" si="0">A3*B3</f>
        <v>0</v>
      </c>
      <c r="D3">
        <v>11</v>
      </c>
    </row>
    <row r="4" spans="1:4" x14ac:dyDescent="0.4">
      <c r="A4">
        <v>1908</v>
      </c>
      <c r="B4">
        <v>0</v>
      </c>
      <c r="C4">
        <f t="shared" si="0"/>
        <v>0</v>
      </c>
      <c r="D4">
        <v>10.8</v>
      </c>
    </row>
    <row r="5" spans="1:4" x14ac:dyDescent="0.4">
      <c r="A5">
        <v>1912</v>
      </c>
      <c r="B5">
        <v>0</v>
      </c>
      <c r="C5">
        <f t="shared" si="0"/>
        <v>0</v>
      </c>
      <c r="D5">
        <v>10.8</v>
      </c>
    </row>
    <row r="6" spans="1:4" x14ac:dyDescent="0.4">
      <c r="A6">
        <v>1920</v>
      </c>
      <c r="B6">
        <v>0</v>
      </c>
      <c r="C6">
        <f t="shared" si="0"/>
        <v>0</v>
      </c>
      <c r="D6">
        <v>10.8</v>
      </c>
    </row>
    <row r="7" spans="1:4" x14ac:dyDescent="0.4">
      <c r="A7">
        <v>1924</v>
      </c>
      <c r="B7">
        <v>0</v>
      </c>
      <c r="C7">
        <f t="shared" si="0"/>
        <v>0</v>
      </c>
      <c r="D7">
        <v>10.6</v>
      </c>
    </row>
    <row r="8" spans="1:4" x14ac:dyDescent="0.4">
      <c r="A8">
        <v>1928</v>
      </c>
      <c r="B8">
        <v>0</v>
      </c>
      <c r="C8">
        <f t="shared" si="0"/>
        <v>0</v>
      </c>
      <c r="D8">
        <v>10.8</v>
      </c>
    </row>
    <row r="9" spans="1:4" x14ac:dyDescent="0.4">
      <c r="A9">
        <v>1932</v>
      </c>
      <c r="B9">
        <v>0</v>
      </c>
      <c r="C9">
        <f t="shared" si="0"/>
        <v>0</v>
      </c>
      <c r="D9">
        <v>10.3</v>
      </c>
    </row>
    <row r="10" spans="1:4" x14ac:dyDescent="0.4">
      <c r="A10">
        <v>1936</v>
      </c>
      <c r="B10">
        <v>0</v>
      </c>
      <c r="C10">
        <f t="shared" si="0"/>
        <v>0</v>
      </c>
      <c r="D10">
        <v>10.3</v>
      </c>
    </row>
    <row r="11" spans="1:4" x14ac:dyDescent="0.4">
      <c r="A11">
        <v>1948</v>
      </c>
      <c r="B11">
        <v>0</v>
      </c>
      <c r="C11">
        <f t="shared" si="0"/>
        <v>0</v>
      </c>
      <c r="D11">
        <v>10.3</v>
      </c>
    </row>
    <row r="12" spans="1:4" x14ac:dyDescent="0.4">
      <c r="A12">
        <v>1952</v>
      </c>
      <c r="B12">
        <v>0</v>
      </c>
      <c r="C12">
        <f t="shared" si="0"/>
        <v>0</v>
      </c>
      <c r="D12">
        <v>10.4</v>
      </c>
    </row>
    <row r="13" spans="1:4" x14ac:dyDescent="0.4">
      <c r="A13">
        <v>1956</v>
      </c>
      <c r="B13">
        <v>0</v>
      </c>
      <c r="C13">
        <f t="shared" si="0"/>
        <v>0</v>
      </c>
      <c r="D13">
        <v>10.5</v>
      </c>
    </row>
    <row r="14" spans="1:4" x14ac:dyDescent="0.4">
      <c r="A14">
        <v>1960</v>
      </c>
      <c r="B14">
        <v>0</v>
      </c>
      <c r="C14">
        <f t="shared" si="0"/>
        <v>0</v>
      </c>
      <c r="D14">
        <v>10.199999999999999</v>
      </c>
    </row>
    <row r="15" spans="1:4" x14ac:dyDescent="0.4">
      <c r="A15">
        <v>1964</v>
      </c>
      <c r="B15">
        <v>0</v>
      </c>
      <c r="C15">
        <f t="shared" si="0"/>
        <v>0</v>
      </c>
      <c r="D15">
        <v>10</v>
      </c>
    </row>
    <row r="16" spans="1:4" x14ac:dyDescent="0.4">
      <c r="A16">
        <v>1968</v>
      </c>
      <c r="B16">
        <v>0</v>
      </c>
      <c r="C16">
        <f t="shared" si="0"/>
        <v>0</v>
      </c>
      <c r="D16">
        <v>9.9499999999999993</v>
      </c>
    </row>
    <row r="17" spans="1:4" x14ac:dyDescent="0.4">
      <c r="A17">
        <v>1972</v>
      </c>
      <c r="B17">
        <v>0</v>
      </c>
      <c r="C17">
        <f t="shared" si="0"/>
        <v>0</v>
      </c>
      <c r="D17">
        <v>10.14</v>
      </c>
    </row>
    <row r="18" spans="1:4" x14ac:dyDescent="0.4">
      <c r="A18">
        <v>1976</v>
      </c>
      <c r="B18">
        <v>0</v>
      </c>
      <c r="C18">
        <f t="shared" si="0"/>
        <v>0</v>
      </c>
      <c r="D18">
        <v>10.06</v>
      </c>
    </row>
    <row r="19" spans="1:4" x14ac:dyDescent="0.4">
      <c r="A19">
        <v>1980</v>
      </c>
      <c r="B19">
        <v>0</v>
      </c>
      <c r="C19">
        <f t="shared" si="0"/>
        <v>0</v>
      </c>
      <c r="D19">
        <v>10.25</v>
      </c>
    </row>
    <row r="20" spans="1:4" x14ac:dyDescent="0.4">
      <c r="A20">
        <v>1984</v>
      </c>
      <c r="B20">
        <v>0</v>
      </c>
      <c r="C20">
        <f t="shared" si="0"/>
        <v>0</v>
      </c>
      <c r="D20">
        <v>9.99</v>
      </c>
    </row>
    <row r="21" spans="1:4" x14ac:dyDescent="0.4">
      <c r="A21">
        <v>1988</v>
      </c>
      <c r="B21">
        <v>0</v>
      </c>
      <c r="C21">
        <f t="shared" si="0"/>
        <v>0</v>
      </c>
      <c r="D21">
        <v>9.92</v>
      </c>
    </row>
    <row r="22" spans="1:4" x14ac:dyDescent="0.4">
      <c r="A22">
        <v>1992</v>
      </c>
      <c r="B22">
        <v>0</v>
      </c>
      <c r="C22">
        <f t="shared" si="0"/>
        <v>0</v>
      </c>
      <c r="D22">
        <v>9.9600000000000009</v>
      </c>
    </row>
    <row r="23" spans="1:4" x14ac:dyDescent="0.4">
      <c r="A23">
        <v>1996</v>
      </c>
      <c r="B23">
        <v>0</v>
      </c>
      <c r="C23">
        <f t="shared" si="0"/>
        <v>0</v>
      </c>
      <c r="D23">
        <v>9.84</v>
      </c>
    </row>
    <row r="24" spans="1:4" x14ac:dyDescent="0.4">
      <c r="A24">
        <v>2000</v>
      </c>
      <c r="B24">
        <v>0</v>
      </c>
      <c r="C24">
        <f t="shared" si="0"/>
        <v>0</v>
      </c>
      <c r="D24">
        <v>9.8699999999999992</v>
      </c>
    </row>
    <row r="25" spans="1:4" x14ac:dyDescent="0.4">
      <c r="A25">
        <v>2004</v>
      </c>
      <c r="B25">
        <v>0</v>
      </c>
      <c r="C25">
        <f t="shared" si="0"/>
        <v>0</v>
      </c>
      <c r="D25">
        <v>9.85</v>
      </c>
    </row>
    <row r="26" spans="1:4" x14ac:dyDescent="0.4">
      <c r="A26">
        <v>2008</v>
      </c>
      <c r="B26">
        <v>0</v>
      </c>
      <c r="C26">
        <f t="shared" si="0"/>
        <v>0</v>
      </c>
      <c r="D26">
        <v>9.69</v>
      </c>
    </row>
    <row r="27" spans="1:4" x14ac:dyDescent="0.4">
      <c r="A27">
        <v>2012</v>
      </c>
      <c r="B27">
        <v>0</v>
      </c>
      <c r="C27">
        <f t="shared" si="0"/>
        <v>0</v>
      </c>
      <c r="D27">
        <v>9.6300000000000008</v>
      </c>
    </row>
    <row r="28" spans="1:4" x14ac:dyDescent="0.4">
      <c r="A28">
        <v>2016</v>
      </c>
      <c r="B28">
        <v>0</v>
      </c>
      <c r="C28">
        <f t="shared" si="0"/>
        <v>0</v>
      </c>
      <c r="D28">
        <v>9.81</v>
      </c>
    </row>
    <row r="29" spans="1:4" x14ac:dyDescent="0.4">
      <c r="A29">
        <v>2021</v>
      </c>
      <c r="B29">
        <v>0</v>
      </c>
      <c r="C29">
        <f t="shared" si="0"/>
        <v>0</v>
      </c>
      <c r="D29">
        <v>9.8000000000000007</v>
      </c>
    </row>
    <row r="30" spans="1:4" x14ac:dyDescent="0.4">
      <c r="A30">
        <v>2024</v>
      </c>
      <c r="B30">
        <v>0</v>
      </c>
      <c r="C30">
        <f t="shared" si="0"/>
        <v>0</v>
      </c>
      <c r="D30">
        <v>9.7840000000000007</v>
      </c>
    </row>
    <row r="31" spans="1:4" x14ac:dyDescent="0.4">
      <c r="A31">
        <v>1928</v>
      </c>
      <c r="B31">
        <v>1</v>
      </c>
      <c r="C31">
        <f>A31*B31</f>
        <v>1928</v>
      </c>
      <c r="D31">
        <v>12.2</v>
      </c>
    </row>
    <row r="32" spans="1:4" x14ac:dyDescent="0.4">
      <c r="A32">
        <v>1932</v>
      </c>
      <c r="B32">
        <v>1</v>
      </c>
      <c r="C32">
        <f t="shared" ref="C32:C53" si="1">A32*B32</f>
        <v>1932</v>
      </c>
      <c r="D32">
        <v>11.9</v>
      </c>
    </row>
    <row r="33" spans="1:4" x14ac:dyDescent="0.4">
      <c r="A33">
        <v>1936</v>
      </c>
      <c r="B33">
        <v>1</v>
      </c>
      <c r="C33">
        <f t="shared" si="1"/>
        <v>1936</v>
      </c>
      <c r="D33">
        <v>11.5</v>
      </c>
    </row>
    <row r="34" spans="1:4" x14ac:dyDescent="0.4">
      <c r="A34">
        <v>1948</v>
      </c>
      <c r="B34">
        <v>1</v>
      </c>
      <c r="C34">
        <f t="shared" si="1"/>
        <v>1948</v>
      </c>
      <c r="D34">
        <v>11.9</v>
      </c>
    </row>
    <row r="35" spans="1:4" x14ac:dyDescent="0.4">
      <c r="A35">
        <v>1952</v>
      </c>
      <c r="B35">
        <v>1</v>
      </c>
      <c r="C35">
        <f t="shared" si="1"/>
        <v>1952</v>
      </c>
      <c r="D35">
        <v>11.5</v>
      </c>
    </row>
    <row r="36" spans="1:4" x14ac:dyDescent="0.4">
      <c r="A36">
        <v>1956</v>
      </c>
      <c r="B36">
        <v>1</v>
      </c>
      <c r="C36">
        <f t="shared" si="1"/>
        <v>1956</v>
      </c>
      <c r="D36">
        <v>11.5</v>
      </c>
    </row>
    <row r="37" spans="1:4" x14ac:dyDescent="0.4">
      <c r="A37">
        <v>1960</v>
      </c>
      <c r="B37">
        <v>1</v>
      </c>
      <c r="C37">
        <f t="shared" si="1"/>
        <v>1960</v>
      </c>
      <c r="D37">
        <v>11</v>
      </c>
    </row>
    <row r="38" spans="1:4" x14ac:dyDescent="0.4">
      <c r="A38">
        <v>1964</v>
      </c>
      <c r="B38">
        <v>1</v>
      </c>
      <c r="C38">
        <f t="shared" si="1"/>
        <v>1964</v>
      </c>
      <c r="D38">
        <v>11.4</v>
      </c>
    </row>
    <row r="39" spans="1:4" x14ac:dyDescent="0.4">
      <c r="A39">
        <v>1968</v>
      </c>
      <c r="B39">
        <v>1</v>
      </c>
      <c r="C39">
        <f t="shared" si="1"/>
        <v>1968</v>
      </c>
      <c r="D39">
        <v>11</v>
      </c>
    </row>
    <row r="40" spans="1:4" x14ac:dyDescent="0.4">
      <c r="A40">
        <v>1972</v>
      </c>
      <c r="B40">
        <v>1</v>
      </c>
      <c r="C40">
        <f t="shared" si="1"/>
        <v>1972</v>
      </c>
      <c r="D40">
        <v>11.07</v>
      </c>
    </row>
    <row r="41" spans="1:4" x14ac:dyDescent="0.4">
      <c r="A41">
        <v>1976</v>
      </c>
      <c r="B41">
        <v>1</v>
      </c>
      <c r="C41">
        <f t="shared" si="1"/>
        <v>1976</v>
      </c>
      <c r="D41">
        <v>11.08</v>
      </c>
    </row>
    <row r="42" spans="1:4" x14ac:dyDescent="0.4">
      <c r="A42">
        <v>1980</v>
      </c>
      <c r="B42">
        <v>1</v>
      </c>
      <c r="C42">
        <f t="shared" si="1"/>
        <v>1980</v>
      </c>
      <c r="D42">
        <v>11.06</v>
      </c>
    </row>
    <row r="43" spans="1:4" x14ac:dyDescent="0.4">
      <c r="A43">
        <v>1984</v>
      </c>
      <c r="B43">
        <v>1</v>
      </c>
      <c r="C43">
        <f t="shared" si="1"/>
        <v>1984</v>
      </c>
      <c r="D43">
        <v>10.97</v>
      </c>
    </row>
    <row r="44" spans="1:4" x14ac:dyDescent="0.4">
      <c r="A44">
        <v>1988</v>
      </c>
      <c r="B44">
        <v>1</v>
      </c>
      <c r="C44">
        <f t="shared" si="1"/>
        <v>1988</v>
      </c>
      <c r="D44">
        <v>10.54</v>
      </c>
    </row>
    <row r="45" spans="1:4" x14ac:dyDescent="0.4">
      <c r="A45">
        <v>1992</v>
      </c>
      <c r="B45">
        <v>1</v>
      </c>
      <c r="C45">
        <f t="shared" si="1"/>
        <v>1992</v>
      </c>
      <c r="D45">
        <v>10.82</v>
      </c>
    </row>
    <row r="46" spans="1:4" x14ac:dyDescent="0.4">
      <c r="A46">
        <v>1996</v>
      </c>
      <c r="B46">
        <v>1</v>
      </c>
      <c r="C46">
        <f t="shared" si="1"/>
        <v>1996</v>
      </c>
      <c r="D46">
        <v>10.94</v>
      </c>
    </row>
    <row r="47" spans="1:4" x14ac:dyDescent="0.4">
      <c r="A47">
        <v>2000</v>
      </c>
      <c r="B47">
        <v>1</v>
      </c>
      <c r="C47">
        <f t="shared" si="1"/>
        <v>2000</v>
      </c>
      <c r="D47">
        <v>10.75</v>
      </c>
    </row>
    <row r="48" spans="1:4" x14ac:dyDescent="0.4">
      <c r="A48">
        <v>2004</v>
      </c>
      <c r="B48">
        <v>1</v>
      </c>
      <c r="C48">
        <f t="shared" si="1"/>
        <v>2004</v>
      </c>
      <c r="D48">
        <v>10.93</v>
      </c>
    </row>
    <row r="49" spans="1:4" x14ac:dyDescent="0.4">
      <c r="A49">
        <v>2008</v>
      </c>
      <c r="B49">
        <v>1</v>
      </c>
      <c r="C49">
        <f t="shared" si="1"/>
        <v>2008</v>
      </c>
      <c r="D49">
        <v>10.78</v>
      </c>
    </row>
    <row r="50" spans="1:4" x14ac:dyDescent="0.4">
      <c r="A50">
        <v>2012</v>
      </c>
      <c r="B50">
        <v>1</v>
      </c>
      <c r="C50">
        <f t="shared" si="1"/>
        <v>2012</v>
      </c>
      <c r="D50">
        <v>10.75</v>
      </c>
    </row>
    <row r="51" spans="1:4" x14ac:dyDescent="0.4">
      <c r="A51">
        <v>2016</v>
      </c>
      <c r="B51">
        <v>1</v>
      </c>
      <c r="C51">
        <f t="shared" si="1"/>
        <v>2016</v>
      </c>
      <c r="D51">
        <v>10.71</v>
      </c>
    </row>
    <row r="52" spans="1:4" x14ac:dyDescent="0.4">
      <c r="A52">
        <v>2021</v>
      </c>
      <c r="B52">
        <v>1</v>
      </c>
      <c r="C52">
        <f t="shared" si="1"/>
        <v>2021</v>
      </c>
      <c r="D52">
        <v>10.61</v>
      </c>
    </row>
    <row r="53" spans="1:4" x14ac:dyDescent="0.4">
      <c r="A53">
        <v>2024</v>
      </c>
      <c r="B53">
        <v>1</v>
      </c>
      <c r="C53">
        <f t="shared" si="1"/>
        <v>2024</v>
      </c>
      <c r="D53">
        <v>10.72</v>
      </c>
    </row>
    <row r="54" spans="1:4" x14ac:dyDescent="0.4">
      <c r="A54">
        <v>2028</v>
      </c>
      <c r="B54">
        <v>0</v>
      </c>
      <c r="C54">
        <f>A54*B54</f>
        <v>0</v>
      </c>
    </row>
    <row r="55" spans="1:4" x14ac:dyDescent="0.4">
      <c r="A55">
        <v>2028</v>
      </c>
      <c r="B55">
        <v>1</v>
      </c>
      <c r="C55">
        <f>A55*B55</f>
        <v>2028</v>
      </c>
    </row>
    <row r="56" spans="1:4" x14ac:dyDescent="0.4">
      <c r="A56">
        <v>2032</v>
      </c>
      <c r="B56">
        <v>0</v>
      </c>
      <c r="C56">
        <f>A56*B56</f>
        <v>0</v>
      </c>
    </row>
    <row r="57" spans="1:4" x14ac:dyDescent="0.4">
      <c r="A57">
        <v>3032</v>
      </c>
      <c r="B57">
        <v>1</v>
      </c>
      <c r="C57">
        <f>A57*B57</f>
        <v>3032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BC19E-6475-4F27-9F4E-D6AF9FEB8F58}">
  <dimension ref="A1:E18"/>
  <sheetViews>
    <sheetView workbookViewId="0">
      <selection activeCell="E10" sqref="E10"/>
    </sheetView>
  </sheetViews>
  <sheetFormatPr defaultRowHeight="17.399999999999999" x14ac:dyDescent="0.4"/>
  <sheetData>
    <row r="1" spans="1:5" x14ac:dyDescent="0.4">
      <c r="A1" t="s">
        <v>44</v>
      </c>
      <c r="B1" t="s">
        <v>40</v>
      </c>
      <c r="C1" t="s">
        <v>41</v>
      </c>
      <c r="D1" t="s">
        <v>42</v>
      </c>
      <c r="E1" t="s">
        <v>43</v>
      </c>
    </row>
    <row r="2" spans="1:5" x14ac:dyDescent="0.4">
      <c r="A2">
        <v>6</v>
      </c>
      <c r="B2">
        <v>7</v>
      </c>
      <c r="C2">
        <v>60</v>
      </c>
      <c r="D2">
        <v>26</v>
      </c>
      <c r="E2">
        <v>53.1</v>
      </c>
    </row>
    <row r="3" spans="1:5" x14ac:dyDescent="0.4">
      <c r="A3">
        <v>15</v>
      </c>
      <c r="B3">
        <v>1</v>
      </c>
      <c r="C3">
        <v>52</v>
      </c>
      <c r="D3">
        <v>29</v>
      </c>
      <c r="E3">
        <v>45.7</v>
      </c>
    </row>
    <row r="4" spans="1:5" x14ac:dyDescent="0.4">
      <c r="A4">
        <v>8</v>
      </c>
      <c r="B4">
        <v>11</v>
      </c>
      <c r="C4">
        <v>20</v>
      </c>
      <c r="D4">
        <v>56</v>
      </c>
      <c r="E4">
        <v>84.7</v>
      </c>
    </row>
    <row r="5" spans="1:5" x14ac:dyDescent="0.4">
      <c r="A5">
        <v>8</v>
      </c>
      <c r="B5">
        <v>11</v>
      </c>
      <c r="C5">
        <v>47</v>
      </c>
      <c r="D5">
        <v>31</v>
      </c>
      <c r="E5">
        <v>63.1</v>
      </c>
    </row>
    <row r="6" spans="1:5" x14ac:dyDescent="0.4">
      <c r="A6">
        <v>6</v>
      </c>
      <c r="B6">
        <v>7</v>
      </c>
      <c r="C6">
        <v>33</v>
      </c>
      <c r="D6">
        <v>52</v>
      </c>
      <c r="E6">
        <v>78.8</v>
      </c>
    </row>
    <row r="7" spans="1:5" x14ac:dyDescent="0.4">
      <c r="A7">
        <v>9</v>
      </c>
      <c r="B7">
        <v>11</v>
      </c>
      <c r="C7">
        <v>22</v>
      </c>
      <c r="D7">
        <v>55</v>
      </c>
      <c r="E7">
        <v>90.3</v>
      </c>
    </row>
    <row r="8" spans="1:5" x14ac:dyDescent="0.4">
      <c r="A8">
        <v>9</v>
      </c>
      <c r="B8">
        <v>11</v>
      </c>
      <c r="C8">
        <v>22</v>
      </c>
      <c r="D8">
        <v>55</v>
      </c>
      <c r="E8">
        <v>91.5</v>
      </c>
    </row>
    <row r="9" spans="1:5" x14ac:dyDescent="0.4">
      <c r="A9">
        <v>9</v>
      </c>
      <c r="B9">
        <v>11</v>
      </c>
      <c r="C9">
        <v>22</v>
      </c>
      <c r="D9">
        <v>55</v>
      </c>
      <c r="E9">
        <v>91.5</v>
      </c>
    </row>
    <row r="10" spans="1:5" x14ac:dyDescent="0.4">
      <c r="A10">
        <v>17</v>
      </c>
      <c r="B10">
        <v>3</v>
      </c>
      <c r="C10">
        <v>6</v>
      </c>
      <c r="D10">
        <v>71</v>
      </c>
      <c r="E10">
        <v>87.5</v>
      </c>
    </row>
    <row r="11" spans="1:5" x14ac:dyDescent="0.4">
      <c r="A11">
        <v>22</v>
      </c>
      <c r="B11">
        <v>1</v>
      </c>
      <c r="C11">
        <v>44</v>
      </c>
      <c r="D11">
        <v>31</v>
      </c>
      <c r="E11">
        <v>46.8</v>
      </c>
    </row>
    <row r="12" spans="1:5" x14ac:dyDescent="0.4">
      <c r="A12">
        <v>18</v>
      </c>
      <c r="B12">
        <v>2</v>
      </c>
      <c r="C12">
        <v>22</v>
      </c>
      <c r="D12">
        <v>54</v>
      </c>
      <c r="E12">
        <v>77.900000000000006</v>
      </c>
    </row>
    <row r="13" spans="1:5" x14ac:dyDescent="0.4">
      <c r="A13">
        <v>4</v>
      </c>
      <c r="B13">
        <v>21</v>
      </c>
      <c r="C13">
        <v>26</v>
      </c>
      <c r="D13">
        <v>47</v>
      </c>
      <c r="E13">
        <v>96.6</v>
      </c>
    </row>
    <row r="14" spans="1:5" x14ac:dyDescent="0.4">
      <c r="A14">
        <v>4</v>
      </c>
      <c r="B14">
        <v>21</v>
      </c>
      <c r="C14">
        <v>26</v>
      </c>
      <c r="D14">
        <v>47</v>
      </c>
      <c r="E14">
        <v>95.2</v>
      </c>
    </row>
    <row r="15" spans="1:5" x14ac:dyDescent="0.4">
      <c r="A15">
        <v>23</v>
      </c>
      <c r="B15">
        <v>1</v>
      </c>
      <c r="C15">
        <v>34</v>
      </c>
      <c r="D15">
        <v>40</v>
      </c>
      <c r="E15">
        <v>62.8</v>
      </c>
    </row>
    <row r="16" spans="1:5" x14ac:dyDescent="0.4">
      <c r="A16">
        <v>9</v>
      </c>
      <c r="B16">
        <v>11</v>
      </c>
      <c r="C16">
        <v>12</v>
      </c>
      <c r="D16">
        <v>66</v>
      </c>
      <c r="E16">
        <v>94.5</v>
      </c>
    </row>
    <row r="17" spans="1:5" x14ac:dyDescent="0.4">
      <c r="A17">
        <v>8</v>
      </c>
      <c r="B17">
        <v>10</v>
      </c>
      <c r="C17">
        <v>12</v>
      </c>
      <c r="D17">
        <v>68</v>
      </c>
      <c r="E17">
        <v>91.3</v>
      </c>
    </row>
    <row r="18" spans="1:5" x14ac:dyDescent="0.4">
      <c r="A18">
        <v>18</v>
      </c>
      <c r="B18">
        <v>1</v>
      </c>
      <c r="C18">
        <v>61</v>
      </c>
      <c r="D18">
        <v>17</v>
      </c>
      <c r="E18">
        <v>36.299999999999997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D9F1F-9FB8-44E6-AB06-0D2461009890}">
  <sheetPr codeName="Sheet1"/>
  <dimension ref="A1:C5"/>
  <sheetViews>
    <sheetView workbookViewId="0">
      <selection activeCell="D18" sqref="D18"/>
    </sheetView>
  </sheetViews>
  <sheetFormatPr defaultRowHeight="17.399999999999999" x14ac:dyDescent="0.4"/>
  <sheetData>
    <row r="1" spans="1:3" x14ac:dyDescent="0.4">
      <c r="A1" t="s">
        <v>2</v>
      </c>
      <c r="B1" t="s">
        <v>0</v>
      </c>
      <c r="C1" t="s">
        <v>1</v>
      </c>
    </row>
    <row r="2" spans="1:3" x14ac:dyDescent="0.4">
      <c r="A2" t="s">
        <v>3</v>
      </c>
      <c r="B2">
        <v>9</v>
      </c>
      <c r="C2">
        <v>315</v>
      </c>
    </row>
    <row r="3" spans="1:3" x14ac:dyDescent="0.4">
      <c r="A3" t="s">
        <v>4</v>
      </c>
      <c r="B3">
        <v>3</v>
      </c>
      <c r="C3">
        <v>108</v>
      </c>
    </row>
    <row r="4" spans="1:3" x14ac:dyDescent="0.4">
      <c r="A4" t="s">
        <v>5</v>
      </c>
      <c r="B4">
        <v>3</v>
      </c>
      <c r="C4">
        <v>101</v>
      </c>
    </row>
    <row r="5" spans="1:3" x14ac:dyDescent="0.4">
      <c r="A5" t="s">
        <v>6</v>
      </c>
      <c r="B5">
        <v>1</v>
      </c>
      <c r="C5">
        <v>32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DCA3C-D018-468A-A190-B6BE06FD3D41}">
  <dimension ref="A1:D9"/>
  <sheetViews>
    <sheetView workbookViewId="0">
      <selection activeCell="C12" sqref="C12"/>
    </sheetView>
  </sheetViews>
  <sheetFormatPr defaultRowHeight="17.399999999999999" x14ac:dyDescent="0.4"/>
  <sheetData>
    <row r="1" spans="1:4" x14ac:dyDescent="0.4">
      <c r="A1" t="s">
        <v>45</v>
      </c>
      <c r="B1" t="s">
        <v>46</v>
      </c>
      <c r="C1" t="s">
        <v>47</v>
      </c>
      <c r="D1" t="s">
        <v>48</v>
      </c>
    </row>
    <row r="2" spans="1:4" x14ac:dyDescent="0.4">
      <c r="A2">
        <v>1</v>
      </c>
      <c r="B2">
        <v>29</v>
      </c>
      <c r="C2">
        <f>1/8</f>
        <v>0.125</v>
      </c>
      <c r="D2" t="s">
        <v>49</v>
      </c>
    </row>
    <row r="3" spans="1:4" x14ac:dyDescent="0.4">
      <c r="A3">
        <v>2</v>
      </c>
      <c r="B3">
        <v>19</v>
      </c>
      <c r="C3">
        <f t="shared" ref="C3:C9" si="0">1/8</f>
        <v>0.125</v>
      </c>
      <c r="D3" t="s">
        <v>49</v>
      </c>
    </row>
    <row r="4" spans="1:4" x14ac:dyDescent="0.4">
      <c r="A4">
        <v>3</v>
      </c>
      <c r="B4">
        <v>18</v>
      </c>
      <c r="C4">
        <f t="shared" si="0"/>
        <v>0.125</v>
      </c>
      <c r="D4" t="s">
        <v>49</v>
      </c>
    </row>
    <row r="5" spans="1:4" x14ac:dyDescent="0.4">
      <c r="A5">
        <v>4</v>
      </c>
      <c r="B5">
        <v>25</v>
      </c>
      <c r="C5">
        <f t="shared" si="0"/>
        <v>0.125</v>
      </c>
      <c r="D5" t="s">
        <v>49</v>
      </c>
    </row>
    <row r="6" spans="1:4" x14ac:dyDescent="0.4">
      <c r="A6">
        <v>5</v>
      </c>
      <c r="B6">
        <v>17</v>
      </c>
      <c r="C6">
        <f t="shared" si="0"/>
        <v>0.125</v>
      </c>
      <c r="D6" t="s">
        <v>50</v>
      </c>
    </row>
    <row r="7" spans="1:4" x14ac:dyDescent="0.4">
      <c r="A7">
        <v>6</v>
      </c>
      <c r="B7">
        <v>10</v>
      </c>
      <c r="C7">
        <f t="shared" si="0"/>
        <v>0.125</v>
      </c>
      <c r="D7" t="s">
        <v>50</v>
      </c>
    </row>
    <row r="8" spans="1:4" x14ac:dyDescent="0.4">
      <c r="A8">
        <v>7</v>
      </c>
      <c r="B8">
        <v>15</v>
      </c>
      <c r="C8">
        <f t="shared" si="0"/>
        <v>0.125</v>
      </c>
      <c r="D8" t="s">
        <v>50</v>
      </c>
    </row>
    <row r="9" spans="1:4" x14ac:dyDescent="0.4">
      <c r="A9">
        <v>8</v>
      </c>
      <c r="B9">
        <v>11</v>
      </c>
      <c r="C9">
        <f t="shared" si="0"/>
        <v>0.125</v>
      </c>
      <c r="D9" t="s">
        <v>50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0864B-7AAF-43F0-8A71-3EC6479D2CB7}">
  <sheetPr codeName="Sheet3"/>
  <dimension ref="A1:C7"/>
  <sheetViews>
    <sheetView workbookViewId="0">
      <selection activeCell="D19" sqref="D19"/>
    </sheetView>
  </sheetViews>
  <sheetFormatPr defaultRowHeight="17.399999999999999" x14ac:dyDescent="0.4"/>
  <sheetData>
    <row r="1" spans="1:3" x14ac:dyDescent="0.4">
      <c r="A1" t="s">
        <v>7</v>
      </c>
      <c r="B1" t="s">
        <v>8</v>
      </c>
      <c r="C1" t="s">
        <v>9</v>
      </c>
    </row>
    <row r="2" spans="1:3" x14ac:dyDescent="0.4">
      <c r="A2" t="s">
        <v>10</v>
      </c>
      <c r="B2" t="s">
        <v>12</v>
      </c>
      <c r="C2">
        <v>35</v>
      </c>
    </row>
    <row r="3" spans="1:3" x14ac:dyDescent="0.4">
      <c r="A3" t="s">
        <v>10</v>
      </c>
      <c r="B3" t="s">
        <v>13</v>
      </c>
      <c r="C3">
        <v>23</v>
      </c>
    </row>
    <row r="4" spans="1:3" x14ac:dyDescent="0.4">
      <c r="A4" t="s">
        <v>10</v>
      </c>
      <c r="B4" t="s">
        <v>14</v>
      </c>
      <c r="C4">
        <v>18</v>
      </c>
    </row>
    <row r="5" spans="1:3" x14ac:dyDescent="0.4">
      <c r="A5" t="s">
        <v>11</v>
      </c>
      <c r="B5" t="s">
        <v>12</v>
      </c>
      <c r="C5">
        <v>17</v>
      </c>
    </row>
    <row r="6" spans="1:3" x14ac:dyDescent="0.4">
      <c r="A6" t="s">
        <v>11</v>
      </c>
      <c r="B6" t="s">
        <v>13</v>
      </c>
      <c r="C6">
        <v>33</v>
      </c>
    </row>
    <row r="7" spans="1:3" x14ac:dyDescent="0.4">
      <c r="A7" t="s">
        <v>11</v>
      </c>
      <c r="B7" t="s">
        <v>14</v>
      </c>
      <c r="C7">
        <v>20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0A376-971E-42EE-B0D1-483AF2F43043}">
  <dimension ref="A1:C9"/>
  <sheetViews>
    <sheetView workbookViewId="0">
      <selection activeCell="B9" sqref="B9"/>
    </sheetView>
  </sheetViews>
  <sheetFormatPr defaultRowHeight="17.399999999999999" x14ac:dyDescent="0.4"/>
  <cols>
    <col min="2" max="2" width="17.19921875" customWidth="1"/>
  </cols>
  <sheetData>
    <row r="1" spans="1:3" x14ac:dyDescent="0.4">
      <c r="A1" t="s">
        <v>51</v>
      </c>
      <c r="B1" t="s">
        <v>54</v>
      </c>
      <c r="C1" t="s">
        <v>9</v>
      </c>
    </row>
    <row r="2" spans="1:3" x14ac:dyDescent="0.4">
      <c r="A2" t="s">
        <v>52</v>
      </c>
      <c r="B2" t="s">
        <v>55</v>
      </c>
      <c r="C2">
        <v>26</v>
      </c>
    </row>
    <row r="3" spans="1:3" x14ac:dyDescent="0.4">
      <c r="A3" t="s">
        <v>52</v>
      </c>
      <c r="B3" t="s">
        <v>56</v>
      </c>
      <c r="C3">
        <v>51</v>
      </c>
    </row>
    <row r="4" spans="1:3" x14ac:dyDescent="0.4">
      <c r="A4" t="s">
        <v>52</v>
      </c>
      <c r="B4" t="s">
        <v>57</v>
      </c>
      <c r="C4">
        <v>21</v>
      </c>
    </row>
    <row r="5" spans="1:3" x14ac:dyDescent="0.4">
      <c r="A5" t="s">
        <v>52</v>
      </c>
      <c r="B5" t="s">
        <v>58</v>
      </c>
      <c r="C5">
        <v>40</v>
      </c>
    </row>
    <row r="6" spans="1:3" x14ac:dyDescent="0.4">
      <c r="A6" t="s">
        <v>53</v>
      </c>
      <c r="B6" t="s">
        <v>55</v>
      </c>
      <c r="C6">
        <v>31</v>
      </c>
    </row>
    <row r="7" spans="1:3" x14ac:dyDescent="0.4">
      <c r="A7" t="s">
        <v>53</v>
      </c>
      <c r="B7" t="s">
        <v>56</v>
      </c>
      <c r="C7">
        <v>59</v>
      </c>
    </row>
    <row r="8" spans="1:3" x14ac:dyDescent="0.4">
      <c r="A8" t="s">
        <v>53</v>
      </c>
      <c r="B8" t="s">
        <v>57</v>
      </c>
      <c r="C8">
        <v>11</v>
      </c>
    </row>
    <row r="9" spans="1:3" x14ac:dyDescent="0.4">
      <c r="A9" t="s">
        <v>53</v>
      </c>
      <c r="B9" t="s">
        <v>58</v>
      </c>
      <c r="C9">
        <v>34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F033A-F553-4662-B222-9A5B19A531B9}">
  <sheetPr codeName="Sheet9"/>
  <dimension ref="A1:C9"/>
  <sheetViews>
    <sheetView workbookViewId="0">
      <selection activeCell="K26" sqref="K26"/>
    </sheetView>
  </sheetViews>
  <sheetFormatPr defaultRowHeight="17.399999999999999" x14ac:dyDescent="0.4"/>
  <cols>
    <col min="2" max="2" width="16.69921875" customWidth="1"/>
  </cols>
  <sheetData>
    <row r="1" spans="1:3" x14ac:dyDescent="0.4">
      <c r="A1" t="s">
        <v>15</v>
      </c>
      <c r="B1" t="s">
        <v>16</v>
      </c>
      <c r="C1" t="s">
        <v>9</v>
      </c>
    </row>
    <row r="2" spans="1:3" x14ac:dyDescent="0.4">
      <c r="A2" t="s">
        <v>17</v>
      </c>
      <c r="B2" t="s">
        <v>19</v>
      </c>
      <c r="C2">
        <v>24</v>
      </c>
    </row>
    <row r="3" spans="1:3" x14ac:dyDescent="0.4">
      <c r="A3" t="s">
        <v>17</v>
      </c>
      <c r="B3" t="s">
        <v>20</v>
      </c>
      <c r="C3">
        <v>35</v>
      </c>
    </row>
    <row r="4" spans="1:3" x14ac:dyDescent="0.4">
      <c r="A4" t="s">
        <v>17</v>
      </c>
      <c r="B4" t="s">
        <v>21</v>
      </c>
      <c r="C4">
        <v>21</v>
      </c>
    </row>
    <row r="5" spans="1:3" x14ac:dyDescent="0.4">
      <c r="A5" t="s">
        <v>17</v>
      </c>
      <c r="B5" t="s">
        <v>22</v>
      </c>
      <c r="C5">
        <v>30</v>
      </c>
    </row>
    <row r="6" spans="1:3" x14ac:dyDescent="0.4">
      <c r="A6" t="s">
        <v>18</v>
      </c>
      <c r="B6" t="s">
        <v>19</v>
      </c>
      <c r="C6">
        <v>1355</v>
      </c>
    </row>
    <row r="7" spans="1:3" x14ac:dyDescent="0.4">
      <c r="A7" t="s">
        <v>18</v>
      </c>
      <c r="B7" t="s">
        <v>20</v>
      </c>
      <c r="C7">
        <v>603</v>
      </c>
    </row>
    <row r="8" spans="1:3" x14ac:dyDescent="0.4">
      <c r="A8" t="s">
        <v>18</v>
      </c>
      <c r="B8" t="s">
        <v>21</v>
      </c>
      <c r="C8">
        <v>192</v>
      </c>
    </row>
    <row r="9" spans="1:3" x14ac:dyDescent="0.4">
      <c r="A9" t="s">
        <v>18</v>
      </c>
      <c r="B9" t="s">
        <v>22</v>
      </c>
      <c r="C9">
        <v>224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9F4E1-6345-44ED-93FA-24B5322A7DC6}">
  <dimension ref="A1:C147"/>
  <sheetViews>
    <sheetView workbookViewId="0">
      <selection activeCell="B16" sqref="B16"/>
    </sheetView>
  </sheetViews>
  <sheetFormatPr defaultRowHeight="17.399999999999999" x14ac:dyDescent="0.4"/>
  <sheetData>
    <row r="1" spans="1:3" x14ac:dyDescent="0.4">
      <c r="A1" t="s">
        <v>104</v>
      </c>
      <c r="B1" t="s">
        <v>105</v>
      </c>
      <c r="C1" t="s">
        <v>106</v>
      </c>
    </row>
    <row r="2" spans="1:3" x14ac:dyDescent="0.4">
      <c r="A2" t="s">
        <v>107</v>
      </c>
      <c r="B2" t="s">
        <v>108</v>
      </c>
      <c r="C2" t="s">
        <v>88</v>
      </c>
    </row>
    <row r="3" spans="1:3" x14ac:dyDescent="0.4">
      <c r="A3" t="s">
        <v>109</v>
      </c>
      <c r="B3" t="s">
        <v>108</v>
      </c>
      <c r="C3" t="s">
        <v>110</v>
      </c>
    </row>
    <row r="4" spans="1:3" x14ac:dyDescent="0.4">
      <c r="A4" t="s">
        <v>111</v>
      </c>
      <c r="B4" t="s">
        <v>108</v>
      </c>
      <c r="C4" t="s">
        <v>88</v>
      </c>
    </row>
    <row r="5" spans="1:3" x14ac:dyDescent="0.4">
      <c r="A5" t="s">
        <v>112</v>
      </c>
      <c r="B5" t="s">
        <v>108</v>
      </c>
      <c r="C5" t="s">
        <v>88</v>
      </c>
    </row>
    <row r="6" spans="1:3" x14ac:dyDescent="0.4">
      <c r="A6" t="s">
        <v>113</v>
      </c>
      <c r="B6" t="s">
        <v>108</v>
      </c>
      <c r="C6" t="s">
        <v>110</v>
      </c>
    </row>
    <row r="7" spans="1:3" x14ac:dyDescent="0.4">
      <c r="A7" t="s">
        <v>114</v>
      </c>
      <c r="B7" t="s">
        <v>108</v>
      </c>
      <c r="C7" t="s">
        <v>89</v>
      </c>
    </row>
    <row r="8" spans="1:3" x14ac:dyDescent="0.4">
      <c r="A8" t="s">
        <v>115</v>
      </c>
      <c r="B8" t="s">
        <v>108</v>
      </c>
      <c r="C8" t="s">
        <v>88</v>
      </c>
    </row>
    <row r="9" spans="1:3" x14ac:dyDescent="0.4">
      <c r="A9" t="s">
        <v>116</v>
      </c>
      <c r="B9" t="s">
        <v>108</v>
      </c>
      <c r="C9" t="s">
        <v>88</v>
      </c>
    </row>
    <row r="10" spans="1:3" x14ac:dyDescent="0.4">
      <c r="A10" t="s">
        <v>117</v>
      </c>
      <c r="B10" t="s">
        <v>108</v>
      </c>
      <c r="C10" t="s">
        <v>88</v>
      </c>
    </row>
    <row r="11" spans="1:3" x14ac:dyDescent="0.4">
      <c r="A11" t="s">
        <v>118</v>
      </c>
      <c r="B11" t="s">
        <v>108</v>
      </c>
      <c r="C11" t="s">
        <v>88</v>
      </c>
    </row>
    <row r="12" spans="1:3" x14ac:dyDescent="0.4">
      <c r="A12" t="s">
        <v>119</v>
      </c>
      <c r="B12" t="s">
        <v>108</v>
      </c>
      <c r="C12" t="s">
        <v>89</v>
      </c>
    </row>
    <row r="13" spans="1:3" x14ac:dyDescent="0.4">
      <c r="A13" t="s">
        <v>120</v>
      </c>
      <c r="B13" t="s">
        <v>108</v>
      </c>
      <c r="C13" t="s">
        <v>110</v>
      </c>
    </row>
    <row r="14" spans="1:3" x14ac:dyDescent="0.4">
      <c r="A14" t="s">
        <v>121</v>
      </c>
      <c r="B14" t="s">
        <v>108</v>
      </c>
      <c r="C14" t="s">
        <v>89</v>
      </c>
    </row>
    <row r="15" spans="1:3" x14ac:dyDescent="0.4">
      <c r="A15" t="s">
        <v>122</v>
      </c>
      <c r="B15" t="s">
        <v>108</v>
      </c>
      <c r="C15" t="s">
        <v>88</v>
      </c>
    </row>
    <row r="16" spans="1:3" x14ac:dyDescent="0.4">
      <c r="A16" t="s">
        <v>123</v>
      </c>
      <c r="B16" t="s">
        <v>108</v>
      </c>
      <c r="C16" t="s">
        <v>89</v>
      </c>
    </row>
    <row r="17" spans="1:3" x14ac:dyDescent="0.4">
      <c r="A17" t="s">
        <v>124</v>
      </c>
      <c r="B17" t="s">
        <v>108</v>
      </c>
      <c r="C17" t="s">
        <v>88</v>
      </c>
    </row>
    <row r="18" spans="1:3" x14ac:dyDescent="0.4">
      <c r="A18" t="s">
        <v>125</v>
      </c>
      <c r="B18" t="s">
        <v>108</v>
      </c>
      <c r="C18" t="s">
        <v>88</v>
      </c>
    </row>
    <row r="19" spans="1:3" x14ac:dyDescent="0.4">
      <c r="A19" t="s">
        <v>126</v>
      </c>
      <c r="B19" t="s">
        <v>108</v>
      </c>
      <c r="C19" t="s">
        <v>89</v>
      </c>
    </row>
    <row r="20" spans="1:3" x14ac:dyDescent="0.4">
      <c r="A20" t="s">
        <v>127</v>
      </c>
      <c r="B20" t="s">
        <v>108</v>
      </c>
      <c r="C20" t="s">
        <v>88</v>
      </c>
    </row>
    <row r="21" spans="1:3" x14ac:dyDescent="0.4">
      <c r="A21" t="s">
        <v>128</v>
      </c>
      <c r="B21" t="s">
        <v>108</v>
      </c>
      <c r="C21" t="s">
        <v>88</v>
      </c>
    </row>
    <row r="22" spans="1:3" x14ac:dyDescent="0.4">
      <c r="A22" t="s">
        <v>129</v>
      </c>
      <c r="B22" t="s">
        <v>108</v>
      </c>
      <c r="C22" t="s">
        <v>88</v>
      </c>
    </row>
    <row r="23" spans="1:3" x14ac:dyDescent="0.4">
      <c r="A23" t="s">
        <v>130</v>
      </c>
      <c r="B23" t="s">
        <v>108</v>
      </c>
      <c r="C23" t="s">
        <v>88</v>
      </c>
    </row>
    <row r="24" spans="1:3" x14ac:dyDescent="0.4">
      <c r="A24" t="s">
        <v>131</v>
      </c>
      <c r="B24" t="s">
        <v>108</v>
      </c>
      <c r="C24" t="s">
        <v>88</v>
      </c>
    </row>
    <row r="25" spans="1:3" x14ac:dyDescent="0.4">
      <c r="A25" t="s">
        <v>132</v>
      </c>
      <c r="B25" t="s">
        <v>108</v>
      </c>
      <c r="C25" t="s">
        <v>88</v>
      </c>
    </row>
    <row r="26" spans="1:3" x14ac:dyDescent="0.4">
      <c r="A26" t="s">
        <v>133</v>
      </c>
      <c r="B26" t="s">
        <v>108</v>
      </c>
      <c r="C26" t="s">
        <v>110</v>
      </c>
    </row>
    <row r="27" spans="1:3" x14ac:dyDescent="0.4">
      <c r="A27" t="s">
        <v>134</v>
      </c>
      <c r="B27" t="s">
        <v>108</v>
      </c>
      <c r="C27" t="s">
        <v>89</v>
      </c>
    </row>
    <row r="28" spans="1:3" x14ac:dyDescent="0.4">
      <c r="A28" t="s">
        <v>135</v>
      </c>
      <c r="B28" t="s">
        <v>108</v>
      </c>
      <c r="C28" t="s">
        <v>89</v>
      </c>
    </row>
    <row r="29" spans="1:3" x14ac:dyDescent="0.4">
      <c r="A29" t="s">
        <v>136</v>
      </c>
      <c r="B29" t="s">
        <v>108</v>
      </c>
      <c r="C29" t="s">
        <v>88</v>
      </c>
    </row>
    <row r="30" spans="1:3" x14ac:dyDescent="0.4">
      <c r="A30" t="s">
        <v>137</v>
      </c>
      <c r="B30" t="s">
        <v>108</v>
      </c>
      <c r="C30" t="s">
        <v>89</v>
      </c>
    </row>
    <row r="31" spans="1:3" x14ac:dyDescent="0.4">
      <c r="A31" t="s">
        <v>138</v>
      </c>
      <c r="B31" t="s">
        <v>108</v>
      </c>
      <c r="C31" t="s">
        <v>88</v>
      </c>
    </row>
    <row r="32" spans="1:3" x14ac:dyDescent="0.4">
      <c r="A32" t="s">
        <v>139</v>
      </c>
      <c r="B32" t="s">
        <v>108</v>
      </c>
      <c r="C32" t="s">
        <v>89</v>
      </c>
    </row>
    <row r="33" spans="1:3" x14ac:dyDescent="0.4">
      <c r="A33" t="s">
        <v>140</v>
      </c>
      <c r="B33" t="s">
        <v>108</v>
      </c>
      <c r="C33" t="s">
        <v>110</v>
      </c>
    </row>
    <row r="34" spans="1:3" x14ac:dyDescent="0.4">
      <c r="A34" t="s">
        <v>141</v>
      </c>
      <c r="B34" t="s">
        <v>108</v>
      </c>
      <c r="C34" t="s">
        <v>110</v>
      </c>
    </row>
    <row r="35" spans="1:3" x14ac:dyDescent="0.4">
      <c r="A35" t="s">
        <v>142</v>
      </c>
      <c r="B35" t="s">
        <v>108</v>
      </c>
      <c r="C35" t="s">
        <v>89</v>
      </c>
    </row>
    <row r="36" spans="1:3" x14ac:dyDescent="0.4">
      <c r="A36" t="s">
        <v>143</v>
      </c>
      <c r="B36" t="s">
        <v>108</v>
      </c>
      <c r="C36" t="s">
        <v>88</v>
      </c>
    </row>
    <row r="37" spans="1:3" x14ac:dyDescent="0.4">
      <c r="A37" t="s">
        <v>144</v>
      </c>
      <c r="B37" t="s">
        <v>108</v>
      </c>
      <c r="C37" t="s">
        <v>89</v>
      </c>
    </row>
    <row r="38" spans="1:3" x14ac:dyDescent="0.4">
      <c r="A38" t="s">
        <v>145</v>
      </c>
      <c r="B38" t="s">
        <v>108</v>
      </c>
      <c r="C38" t="s">
        <v>110</v>
      </c>
    </row>
    <row r="39" spans="1:3" x14ac:dyDescent="0.4">
      <c r="A39" t="s">
        <v>146</v>
      </c>
      <c r="B39" t="s">
        <v>108</v>
      </c>
      <c r="C39" t="s">
        <v>89</v>
      </c>
    </row>
    <row r="40" spans="1:3" x14ac:dyDescent="0.4">
      <c r="A40" t="s">
        <v>147</v>
      </c>
      <c r="B40" t="s">
        <v>108</v>
      </c>
      <c r="C40" t="s">
        <v>89</v>
      </c>
    </row>
    <row r="41" spans="1:3" x14ac:dyDescent="0.4">
      <c r="A41" t="s">
        <v>148</v>
      </c>
      <c r="B41" t="s">
        <v>108</v>
      </c>
      <c r="C41" t="s">
        <v>88</v>
      </c>
    </row>
    <row r="42" spans="1:3" x14ac:dyDescent="0.4">
      <c r="A42" t="s">
        <v>149</v>
      </c>
      <c r="B42" t="s">
        <v>108</v>
      </c>
      <c r="C42" t="s">
        <v>110</v>
      </c>
    </row>
    <row r="43" spans="1:3" x14ac:dyDescent="0.4">
      <c r="A43" t="s">
        <v>150</v>
      </c>
      <c r="B43" t="s">
        <v>108</v>
      </c>
      <c r="C43" t="s">
        <v>89</v>
      </c>
    </row>
    <row r="44" spans="1:3" x14ac:dyDescent="0.4">
      <c r="A44" t="s">
        <v>151</v>
      </c>
      <c r="B44" t="s">
        <v>108</v>
      </c>
      <c r="C44" t="s">
        <v>110</v>
      </c>
    </row>
    <row r="45" spans="1:3" x14ac:dyDescent="0.4">
      <c r="A45" t="s">
        <v>152</v>
      </c>
      <c r="B45" t="s">
        <v>108</v>
      </c>
      <c r="C45" t="s">
        <v>89</v>
      </c>
    </row>
    <row r="46" spans="1:3" x14ac:dyDescent="0.4">
      <c r="A46" t="s">
        <v>153</v>
      </c>
      <c r="B46" t="s">
        <v>108</v>
      </c>
      <c r="C46" t="s">
        <v>110</v>
      </c>
    </row>
    <row r="47" spans="1:3" x14ac:dyDescent="0.4">
      <c r="A47" t="s">
        <v>154</v>
      </c>
      <c r="B47" t="s">
        <v>108</v>
      </c>
      <c r="C47" t="s">
        <v>89</v>
      </c>
    </row>
    <row r="48" spans="1:3" x14ac:dyDescent="0.4">
      <c r="A48" t="s">
        <v>155</v>
      </c>
      <c r="B48" t="s">
        <v>108</v>
      </c>
      <c r="C48" t="s">
        <v>88</v>
      </c>
    </row>
    <row r="49" spans="1:3" x14ac:dyDescent="0.4">
      <c r="A49" t="s">
        <v>156</v>
      </c>
      <c r="B49" t="s">
        <v>108</v>
      </c>
      <c r="C49" t="s">
        <v>88</v>
      </c>
    </row>
    <row r="50" spans="1:3" x14ac:dyDescent="0.4">
      <c r="A50" t="s">
        <v>157</v>
      </c>
      <c r="B50" t="s">
        <v>108</v>
      </c>
      <c r="C50" t="s">
        <v>88</v>
      </c>
    </row>
    <row r="51" spans="1:3" x14ac:dyDescent="0.4">
      <c r="A51" t="s">
        <v>158</v>
      </c>
      <c r="B51" t="s">
        <v>108</v>
      </c>
      <c r="C51" t="s">
        <v>89</v>
      </c>
    </row>
    <row r="52" spans="1:3" x14ac:dyDescent="0.4">
      <c r="A52" t="s">
        <v>159</v>
      </c>
      <c r="B52" t="s">
        <v>108</v>
      </c>
      <c r="C52" t="s">
        <v>89</v>
      </c>
    </row>
    <row r="53" spans="1:3" x14ac:dyDescent="0.4">
      <c r="A53" t="s">
        <v>160</v>
      </c>
      <c r="B53" t="s">
        <v>108</v>
      </c>
      <c r="C53" t="s">
        <v>110</v>
      </c>
    </row>
    <row r="54" spans="1:3" x14ac:dyDescent="0.4">
      <c r="A54" t="s">
        <v>161</v>
      </c>
      <c r="B54" t="s">
        <v>108</v>
      </c>
      <c r="C54" t="s">
        <v>89</v>
      </c>
    </row>
    <row r="55" spans="1:3" x14ac:dyDescent="0.4">
      <c r="A55" t="s">
        <v>162</v>
      </c>
      <c r="B55" t="s">
        <v>108</v>
      </c>
      <c r="C55" t="s">
        <v>110</v>
      </c>
    </row>
    <row r="56" spans="1:3" x14ac:dyDescent="0.4">
      <c r="A56" t="s">
        <v>163</v>
      </c>
      <c r="B56" t="s">
        <v>108</v>
      </c>
      <c r="C56" t="s">
        <v>88</v>
      </c>
    </row>
    <row r="57" spans="1:3" x14ac:dyDescent="0.4">
      <c r="A57" t="s">
        <v>164</v>
      </c>
      <c r="B57" t="s">
        <v>108</v>
      </c>
      <c r="C57" t="s">
        <v>88</v>
      </c>
    </row>
    <row r="58" spans="1:3" x14ac:dyDescent="0.4">
      <c r="A58" t="s">
        <v>165</v>
      </c>
      <c r="B58" t="s">
        <v>108</v>
      </c>
      <c r="C58" t="s">
        <v>89</v>
      </c>
    </row>
    <row r="59" spans="1:3" x14ac:dyDescent="0.4">
      <c r="A59" t="s">
        <v>166</v>
      </c>
      <c r="B59" t="s">
        <v>108</v>
      </c>
      <c r="C59" t="s">
        <v>88</v>
      </c>
    </row>
    <row r="60" spans="1:3" x14ac:dyDescent="0.4">
      <c r="A60" t="s">
        <v>167</v>
      </c>
      <c r="B60" t="s">
        <v>108</v>
      </c>
      <c r="C60" t="s">
        <v>88</v>
      </c>
    </row>
    <row r="61" spans="1:3" x14ac:dyDescent="0.4">
      <c r="A61" t="s">
        <v>168</v>
      </c>
      <c r="B61" t="s">
        <v>108</v>
      </c>
      <c r="C61" t="s">
        <v>88</v>
      </c>
    </row>
    <row r="62" spans="1:3" x14ac:dyDescent="0.4">
      <c r="A62" t="s">
        <v>169</v>
      </c>
      <c r="B62" t="s">
        <v>108</v>
      </c>
      <c r="C62" t="s">
        <v>88</v>
      </c>
    </row>
    <row r="63" spans="1:3" x14ac:dyDescent="0.4">
      <c r="A63" t="s">
        <v>170</v>
      </c>
      <c r="B63" t="s">
        <v>108</v>
      </c>
      <c r="C63" t="s">
        <v>110</v>
      </c>
    </row>
    <row r="64" spans="1:3" x14ac:dyDescent="0.4">
      <c r="A64" t="s">
        <v>171</v>
      </c>
      <c r="B64" t="s">
        <v>108</v>
      </c>
      <c r="C64" t="s">
        <v>88</v>
      </c>
    </row>
    <row r="65" spans="1:3" x14ac:dyDescent="0.4">
      <c r="A65" t="s">
        <v>172</v>
      </c>
      <c r="B65" t="s">
        <v>108</v>
      </c>
      <c r="C65" t="s">
        <v>88</v>
      </c>
    </row>
    <row r="66" spans="1:3" x14ac:dyDescent="0.4">
      <c r="A66" t="s">
        <v>173</v>
      </c>
      <c r="B66" t="s">
        <v>108</v>
      </c>
      <c r="C66" t="s">
        <v>110</v>
      </c>
    </row>
    <row r="67" spans="1:3" x14ac:dyDescent="0.4">
      <c r="A67" t="s">
        <v>174</v>
      </c>
      <c r="B67" t="s">
        <v>108</v>
      </c>
      <c r="C67" t="s">
        <v>88</v>
      </c>
    </row>
    <row r="68" spans="1:3" x14ac:dyDescent="0.4">
      <c r="A68" t="s">
        <v>175</v>
      </c>
      <c r="B68" t="s">
        <v>108</v>
      </c>
      <c r="C68" t="s">
        <v>89</v>
      </c>
    </row>
    <row r="69" spans="1:3" x14ac:dyDescent="0.4">
      <c r="A69" t="s">
        <v>176</v>
      </c>
      <c r="B69" t="s">
        <v>108</v>
      </c>
      <c r="C69" t="s">
        <v>89</v>
      </c>
    </row>
    <row r="70" spans="1:3" x14ac:dyDescent="0.4">
      <c r="A70" t="s">
        <v>177</v>
      </c>
      <c r="B70" t="s">
        <v>108</v>
      </c>
      <c r="C70" t="s">
        <v>110</v>
      </c>
    </row>
    <row r="71" spans="1:3" x14ac:dyDescent="0.4">
      <c r="A71" t="s">
        <v>178</v>
      </c>
      <c r="B71" t="s">
        <v>108</v>
      </c>
      <c r="C71" t="s">
        <v>110</v>
      </c>
    </row>
    <row r="72" spans="1:3" x14ac:dyDescent="0.4">
      <c r="A72" t="s">
        <v>179</v>
      </c>
      <c r="B72" t="s">
        <v>108</v>
      </c>
      <c r="C72" t="s">
        <v>88</v>
      </c>
    </row>
    <row r="73" spans="1:3" x14ac:dyDescent="0.4">
      <c r="A73" t="s">
        <v>180</v>
      </c>
      <c r="B73" t="s">
        <v>108</v>
      </c>
      <c r="C73" t="s">
        <v>110</v>
      </c>
    </row>
    <row r="74" spans="1:3" x14ac:dyDescent="0.4">
      <c r="A74" t="s">
        <v>181</v>
      </c>
      <c r="B74" t="s">
        <v>108</v>
      </c>
      <c r="C74" t="s">
        <v>89</v>
      </c>
    </row>
    <row r="75" spans="1:3" x14ac:dyDescent="0.4">
      <c r="A75" t="s">
        <v>182</v>
      </c>
      <c r="B75" t="s">
        <v>108</v>
      </c>
      <c r="C75" t="s">
        <v>110</v>
      </c>
    </row>
    <row r="76" spans="1:3" x14ac:dyDescent="0.4">
      <c r="A76" t="s">
        <v>183</v>
      </c>
      <c r="B76" t="s">
        <v>108</v>
      </c>
      <c r="C76" t="s">
        <v>88</v>
      </c>
    </row>
    <row r="77" spans="1:3" x14ac:dyDescent="0.4">
      <c r="A77" t="s">
        <v>184</v>
      </c>
      <c r="B77" t="s">
        <v>108</v>
      </c>
      <c r="C77" t="s">
        <v>88</v>
      </c>
    </row>
    <row r="78" spans="1:3" x14ac:dyDescent="0.4">
      <c r="A78" t="s">
        <v>185</v>
      </c>
      <c r="B78" t="s">
        <v>186</v>
      </c>
      <c r="C78" t="s">
        <v>110</v>
      </c>
    </row>
    <row r="79" spans="1:3" x14ac:dyDescent="0.4">
      <c r="A79" t="s">
        <v>187</v>
      </c>
      <c r="B79" t="s">
        <v>186</v>
      </c>
      <c r="C79" t="s">
        <v>89</v>
      </c>
    </row>
    <row r="80" spans="1:3" x14ac:dyDescent="0.4">
      <c r="A80" t="s">
        <v>188</v>
      </c>
      <c r="B80" t="s">
        <v>186</v>
      </c>
      <c r="C80" t="s">
        <v>110</v>
      </c>
    </row>
    <row r="81" spans="1:3" x14ac:dyDescent="0.4">
      <c r="A81" t="s">
        <v>189</v>
      </c>
      <c r="B81" t="s">
        <v>186</v>
      </c>
      <c r="C81" t="s">
        <v>89</v>
      </c>
    </row>
    <row r="82" spans="1:3" x14ac:dyDescent="0.4">
      <c r="A82" t="s">
        <v>190</v>
      </c>
      <c r="B82" t="s">
        <v>186</v>
      </c>
      <c r="C82" t="s">
        <v>89</v>
      </c>
    </row>
    <row r="83" spans="1:3" x14ac:dyDescent="0.4">
      <c r="A83" t="s">
        <v>191</v>
      </c>
      <c r="B83" t="s">
        <v>186</v>
      </c>
      <c r="C83" t="s">
        <v>89</v>
      </c>
    </row>
    <row r="84" spans="1:3" x14ac:dyDescent="0.4">
      <c r="A84" t="s">
        <v>192</v>
      </c>
      <c r="B84" t="s">
        <v>186</v>
      </c>
      <c r="C84" t="s">
        <v>89</v>
      </c>
    </row>
    <row r="85" spans="1:3" x14ac:dyDescent="0.4">
      <c r="A85" t="s">
        <v>193</v>
      </c>
      <c r="B85" t="s">
        <v>186</v>
      </c>
      <c r="C85" t="s">
        <v>88</v>
      </c>
    </row>
    <row r="86" spans="1:3" x14ac:dyDescent="0.4">
      <c r="A86" t="s">
        <v>194</v>
      </c>
      <c r="B86" t="s">
        <v>186</v>
      </c>
      <c r="C86" t="s">
        <v>89</v>
      </c>
    </row>
    <row r="87" spans="1:3" x14ac:dyDescent="0.4">
      <c r="A87" t="s">
        <v>195</v>
      </c>
      <c r="B87" t="s">
        <v>186</v>
      </c>
      <c r="C87" t="s">
        <v>89</v>
      </c>
    </row>
    <row r="88" spans="1:3" x14ac:dyDescent="0.4">
      <c r="A88" t="s">
        <v>196</v>
      </c>
      <c r="B88" t="s">
        <v>186</v>
      </c>
      <c r="C88" t="s">
        <v>89</v>
      </c>
    </row>
    <row r="89" spans="1:3" x14ac:dyDescent="0.4">
      <c r="A89" t="s">
        <v>197</v>
      </c>
      <c r="B89" t="s">
        <v>186</v>
      </c>
      <c r="C89" t="s">
        <v>89</v>
      </c>
    </row>
    <row r="90" spans="1:3" x14ac:dyDescent="0.4">
      <c r="A90" t="s">
        <v>198</v>
      </c>
      <c r="B90" t="s">
        <v>186</v>
      </c>
      <c r="C90" t="s">
        <v>110</v>
      </c>
    </row>
    <row r="91" spans="1:3" x14ac:dyDescent="0.4">
      <c r="A91" t="s">
        <v>199</v>
      </c>
      <c r="B91" t="s">
        <v>186</v>
      </c>
      <c r="C91" t="s">
        <v>89</v>
      </c>
    </row>
    <row r="92" spans="1:3" x14ac:dyDescent="0.4">
      <c r="A92" t="s">
        <v>200</v>
      </c>
      <c r="B92" t="s">
        <v>186</v>
      </c>
      <c r="C92" t="s">
        <v>89</v>
      </c>
    </row>
    <row r="93" spans="1:3" x14ac:dyDescent="0.4">
      <c r="A93" t="s">
        <v>201</v>
      </c>
      <c r="B93" t="s">
        <v>186</v>
      </c>
      <c r="C93" t="s">
        <v>110</v>
      </c>
    </row>
    <row r="94" spans="1:3" x14ac:dyDescent="0.4">
      <c r="A94" t="s">
        <v>202</v>
      </c>
      <c r="B94" t="s">
        <v>186</v>
      </c>
      <c r="C94" t="s">
        <v>110</v>
      </c>
    </row>
    <row r="95" spans="1:3" x14ac:dyDescent="0.4">
      <c r="A95" t="s">
        <v>203</v>
      </c>
      <c r="B95" t="s">
        <v>186</v>
      </c>
      <c r="C95" t="s">
        <v>89</v>
      </c>
    </row>
    <row r="96" spans="1:3" x14ac:dyDescent="0.4">
      <c r="A96" t="s">
        <v>204</v>
      </c>
      <c r="B96" t="s">
        <v>186</v>
      </c>
      <c r="C96" t="s">
        <v>110</v>
      </c>
    </row>
    <row r="97" spans="1:3" x14ac:dyDescent="0.4">
      <c r="A97" t="s">
        <v>205</v>
      </c>
      <c r="B97" t="s">
        <v>186</v>
      </c>
      <c r="C97" t="s">
        <v>89</v>
      </c>
    </row>
    <row r="98" spans="1:3" x14ac:dyDescent="0.4">
      <c r="A98" t="s">
        <v>206</v>
      </c>
      <c r="B98" t="s">
        <v>186</v>
      </c>
      <c r="C98" t="s">
        <v>88</v>
      </c>
    </row>
    <row r="99" spans="1:3" x14ac:dyDescent="0.4">
      <c r="A99" t="s">
        <v>207</v>
      </c>
      <c r="B99" t="s">
        <v>186</v>
      </c>
      <c r="C99" t="s">
        <v>88</v>
      </c>
    </row>
    <row r="100" spans="1:3" x14ac:dyDescent="0.4">
      <c r="A100" t="s">
        <v>208</v>
      </c>
      <c r="B100" t="s">
        <v>186</v>
      </c>
      <c r="C100" t="s">
        <v>88</v>
      </c>
    </row>
    <row r="101" spans="1:3" x14ac:dyDescent="0.4">
      <c r="A101" t="s">
        <v>209</v>
      </c>
      <c r="B101" t="s">
        <v>186</v>
      </c>
      <c r="C101" t="s">
        <v>89</v>
      </c>
    </row>
    <row r="102" spans="1:3" x14ac:dyDescent="0.4">
      <c r="A102" t="s">
        <v>210</v>
      </c>
      <c r="B102" t="s">
        <v>186</v>
      </c>
      <c r="C102" t="s">
        <v>110</v>
      </c>
    </row>
    <row r="103" spans="1:3" x14ac:dyDescent="0.4">
      <c r="A103" t="s">
        <v>211</v>
      </c>
      <c r="B103" t="s">
        <v>186</v>
      </c>
      <c r="C103" t="s">
        <v>110</v>
      </c>
    </row>
    <row r="104" spans="1:3" x14ac:dyDescent="0.4">
      <c r="A104" t="s">
        <v>212</v>
      </c>
      <c r="B104" t="s">
        <v>186</v>
      </c>
      <c r="C104" t="s">
        <v>89</v>
      </c>
    </row>
    <row r="105" spans="1:3" x14ac:dyDescent="0.4">
      <c r="A105" t="s">
        <v>213</v>
      </c>
      <c r="B105" t="s">
        <v>186</v>
      </c>
      <c r="C105" t="s">
        <v>89</v>
      </c>
    </row>
    <row r="106" spans="1:3" x14ac:dyDescent="0.4">
      <c r="A106" t="s">
        <v>214</v>
      </c>
      <c r="B106" t="s">
        <v>186</v>
      </c>
      <c r="C106" t="s">
        <v>89</v>
      </c>
    </row>
    <row r="107" spans="1:3" x14ac:dyDescent="0.4">
      <c r="A107" t="s">
        <v>215</v>
      </c>
      <c r="B107" t="s">
        <v>186</v>
      </c>
      <c r="C107" t="s">
        <v>88</v>
      </c>
    </row>
    <row r="108" spans="1:3" x14ac:dyDescent="0.4">
      <c r="A108" t="s">
        <v>216</v>
      </c>
      <c r="B108" t="s">
        <v>186</v>
      </c>
      <c r="C108" t="s">
        <v>110</v>
      </c>
    </row>
    <row r="109" spans="1:3" x14ac:dyDescent="0.4">
      <c r="A109" t="s">
        <v>217</v>
      </c>
      <c r="B109" t="s">
        <v>186</v>
      </c>
      <c r="C109" t="s">
        <v>88</v>
      </c>
    </row>
    <row r="110" spans="1:3" x14ac:dyDescent="0.4">
      <c r="A110" t="s">
        <v>218</v>
      </c>
      <c r="B110" t="s">
        <v>186</v>
      </c>
      <c r="C110" t="s">
        <v>88</v>
      </c>
    </row>
    <row r="111" spans="1:3" x14ac:dyDescent="0.4">
      <c r="A111" t="s">
        <v>219</v>
      </c>
      <c r="B111" t="s">
        <v>186</v>
      </c>
      <c r="C111" t="s">
        <v>88</v>
      </c>
    </row>
    <row r="112" spans="1:3" x14ac:dyDescent="0.4">
      <c r="A112" t="s">
        <v>220</v>
      </c>
      <c r="B112" t="s">
        <v>186</v>
      </c>
      <c r="C112" t="s">
        <v>89</v>
      </c>
    </row>
    <row r="113" spans="1:3" x14ac:dyDescent="0.4">
      <c r="A113" t="s">
        <v>221</v>
      </c>
      <c r="B113" t="s">
        <v>186</v>
      </c>
      <c r="C113" t="s">
        <v>88</v>
      </c>
    </row>
    <row r="114" spans="1:3" x14ac:dyDescent="0.4">
      <c r="A114" t="s">
        <v>222</v>
      </c>
      <c r="B114" t="s">
        <v>186</v>
      </c>
      <c r="C114" t="s">
        <v>89</v>
      </c>
    </row>
    <row r="115" spans="1:3" x14ac:dyDescent="0.4">
      <c r="A115" t="s">
        <v>223</v>
      </c>
      <c r="B115" t="s">
        <v>186</v>
      </c>
      <c r="C115" t="s">
        <v>88</v>
      </c>
    </row>
    <row r="116" spans="1:3" x14ac:dyDescent="0.4">
      <c r="A116" t="s">
        <v>224</v>
      </c>
      <c r="B116" t="s">
        <v>186</v>
      </c>
      <c r="C116" t="s">
        <v>110</v>
      </c>
    </row>
    <row r="117" spans="1:3" x14ac:dyDescent="0.4">
      <c r="A117" t="s">
        <v>225</v>
      </c>
      <c r="B117" t="s">
        <v>186</v>
      </c>
      <c r="C117" t="s">
        <v>110</v>
      </c>
    </row>
    <row r="118" spans="1:3" x14ac:dyDescent="0.4">
      <c r="A118" t="s">
        <v>226</v>
      </c>
      <c r="B118" t="s">
        <v>186</v>
      </c>
      <c r="C118" t="s">
        <v>89</v>
      </c>
    </row>
    <row r="119" spans="1:3" x14ac:dyDescent="0.4">
      <c r="A119" t="s">
        <v>227</v>
      </c>
      <c r="B119" t="s">
        <v>186</v>
      </c>
      <c r="C119" t="s">
        <v>110</v>
      </c>
    </row>
    <row r="120" spans="1:3" x14ac:dyDescent="0.4">
      <c r="A120" t="s">
        <v>228</v>
      </c>
      <c r="B120" t="s">
        <v>186</v>
      </c>
      <c r="C120" t="s">
        <v>89</v>
      </c>
    </row>
    <row r="121" spans="1:3" x14ac:dyDescent="0.4">
      <c r="A121" t="s">
        <v>229</v>
      </c>
      <c r="B121" t="s">
        <v>186</v>
      </c>
      <c r="C121" t="s">
        <v>89</v>
      </c>
    </row>
    <row r="122" spans="1:3" x14ac:dyDescent="0.4">
      <c r="A122" t="s">
        <v>230</v>
      </c>
      <c r="B122" t="s">
        <v>186</v>
      </c>
      <c r="C122" t="s">
        <v>89</v>
      </c>
    </row>
    <row r="123" spans="1:3" x14ac:dyDescent="0.4">
      <c r="A123" t="s">
        <v>231</v>
      </c>
      <c r="B123" t="s">
        <v>186</v>
      </c>
      <c r="C123" t="s">
        <v>88</v>
      </c>
    </row>
    <row r="124" spans="1:3" x14ac:dyDescent="0.4">
      <c r="A124" t="s">
        <v>232</v>
      </c>
      <c r="B124" t="s">
        <v>186</v>
      </c>
      <c r="C124" t="s">
        <v>89</v>
      </c>
    </row>
    <row r="125" spans="1:3" x14ac:dyDescent="0.4">
      <c r="A125" t="s">
        <v>233</v>
      </c>
      <c r="B125" t="s">
        <v>186</v>
      </c>
      <c r="C125" t="s">
        <v>110</v>
      </c>
    </row>
    <row r="126" spans="1:3" x14ac:dyDescent="0.4">
      <c r="A126" t="s">
        <v>234</v>
      </c>
      <c r="B126" t="s">
        <v>186</v>
      </c>
      <c r="C126" t="s">
        <v>88</v>
      </c>
    </row>
    <row r="127" spans="1:3" x14ac:dyDescent="0.4">
      <c r="A127" t="s">
        <v>235</v>
      </c>
      <c r="B127" t="s">
        <v>186</v>
      </c>
      <c r="C127" t="s">
        <v>110</v>
      </c>
    </row>
    <row r="128" spans="1:3" x14ac:dyDescent="0.4">
      <c r="A128" t="s">
        <v>236</v>
      </c>
      <c r="B128" t="s">
        <v>186</v>
      </c>
      <c r="C128" t="s">
        <v>89</v>
      </c>
    </row>
    <row r="129" spans="1:3" x14ac:dyDescent="0.4">
      <c r="A129" t="s">
        <v>237</v>
      </c>
      <c r="B129" t="s">
        <v>186</v>
      </c>
      <c r="C129" t="s">
        <v>89</v>
      </c>
    </row>
    <row r="130" spans="1:3" x14ac:dyDescent="0.4">
      <c r="A130" t="s">
        <v>238</v>
      </c>
      <c r="B130" t="s">
        <v>186</v>
      </c>
      <c r="C130" t="s">
        <v>110</v>
      </c>
    </row>
    <row r="131" spans="1:3" x14ac:dyDescent="0.4">
      <c r="A131" t="s">
        <v>239</v>
      </c>
      <c r="B131" t="s">
        <v>186</v>
      </c>
      <c r="C131" t="s">
        <v>88</v>
      </c>
    </row>
    <row r="132" spans="1:3" x14ac:dyDescent="0.4">
      <c r="A132" t="s">
        <v>240</v>
      </c>
      <c r="B132" t="s">
        <v>186</v>
      </c>
      <c r="C132" t="s">
        <v>88</v>
      </c>
    </row>
    <row r="133" spans="1:3" x14ac:dyDescent="0.4">
      <c r="A133" t="s">
        <v>241</v>
      </c>
      <c r="B133" t="s">
        <v>186</v>
      </c>
      <c r="C133" t="s">
        <v>110</v>
      </c>
    </row>
    <row r="134" spans="1:3" x14ac:dyDescent="0.4">
      <c r="A134" t="s">
        <v>242</v>
      </c>
      <c r="B134" t="s">
        <v>186</v>
      </c>
      <c r="C134" t="s">
        <v>89</v>
      </c>
    </row>
    <row r="135" spans="1:3" x14ac:dyDescent="0.4">
      <c r="A135" t="s">
        <v>243</v>
      </c>
      <c r="B135" t="s">
        <v>186</v>
      </c>
      <c r="C135" t="s">
        <v>89</v>
      </c>
    </row>
    <row r="136" spans="1:3" x14ac:dyDescent="0.4">
      <c r="A136" t="s">
        <v>244</v>
      </c>
      <c r="B136" t="s">
        <v>186</v>
      </c>
      <c r="C136" t="s">
        <v>88</v>
      </c>
    </row>
    <row r="137" spans="1:3" x14ac:dyDescent="0.4">
      <c r="A137" t="s">
        <v>245</v>
      </c>
      <c r="B137" t="s">
        <v>186</v>
      </c>
      <c r="C137" t="s">
        <v>89</v>
      </c>
    </row>
    <row r="138" spans="1:3" x14ac:dyDescent="0.4">
      <c r="A138" t="s">
        <v>246</v>
      </c>
      <c r="B138" t="s">
        <v>186</v>
      </c>
      <c r="C138" t="s">
        <v>89</v>
      </c>
    </row>
    <row r="139" spans="1:3" x14ac:dyDescent="0.4">
      <c r="A139" t="s">
        <v>247</v>
      </c>
      <c r="B139" t="s">
        <v>186</v>
      </c>
      <c r="C139" t="s">
        <v>89</v>
      </c>
    </row>
    <row r="140" spans="1:3" x14ac:dyDescent="0.4">
      <c r="A140" t="s">
        <v>248</v>
      </c>
      <c r="B140" t="s">
        <v>186</v>
      </c>
      <c r="C140" t="s">
        <v>89</v>
      </c>
    </row>
    <row r="141" spans="1:3" x14ac:dyDescent="0.4">
      <c r="A141" t="s">
        <v>249</v>
      </c>
      <c r="B141" t="s">
        <v>186</v>
      </c>
      <c r="C141" t="s">
        <v>89</v>
      </c>
    </row>
    <row r="142" spans="1:3" x14ac:dyDescent="0.4">
      <c r="A142" t="s">
        <v>250</v>
      </c>
      <c r="B142" t="s">
        <v>186</v>
      </c>
      <c r="C142" t="s">
        <v>110</v>
      </c>
    </row>
    <row r="143" spans="1:3" x14ac:dyDescent="0.4">
      <c r="A143" t="s">
        <v>251</v>
      </c>
      <c r="B143" t="s">
        <v>186</v>
      </c>
      <c r="C143" t="s">
        <v>88</v>
      </c>
    </row>
    <row r="144" spans="1:3" x14ac:dyDescent="0.4">
      <c r="A144" t="s">
        <v>252</v>
      </c>
      <c r="B144" t="s">
        <v>186</v>
      </c>
      <c r="C144" t="s">
        <v>88</v>
      </c>
    </row>
    <row r="145" spans="1:3" x14ac:dyDescent="0.4">
      <c r="A145" t="s">
        <v>253</v>
      </c>
      <c r="B145" t="s">
        <v>186</v>
      </c>
      <c r="C145" t="s">
        <v>110</v>
      </c>
    </row>
    <row r="146" spans="1:3" x14ac:dyDescent="0.4">
      <c r="A146" t="s">
        <v>254</v>
      </c>
      <c r="B146" t="s">
        <v>186</v>
      </c>
      <c r="C146" t="s">
        <v>110</v>
      </c>
    </row>
    <row r="147" spans="1:3" x14ac:dyDescent="0.4">
      <c r="A147" t="s">
        <v>255</v>
      </c>
      <c r="B147" t="s">
        <v>186</v>
      </c>
      <c r="C147" t="s">
        <v>110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22D57-B85F-446C-99F2-290BCD5E85F6}">
  <dimension ref="A1:D9"/>
  <sheetViews>
    <sheetView workbookViewId="0">
      <selection activeCell="G18" sqref="G18"/>
    </sheetView>
  </sheetViews>
  <sheetFormatPr defaultRowHeight="17.399999999999999" x14ac:dyDescent="0.4"/>
  <sheetData>
    <row r="1" spans="1:4" x14ac:dyDescent="0.4">
      <c r="A1" t="s">
        <v>59</v>
      </c>
      <c r="B1" t="s">
        <v>60</v>
      </c>
      <c r="C1" t="s">
        <v>61</v>
      </c>
      <c r="D1" t="s">
        <v>66</v>
      </c>
    </row>
    <row r="2" spans="1:4" x14ac:dyDescent="0.4">
      <c r="A2" t="s">
        <v>62</v>
      </c>
      <c r="B2" t="s">
        <v>62</v>
      </c>
      <c r="C2" t="s">
        <v>64</v>
      </c>
      <c r="D2">
        <v>53</v>
      </c>
    </row>
    <row r="3" spans="1:4" x14ac:dyDescent="0.4">
      <c r="A3" t="s">
        <v>62</v>
      </c>
      <c r="B3" t="s">
        <v>62</v>
      </c>
      <c r="C3" t="s">
        <v>65</v>
      </c>
      <c r="D3">
        <v>414</v>
      </c>
    </row>
    <row r="4" spans="1:4" x14ac:dyDescent="0.4">
      <c r="A4" t="s">
        <v>62</v>
      </c>
      <c r="B4" t="s">
        <v>63</v>
      </c>
      <c r="C4" t="s">
        <v>64</v>
      </c>
      <c r="D4">
        <v>11</v>
      </c>
    </row>
    <row r="5" spans="1:4" x14ac:dyDescent="0.4">
      <c r="A5" t="s">
        <v>62</v>
      </c>
      <c r="B5" t="s">
        <v>63</v>
      </c>
      <c r="C5" t="s">
        <v>65</v>
      </c>
      <c r="D5">
        <v>37</v>
      </c>
    </row>
    <row r="6" spans="1:4" x14ac:dyDescent="0.4">
      <c r="A6" t="s">
        <v>63</v>
      </c>
      <c r="B6" t="s">
        <v>62</v>
      </c>
      <c r="C6" t="s">
        <v>64</v>
      </c>
      <c r="D6">
        <v>0</v>
      </c>
    </row>
    <row r="7" spans="1:4" x14ac:dyDescent="0.4">
      <c r="A7" t="s">
        <v>63</v>
      </c>
      <c r="B7" t="s">
        <v>62</v>
      </c>
      <c r="C7" t="s">
        <v>65</v>
      </c>
      <c r="D7">
        <v>16</v>
      </c>
    </row>
    <row r="8" spans="1:4" x14ac:dyDescent="0.4">
      <c r="A8" t="s">
        <v>63</v>
      </c>
      <c r="B8" t="s">
        <v>63</v>
      </c>
      <c r="C8" t="s">
        <v>64</v>
      </c>
      <c r="D8">
        <v>4</v>
      </c>
    </row>
    <row r="9" spans="1:4" x14ac:dyDescent="0.4">
      <c r="A9" t="s">
        <v>63</v>
      </c>
      <c r="B9" t="s">
        <v>63</v>
      </c>
      <c r="C9" t="s">
        <v>65</v>
      </c>
      <c r="D9">
        <v>139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1B088-E1CF-422B-8304-2D4FE2BC64DA}">
  <dimension ref="B2:I47"/>
  <sheetViews>
    <sheetView topLeftCell="A19" workbookViewId="0">
      <selection activeCell="I31" sqref="I31"/>
    </sheetView>
  </sheetViews>
  <sheetFormatPr defaultRowHeight="17.399999999999999" x14ac:dyDescent="0.4"/>
  <sheetData>
    <row r="2" spans="2:6" ht="19.2" x14ac:dyDescent="0.4">
      <c r="B2" s="3" t="s">
        <v>264</v>
      </c>
      <c r="C2" s="7"/>
    </row>
    <row r="3" spans="2:6" x14ac:dyDescent="0.4">
      <c r="B3" s="5" t="s">
        <v>265</v>
      </c>
      <c r="C3" s="8"/>
      <c r="D3" s="5" t="s">
        <v>260</v>
      </c>
      <c r="E3" s="5" t="s">
        <v>261</v>
      </c>
      <c r="F3" s="5" t="s">
        <v>262</v>
      </c>
    </row>
    <row r="4" spans="2:6" x14ac:dyDescent="0.4">
      <c r="B4">
        <v>140</v>
      </c>
      <c r="C4" s="7">
        <v>160</v>
      </c>
      <c r="D4">
        <v>1</v>
      </c>
      <c r="E4" s="6">
        <v>0.02</v>
      </c>
      <c r="F4" s="6">
        <v>1E-3</v>
      </c>
    </row>
    <row r="5" spans="2:6" x14ac:dyDescent="0.4">
      <c r="B5">
        <v>160</v>
      </c>
      <c r="C5" s="7">
        <v>180</v>
      </c>
      <c r="D5">
        <v>0</v>
      </c>
      <c r="E5" s="6">
        <v>0</v>
      </c>
      <c r="F5" s="6">
        <v>0</v>
      </c>
    </row>
    <row r="6" spans="2:6" x14ac:dyDescent="0.4">
      <c r="B6">
        <v>180</v>
      </c>
      <c r="C6" s="7">
        <v>200</v>
      </c>
      <c r="D6">
        <v>3</v>
      </c>
      <c r="E6" s="6">
        <v>0.06</v>
      </c>
      <c r="F6" s="6">
        <v>3.0000000000000001E-3</v>
      </c>
    </row>
    <row r="7" spans="2:6" x14ac:dyDescent="0.4">
      <c r="B7">
        <v>200</v>
      </c>
      <c r="C7" s="7">
        <v>220</v>
      </c>
      <c r="D7">
        <v>6</v>
      </c>
      <c r="E7" s="6">
        <v>0.12</v>
      </c>
      <c r="F7" s="6">
        <v>6.0000000000000001E-3</v>
      </c>
    </row>
    <row r="8" spans="2:6" x14ac:dyDescent="0.4">
      <c r="B8">
        <v>220</v>
      </c>
      <c r="C8" s="7">
        <v>240</v>
      </c>
      <c r="D8">
        <v>12</v>
      </c>
      <c r="E8" s="6">
        <v>0.24</v>
      </c>
      <c r="F8" s="6">
        <v>1.2E-2</v>
      </c>
    </row>
    <row r="9" spans="2:6" x14ac:dyDescent="0.4">
      <c r="B9">
        <v>240</v>
      </c>
      <c r="C9" s="7">
        <v>260</v>
      </c>
      <c r="D9">
        <v>16</v>
      </c>
      <c r="E9" s="6">
        <v>0.32</v>
      </c>
      <c r="F9" s="6">
        <v>1.6E-2</v>
      </c>
    </row>
    <row r="10" spans="2:6" x14ac:dyDescent="0.4">
      <c r="B10">
        <v>260</v>
      </c>
      <c r="C10" s="7">
        <v>280</v>
      </c>
      <c r="D10">
        <v>3</v>
      </c>
      <c r="E10" s="6">
        <v>0.06</v>
      </c>
      <c r="F10" s="6">
        <v>3.0000000000000001E-3</v>
      </c>
    </row>
    <row r="11" spans="2:6" x14ac:dyDescent="0.4">
      <c r="B11">
        <v>280</v>
      </c>
      <c r="C11" s="7">
        <v>300</v>
      </c>
      <c r="D11">
        <v>4</v>
      </c>
      <c r="E11" s="6">
        <v>0.08</v>
      </c>
      <c r="F11" s="6">
        <v>4.0000000000000001E-3</v>
      </c>
    </row>
    <row r="12" spans="2:6" x14ac:dyDescent="0.4">
      <c r="B12">
        <v>300</v>
      </c>
      <c r="C12" s="7">
        <v>320</v>
      </c>
      <c r="D12">
        <v>2</v>
      </c>
      <c r="E12" s="6">
        <v>0.04</v>
      </c>
      <c r="F12" s="6">
        <v>2E-3</v>
      </c>
    </row>
    <row r="13" spans="2:6" x14ac:dyDescent="0.4">
      <c r="B13">
        <v>320</v>
      </c>
      <c r="C13" s="7">
        <v>340</v>
      </c>
      <c r="D13">
        <v>3</v>
      </c>
      <c r="E13" s="6">
        <v>0.06</v>
      </c>
      <c r="F13" s="6">
        <v>3.0000000000000001E-3</v>
      </c>
    </row>
    <row r="14" spans="2:6" x14ac:dyDescent="0.4">
      <c r="B14" s="5"/>
      <c r="C14" s="8" t="s">
        <v>263</v>
      </c>
      <c r="D14" s="5">
        <v>50</v>
      </c>
      <c r="E14" s="5">
        <v>1</v>
      </c>
      <c r="F14" s="5">
        <v>1</v>
      </c>
    </row>
    <row r="15" spans="2:6" x14ac:dyDescent="0.4">
      <c r="B15" s="2" t="s">
        <v>266</v>
      </c>
    </row>
    <row r="17" spans="2:6" ht="19.2" x14ac:dyDescent="0.4">
      <c r="B17" s="3" t="s">
        <v>267</v>
      </c>
    </row>
    <row r="19" spans="2:6" x14ac:dyDescent="0.4">
      <c r="B19" s="2" t="s">
        <v>268</v>
      </c>
    </row>
    <row r="21" spans="2:6" x14ac:dyDescent="0.4">
      <c r="B21" s="2" t="s">
        <v>269</v>
      </c>
    </row>
    <row r="22" spans="2:6" x14ac:dyDescent="0.4">
      <c r="B22" s="10" t="s">
        <v>270</v>
      </c>
      <c r="C22" s="15" t="s">
        <v>32</v>
      </c>
      <c r="D22" s="15"/>
      <c r="E22" s="15"/>
      <c r="F22" s="15"/>
    </row>
    <row r="23" spans="2:6" x14ac:dyDescent="0.4">
      <c r="B23" s="8" t="s">
        <v>271</v>
      </c>
      <c r="C23" s="5" t="s">
        <v>67</v>
      </c>
      <c r="D23" s="5" t="s">
        <v>68</v>
      </c>
      <c r="E23" s="5" t="s">
        <v>69</v>
      </c>
      <c r="F23" s="5" t="s">
        <v>70</v>
      </c>
    </row>
    <row r="24" spans="2:6" x14ac:dyDescent="0.4">
      <c r="B24" s="7" t="s">
        <v>24</v>
      </c>
      <c r="C24">
        <v>24</v>
      </c>
      <c r="D24">
        <v>18</v>
      </c>
      <c r="E24">
        <v>29</v>
      </c>
      <c r="F24">
        <v>23</v>
      </c>
    </row>
    <row r="25" spans="2:6" x14ac:dyDescent="0.4">
      <c r="B25" s="7" t="s">
        <v>272</v>
      </c>
      <c r="C25" s="6">
        <v>-0.93900741810977295</v>
      </c>
      <c r="D25" s="6">
        <v>-0.88389819118462498</v>
      </c>
      <c r="E25" s="6">
        <v>-0.94602857541511598</v>
      </c>
      <c r="F25" s="6">
        <v>-0.88948039244913102</v>
      </c>
    </row>
    <row r="26" spans="2:6" x14ac:dyDescent="0.4">
      <c r="B26" s="11" t="s">
        <v>273</v>
      </c>
      <c r="C26" s="9">
        <v>1.1275883191856E-11</v>
      </c>
      <c r="D26" s="9">
        <v>1.1463864153144101E-6</v>
      </c>
      <c r="E26" s="9">
        <v>9.8246936977441702E-15</v>
      </c>
      <c r="F26" s="9">
        <v>1.3783945684718001E-8</v>
      </c>
    </row>
    <row r="28" spans="2:6" ht="19.2" x14ac:dyDescent="0.4">
      <c r="B28" s="3" t="s">
        <v>277</v>
      </c>
    </row>
    <row r="30" spans="2:6" x14ac:dyDescent="0.4">
      <c r="B30" s="8" t="s">
        <v>278</v>
      </c>
      <c r="C30" s="5" t="s">
        <v>279</v>
      </c>
    </row>
    <row r="31" spans="2:6" x14ac:dyDescent="0.4">
      <c r="B31" s="7" t="s">
        <v>32</v>
      </c>
      <c r="C31" s="12">
        <v>150.983534790313</v>
      </c>
    </row>
    <row r="32" spans="2:6" x14ac:dyDescent="0.4">
      <c r="B32" s="7" t="s">
        <v>67</v>
      </c>
      <c r="C32" s="12">
        <v>0.38309925115025201</v>
      </c>
    </row>
    <row r="33" spans="2:9" x14ac:dyDescent="0.4">
      <c r="B33" s="7" t="s">
        <v>68</v>
      </c>
      <c r="C33" s="12">
        <v>0.44622893388697699</v>
      </c>
    </row>
    <row r="34" spans="2:9" x14ac:dyDescent="0.4">
      <c r="B34" s="7" t="s">
        <v>69</v>
      </c>
      <c r="C34" s="12">
        <v>0.41271104169974299</v>
      </c>
    </row>
    <row r="35" spans="2:9" x14ac:dyDescent="0.4">
      <c r="B35" s="11" t="s">
        <v>70</v>
      </c>
      <c r="C35" s="13">
        <v>0.44851093112204998</v>
      </c>
    </row>
    <row r="37" spans="2:9" ht="19.2" x14ac:dyDescent="0.4">
      <c r="B37" s="3" t="s">
        <v>277</v>
      </c>
    </row>
    <row r="39" spans="2:9" x14ac:dyDescent="0.4">
      <c r="B39" s="4" t="s">
        <v>32</v>
      </c>
      <c r="C39" s="4" t="s">
        <v>67</v>
      </c>
      <c r="D39" s="4" t="s">
        <v>68</v>
      </c>
      <c r="E39" s="4" t="s">
        <v>69</v>
      </c>
      <c r="F39" s="4" t="s">
        <v>70</v>
      </c>
    </row>
    <row r="40" spans="2:9" x14ac:dyDescent="0.4">
      <c r="B40" s="14">
        <v>150.983534790313</v>
      </c>
      <c r="C40" s="14">
        <v>0.38309925115025201</v>
      </c>
      <c r="D40" s="14">
        <v>0.44622893388697699</v>
      </c>
      <c r="E40" s="14">
        <v>0.41271104169974299</v>
      </c>
      <c r="F40" s="14">
        <v>0.44851093112204998</v>
      </c>
      <c r="I40">
        <f>C47*D47</f>
        <v>57.841679114187151</v>
      </c>
    </row>
    <row r="42" spans="2:9" x14ac:dyDescent="0.4">
      <c r="C42">
        <f>C25*$B40*C40</f>
        <v>-54.313765764146652</v>
      </c>
      <c r="D42">
        <f t="shared" ref="D42:F42" si="0">D25*$B40*D40</f>
        <v>-59.55106885145252</v>
      </c>
      <c r="E42">
        <f t="shared" si="0"/>
        <v>-58.949473646596857</v>
      </c>
      <c r="F42">
        <f t="shared" si="0"/>
        <v>-60.233624875458943</v>
      </c>
    </row>
    <row r="44" spans="2:9" ht="19.2" x14ac:dyDescent="0.4">
      <c r="B44" s="3" t="s">
        <v>274</v>
      </c>
    </row>
    <row r="46" spans="2:9" x14ac:dyDescent="0.4">
      <c r="B46" s="10" t="s">
        <v>275</v>
      </c>
      <c r="C46" s="4" t="s">
        <v>33</v>
      </c>
      <c r="D46" s="4" t="s">
        <v>256</v>
      </c>
      <c r="E46" s="4" t="s">
        <v>257</v>
      </c>
      <c r="F46" s="4" t="s">
        <v>258</v>
      </c>
      <c r="G46" s="4" t="s">
        <v>259</v>
      </c>
    </row>
    <row r="47" spans="2:9" x14ac:dyDescent="0.4">
      <c r="B47" s="8" t="s">
        <v>276</v>
      </c>
      <c r="C47" s="14">
        <v>150.9835347903134</v>
      </c>
      <c r="D47" s="14">
        <v>0.38309925115025245</v>
      </c>
      <c r="E47" s="14">
        <v>0.44622893388697743</v>
      </c>
      <c r="F47" s="14">
        <v>0.4127110416997426</v>
      </c>
      <c r="G47" s="14">
        <v>0.44851093112205004</v>
      </c>
    </row>
  </sheetData>
  <mergeCells count="1">
    <mergeCell ref="C22:F22"/>
  </mergeCells>
  <phoneticPr fontId="1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FFF9A-F16C-453C-9864-73985FBA281F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AB960-C8C5-48E0-8D41-8D1BCC927D20}">
  <dimension ref="A1:E37"/>
  <sheetViews>
    <sheetView workbookViewId="0">
      <selection activeCell="C17" sqref="C17"/>
    </sheetView>
  </sheetViews>
  <sheetFormatPr defaultRowHeight="17.399999999999999" x14ac:dyDescent="0.4"/>
  <cols>
    <col min="9" max="9" width="9.5" bestFit="1" customWidth="1"/>
  </cols>
  <sheetData>
    <row r="1" spans="1:5" x14ac:dyDescent="0.4">
      <c r="A1" t="s">
        <v>33</v>
      </c>
      <c r="B1" t="s">
        <v>67</v>
      </c>
      <c r="C1" t="s">
        <v>68</v>
      </c>
      <c r="D1" t="s">
        <v>69</v>
      </c>
      <c r="E1" t="s">
        <v>70</v>
      </c>
    </row>
    <row r="2" spans="1:5" x14ac:dyDescent="0.4">
      <c r="A2">
        <v>1900</v>
      </c>
      <c r="B2">
        <v>11</v>
      </c>
      <c r="D2">
        <v>11</v>
      </c>
    </row>
    <row r="3" spans="1:5" x14ac:dyDescent="0.4">
      <c r="A3">
        <v>1904</v>
      </c>
      <c r="B3">
        <v>11</v>
      </c>
      <c r="D3">
        <v>11</v>
      </c>
    </row>
    <row r="4" spans="1:5" x14ac:dyDescent="0.4">
      <c r="A4">
        <v>1908</v>
      </c>
      <c r="B4">
        <v>10.8</v>
      </c>
      <c r="D4">
        <v>10.8</v>
      </c>
    </row>
    <row r="5" spans="1:5" x14ac:dyDescent="0.4">
      <c r="A5">
        <v>1912</v>
      </c>
      <c r="B5">
        <v>10.8</v>
      </c>
      <c r="D5">
        <v>10.8</v>
      </c>
    </row>
    <row r="6" spans="1:5" x14ac:dyDescent="0.4">
      <c r="A6">
        <v>1920</v>
      </c>
      <c r="B6">
        <v>10.8</v>
      </c>
      <c r="D6">
        <v>10.8</v>
      </c>
    </row>
    <row r="7" spans="1:5" x14ac:dyDescent="0.4">
      <c r="A7">
        <v>1924</v>
      </c>
      <c r="B7">
        <v>10.6</v>
      </c>
      <c r="D7">
        <v>10.6</v>
      </c>
    </row>
    <row r="8" spans="1:5" x14ac:dyDescent="0.4">
      <c r="A8">
        <v>1928</v>
      </c>
      <c r="B8">
        <v>10.8</v>
      </c>
      <c r="C8">
        <v>12.2</v>
      </c>
      <c r="D8">
        <v>10.8</v>
      </c>
      <c r="E8">
        <v>12.2</v>
      </c>
    </row>
    <row r="9" spans="1:5" x14ac:dyDescent="0.4">
      <c r="A9">
        <v>1932</v>
      </c>
      <c r="B9">
        <v>10.3</v>
      </c>
      <c r="C9">
        <v>11.9</v>
      </c>
      <c r="D9">
        <v>10.3</v>
      </c>
      <c r="E9">
        <v>11.9</v>
      </c>
    </row>
    <row r="10" spans="1:5" x14ac:dyDescent="0.4">
      <c r="A10">
        <v>1936</v>
      </c>
      <c r="B10">
        <v>10.3</v>
      </c>
      <c r="C10">
        <v>11.5</v>
      </c>
      <c r="D10">
        <v>10.3</v>
      </c>
      <c r="E10">
        <v>11.5</v>
      </c>
    </row>
    <row r="11" spans="1:5" x14ac:dyDescent="0.4">
      <c r="A11">
        <v>1948</v>
      </c>
      <c r="B11">
        <v>10.3</v>
      </c>
      <c r="C11">
        <v>11.9</v>
      </c>
      <c r="D11">
        <v>10.3</v>
      </c>
      <c r="E11">
        <v>11.9</v>
      </c>
    </row>
    <row r="12" spans="1:5" x14ac:dyDescent="0.4">
      <c r="A12">
        <v>1952</v>
      </c>
      <c r="B12">
        <v>10.4</v>
      </c>
      <c r="C12">
        <v>11.5</v>
      </c>
      <c r="D12">
        <v>10.4</v>
      </c>
      <c r="E12">
        <v>11.5</v>
      </c>
    </row>
    <row r="13" spans="1:5" x14ac:dyDescent="0.4">
      <c r="A13">
        <v>1956</v>
      </c>
      <c r="B13">
        <v>10.5</v>
      </c>
      <c r="C13">
        <v>11.5</v>
      </c>
      <c r="D13">
        <v>10.5</v>
      </c>
      <c r="E13">
        <v>11.5</v>
      </c>
    </row>
    <row r="14" spans="1:5" x14ac:dyDescent="0.4">
      <c r="A14">
        <v>1960</v>
      </c>
      <c r="B14">
        <v>10.199999999999999</v>
      </c>
      <c r="C14">
        <v>11</v>
      </c>
      <c r="D14">
        <v>10.199999999999999</v>
      </c>
      <c r="E14">
        <v>11</v>
      </c>
    </row>
    <row r="15" spans="1:5" x14ac:dyDescent="0.4">
      <c r="A15">
        <v>1964</v>
      </c>
      <c r="B15">
        <v>10</v>
      </c>
      <c r="C15">
        <v>11.4</v>
      </c>
      <c r="D15">
        <v>10</v>
      </c>
      <c r="E15">
        <v>11.4</v>
      </c>
    </row>
    <row r="16" spans="1:5" x14ac:dyDescent="0.4">
      <c r="A16">
        <v>1968</v>
      </c>
      <c r="B16">
        <v>9.9499999999999993</v>
      </c>
      <c r="C16">
        <v>11</v>
      </c>
      <c r="D16">
        <v>9.9499999999999993</v>
      </c>
      <c r="E16">
        <v>11</v>
      </c>
    </row>
    <row r="17" spans="1:5" x14ac:dyDescent="0.4">
      <c r="A17">
        <v>1972</v>
      </c>
      <c r="B17">
        <v>10.14</v>
      </c>
      <c r="C17">
        <v>11.07</v>
      </c>
      <c r="D17">
        <v>10.14</v>
      </c>
      <c r="E17">
        <v>11.07</v>
      </c>
    </row>
    <row r="18" spans="1:5" x14ac:dyDescent="0.4">
      <c r="A18">
        <v>1976</v>
      </c>
      <c r="B18">
        <v>10.06</v>
      </c>
      <c r="C18">
        <v>11.08</v>
      </c>
      <c r="D18">
        <v>10.06</v>
      </c>
      <c r="E18">
        <v>11.08</v>
      </c>
    </row>
    <row r="19" spans="1:5" x14ac:dyDescent="0.4">
      <c r="A19">
        <v>1980</v>
      </c>
      <c r="B19">
        <v>10.25</v>
      </c>
      <c r="C19">
        <v>11.06</v>
      </c>
      <c r="D19">
        <v>10.25</v>
      </c>
      <c r="E19">
        <v>11.06</v>
      </c>
    </row>
    <row r="20" spans="1:5" x14ac:dyDescent="0.4">
      <c r="A20">
        <v>1984</v>
      </c>
      <c r="B20">
        <v>9.99</v>
      </c>
      <c r="C20">
        <v>10.97</v>
      </c>
      <c r="D20">
        <v>9.99</v>
      </c>
      <c r="E20">
        <v>10.97</v>
      </c>
    </row>
    <row r="21" spans="1:5" x14ac:dyDescent="0.4">
      <c r="A21">
        <v>1988</v>
      </c>
      <c r="B21">
        <v>9.92</v>
      </c>
      <c r="C21">
        <v>10.54</v>
      </c>
      <c r="D21">
        <v>9.92</v>
      </c>
      <c r="E21">
        <v>10.54</v>
      </c>
    </row>
    <row r="22" spans="1:5" x14ac:dyDescent="0.4">
      <c r="A22">
        <v>1992</v>
      </c>
      <c r="B22">
        <v>9.9600000000000009</v>
      </c>
      <c r="C22">
        <v>10.82</v>
      </c>
      <c r="D22">
        <v>9.9600000000000009</v>
      </c>
      <c r="E22">
        <v>10.82</v>
      </c>
    </row>
    <row r="23" spans="1:5" x14ac:dyDescent="0.4">
      <c r="A23">
        <v>1996</v>
      </c>
      <c r="B23">
        <v>9.84</v>
      </c>
      <c r="C23">
        <v>10.94</v>
      </c>
      <c r="D23">
        <v>9.84</v>
      </c>
      <c r="E23">
        <v>10.94</v>
      </c>
    </row>
    <row r="24" spans="1:5" x14ac:dyDescent="0.4">
      <c r="A24">
        <v>2000</v>
      </c>
      <c r="B24">
        <v>9.8699999999999992</v>
      </c>
      <c r="C24">
        <v>10.75</v>
      </c>
      <c r="D24">
        <v>9.8699999999999992</v>
      </c>
      <c r="E24">
        <v>10.75</v>
      </c>
    </row>
    <row r="25" spans="1:5" x14ac:dyDescent="0.4">
      <c r="A25">
        <v>2004</v>
      </c>
      <c r="B25">
        <v>9.85</v>
      </c>
      <c r="C25">
        <v>10.93</v>
      </c>
      <c r="D25">
        <v>9.85</v>
      </c>
      <c r="E25">
        <v>10.93</v>
      </c>
    </row>
    <row r="26" spans="1:5" x14ac:dyDescent="0.4">
      <c r="A26">
        <v>2008</v>
      </c>
      <c r="D26">
        <v>9.69</v>
      </c>
      <c r="E26">
        <v>10.78</v>
      </c>
    </row>
    <row r="27" spans="1:5" x14ac:dyDescent="0.4">
      <c r="A27">
        <v>2012</v>
      </c>
      <c r="D27">
        <v>9.6300000000000008</v>
      </c>
      <c r="E27">
        <v>10.75</v>
      </c>
    </row>
    <row r="28" spans="1:5" x14ac:dyDescent="0.4">
      <c r="A28">
        <v>2016</v>
      </c>
      <c r="D28">
        <v>9.81</v>
      </c>
      <c r="E28">
        <v>10.71</v>
      </c>
    </row>
    <row r="29" spans="1:5" x14ac:dyDescent="0.4">
      <c r="A29">
        <v>2021</v>
      </c>
      <c r="D29">
        <v>9.8000000000000007</v>
      </c>
      <c r="E29">
        <v>10.61</v>
      </c>
    </row>
    <row r="30" spans="1:5" x14ac:dyDescent="0.4">
      <c r="A30">
        <v>2024</v>
      </c>
      <c r="D30">
        <v>9.7840000000000007</v>
      </c>
      <c r="E30">
        <v>10.72</v>
      </c>
    </row>
    <row r="31" spans="1:5" x14ac:dyDescent="0.4">
      <c r="A31">
        <v>2028</v>
      </c>
    </row>
    <row r="32" spans="1:5" x14ac:dyDescent="0.4">
      <c r="A32">
        <v>2032</v>
      </c>
    </row>
    <row r="33" spans="1:1" x14ac:dyDescent="0.4">
      <c r="A33">
        <v>2044</v>
      </c>
    </row>
    <row r="34" spans="1:1" x14ac:dyDescent="0.4">
      <c r="A34">
        <v>2060</v>
      </c>
    </row>
    <row r="35" spans="1:1" x14ac:dyDescent="0.4">
      <c r="A35">
        <v>2152</v>
      </c>
    </row>
    <row r="36" spans="1:1" x14ac:dyDescent="0.4">
      <c r="A36">
        <v>2272</v>
      </c>
    </row>
    <row r="37" spans="1:1" x14ac:dyDescent="0.4">
      <c r="A37">
        <v>2788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C0731-B9A2-444C-A158-F78C08E710EA}">
  <dimension ref="B2:I13"/>
  <sheetViews>
    <sheetView tabSelected="1" workbookViewId="0">
      <selection activeCell="N6" sqref="N6"/>
    </sheetView>
  </sheetViews>
  <sheetFormatPr defaultRowHeight="17.399999999999999" x14ac:dyDescent="0.4"/>
  <cols>
    <col min="2" max="2" width="22.19921875" customWidth="1"/>
    <col min="3" max="3" width="14.69921875" customWidth="1"/>
  </cols>
  <sheetData>
    <row r="2" spans="2:9" x14ac:dyDescent="0.4">
      <c r="B2" s="16" t="s">
        <v>280</v>
      </c>
      <c r="C2" s="17" t="s">
        <v>285</v>
      </c>
      <c r="D2" s="17" t="s">
        <v>294</v>
      </c>
      <c r="E2" s="17" t="s">
        <v>286</v>
      </c>
      <c r="F2" s="17" t="s">
        <v>298</v>
      </c>
      <c r="G2" s="17" t="s">
        <v>287</v>
      </c>
      <c r="H2" s="17" t="s">
        <v>290</v>
      </c>
      <c r="I2" s="17" t="s">
        <v>291</v>
      </c>
    </row>
    <row r="3" spans="2:9" x14ac:dyDescent="0.4">
      <c r="B3" s="18" t="s">
        <v>281</v>
      </c>
      <c r="C3" s="17" t="s">
        <v>288</v>
      </c>
      <c r="D3" s="31">
        <v>10</v>
      </c>
      <c r="E3" s="27">
        <v>1</v>
      </c>
      <c r="F3" s="23">
        <f>_xlfn.BINOM.DIST(E3,D3,D4,FALSE)</f>
        <v>9.7656250000000017E-3</v>
      </c>
      <c r="G3" s="23">
        <f>_xlfn.BINOM.DIST(E3,D3,D4,TRUE)</f>
        <v>1.0742187500000003E-2</v>
      </c>
      <c r="H3" s="27">
        <v>0.3</v>
      </c>
      <c r="I3" s="21">
        <f>_xlfn.BINOM.INV(D3,D4,H3)</f>
        <v>4</v>
      </c>
    </row>
    <row r="4" spans="2:9" x14ac:dyDescent="0.4">
      <c r="B4" s="18"/>
      <c r="C4" s="17" t="s">
        <v>289</v>
      </c>
      <c r="D4" s="31">
        <v>0.5</v>
      </c>
      <c r="E4" s="28"/>
      <c r="F4" s="24"/>
      <c r="G4" s="24"/>
      <c r="H4" s="28"/>
      <c r="I4" s="22"/>
    </row>
    <row r="5" spans="2:9" x14ac:dyDescent="0.4">
      <c r="B5" s="18" t="s">
        <v>282</v>
      </c>
      <c r="C5" s="17" t="s">
        <v>292</v>
      </c>
      <c r="D5" s="31">
        <v>5</v>
      </c>
      <c r="E5" s="27">
        <v>1</v>
      </c>
      <c r="F5" s="23">
        <f>_xlfn.HYPGEOM.DIST(E5,D7,D5,D6,FALSE)</f>
        <v>0.43133719722856739</v>
      </c>
      <c r="G5" s="23">
        <f>_xlfn.HYPGEOM.DIST(E5,D7,D5,D6,TRUE)</f>
        <v>0.74189997923313589</v>
      </c>
      <c r="H5" s="20"/>
      <c r="I5" s="20"/>
    </row>
    <row r="6" spans="2:9" x14ac:dyDescent="0.4">
      <c r="B6" s="18"/>
      <c r="C6" s="19" t="s">
        <v>300</v>
      </c>
      <c r="D6" s="31">
        <v>50</v>
      </c>
      <c r="E6" s="29"/>
      <c r="F6" s="25"/>
      <c r="G6" s="25"/>
      <c r="H6" s="20"/>
      <c r="I6" s="20"/>
    </row>
    <row r="7" spans="2:9" x14ac:dyDescent="0.4">
      <c r="B7" s="18"/>
      <c r="C7" s="17" t="s">
        <v>293</v>
      </c>
      <c r="D7" s="31">
        <v>10</v>
      </c>
      <c r="E7" s="28"/>
      <c r="F7" s="24"/>
      <c r="G7" s="24"/>
      <c r="H7" s="20"/>
      <c r="I7" s="20"/>
    </row>
    <row r="8" spans="2:9" x14ac:dyDescent="0.4">
      <c r="B8" s="16" t="s">
        <v>283</v>
      </c>
      <c r="C8" s="17" t="s">
        <v>295</v>
      </c>
      <c r="D8" s="31">
        <v>3</v>
      </c>
      <c r="E8" s="30">
        <v>1</v>
      </c>
      <c r="F8" s="26">
        <f>_xlfn.POISSON.DIST(E8,D8,FALSE)</f>
        <v>0.14936120510359185</v>
      </c>
      <c r="G8" s="26">
        <f>_xlfn.POISSON.DIST(E8,D8,TRUE)</f>
        <v>0.19914827347145578</v>
      </c>
      <c r="H8" s="20"/>
      <c r="I8" s="20"/>
    </row>
    <row r="9" spans="2:9" x14ac:dyDescent="0.4">
      <c r="B9" s="18" t="s">
        <v>297</v>
      </c>
      <c r="C9" s="17" t="s">
        <v>296</v>
      </c>
      <c r="D9" s="31">
        <v>1</v>
      </c>
      <c r="E9" s="27">
        <v>2</v>
      </c>
      <c r="F9" s="23">
        <f>_xlfn.NEGBINOM.DIST(E9,D9,D10,FALSE)</f>
        <v>0.125</v>
      </c>
      <c r="G9" s="23">
        <f>_xlfn.NEGBINOM.DIST(E9,D9,D10,TRUE)</f>
        <v>0.875</v>
      </c>
      <c r="H9" s="20"/>
      <c r="I9" s="20"/>
    </row>
    <row r="10" spans="2:9" x14ac:dyDescent="0.4">
      <c r="B10" s="18"/>
      <c r="C10" s="17" t="s">
        <v>289</v>
      </c>
      <c r="D10" s="31">
        <v>0.5</v>
      </c>
      <c r="E10" s="28"/>
      <c r="F10" s="24"/>
      <c r="G10" s="24"/>
      <c r="H10" s="20"/>
      <c r="I10" s="20"/>
    </row>
    <row r="11" spans="2:9" x14ac:dyDescent="0.4">
      <c r="B11" s="18" t="s">
        <v>284</v>
      </c>
      <c r="C11" s="17" t="s">
        <v>295</v>
      </c>
      <c r="D11" s="31">
        <v>0</v>
      </c>
      <c r="E11" s="27">
        <v>0</v>
      </c>
      <c r="F11" s="23">
        <f>_xlfn.NORM.DIST(E11,D11,D12,FALSE)</f>
        <v>0.3989422804014327</v>
      </c>
      <c r="G11" s="23">
        <f>_xlfn.NORM.DIST(E11,D11,D12,TRUE)</f>
        <v>0.5</v>
      </c>
      <c r="H11" s="27">
        <v>0.5</v>
      </c>
      <c r="I11" s="21">
        <f>_xlfn.NORM.INV(H11,D11,D12)</f>
        <v>0</v>
      </c>
    </row>
    <row r="12" spans="2:9" x14ac:dyDescent="0.4">
      <c r="B12" s="18"/>
      <c r="C12" s="19" t="s">
        <v>279</v>
      </c>
      <c r="D12" s="31">
        <v>1</v>
      </c>
      <c r="E12" s="28"/>
      <c r="F12" s="24"/>
      <c r="G12" s="24"/>
      <c r="H12" s="28"/>
      <c r="I12" s="22"/>
    </row>
    <row r="13" spans="2:9" x14ac:dyDescent="0.4">
      <c r="B13" s="17" t="s">
        <v>299</v>
      </c>
      <c r="C13" s="17"/>
      <c r="D13" s="20"/>
      <c r="E13" s="30">
        <v>0</v>
      </c>
      <c r="F13" s="26">
        <f>_xlfn.NORM.S.DIST($E13,FALSE)</f>
        <v>0.3989422804014327</v>
      </c>
      <c r="G13" s="26">
        <f>_xlfn.NORM.S.DIST($E13,TRUE)</f>
        <v>0.5</v>
      </c>
      <c r="H13" s="30">
        <v>0.5</v>
      </c>
      <c r="I13" s="20">
        <f>_xlfn.NORM.S.INV(H13)</f>
        <v>0</v>
      </c>
    </row>
  </sheetData>
  <mergeCells count="20">
    <mergeCell ref="G9:G10"/>
    <mergeCell ref="F9:F10"/>
    <mergeCell ref="E9:E10"/>
    <mergeCell ref="I11:I12"/>
    <mergeCell ref="H11:H12"/>
    <mergeCell ref="G11:G12"/>
    <mergeCell ref="F11:F12"/>
    <mergeCell ref="E11:E12"/>
    <mergeCell ref="I3:I4"/>
    <mergeCell ref="H3:H4"/>
    <mergeCell ref="G3:G4"/>
    <mergeCell ref="F3:F4"/>
    <mergeCell ref="G5:G7"/>
    <mergeCell ref="F5:F7"/>
    <mergeCell ref="B9:B10"/>
    <mergeCell ref="B11:B12"/>
    <mergeCell ref="B3:B4"/>
    <mergeCell ref="B5:B7"/>
    <mergeCell ref="E3:E4"/>
    <mergeCell ref="E5:E7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23B0F-B545-4221-931D-3BAF8028CD28}">
  <dimension ref="A1:A15"/>
  <sheetViews>
    <sheetView workbookViewId="0">
      <selection activeCell="D32" sqref="D32"/>
    </sheetView>
  </sheetViews>
  <sheetFormatPr defaultRowHeight="17.399999999999999" x14ac:dyDescent="0.4"/>
  <sheetData>
    <row r="1" spans="1:1" x14ac:dyDescent="0.4">
      <c r="A1" t="s">
        <v>71</v>
      </c>
    </row>
    <row r="2" spans="1:1" x14ac:dyDescent="0.4">
      <c r="A2">
        <v>12</v>
      </c>
    </row>
    <row r="3" spans="1:1" x14ac:dyDescent="0.4">
      <c r="A3">
        <v>10.5</v>
      </c>
    </row>
    <row r="4" spans="1:1" x14ac:dyDescent="0.4">
      <c r="A4">
        <v>9.5</v>
      </c>
    </row>
    <row r="5" spans="1:1" x14ac:dyDescent="0.4">
      <c r="A5">
        <v>6.3</v>
      </c>
    </row>
    <row r="6" spans="1:1" x14ac:dyDescent="0.4">
      <c r="A6">
        <v>13.5</v>
      </c>
    </row>
    <row r="7" spans="1:1" x14ac:dyDescent="0.4">
      <c r="A7">
        <v>12.5</v>
      </c>
    </row>
    <row r="8" spans="1:1" x14ac:dyDescent="0.4">
      <c r="A8">
        <v>7.2</v>
      </c>
    </row>
    <row r="9" spans="1:1" x14ac:dyDescent="0.4">
      <c r="A9">
        <v>14.9</v>
      </c>
    </row>
    <row r="10" spans="1:1" x14ac:dyDescent="0.4">
      <c r="A10">
        <v>7.9</v>
      </c>
    </row>
    <row r="11" spans="1:1" x14ac:dyDescent="0.4">
      <c r="A11">
        <v>5.2</v>
      </c>
    </row>
    <row r="12" spans="1:1" x14ac:dyDescent="0.4">
      <c r="A12">
        <v>13.1</v>
      </c>
    </row>
    <row r="13" spans="1:1" x14ac:dyDescent="0.4">
      <c r="A13">
        <v>10.7</v>
      </c>
    </row>
    <row r="14" spans="1:1" x14ac:dyDescent="0.4">
      <c r="A14">
        <v>6.5</v>
      </c>
    </row>
    <row r="15" spans="1:1" x14ac:dyDescent="0.4">
      <c r="A15">
        <v>8.1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5E7E6-5FF6-4F16-8467-DAC54D2D0BBF}">
  <dimension ref="A1:A9"/>
  <sheetViews>
    <sheetView workbookViewId="0">
      <selection activeCell="A9" sqref="A9"/>
    </sheetView>
  </sheetViews>
  <sheetFormatPr defaultRowHeight="17.399999999999999" x14ac:dyDescent="0.4"/>
  <sheetData>
    <row r="1" spans="1:1" x14ac:dyDescent="0.4">
      <c r="A1" t="s">
        <v>82</v>
      </c>
    </row>
    <row r="2" spans="1:1" x14ac:dyDescent="0.4">
      <c r="A2">
        <v>24.3</v>
      </c>
    </row>
    <row r="3" spans="1:1" x14ac:dyDescent="0.4">
      <c r="A3">
        <v>28.6</v>
      </c>
    </row>
    <row r="4" spans="1:1" x14ac:dyDescent="0.4">
      <c r="A4">
        <v>30.2</v>
      </c>
    </row>
    <row r="5" spans="1:1" x14ac:dyDescent="0.4">
      <c r="A5">
        <v>26.5</v>
      </c>
    </row>
    <row r="6" spans="1:1" x14ac:dyDescent="0.4">
      <c r="A6">
        <v>25.7</v>
      </c>
    </row>
    <row r="7" spans="1:1" x14ac:dyDescent="0.4">
      <c r="A7">
        <v>27.8</v>
      </c>
    </row>
    <row r="8" spans="1:1" x14ac:dyDescent="0.4">
      <c r="A8">
        <v>26.9</v>
      </c>
    </row>
    <row r="9" spans="1:1" x14ac:dyDescent="0.4">
      <c r="A9">
        <v>29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F4DA6-D157-4791-AE50-F30D3CC956B7}">
  <dimension ref="A1:D11"/>
  <sheetViews>
    <sheetView workbookViewId="0">
      <selection activeCell="B8" sqref="B8"/>
    </sheetView>
  </sheetViews>
  <sheetFormatPr defaultRowHeight="17.399999999999999" x14ac:dyDescent="0.4"/>
  <sheetData>
    <row r="1" spans="1:4" x14ac:dyDescent="0.4">
      <c r="A1" t="s">
        <v>83</v>
      </c>
      <c r="B1" t="s">
        <v>84</v>
      </c>
      <c r="C1" t="s">
        <v>85</v>
      </c>
      <c r="D1" t="s">
        <v>86</v>
      </c>
    </row>
    <row r="2" spans="1:4" x14ac:dyDescent="0.4">
      <c r="A2">
        <v>1</v>
      </c>
      <c r="B2">
        <v>0.7</v>
      </c>
      <c r="C2">
        <v>1.9</v>
      </c>
      <c r="D2">
        <f>B2-C2</f>
        <v>-1.2</v>
      </c>
    </row>
    <row r="3" spans="1:4" x14ac:dyDescent="0.4">
      <c r="A3">
        <v>2</v>
      </c>
      <c r="B3">
        <v>-1.6</v>
      </c>
      <c r="C3">
        <v>0.8</v>
      </c>
      <c r="D3">
        <f t="shared" ref="D3:D11" si="0">B3-C3</f>
        <v>-2.4000000000000004</v>
      </c>
    </row>
    <row r="4" spans="1:4" x14ac:dyDescent="0.4">
      <c r="A4">
        <v>3</v>
      </c>
      <c r="B4">
        <v>-0.2</v>
      </c>
      <c r="C4">
        <v>1.1000000000000001</v>
      </c>
      <c r="D4">
        <f t="shared" si="0"/>
        <v>-1.3</v>
      </c>
    </row>
    <row r="5" spans="1:4" x14ac:dyDescent="0.4">
      <c r="A5">
        <v>4</v>
      </c>
      <c r="B5">
        <v>-1.2</v>
      </c>
      <c r="C5">
        <v>0.1</v>
      </c>
      <c r="D5">
        <f t="shared" si="0"/>
        <v>-1.3</v>
      </c>
    </row>
    <row r="6" spans="1:4" x14ac:dyDescent="0.4">
      <c r="A6">
        <v>5</v>
      </c>
      <c r="B6">
        <v>0.1</v>
      </c>
      <c r="C6">
        <v>-0.1</v>
      </c>
      <c r="D6">
        <f t="shared" si="0"/>
        <v>0.2</v>
      </c>
    </row>
    <row r="7" spans="1:4" x14ac:dyDescent="0.4">
      <c r="A7">
        <v>6</v>
      </c>
      <c r="B7">
        <v>3.4</v>
      </c>
      <c r="C7">
        <v>4.4000000000000004</v>
      </c>
      <c r="D7">
        <f t="shared" si="0"/>
        <v>-1.0000000000000004</v>
      </c>
    </row>
    <row r="8" spans="1:4" x14ac:dyDescent="0.4">
      <c r="A8">
        <v>7</v>
      </c>
      <c r="B8">
        <v>3.7</v>
      </c>
      <c r="C8">
        <v>5.5</v>
      </c>
      <c r="D8">
        <f t="shared" si="0"/>
        <v>-1.7999999999999998</v>
      </c>
    </row>
    <row r="9" spans="1:4" x14ac:dyDescent="0.4">
      <c r="A9">
        <v>8</v>
      </c>
      <c r="B9">
        <v>0.8</v>
      </c>
      <c r="C9">
        <v>1.6</v>
      </c>
      <c r="D9">
        <f t="shared" si="0"/>
        <v>-0.8</v>
      </c>
    </row>
    <row r="10" spans="1:4" x14ac:dyDescent="0.4">
      <c r="A10">
        <v>9</v>
      </c>
      <c r="B10">
        <v>0</v>
      </c>
      <c r="C10">
        <v>4.5999999999999996</v>
      </c>
      <c r="D10">
        <f t="shared" si="0"/>
        <v>-4.5999999999999996</v>
      </c>
    </row>
    <row r="11" spans="1:4" x14ac:dyDescent="0.4">
      <c r="A11">
        <v>10</v>
      </c>
      <c r="B11">
        <v>2</v>
      </c>
      <c r="C11">
        <v>3.4</v>
      </c>
      <c r="D11">
        <f t="shared" si="0"/>
        <v>-1.4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53F5B-2202-4227-B4D9-48936F357CFA}">
  <dimension ref="A1:B41"/>
  <sheetViews>
    <sheetView workbookViewId="0">
      <selection activeCell="B18" sqref="B18"/>
    </sheetView>
  </sheetViews>
  <sheetFormatPr defaultRowHeight="17.399999999999999" x14ac:dyDescent="0.4"/>
  <sheetData>
    <row r="1" spans="1:2" x14ac:dyDescent="0.4">
      <c r="A1" t="s">
        <v>87</v>
      </c>
      <c r="B1" t="s">
        <v>90</v>
      </c>
    </row>
    <row r="2" spans="1:2" x14ac:dyDescent="0.4">
      <c r="A2" t="s">
        <v>12</v>
      </c>
      <c r="B2">
        <v>233</v>
      </c>
    </row>
    <row r="3" spans="1:2" x14ac:dyDescent="0.4">
      <c r="A3" t="s">
        <v>12</v>
      </c>
      <c r="B3">
        <v>291</v>
      </c>
    </row>
    <row r="4" spans="1:2" x14ac:dyDescent="0.4">
      <c r="A4" t="s">
        <v>12</v>
      </c>
      <c r="B4">
        <v>312</v>
      </c>
    </row>
    <row r="5" spans="1:2" x14ac:dyDescent="0.4">
      <c r="A5" t="s">
        <v>12</v>
      </c>
      <c r="B5">
        <v>250</v>
      </c>
    </row>
    <row r="6" spans="1:2" x14ac:dyDescent="0.4">
      <c r="A6" t="s">
        <v>12</v>
      </c>
      <c r="B6">
        <v>246</v>
      </c>
    </row>
    <row r="7" spans="1:2" x14ac:dyDescent="0.4">
      <c r="A7" t="s">
        <v>12</v>
      </c>
      <c r="B7">
        <v>197</v>
      </c>
    </row>
    <row r="8" spans="1:2" x14ac:dyDescent="0.4">
      <c r="A8" t="s">
        <v>12</v>
      </c>
      <c r="B8">
        <v>268</v>
      </c>
    </row>
    <row r="9" spans="1:2" x14ac:dyDescent="0.4">
      <c r="A9" t="s">
        <v>12</v>
      </c>
      <c r="B9">
        <v>224</v>
      </c>
    </row>
    <row r="10" spans="1:2" x14ac:dyDescent="0.4">
      <c r="A10" t="s">
        <v>12</v>
      </c>
      <c r="B10">
        <v>239</v>
      </c>
    </row>
    <row r="11" spans="1:2" x14ac:dyDescent="0.4">
      <c r="A11" t="s">
        <v>12</v>
      </c>
      <c r="B11">
        <v>239</v>
      </c>
    </row>
    <row r="12" spans="1:2" x14ac:dyDescent="0.4">
      <c r="A12" t="s">
        <v>12</v>
      </c>
      <c r="B12">
        <v>254</v>
      </c>
    </row>
    <row r="13" spans="1:2" x14ac:dyDescent="0.4">
      <c r="A13" t="s">
        <v>12</v>
      </c>
      <c r="B13">
        <v>276</v>
      </c>
    </row>
    <row r="14" spans="1:2" x14ac:dyDescent="0.4">
      <c r="A14" t="s">
        <v>12</v>
      </c>
      <c r="B14">
        <v>234</v>
      </c>
    </row>
    <row r="15" spans="1:2" x14ac:dyDescent="0.4">
      <c r="A15" t="s">
        <v>12</v>
      </c>
      <c r="B15">
        <v>181</v>
      </c>
    </row>
    <row r="16" spans="1:2" x14ac:dyDescent="0.4">
      <c r="A16" t="s">
        <v>12</v>
      </c>
      <c r="B16">
        <v>248</v>
      </c>
    </row>
    <row r="17" spans="1:2" x14ac:dyDescent="0.4">
      <c r="A17" t="s">
        <v>12</v>
      </c>
      <c r="B17">
        <v>252</v>
      </c>
    </row>
    <row r="18" spans="1:2" x14ac:dyDescent="0.4">
      <c r="A18" t="s">
        <v>12</v>
      </c>
      <c r="B18">
        <v>202</v>
      </c>
    </row>
    <row r="19" spans="1:2" x14ac:dyDescent="0.4">
      <c r="A19" t="s">
        <v>12</v>
      </c>
      <c r="B19">
        <v>218</v>
      </c>
    </row>
    <row r="20" spans="1:2" x14ac:dyDescent="0.4">
      <c r="A20" t="s">
        <v>12</v>
      </c>
      <c r="B20">
        <v>212</v>
      </c>
    </row>
    <row r="21" spans="1:2" x14ac:dyDescent="0.4">
      <c r="A21" t="s">
        <v>12</v>
      </c>
      <c r="B21">
        <v>325</v>
      </c>
    </row>
    <row r="22" spans="1:2" x14ac:dyDescent="0.4">
      <c r="A22" t="s">
        <v>13</v>
      </c>
      <c r="B22">
        <v>344</v>
      </c>
    </row>
    <row r="23" spans="1:2" x14ac:dyDescent="0.4">
      <c r="A23" t="s">
        <v>13</v>
      </c>
      <c r="B23">
        <v>185</v>
      </c>
    </row>
    <row r="24" spans="1:2" x14ac:dyDescent="0.4">
      <c r="A24" t="s">
        <v>13</v>
      </c>
      <c r="B24">
        <v>263</v>
      </c>
    </row>
    <row r="25" spans="1:2" x14ac:dyDescent="0.4">
      <c r="A25" t="s">
        <v>13</v>
      </c>
      <c r="B25">
        <v>246</v>
      </c>
    </row>
    <row r="26" spans="1:2" x14ac:dyDescent="0.4">
      <c r="A26" t="s">
        <v>13</v>
      </c>
      <c r="B26">
        <v>224</v>
      </c>
    </row>
    <row r="27" spans="1:2" x14ac:dyDescent="0.4">
      <c r="A27" t="s">
        <v>13</v>
      </c>
      <c r="B27">
        <v>212</v>
      </c>
    </row>
    <row r="28" spans="1:2" x14ac:dyDescent="0.4">
      <c r="A28" t="s">
        <v>13</v>
      </c>
      <c r="B28">
        <v>188</v>
      </c>
    </row>
    <row r="29" spans="1:2" x14ac:dyDescent="0.4">
      <c r="A29" t="s">
        <v>13</v>
      </c>
      <c r="B29">
        <v>250</v>
      </c>
    </row>
    <row r="30" spans="1:2" x14ac:dyDescent="0.4">
      <c r="A30" t="s">
        <v>13</v>
      </c>
      <c r="B30">
        <v>148</v>
      </c>
    </row>
    <row r="31" spans="1:2" x14ac:dyDescent="0.4">
      <c r="A31" t="s">
        <v>13</v>
      </c>
      <c r="B31">
        <v>169</v>
      </c>
    </row>
    <row r="32" spans="1:2" x14ac:dyDescent="0.4">
      <c r="A32" t="s">
        <v>13</v>
      </c>
      <c r="B32">
        <v>226</v>
      </c>
    </row>
    <row r="33" spans="1:2" x14ac:dyDescent="0.4">
      <c r="A33" t="s">
        <v>13</v>
      </c>
      <c r="B33">
        <v>175</v>
      </c>
    </row>
    <row r="34" spans="1:2" x14ac:dyDescent="0.4">
      <c r="A34" t="s">
        <v>13</v>
      </c>
      <c r="B34">
        <v>242</v>
      </c>
    </row>
    <row r="35" spans="1:2" x14ac:dyDescent="0.4">
      <c r="A35" t="s">
        <v>13</v>
      </c>
      <c r="B35">
        <v>252</v>
      </c>
    </row>
    <row r="36" spans="1:2" x14ac:dyDescent="0.4">
      <c r="A36" t="s">
        <v>13</v>
      </c>
      <c r="B36">
        <v>153</v>
      </c>
    </row>
    <row r="37" spans="1:2" x14ac:dyDescent="0.4">
      <c r="A37" t="s">
        <v>13</v>
      </c>
      <c r="B37">
        <v>183</v>
      </c>
    </row>
    <row r="38" spans="1:2" x14ac:dyDescent="0.4">
      <c r="A38" t="s">
        <v>13</v>
      </c>
      <c r="B38">
        <v>137</v>
      </c>
    </row>
    <row r="39" spans="1:2" x14ac:dyDescent="0.4">
      <c r="A39" t="s">
        <v>13</v>
      </c>
      <c r="B39">
        <v>202</v>
      </c>
    </row>
    <row r="40" spans="1:2" x14ac:dyDescent="0.4">
      <c r="A40" t="s">
        <v>13</v>
      </c>
      <c r="B40">
        <v>194</v>
      </c>
    </row>
    <row r="41" spans="1:2" x14ac:dyDescent="0.4">
      <c r="A41" t="s">
        <v>13</v>
      </c>
      <c r="B41">
        <v>213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BCD36-76FD-44DB-B750-C04A048B53D9}">
  <dimension ref="A1:D9"/>
  <sheetViews>
    <sheetView workbookViewId="0">
      <selection activeCell="E16" sqref="E16"/>
    </sheetView>
  </sheetViews>
  <sheetFormatPr defaultRowHeight="17.399999999999999" x14ac:dyDescent="0.4"/>
  <cols>
    <col min="1" max="1" width="13.8984375" customWidth="1"/>
    <col min="3" max="3" width="14.69921875" customWidth="1"/>
  </cols>
  <sheetData>
    <row r="1" spans="1:4" x14ac:dyDescent="0.4">
      <c r="A1" t="s">
        <v>23</v>
      </c>
      <c r="B1" t="s">
        <v>24</v>
      </c>
      <c r="C1" t="s">
        <v>25</v>
      </c>
      <c r="D1" t="s">
        <v>26</v>
      </c>
    </row>
    <row r="2" spans="1:4" x14ac:dyDescent="0.4">
      <c r="A2" t="s">
        <v>12</v>
      </c>
      <c r="B2">
        <v>20</v>
      </c>
      <c r="C2">
        <v>23</v>
      </c>
      <c r="D2">
        <f>C2^2</f>
        <v>529</v>
      </c>
    </row>
    <row r="3" spans="1:4" x14ac:dyDescent="0.4">
      <c r="A3" t="s">
        <v>13</v>
      </c>
      <c r="B3">
        <v>20</v>
      </c>
      <c r="C3">
        <v>11</v>
      </c>
      <c r="D3">
        <f t="shared" ref="D3" si="0">C3^2</f>
        <v>121</v>
      </c>
    </row>
    <row r="5" spans="1:4" x14ac:dyDescent="0.4">
      <c r="A5" t="s">
        <v>27</v>
      </c>
      <c r="B5">
        <f>(D2/B2+D3/B3)^2</f>
        <v>1056.25</v>
      </c>
    </row>
    <row r="6" spans="1:4" x14ac:dyDescent="0.4">
      <c r="A6" t="s">
        <v>28</v>
      </c>
      <c r="B6">
        <f>(D2/B2)^2/(B2-1)+(D3/B3)^2/(B3-1)</f>
        <v>38.747631578947363</v>
      </c>
    </row>
    <row r="7" spans="1:4" x14ac:dyDescent="0.4">
      <c r="A7" t="s">
        <v>29</v>
      </c>
      <c r="B7">
        <f>B5/B6</f>
        <v>27.259730645676139</v>
      </c>
    </row>
    <row r="8" spans="1:4" x14ac:dyDescent="0.4">
      <c r="A8" t="s">
        <v>30</v>
      </c>
      <c r="B8">
        <f>_xlfn.T.INV(0.975,B7)</f>
        <v>2.0518305164802841</v>
      </c>
    </row>
    <row r="9" spans="1:4" x14ac:dyDescent="0.4">
      <c r="A9" t="s">
        <v>31</v>
      </c>
      <c r="B9">
        <f>_xlfn.T.INV(0.95,B7)</f>
        <v>1.7032884457221271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22</vt:i4>
      </vt:variant>
    </vt:vector>
  </HeadingPairs>
  <TitlesOfParts>
    <vt:vector size="22" baseType="lpstr">
      <vt:lpstr>혈압-콜레스데롤</vt:lpstr>
      <vt:lpstr>스마트폰조사</vt:lpstr>
      <vt:lpstr>올림픽100M우승기록-1</vt:lpstr>
      <vt:lpstr>특수확률분포</vt:lpstr>
      <vt:lpstr>AIDS</vt:lpstr>
      <vt:lpstr>제품강도</vt:lpstr>
      <vt:lpstr>수면시간</vt:lpstr>
      <vt:lpstr>WCGS</vt:lpstr>
      <vt:lpstr>이분산-자유도</vt:lpstr>
      <vt:lpstr>Aspirin</vt:lpstr>
      <vt:lpstr>병아리</vt:lpstr>
      <vt:lpstr>올림픽100M우승기록-2</vt:lpstr>
      <vt:lpstr>올림픽100M우승기록-3</vt:lpstr>
      <vt:lpstr>cement</vt:lpstr>
      <vt:lpstr>Mendel의 교배실험</vt:lpstr>
      <vt:lpstr>미국경마</vt:lpstr>
      <vt:lpstr>성별 스마트폰 선호도</vt:lpstr>
      <vt:lpstr>림프종</vt:lpstr>
      <vt:lpstr>코골이정도와 심장질환</vt:lpstr>
      <vt:lpstr>플로리다법원</vt:lpstr>
      <vt:lpstr>_KESS결과시트_</vt:lpstr>
      <vt:lpstr>_KESS번역시트_</vt:lpstr>
    </vt:vector>
  </TitlesOfParts>
  <Company>Sookmyung Women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여인권</dc:creator>
  <cp:lastModifiedBy>여인권</cp:lastModifiedBy>
  <dcterms:created xsi:type="dcterms:W3CDTF">2025-05-31T09:05:27Z</dcterms:created>
  <dcterms:modified xsi:type="dcterms:W3CDTF">2025-07-26T06:49:32Z</dcterms:modified>
</cp:coreProperties>
</file>