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ekacollege-my.sharepoint.com/personal/niv_ben_avraham_s_afeka_ac_il/Documents/סתיו+עידו+ניב/הנדסת שיטות/הנדסת שיטות - General/זמנים ומדידות (קבצי אקסל)/"/>
    </mc:Choice>
  </mc:AlternateContent>
  <xr:revisionPtr revIDLastSave="1237" documentId="8_{92EDF894-BD24-4F99-8DAE-A9A7579A52FC}" xr6:coauthVersionLast="47" xr6:coauthVersionMax="47" xr10:uidLastSave="{D4ECEA06-59F8-4D16-8356-672B1B9CDFAD}"/>
  <bookViews>
    <workbookView xWindow="-110" yWindow="-110" windowWidth="19420" windowHeight="10420" activeTab="1" xr2:uid="{690A2886-4F44-46FC-A61D-41AC14D5C96D}"/>
  </bookViews>
  <sheets>
    <sheet name="קטיף עגבניות שרי" sheetId="1" r:id="rId1"/>
    <sheet name="אריזה שעועית ירוקה" sheetId="2" r:id="rId2"/>
    <sheet name="קטיף שעועית ירוקה" sheetId="5" r:id="rId3"/>
    <sheet name="קטיף מלפפון גדול" sheetId="7" r:id="rId4"/>
    <sheet name="אריזת מלפפון בייבי" sheetId="9" r:id="rId5"/>
    <sheet name="קטיף מלפפון בייבי" sheetId="8" r:id="rId6"/>
    <sheet name="גיליון2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3" i="7" l="1"/>
  <c r="U47" i="7"/>
  <c r="J53" i="7"/>
  <c r="U39" i="7"/>
  <c r="J46" i="8" l="1"/>
  <c r="F52" i="5"/>
  <c r="F56" i="2"/>
  <c r="F59" i="1"/>
  <c r="E52" i="9"/>
  <c r="J50" i="9"/>
  <c r="I50" i="9"/>
  <c r="H50" i="9"/>
  <c r="G50" i="9"/>
  <c r="F50" i="9"/>
  <c r="E50" i="9"/>
  <c r="J51" i="9"/>
  <c r="I51" i="9"/>
  <c r="H51" i="9"/>
  <c r="G51" i="9"/>
  <c r="F51" i="9"/>
  <c r="E51" i="9"/>
  <c r="K45" i="9"/>
  <c r="E59" i="9"/>
  <c r="K59" i="9" s="1"/>
  <c r="AO2" i="9"/>
  <c r="AL2" i="9"/>
  <c r="AK2" i="9"/>
  <c r="F57" i="2"/>
  <c r="K56" i="2"/>
  <c r="J56" i="2"/>
  <c r="I56" i="2"/>
  <c r="H56" i="2"/>
  <c r="G56" i="2"/>
  <c r="F55" i="2"/>
  <c r="K50" i="2"/>
  <c r="F64" i="2"/>
  <c r="K64" i="2" s="1"/>
  <c r="AO23" i="2"/>
  <c r="AL23" i="2"/>
  <c r="AK23" i="2"/>
  <c r="K51" i="9" l="1"/>
  <c r="AN2" i="9"/>
  <c r="AM2" i="9"/>
  <c r="AM23" i="2"/>
  <c r="AN23" i="2"/>
  <c r="J59" i="9"/>
  <c r="I59" i="9"/>
  <c r="H59" i="9"/>
  <c r="G59" i="9"/>
  <c r="F59" i="9"/>
  <c r="K53" i="9"/>
  <c r="J52" i="9"/>
  <c r="I52" i="9"/>
  <c r="H52" i="9"/>
  <c r="G52" i="9"/>
  <c r="F52" i="9"/>
  <c r="I46" i="8"/>
  <c r="H46" i="8"/>
  <c r="G46" i="8"/>
  <c r="F46" i="8"/>
  <c r="J44" i="8"/>
  <c r="J42" i="8"/>
  <c r="J40" i="8"/>
  <c r="I39" i="8"/>
  <c r="H39" i="8"/>
  <c r="G39" i="8"/>
  <c r="F39" i="8"/>
  <c r="I38" i="8"/>
  <c r="H38" i="8"/>
  <c r="G38" i="8"/>
  <c r="F38" i="8"/>
  <c r="J38" i="8" s="1"/>
  <c r="I37" i="8"/>
  <c r="H37" i="8"/>
  <c r="G37" i="8"/>
  <c r="F37" i="8"/>
  <c r="J32" i="8"/>
  <c r="K53" i="7"/>
  <c r="T53" i="7"/>
  <c r="I53" i="7"/>
  <c r="H53" i="7"/>
  <c r="L51" i="7"/>
  <c r="L49" i="7"/>
  <c r="L47" i="7"/>
  <c r="K46" i="7"/>
  <c r="T46" i="7"/>
  <c r="I46" i="7"/>
  <c r="H46" i="7"/>
  <c r="K44" i="7"/>
  <c r="T44" i="7"/>
  <c r="I44" i="7"/>
  <c r="H44" i="7"/>
  <c r="L39" i="7"/>
  <c r="I60" i="5"/>
  <c r="J60" i="5" s="1"/>
  <c r="H60" i="5"/>
  <c r="G60" i="5"/>
  <c r="F60" i="5"/>
  <c r="J54" i="5"/>
  <c r="I53" i="5"/>
  <c r="H53" i="5"/>
  <c r="G53" i="5"/>
  <c r="F53" i="5"/>
  <c r="I52" i="5"/>
  <c r="H52" i="5"/>
  <c r="G52" i="5"/>
  <c r="J52" i="5"/>
  <c r="I51" i="5"/>
  <c r="H51" i="5"/>
  <c r="G51" i="5"/>
  <c r="F51" i="5"/>
  <c r="J46" i="5"/>
  <c r="J64" i="2"/>
  <c r="I64" i="2"/>
  <c r="H64" i="2"/>
  <c r="G64" i="2"/>
  <c r="K58" i="2"/>
  <c r="J57" i="2"/>
  <c r="I57" i="2"/>
  <c r="H57" i="2"/>
  <c r="G57" i="2"/>
  <c r="J55" i="2"/>
  <c r="I55" i="2"/>
  <c r="H55" i="2"/>
  <c r="G55" i="2"/>
  <c r="J67" i="1"/>
  <c r="I67" i="1"/>
  <c r="H67" i="1"/>
  <c r="G67" i="1"/>
  <c r="F67" i="1"/>
  <c r="K61" i="1"/>
  <c r="J60" i="1"/>
  <c r="I60" i="1"/>
  <c r="H60" i="1"/>
  <c r="G60" i="1"/>
  <c r="F60" i="1"/>
  <c r="J59" i="1"/>
  <c r="I59" i="1"/>
  <c r="H59" i="1"/>
  <c r="G59" i="1"/>
  <c r="K59" i="1"/>
  <c r="J58" i="1"/>
  <c r="I58" i="1"/>
  <c r="H58" i="1"/>
  <c r="G58" i="1"/>
  <c r="F58" i="1"/>
  <c r="K53" i="1"/>
  <c r="L53" i="7" l="1"/>
  <c r="K67" i="1"/>
  <c r="P29" i="8"/>
  <c r="O29" i="8"/>
  <c r="I29" i="8" l="1"/>
  <c r="H29" i="8"/>
  <c r="G29" i="8"/>
  <c r="F29" i="8"/>
  <c r="X28" i="8"/>
  <c r="W28" i="8"/>
  <c r="J27" i="8"/>
  <c r="J25" i="8"/>
  <c r="J23" i="8"/>
  <c r="K42" i="9"/>
  <c r="K36" i="9"/>
  <c r="J42" i="9"/>
  <c r="I42" i="9"/>
  <c r="H42" i="9"/>
  <c r="G42" i="9"/>
  <c r="F42" i="9"/>
  <c r="O41" i="9"/>
  <c r="K46" i="2"/>
  <c r="P45" i="2"/>
  <c r="J46" i="2"/>
  <c r="I46" i="2"/>
  <c r="H46" i="2"/>
  <c r="G46" i="2"/>
  <c r="K40" i="2"/>
  <c r="K50" i="1"/>
  <c r="J50" i="1"/>
  <c r="K44" i="1"/>
  <c r="P50" i="1"/>
  <c r="O50" i="1"/>
  <c r="Z35" i="7"/>
  <c r="Y35" i="7"/>
  <c r="M40" i="5"/>
  <c r="N40" i="5"/>
  <c r="I50" i="1"/>
  <c r="H50" i="1"/>
  <c r="G50" i="1"/>
  <c r="F50" i="1"/>
  <c r="L34" i="7"/>
  <c r="L32" i="7"/>
  <c r="U30" i="7"/>
  <c r="T36" i="7"/>
  <c r="K36" i="7"/>
  <c r="J36" i="7"/>
  <c r="I36" i="7"/>
  <c r="H36" i="7"/>
  <c r="L36" i="7" s="1"/>
  <c r="L30" i="7"/>
  <c r="I42" i="5"/>
  <c r="H42" i="5"/>
  <c r="G42" i="5"/>
  <c r="F42" i="5"/>
  <c r="AK21" i="5"/>
  <c r="J29" i="8" l="1"/>
  <c r="U36" i="7"/>
  <c r="J42" i="5"/>
  <c r="J30" i="9"/>
  <c r="J32" i="9"/>
  <c r="G32" i="9"/>
  <c r="K31" i="9"/>
  <c r="J31" i="9"/>
  <c r="I31" i="9"/>
  <c r="H31" i="9"/>
  <c r="G31" i="9"/>
  <c r="F31" i="9"/>
  <c r="K25" i="9"/>
  <c r="AO16" i="9"/>
  <c r="AL16" i="9"/>
  <c r="AK16" i="9"/>
  <c r="AO15" i="9"/>
  <c r="AL15" i="9"/>
  <c r="AK15" i="9"/>
  <c r="AO11" i="9"/>
  <c r="AL11" i="9"/>
  <c r="AK11" i="9"/>
  <c r="AM11" i="9" s="1"/>
  <c r="AO13" i="9"/>
  <c r="AL13" i="9"/>
  <c r="AK13" i="9"/>
  <c r="AO12" i="9"/>
  <c r="AL12" i="9"/>
  <c r="AK12" i="9"/>
  <c r="I32" i="9"/>
  <c r="H32" i="9"/>
  <c r="F32" i="9"/>
  <c r="I30" i="9"/>
  <c r="H30" i="9"/>
  <c r="G30" i="9"/>
  <c r="F30" i="9"/>
  <c r="AO5" i="9"/>
  <c r="AL5" i="9"/>
  <c r="AK5" i="9"/>
  <c r="AK4" i="9"/>
  <c r="AO3" i="9"/>
  <c r="AL3" i="9"/>
  <c r="AK3" i="9"/>
  <c r="AN16" i="9" l="1"/>
  <c r="AN15" i="9"/>
  <c r="AM15" i="9"/>
  <c r="AM16" i="9"/>
  <c r="AN12" i="9"/>
  <c r="AM13" i="9"/>
  <c r="AN13" i="9"/>
  <c r="AN11" i="9"/>
  <c r="AM12" i="9"/>
  <c r="AO7" i="9"/>
  <c r="AO6" i="9"/>
  <c r="AK6" i="9"/>
  <c r="AL6" i="9"/>
  <c r="AN6" i="9" s="1"/>
  <c r="AN5" i="9"/>
  <c r="AK7" i="9"/>
  <c r="AL7" i="9"/>
  <c r="AM7" i="9" s="1"/>
  <c r="AN3" i="9"/>
  <c r="AL4" i="9"/>
  <c r="AN4" i="9" s="1"/>
  <c r="AM3" i="9"/>
  <c r="AO4" i="9"/>
  <c r="AM5" i="9"/>
  <c r="I20" i="8"/>
  <c r="H20" i="8"/>
  <c r="G20" i="8"/>
  <c r="F20" i="8"/>
  <c r="H19" i="8"/>
  <c r="G19" i="8"/>
  <c r="F19" i="8"/>
  <c r="I18" i="8"/>
  <c r="H18" i="8"/>
  <c r="G18" i="8"/>
  <c r="F18" i="8"/>
  <c r="J13" i="8"/>
  <c r="I19" i="8" s="1"/>
  <c r="AO9" i="8"/>
  <c r="AN9" i="8"/>
  <c r="AM9" i="8"/>
  <c r="AL9" i="8"/>
  <c r="AK9" i="8"/>
  <c r="AL8" i="8"/>
  <c r="AK8" i="8"/>
  <c r="AN8" i="8" s="1"/>
  <c r="D8" i="8"/>
  <c r="AO8" i="8" s="1"/>
  <c r="B8" i="8"/>
  <c r="AO5" i="8"/>
  <c r="AL5" i="8"/>
  <c r="AK5" i="8"/>
  <c r="AN5" i="8" s="1"/>
  <c r="AO4" i="8"/>
  <c r="AN4" i="8"/>
  <c r="AL4" i="8"/>
  <c r="AK4" i="8"/>
  <c r="AM4" i="8" s="1"/>
  <c r="AO3" i="8"/>
  <c r="AL3" i="8"/>
  <c r="AM3" i="8" s="1"/>
  <c r="AK3" i="8"/>
  <c r="AN3" i="8" s="1"/>
  <c r="D3" i="8"/>
  <c r="B3" i="8"/>
  <c r="AO2" i="8"/>
  <c r="AL2" i="8"/>
  <c r="AK2" i="8"/>
  <c r="AN2" i="8" s="1"/>
  <c r="AM6" i="9" l="1"/>
  <c r="AN7" i="9"/>
  <c r="AM4" i="9"/>
  <c r="J19" i="8"/>
  <c r="AM2" i="8"/>
  <c r="AM8" i="8"/>
  <c r="AM5" i="8"/>
  <c r="T25" i="7" l="1"/>
  <c r="H25" i="7"/>
  <c r="T23" i="7"/>
  <c r="U18" i="7"/>
  <c r="AO10" i="7"/>
  <c r="AL10" i="7"/>
  <c r="AK10" i="7"/>
  <c r="AO9" i="7"/>
  <c r="AL9" i="7"/>
  <c r="AK9" i="7"/>
  <c r="AO4" i="7"/>
  <c r="AL6" i="7"/>
  <c r="K25" i="7"/>
  <c r="J25" i="7"/>
  <c r="I25" i="7"/>
  <c r="K23" i="7"/>
  <c r="J23" i="7"/>
  <c r="I23" i="7"/>
  <c r="H23" i="7"/>
  <c r="L18" i="7"/>
  <c r="K45" i="7" s="1"/>
  <c r="J24" i="7" l="1"/>
  <c r="T45" i="7"/>
  <c r="I45" i="7"/>
  <c r="H45" i="7"/>
  <c r="L45" i="7" s="1"/>
  <c r="T24" i="7"/>
  <c r="H24" i="7"/>
  <c r="I24" i="7"/>
  <c r="AN10" i="7"/>
  <c r="AN9" i="7"/>
  <c r="AM10" i="7"/>
  <c r="AM9" i="7"/>
  <c r="AK4" i="7"/>
  <c r="AL4" i="7"/>
  <c r="AN4" i="7" s="1"/>
  <c r="AO3" i="7"/>
  <c r="AK3" i="7"/>
  <c r="AL3" i="7"/>
  <c r="AK6" i="7"/>
  <c r="AM6" i="7" s="1"/>
  <c r="AO6" i="7"/>
  <c r="AL5" i="7"/>
  <c r="AK5" i="7"/>
  <c r="AO5" i="7"/>
  <c r="K24" i="7"/>
  <c r="R2" i="1"/>
  <c r="L24" i="7" l="1"/>
  <c r="AM4" i="7"/>
  <c r="AN3" i="7"/>
  <c r="AM3" i="7"/>
  <c r="AN6" i="7"/>
  <c r="AM5" i="7"/>
  <c r="AN5" i="7"/>
  <c r="I33" i="5"/>
  <c r="H33" i="5"/>
  <c r="G33" i="5"/>
  <c r="F33" i="5"/>
  <c r="G37" i="2"/>
  <c r="J37" i="2"/>
  <c r="I37" i="2"/>
  <c r="H37" i="2"/>
  <c r="J41" i="1"/>
  <c r="I41" i="1"/>
  <c r="H41" i="1"/>
  <c r="G41" i="1"/>
  <c r="F41" i="1"/>
  <c r="G31" i="5"/>
  <c r="J26" i="5"/>
  <c r="I32" i="5" s="1"/>
  <c r="I31" i="5"/>
  <c r="H31" i="5"/>
  <c r="F31" i="5"/>
  <c r="AO20" i="5"/>
  <c r="AL23" i="5"/>
  <c r="AK23" i="5"/>
  <c r="AL20" i="5"/>
  <c r="AK20" i="5"/>
  <c r="AO23" i="5"/>
  <c r="K40" i="1"/>
  <c r="H40" i="1"/>
  <c r="I40" i="1"/>
  <c r="J40" i="1"/>
  <c r="G40" i="1"/>
  <c r="F40" i="1"/>
  <c r="J36" i="2"/>
  <c r="I36" i="2"/>
  <c r="H36" i="2"/>
  <c r="G36" i="2"/>
  <c r="J35" i="2"/>
  <c r="I35" i="2"/>
  <c r="H35" i="2"/>
  <c r="G35" i="2"/>
  <c r="K30" i="2"/>
  <c r="AO26" i="2"/>
  <c r="AL26" i="2"/>
  <c r="AK26" i="2"/>
  <c r="AO24" i="2"/>
  <c r="AL24" i="2"/>
  <c r="AK24" i="2"/>
  <c r="AO25" i="2"/>
  <c r="AL25" i="2"/>
  <c r="AK25" i="2"/>
  <c r="F32" i="5" l="1"/>
  <c r="J32" i="5" s="1"/>
  <c r="G32" i="5"/>
  <c r="H32" i="5"/>
  <c r="AN23" i="5"/>
  <c r="AO22" i="5"/>
  <c r="AL22" i="5"/>
  <c r="AK22" i="5"/>
  <c r="AO21" i="5"/>
  <c r="AL21" i="5"/>
  <c r="AM21" i="5" s="1"/>
  <c r="AN20" i="5"/>
  <c r="AM20" i="5"/>
  <c r="AM23" i="5"/>
  <c r="K36" i="2"/>
  <c r="AK27" i="2"/>
  <c r="AL27" i="2"/>
  <c r="AO27" i="2"/>
  <c r="AN26" i="2"/>
  <c r="AN24" i="2"/>
  <c r="AM26" i="2"/>
  <c r="AM24" i="2"/>
  <c r="AN25" i="2"/>
  <c r="AM25" i="2"/>
  <c r="J39" i="1"/>
  <c r="I39" i="1"/>
  <c r="H39" i="1"/>
  <c r="G39" i="1"/>
  <c r="F39" i="1"/>
  <c r="AM22" i="5" l="1"/>
  <c r="AN22" i="5"/>
  <c r="AN21" i="5"/>
  <c r="AN27" i="2"/>
  <c r="AM27" i="2"/>
  <c r="K34" i="1"/>
  <c r="AK30" i="1"/>
  <c r="AN26" i="1"/>
  <c r="AN29" i="1"/>
  <c r="AN28" i="1"/>
  <c r="AN27" i="1"/>
  <c r="AO27" i="1"/>
  <c r="M26" i="1"/>
  <c r="L26" i="1"/>
  <c r="K26" i="1"/>
  <c r="J26" i="1"/>
  <c r="I26" i="1"/>
  <c r="H26" i="1"/>
  <c r="G26" i="1"/>
  <c r="F26" i="1"/>
  <c r="E26" i="1"/>
  <c r="AO26" i="1" s="1"/>
  <c r="D26" i="1"/>
  <c r="C26" i="1"/>
  <c r="B26" i="1"/>
  <c r="AL30" i="1" l="1"/>
  <c r="AM30" i="1" s="1"/>
  <c r="AO30" i="1"/>
  <c r="AK29" i="1"/>
  <c r="AL29" i="1"/>
  <c r="AO29" i="1"/>
  <c r="AK28" i="1"/>
  <c r="AL28" i="1"/>
  <c r="AO28" i="1"/>
  <c r="AK27" i="1"/>
  <c r="AL27" i="1"/>
  <c r="AK26" i="1"/>
  <c r="AL26" i="1"/>
  <c r="AN30" i="1" l="1"/>
  <c r="AM29" i="1"/>
  <c r="AM28" i="1"/>
  <c r="AM27" i="1"/>
  <c r="AM26" i="1"/>
  <c r="J36" i="5"/>
  <c r="G17" i="5"/>
  <c r="H16" i="5"/>
  <c r="G16" i="5"/>
  <c r="F16" i="5"/>
  <c r="E16" i="5"/>
  <c r="I11" i="5"/>
  <c r="F17" i="5" s="1"/>
  <c r="L5" i="5"/>
  <c r="L4" i="5"/>
  <c r="L2" i="5"/>
  <c r="L3" i="5"/>
  <c r="K14" i="2"/>
  <c r="J20" i="2" s="1"/>
  <c r="J19" i="2"/>
  <c r="I19" i="2"/>
  <c r="H19" i="2"/>
  <c r="G19" i="2"/>
  <c r="V9" i="2"/>
  <c r="V6" i="2"/>
  <c r="V5" i="2"/>
  <c r="V4" i="2"/>
  <c r="V3" i="2"/>
  <c r="R12" i="1"/>
  <c r="R11" i="1"/>
  <c r="R6" i="1"/>
  <c r="R5" i="1"/>
  <c r="R4" i="1"/>
  <c r="H17" i="5" l="1"/>
  <c r="E17" i="5"/>
  <c r="G20" i="2"/>
  <c r="K20" i="2" s="1"/>
  <c r="H20" i="2"/>
  <c r="I20" i="2"/>
  <c r="I5" i="5"/>
  <c r="I4" i="5"/>
  <c r="I3" i="5"/>
  <c r="I2" i="5"/>
  <c r="O12" i="1"/>
  <c r="N12" i="1"/>
  <c r="O11" i="1"/>
  <c r="N11" i="1"/>
  <c r="E16" i="1" s="1"/>
  <c r="O2" i="1"/>
  <c r="O6" i="1"/>
  <c r="O4" i="1"/>
  <c r="N4" i="1"/>
  <c r="G16" i="1" s="1"/>
  <c r="N2" i="1"/>
  <c r="O5" i="1"/>
  <c r="G21" i="1" l="1"/>
  <c r="E21" i="1"/>
  <c r="P12" i="1"/>
  <c r="I16" i="1"/>
  <c r="Q6" i="1"/>
  <c r="Q12" i="1"/>
  <c r="Q11" i="1"/>
  <c r="P11" i="1"/>
  <c r="Q2" i="1"/>
  <c r="Q4" i="1"/>
  <c r="P2" i="1"/>
  <c r="P4" i="1"/>
  <c r="H5" i="5"/>
  <c r="K5" i="5" s="1"/>
  <c r="H4" i="5"/>
  <c r="K4" i="5" s="1"/>
  <c r="H3" i="5"/>
  <c r="K3" i="5" s="1"/>
  <c r="H2" i="5"/>
  <c r="J2" i="5" s="1"/>
  <c r="N5" i="1"/>
  <c r="N6" i="1"/>
  <c r="P6" i="1" s="1"/>
  <c r="M3" i="1"/>
  <c r="L3" i="1"/>
  <c r="K3" i="1"/>
  <c r="J3" i="1"/>
  <c r="I3" i="1"/>
  <c r="H3" i="1"/>
  <c r="G3" i="1"/>
  <c r="F3" i="1"/>
  <c r="E3" i="1"/>
  <c r="D3" i="1"/>
  <c r="C3" i="1"/>
  <c r="B3" i="1"/>
  <c r="K2" i="5" l="1"/>
  <c r="J5" i="5"/>
  <c r="J4" i="5"/>
  <c r="J3" i="5"/>
  <c r="I21" i="1"/>
  <c r="R3" i="1"/>
  <c r="N3" i="1"/>
  <c r="O3" i="1"/>
  <c r="P5" i="1"/>
  <c r="H16" i="1"/>
  <c r="Q5" i="1"/>
  <c r="H21" i="1" l="1"/>
  <c r="F16" i="1"/>
  <c r="Q3" i="1"/>
  <c r="P3" i="1"/>
  <c r="F21" i="1" l="1"/>
  <c r="J16" i="1"/>
  <c r="G22" i="1" l="1"/>
  <c r="E22" i="1"/>
  <c r="I22" i="1"/>
  <c r="H22" i="1"/>
  <c r="F22" i="1"/>
</calcChain>
</file>

<file path=xl/sharedStrings.xml><?xml version="1.0" encoding="utf-8"?>
<sst xmlns="http://schemas.openxmlformats.org/spreadsheetml/2006/main" count="519" uniqueCount="57">
  <si>
    <t>הליכה לשורה</t>
  </si>
  <si>
    <t>קטיפה</t>
  </si>
  <si>
    <t>חזרה לטרקטור</t>
  </si>
  <si>
    <t>סידור נספקים</t>
  </si>
  <si>
    <t>מילוי נספק</t>
  </si>
  <si>
    <t>AVG</t>
  </si>
  <si>
    <t>פעולות/מדידות</t>
  </si>
  <si>
    <t xml:space="preserve">קטיפה </t>
  </si>
  <si>
    <t>הליכה חזרה לעגלה</t>
  </si>
  <si>
    <t>סידור ארגז פלסטיק בארגז</t>
  </si>
  <si>
    <t>sd</t>
  </si>
  <si>
    <t>AVG(X) + 2SD</t>
  </si>
  <si>
    <t>AVG(X) - 2SD</t>
  </si>
  <si>
    <t>T</t>
  </si>
  <si>
    <t>פעולה</t>
  </si>
  <si>
    <t>זמן מדוד</t>
  </si>
  <si>
    <t>קצב</t>
  </si>
  <si>
    <t>זמן מתוקן</t>
  </si>
  <si>
    <t>גורם תדירות</t>
  </si>
  <si>
    <t>זמן יסוד</t>
  </si>
  <si>
    <t>תוספת אי רציפות</t>
  </si>
  <si>
    <t>זמן תקן</t>
  </si>
  <si>
    <t>סטיית תקן</t>
  </si>
  <si>
    <t>r</t>
  </si>
  <si>
    <t>df</t>
  </si>
  <si>
    <t>t</t>
  </si>
  <si>
    <t>מספר תצפיות</t>
  </si>
  <si>
    <t>מיון וסידור בנספקים</t>
  </si>
  <si>
    <t>עטיפה בסלוטייפ</t>
  </si>
  <si>
    <t>הדבקת מדבקה</t>
  </si>
  <si>
    <t>סידור 4 נספקים</t>
  </si>
  <si>
    <t>סה"כ</t>
  </si>
  <si>
    <t>אחוז מסה"כ</t>
  </si>
  <si>
    <t>אחוז דיוק</t>
  </si>
  <si>
    <t>שפיכה לארגז</t>
  </si>
  <si>
    <t>חזרה לשורה</t>
  </si>
  <si>
    <t>סידור ומיון במגש</t>
  </si>
  <si>
    <t xml:space="preserve">שפיכה לשולחן </t>
  </si>
  <si>
    <t>תהליך מכונה</t>
  </si>
  <si>
    <t>מילוי ארגז במגשים</t>
  </si>
  <si>
    <t>פינוי קרטון מלא</t>
  </si>
  <si>
    <t>מצב גוף</t>
  </si>
  <si>
    <t>מונטוני</t>
  </si>
  <si>
    <t>עבודה בחממה</t>
  </si>
  <si>
    <t>אישי</t>
  </si>
  <si>
    <t xml:space="preserve">תוספות בקטיפה </t>
  </si>
  <si>
    <t>תוספות לא בקטיפה</t>
  </si>
  <si>
    <t>הפעלת כוח</t>
  </si>
  <si>
    <t>תוספות לאריזה</t>
  </si>
  <si>
    <t>מצג גוף</t>
  </si>
  <si>
    <t>מונוטוניות</t>
  </si>
  <si>
    <t>שכלי</t>
  </si>
  <si>
    <t>סביבת עבודה</t>
  </si>
  <si>
    <t>הליכה להבאת ארגז</t>
  </si>
  <si>
    <t>חזרה מהשורה</t>
  </si>
  <si>
    <t>סידור ארגז פלסטיק בעגלה</t>
  </si>
  <si>
    <t>שפיכה לקרטון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</si>
</sst>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David"/>
      <family val="2"/>
    </font>
    <font>
      <sz val="12"/>
      <color theme="1"/>
      <name val="Davi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/>
    <xf numFmtId="1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4" borderId="0" xfId="0" applyNumberFormat="1" applyFill="1"/>
    <xf numFmtId="0" fontId="0" fillId="4" borderId="0" xfId="0" applyFill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FE2F-8191-4AC8-9E62-CBE6648516DE}">
  <dimension ref="A1:AO67"/>
  <sheetViews>
    <sheetView rightToLeft="1" topLeftCell="A43" zoomScaleNormal="100" workbookViewId="0">
      <selection activeCell="K52" sqref="E52:K67"/>
    </sheetView>
  </sheetViews>
  <sheetFormatPr defaultRowHeight="14.5" x14ac:dyDescent="0.35"/>
  <cols>
    <col min="1" max="1" width="12.08984375" bestFit="1" customWidth="1"/>
    <col min="4" max="4" width="11.453125" bestFit="1" customWidth="1"/>
    <col min="5" max="5" width="13.90625" bestFit="1" customWidth="1"/>
    <col min="6" max="6" width="10.54296875" bestFit="1" customWidth="1"/>
    <col min="7" max="8" width="11.54296875" bestFit="1" customWidth="1"/>
    <col min="9" max="9" width="11.1796875" bestFit="1" customWidth="1"/>
    <col min="16" max="16" width="12" bestFit="1" customWidth="1"/>
    <col min="17" max="17" width="12.1796875" bestFit="1" customWidth="1"/>
    <col min="18" max="18" width="11.90625" bestFit="1" customWidth="1"/>
    <col min="37" max="37" width="8" bestFit="1" customWidth="1"/>
    <col min="38" max="38" width="5.453125" bestFit="1" customWidth="1"/>
    <col min="39" max="39" width="12.1796875" bestFit="1" customWidth="1"/>
    <col min="40" max="40" width="12" bestFit="1" customWidth="1"/>
    <col min="41" max="41" width="11" bestFit="1" customWidth="1"/>
  </cols>
  <sheetData>
    <row r="1" spans="1:18" x14ac:dyDescent="0.35">
      <c r="A1" s="9" t="s">
        <v>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 t="s">
        <v>5</v>
      </c>
      <c r="O1" s="10" t="s">
        <v>10</v>
      </c>
      <c r="P1" s="10" t="s">
        <v>11</v>
      </c>
      <c r="Q1" s="10" t="s">
        <v>12</v>
      </c>
      <c r="R1" s="10" t="s">
        <v>13</v>
      </c>
    </row>
    <row r="2" spans="1:18" x14ac:dyDescent="0.35">
      <c r="A2" s="9" t="s">
        <v>0</v>
      </c>
      <c r="B2" s="11">
        <v>5</v>
      </c>
      <c r="C2" s="11">
        <v>16</v>
      </c>
      <c r="D2" s="11">
        <v>6</v>
      </c>
      <c r="E2" s="11">
        <v>5</v>
      </c>
      <c r="F2" s="11">
        <v>7</v>
      </c>
      <c r="G2" s="12">
        <v>32</v>
      </c>
      <c r="H2" s="11">
        <v>10</v>
      </c>
      <c r="I2" s="11">
        <v>15</v>
      </c>
      <c r="J2" s="11">
        <v>10</v>
      </c>
      <c r="K2" s="11">
        <v>7</v>
      </c>
      <c r="L2" s="11">
        <v>12</v>
      </c>
      <c r="M2" s="6">
        <v>9</v>
      </c>
      <c r="N2" s="13">
        <f t="shared" ref="N2:N6" si="0">AVERAGE(B2:M2)</f>
        <v>11.166666666666666</v>
      </c>
      <c r="O2" s="16">
        <f>STDEV(B2:M2)</f>
        <v>7.4934314670593443</v>
      </c>
      <c r="P2" s="16">
        <f>N2+(2*O2)</f>
        <v>26.153529600785355</v>
      </c>
      <c r="Q2" s="16">
        <f>IF((N2-2*O2)&lt;=0,0,N2-2*O2)</f>
        <v>0</v>
      </c>
      <c r="R2" s="17">
        <f>_xlfn.T.INV(0.975,COUNT(B2:M2)-1)</f>
        <v>2.2009851600916384</v>
      </c>
    </row>
    <row r="3" spans="1:18" x14ac:dyDescent="0.35">
      <c r="A3" s="9" t="s">
        <v>1</v>
      </c>
      <c r="B3" s="6">
        <f>(8*60)+10</f>
        <v>490</v>
      </c>
      <c r="C3" s="6">
        <f>12*60</f>
        <v>720</v>
      </c>
      <c r="D3" s="6">
        <f>(12*60)+30</f>
        <v>750</v>
      </c>
      <c r="E3" s="6">
        <f>(7*60)+55</f>
        <v>475</v>
      </c>
      <c r="F3" s="6">
        <f>(9*60)+43</f>
        <v>583</v>
      </c>
      <c r="G3" s="6">
        <f>(9*60)+29</f>
        <v>569</v>
      </c>
      <c r="H3" s="6">
        <f>(8*60)+31</f>
        <v>511</v>
      </c>
      <c r="I3" s="6">
        <f>(10*60)+15</f>
        <v>615</v>
      </c>
      <c r="J3" s="6">
        <f>(10*60)+40</f>
        <v>640</v>
      </c>
      <c r="K3" s="6">
        <f>(10*60)</f>
        <v>600</v>
      </c>
      <c r="L3" s="6">
        <f>(8*60)+43</f>
        <v>523</v>
      </c>
      <c r="M3" s="6">
        <f>(8*60)+8</f>
        <v>488</v>
      </c>
      <c r="N3" s="13">
        <f t="shared" si="0"/>
        <v>580.33333333333337</v>
      </c>
      <c r="O3" s="16">
        <f>STDEV(B3:M3)</f>
        <v>90.177938577351568</v>
      </c>
      <c r="P3" s="16">
        <f>N3+(2*O3)</f>
        <v>760.68921048803645</v>
      </c>
      <c r="Q3" s="16">
        <f>IF((N3-2*O3)&lt;=0,0,N3-2*O3)</f>
        <v>399.97745617863023</v>
      </c>
      <c r="R3" s="17">
        <f>_xlfn.T.INV(0.975,COUNT(B3:M3)-1)</f>
        <v>2.2009851600916384</v>
      </c>
    </row>
    <row r="4" spans="1:18" x14ac:dyDescent="0.35">
      <c r="A4" s="9" t="s">
        <v>2</v>
      </c>
      <c r="B4" s="6">
        <v>56</v>
      </c>
      <c r="C4" s="6">
        <v>28</v>
      </c>
      <c r="D4" s="6">
        <v>55</v>
      </c>
      <c r="E4" s="6">
        <v>15</v>
      </c>
      <c r="F4" s="6">
        <v>47</v>
      </c>
      <c r="G4" s="6">
        <v>32</v>
      </c>
      <c r="H4" s="6">
        <v>25</v>
      </c>
      <c r="I4" s="6">
        <v>25</v>
      </c>
      <c r="J4" s="6">
        <v>40</v>
      </c>
      <c r="K4" s="6">
        <v>8</v>
      </c>
      <c r="L4" s="6">
        <v>29</v>
      </c>
      <c r="M4" s="6">
        <v>38</v>
      </c>
      <c r="N4" s="13">
        <f t="shared" si="0"/>
        <v>33.166666666666664</v>
      </c>
      <c r="O4" s="16">
        <f>STDEV(B4:M4)</f>
        <v>14.776106839534332</v>
      </c>
      <c r="P4" s="16">
        <f>N4+(2*O4)</f>
        <v>62.718880345735329</v>
      </c>
      <c r="Q4" s="16">
        <f>IF((N4-2*O4)&lt;=0,0,N4-2*O4)</f>
        <v>3.6144529875979998</v>
      </c>
      <c r="R4" s="17">
        <f>_xlfn.T.INV(0.975,COUNT(B4:M4)-1)</f>
        <v>2.2009851600916384</v>
      </c>
    </row>
    <row r="5" spans="1:18" x14ac:dyDescent="0.35">
      <c r="A5" s="9" t="s">
        <v>3</v>
      </c>
      <c r="B5" s="6">
        <v>180</v>
      </c>
      <c r="C5" s="14">
        <v>90</v>
      </c>
      <c r="D5" s="6">
        <v>20</v>
      </c>
      <c r="E5" s="6">
        <v>36</v>
      </c>
      <c r="F5" s="6">
        <v>60</v>
      </c>
      <c r="G5" s="6">
        <v>70</v>
      </c>
      <c r="H5" s="6">
        <v>57</v>
      </c>
      <c r="I5" s="6">
        <v>150</v>
      </c>
      <c r="J5" s="6">
        <v>110</v>
      </c>
      <c r="K5" s="6">
        <v>68</v>
      </c>
      <c r="L5" s="6">
        <v>112</v>
      </c>
      <c r="M5" s="6">
        <v>102</v>
      </c>
      <c r="N5" s="13">
        <f t="shared" si="0"/>
        <v>87.916666666666671</v>
      </c>
      <c r="O5" s="16">
        <f>STDEV(B5:M5)</f>
        <v>46.087778568003621</v>
      </c>
      <c r="P5" s="16">
        <f>N5+(2*O5)</f>
        <v>180.09222380267391</v>
      </c>
      <c r="Q5" s="16">
        <f>IF((N5-2*O5)&lt;=0,0,N5-2*O5)</f>
        <v>0</v>
      </c>
      <c r="R5" s="17">
        <f>_xlfn.T.INV(0.975,COUNT(B5:M5)-1)</f>
        <v>2.2009851600916384</v>
      </c>
    </row>
    <row r="6" spans="1:18" x14ac:dyDescent="0.35">
      <c r="A6" s="9" t="s">
        <v>4</v>
      </c>
      <c r="B6" s="6">
        <v>62</v>
      </c>
      <c r="C6" s="6">
        <v>30</v>
      </c>
      <c r="D6" s="6">
        <v>38</v>
      </c>
      <c r="E6" s="6">
        <v>41</v>
      </c>
      <c r="F6" s="6">
        <v>15</v>
      </c>
      <c r="G6" s="15">
        <v>142</v>
      </c>
      <c r="H6" s="6">
        <v>30</v>
      </c>
      <c r="I6" s="6">
        <v>50</v>
      </c>
      <c r="J6" s="6">
        <v>20</v>
      </c>
      <c r="K6" s="6">
        <v>48</v>
      </c>
      <c r="L6" s="6">
        <v>47</v>
      </c>
      <c r="M6" s="6">
        <v>50</v>
      </c>
      <c r="N6" s="13">
        <f t="shared" si="0"/>
        <v>47.75</v>
      </c>
      <c r="O6" s="16">
        <f>STDEV(B6:M6)</f>
        <v>32.62772106381599</v>
      </c>
      <c r="P6" s="16">
        <f>N6+(2*O6)</f>
        <v>113.00544212763198</v>
      </c>
      <c r="Q6" s="16">
        <f>IF((N6-2*O6)&lt;=0,0,N6-2*O6)</f>
        <v>0</v>
      </c>
      <c r="R6" s="17">
        <f>_xlfn.T.INV(0.975,COUNT(B6:M6)-1)</f>
        <v>2.2009851600916384</v>
      </c>
    </row>
    <row r="10" spans="1:18" x14ac:dyDescent="0.35">
      <c r="A10" s="9" t="s">
        <v>6</v>
      </c>
      <c r="B10" s="10">
        <v>1</v>
      </c>
      <c r="C10" s="10">
        <v>2</v>
      </c>
      <c r="D10" s="10">
        <v>3</v>
      </c>
      <c r="E10" s="10">
        <v>4</v>
      </c>
      <c r="F10" s="10">
        <v>5</v>
      </c>
      <c r="G10" s="10">
        <v>6</v>
      </c>
      <c r="H10" s="10">
        <v>7</v>
      </c>
      <c r="I10" s="10">
        <v>8</v>
      </c>
      <c r="J10" s="10">
        <v>9</v>
      </c>
      <c r="K10" s="10">
        <v>10</v>
      </c>
      <c r="L10" s="10">
        <v>11</v>
      </c>
      <c r="M10" s="10">
        <v>12</v>
      </c>
      <c r="N10" s="10" t="s">
        <v>5</v>
      </c>
      <c r="O10" s="10" t="s">
        <v>10</v>
      </c>
      <c r="P10" s="10" t="s">
        <v>11</v>
      </c>
      <c r="Q10" s="10" t="s">
        <v>12</v>
      </c>
      <c r="R10" s="10" t="s">
        <v>13</v>
      </c>
    </row>
    <row r="11" spans="1:18" x14ac:dyDescent="0.35">
      <c r="A11" s="9" t="s">
        <v>0</v>
      </c>
      <c r="B11" s="11">
        <v>5</v>
      </c>
      <c r="C11" s="11">
        <v>16</v>
      </c>
      <c r="D11" s="11">
        <v>6</v>
      </c>
      <c r="E11" s="11">
        <v>5</v>
      </c>
      <c r="F11" s="11">
        <v>7</v>
      </c>
      <c r="G11" s="12"/>
      <c r="H11" s="11">
        <v>10</v>
      </c>
      <c r="I11" s="11">
        <v>15</v>
      </c>
      <c r="J11" s="11">
        <v>10</v>
      </c>
      <c r="K11" s="11">
        <v>7</v>
      </c>
      <c r="L11" s="11">
        <v>12</v>
      </c>
      <c r="M11" s="6">
        <v>9</v>
      </c>
      <c r="N11" s="13">
        <f t="shared" ref="N11:N12" si="1">AVERAGE(B11:M11)</f>
        <v>9.2727272727272734</v>
      </c>
      <c r="O11" s="16">
        <f>STDEV(B11:M11)</f>
        <v>3.7971281013657956</v>
      </c>
      <c r="P11" s="16">
        <f>N11+(2*O11)</f>
        <v>16.866983475458866</v>
      </c>
      <c r="Q11" s="16">
        <f>IF((N11-2*O11)&lt;=0,0,N11-2*O11)</f>
        <v>1.6784710699956822</v>
      </c>
      <c r="R11" s="17">
        <f>_xlfn.T.INV(0.975,COUNT(B11:M11)-1)</f>
        <v>2.2281388519862744</v>
      </c>
    </row>
    <row r="12" spans="1:18" x14ac:dyDescent="0.35">
      <c r="A12" s="9" t="s">
        <v>4</v>
      </c>
      <c r="B12" s="6">
        <v>62</v>
      </c>
      <c r="C12" s="6">
        <v>30</v>
      </c>
      <c r="D12" s="6">
        <v>38</v>
      </c>
      <c r="E12" s="6">
        <v>41</v>
      </c>
      <c r="F12" s="6">
        <v>15</v>
      </c>
      <c r="G12" s="15"/>
      <c r="H12" s="6">
        <v>30</v>
      </c>
      <c r="I12" s="6">
        <v>50</v>
      </c>
      <c r="J12" s="6">
        <v>20</v>
      </c>
      <c r="K12" s="6">
        <v>48</v>
      </c>
      <c r="L12" s="6">
        <v>47</v>
      </c>
      <c r="M12" s="6">
        <v>50</v>
      </c>
      <c r="N12" s="13">
        <f t="shared" si="1"/>
        <v>39.18181818181818</v>
      </c>
      <c r="O12" s="16">
        <f>STDEV(B12:M12)</f>
        <v>14.211391077710738</v>
      </c>
      <c r="P12" s="16">
        <f>N12+(2*O12)</f>
        <v>67.60460033723966</v>
      </c>
      <c r="Q12" s="16">
        <f>IF((N12-2*O12)&lt;=0,0,N12-2*O12)</f>
        <v>10.759036026396704</v>
      </c>
      <c r="R12" s="17">
        <f>_xlfn.T.INV(0.975,COUNT(B12:M12)-1)</f>
        <v>2.2281388519862744</v>
      </c>
    </row>
    <row r="15" spans="1:18" x14ac:dyDescent="0.35">
      <c r="D15" s="9" t="s">
        <v>14</v>
      </c>
      <c r="E15" s="9" t="s">
        <v>0</v>
      </c>
      <c r="F15" s="9" t="s">
        <v>1</v>
      </c>
      <c r="G15" s="9" t="s">
        <v>2</v>
      </c>
      <c r="H15" s="9" t="s">
        <v>3</v>
      </c>
      <c r="I15" s="9" t="s">
        <v>4</v>
      </c>
      <c r="J15" s="20" t="s">
        <v>31</v>
      </c>
    </row>
    <row r="16" spans="1:18" x14ac:dyDescent="0.35">
      <c r="D16" s="9" t="s">
        <v>15</v>
      </c>
      <c r="E16" s="13">
        <f>VALUE(N11)</f>
        <v>9.2727272727272734</v>
      </c>
      <c r="F16" s="13">
        <f>VALUE(N3)</f>
        <v>580.33333333333337</v>
      </c>
      <c r="G16" s="13">
        <f>VALUE(N4)</f>
        <v>33.166666666666664</v>
      </c>
      <c r="H16" s="13">
        <f>VALUE(N5)</f>
        <v>87.916666666666671</v>
      </c>
      <c r="I16" s="13">
        <f>VALUE(N12)</f>
        <v>39.18181818181818</v>
      </c>
      <c r="J16" s="19">
        <f>SUM(E16:I16)</f>
        <v>749.87121212121201</v>
      </c>
    </row>
    <row r="17" spans="1:41" x14ac:dyDescent="0.35">
      <c r="D17" s="9" t="s">
        <v>22</v>
      </c>
      <c r="E17" s="13">
        <v>3.7971281013657956</v>
      </c>
      <c r="F17" s="13">
        <v>90.177938577351568</v>
      </c>
      <c r="G17" s="13">
        <v>14.776106839534332</v>
      </c>
      <c r="H17" s="13">
        <v>46.087778568003621</v>
      </c>
      <c r="I17" s="13">
        <v>14.211391077710738</v>
      </c>
    </row>
    <row r="18" spans="1:41" x14ac:dyDescent="0.35">
      <c r="D18" s="9" t="s">
        <v>23</v>
      </c>
      <c r="E18" s="13">
        <v>0.05</v>
      </c>
      <c r="F18" s="13">
        <v>0.05</v>
      </c>
      <c r="G18" s="13">
        <v>0.05</v>
      </c>
      <c r="H18" s="13">
        <v>0.05</v>
      </c>
      <c r="I18" s="13">
        <v>0.05</v>
      </c>
      <c r="L18" s="17"/>
    </row>
    <row r="19" spans="1:41" x14ac:dyDescent="0.35">
      <c r="D19" s="9" t="s">
        <v>24</v>
      </c>
      <c r="E19" s="13">
        <v>11</v>
      </c>
      <c r="F19" s="13">
        <v>12</v>
      </c>
      <c r="G19" s="13">
        <v>12</v>
      </c>
      <c r="H19" s="13">
        <v>12</v>
      </c>
      <c r="I19" s="13">
        <v>11</v>
      </c>
    </row>
    <row r="20" spans="1:41" x14ac:dyDescent="0.35">
      <c r="D20" s="9" t="s">
        <v>25</v>
      </c>
      <c r="E20" s="13">
        <v>2.2281388519862744</v>
      </c>
      <c r="F20" s="13">
        <v>2.2009851600916384</v>
      </c>
      <c r="G20" s="13">
        <v>2.2009851600916384</v>
      </c>
      <c r="H20" s="13">
        <v>2.2009851600916384</v>
      </c>
      <c r="I20" s="13">
        <v>2.2281388519862744</v>
      </c>
    </row>
    <row r="21" spans="1:41" x14ac:dyDescent="0.35">
      <c r="D21" s="20" t="s">
        <v>26</v>
      </c>
      <c r="E21" s="13">
        <f>((E20*E17)/(E18*E16))^2</f>
        <v>332.99676842416744</v>
      </c>
      <c r="F21" s="21">
        <f t="shared" ref="F21:I21" si="2">((F20*F17)/(F18*F16))^2</f>
        <v>46.788572359852637</v>
      </c>
      <c r="G21" s="13">
        <f t="shared" si="2"/>
        <v>384.60118082934076</v>
      </c>
      <c r="H21" s="13">
        <f t="shared" si="2"/>
        <v>532.50457598837534</v>
      </c>
      <c r="I21" s="13">
        <f t="shared" si="2"/>
        <v>261.24531200885809</v>
      </c>
    </row>
    <row r="22" spans="1:41" x14ac:dyDescent="0.35">
      <c r="D22" s="20" t="s">
        <v>32</v>
      </c>
      <c r="E22" s="13">
        <f>(E16/$J$16)*100</f>
        <v>1.2365759776931395</v>
      </c>
      <c r="F22" s="13">
        <f t="shared" ref="F22:I22" si="3">(F16/$J$16)*100</f>
        <v>77.391067152945467</v>
      </c>
      <c r="G22" s="13">
        <f t="shared" si="3"/>
        <v>4.4229817241344476</v>
      </c>
      <c r="H22" s="13">
        <f t="shared" si="3"/>
        <v>11.724235474778499</v>
      </c>
      <c r="I22" s="13">
        <f t="shared" si="3"/>
        <v>5.2251396704484616</v>
      </c>
      <c r="J22" s="3">
        <v>100</v>
      </c>
    </row>
    <row r="25" spans="1:41" x14ac:dyDescent="0.35">
      <c r="A25" s="9" t="s">
        <v>6</v>
      </c>
      <c r="B25" s="10">
        <v>1</v>
      </c>
      <c r="C25" s="10">
        <v>2</v>
      </c>
      <c r="D25" s="10">
        <v>3</v>
      </c>
      <c r="E25" s="10">
        <v>4</v>
      </c>
      <c r="F25" s="10">
        <v>5</v>
      </c>
      <c r="G25" s="10">
        <v>6</v>
      </c>
      <c r="H25" s="10">
        <v>7</v>
      </c>
      <c r="I25" s="10">
        <v>8</v>
      </c>
      <c r="J25" s="10">
        <v>9</v>
      </c>
      <c r="K25" s="10">
        <v>10</v>
      </c>
      <c r="L25" s="10">
        <v>11</v>
      </c>
      <c r="M25" s="10">
        <v>12</v>
      </c>
      <c r="N25" s="10">
        <v>13</v>
      </c>
      <c r="O25" s="10">
        <v>14</v>
      </c>
      <c r="P25" s="10">
        <v>15</v>
      </c>
      <c r="Q25" s="10">
        <v>16</v>
      </c>
      <c r="R25" s="10">
        <v>17</v>
      </c>
      <c r="S25" s="10">
        <v>18</v>
      </c>
      <c r="T25" s="10">
        <v>19</v>
      </c>
      <c r="U25" s="10">
        <v>20</v>
      </c>
      <c r="V25" s="10">
        <v>21</v>
      </c>
      <c r="W25" s="10">
        <v>22</v>
      </c>
      <c r="X25" s="10">
        <v>23</v>
      </c>
      <c r="Y25" s="10">
        <v>24</v>
      </c>
      <c r="Z25" s="10">
        <v>25</v>
      </c>
      <c r="AA25" s="10">
        <v>26</v>
      </c>
      <c r="AB25" s="10">
        <v>27</v>
      </c>
      <c r="AC25" s="10">
        <v>28</v>
      </c>
      <c r="AD25" s="10">
        <v>29</v>
      </c>
      <c r="AE25" s="10">
        <v>30</v>
      </c>
      <c r="AF25" s="10">
        <v>31</v>
      </c>
      <c r="AG25" s="10">
        <v>32</v>
      </c>
      <c r="AH25" s="10">
        <v>33</v>
      </c>
      <c r="AI25" s="10">
        <v>34</v>
      </c>
      <c r="AJ25" s="10">
        <v>35</v>
      </c>
      <c r="AK25" s="10" t="s">
        <v>5</v>
      </c>
      <c r="AL25" s="10" t="s">
        <v>10</v>
      </c>
      <c r="AM25" s="10" t="s">
        <v>11</v>
      </c>
      <c r="AN25" s="10" t="s">
        <v>12</v>
      </c>
      <c r="AO25" s="10" t="s">
        <v>13</v>
      </c>
    </row>
    <row r="26" spans="1:41" x14ac:dyDescent="0.35">
      <c r="A26" s="9" t="s">
        <v>1</v>
      </c>
      <c r="B26" s="6">
        <f>(8*60)+10</f>
        <v>490</v>
      </c>
      <c r="C26" s="6">
        <f>12*60</f>
        <v>720</v>
      </c>
      <c r="D26" s="6">
        <f>(12*60)+30</f>
        <v>750</v>
      </c>
      <c r="E26" s="6">
        <f>(7*60)+55</f>
        <v>475</v>
      </c>
      <c r="F26" s="6">
        <f>(9*60)+43</f>
        <v>583</v>
      </c>
      <c r="G26" s="6">
        <f>(9*60)+29</f>
        <v>569</v>
      </c>
      <c r="H26" s="6">
        <f>(8*60)+31</f>
        <v>511</v>
      </c>
      <c r="I26" s="6">
        <f>(10*60)+15</f>
        <v>615</v>
      </c>
      <c r="J26" s="6">
        <f>(10*60)+40</f>
        <v>640</v>
      </c>
      <c r="K26" s="6">
        <f>(10*60)</f>
        <v>600</v>
      </c>
      <c r="L26" s="6">
        <f>(8*60)+43</f>
        <v>523</v>
      </c>
      <c r="M26" s="6">
        <f>(8*60)+8</f>
        <v>488</v>
      </c>
      <c r="N26" s="6">
        <v>577</v>
      </c>
      <c r="O26" s="6">
        <v>571</v>
      </c>
      <c r="P26" s="6">
        <v>575</v>
      </c>
      <c r="Q26" s="6">
        <v>576</v>
      </c>
      <c r="R26" s="6">
        <v>584</v>
      </c>
      <c r="S26" s="6">
        <v>571</v>
      </c>
      <c r="T26" s="6">
        <v>576</v>
      </c>
      <c r="U26" s="6">
        <v>578</v>
      </c>
      <c r="V26" s="6">
        <v>585</v>
      </c>
      <c r="W26" s="6">
        <v>568</v>
      </c>
      <c r="X26" s="6">
        <v>569</v>
      </c>
      <c r="Y26" s="6">
        <v>575</v>
      </c>
      <c r="Z26" s="6">
        <v>755</v>
      </c>
      <c r="AA26" s="6">
        <v>581</v>
      </c>
      <c r="AB26" s="6">
        <v>579</v>
      </c>
      <c r="AC26" s="6">
        <v>582</v>
      </c>
      <c r="AD26" s="6">
        <v>630</v>
      </c>
      <c r="AE26" s="6">
        <v>577</v>
      </c>
      <c r="AF26" s="6">
        <v>575</v>
      </c>
      <c r="AG26" s="6">
        <v>571</v>
      </c>
      <c r="AH26" s="6">
        <v>576</v>
      </c>
      <c r="AI26" s="6">
        <v>582</v>
      </c>
      <c r="AJ26" s="6">
        <v>750</v>
      </c>
      <c r="AK26" s="6">
        <f>AVERAGE(B26:AJ26)</f>
        <v>589.34285714285716</v>
      </c>
      <c r="AL26" s="6">
        <f>_xlfn.STDEV.S(B26:AJ26)</f>
        <v>66.227745588342856</v>
      </c>
      <c r="AM26" s="6">
        <f>AK26+2*AL26</f>
        <v>721.79834831954281</v>
      </c>
      <c r="AN26" s="6">
        <f>IF(AK26-2*AL26&lt;0,0,AK26-2*AL26)</f>
        <v>456.88736596617144</v>
      </c>
      <c r="AO26" s="6">
        <f>_xlfn.T.INV(0.975,COUNT(B26:AJ26)-1)</f>
        <v>2.0322445093177191</v>
      </c>
    </row>
    <row r="27" spans="1:41" x14ac:dyDescent="0.35">
      <c r="A27" s="9" t="s">
        <v>0</v>
      </c>
      <c r="B27" s="11">
        <v>5</v>
      </c>
      <c r="C27" s="11">
        <v>16</v>
      </c>
      <c r="D27" s="11">
        <v>6</v>
      </c>
      <c r="E27" s="11">
        <v>5</v>
      </c>
      <c r="F27" s="11">
        <v>7</v>
      </c>
      <c r="G27" s="12"/>
      <c r="H27" s="11">
        <v>10</v>
      </c>
      <c r="I27" s="11">
        <v>15</v>
      </c>
      <c r="J27" s="11">
        <v>10</v>
      </c>
      <c r="K27" s="11">
        <v>7</v>
      </c>
      <c r="L27" s="11">
        <v>12</v>
      </c>
      <c r="M27" s="6">
        <v>9</v>
      </c>
      <c r="N27" s="6">
        <v>4</v>
      </c>
      <c r="O27" s="6">
        <v>4</v>
      </c>
      <c r="P27" s="6">
        <v>13</v>
      </c>
      <c r="Q27" s="6">
        <v>9</v>
      </c>
      <c r="R27" s="6">
        <v>8</v>
      </c>
      <c r="S27" s="6">
        <v>14</v>
      </c>
      <c r="T27" s="6">
        <v>8</v>
      </c>
      <c r="U27" s="6">
        <v>14</v>
      </c>
      <c r="V27" s="6">
        <v>11</v>
      </c>
      <c r="W27" s="6">
        <v>12</v>
      </c>
      <c r="X27" s="6">
        <v>4</v>
      </c>
      <c r="Y27" s="6">
        <v>5</v>
      </c>
      <c r="Z27" s="6">
        <v>8</v>
      </c>
      <c r="AA27" s="6">
        <v>16</v>
      </c>
      <c r="AB27" s="6">
        <v>13</v>
      </c>
      <c r="AC27" s="6">
        <v>10</v>
      </c>
      <c r="AD27" s="6">
        <v>7</v>
      </c>
      <c r="AE27" s="6">
        <v>10</v>
      </c>
      <c r="AF27" s="6">
        <v>8</v>
      </c>
      <c r="AG27" s="6">
        <v>15</v>
      </c>
      <c r="AH27" s="6">
        <v>14</v>
      </c>
      <c r="AI27" s="6">
        <v>16</v>
      </c>
      <c r="AJ27" s="6">
        <v>10</v>
      </c>
      <c r="AK27" s="6">
        <f>AVERAGE(B27:AJ27)</f>
        <v>9.8529411764705888</v>
      </c>
      <c r="AL27" s="6">
        <f>_xlfn.STDEV.S(B27:AJ27)</f>
        <v>3.7989819444973363</v>
      </c>
      <c r="AM27" s="6">
        <f>AK27+2*AL27</f>
        <v>17.45090506546526</v>
      </c>
      <c r="AN27" s="6">
        <f t="shared" ref="AN27:AN29" si="4">IF(AK27-2*AL27&lt;0,0,AK27-2*AL27)</f>
        <v>2.2549772874759162</v>
      </c>
      <c r="AO27" s="6">
        <f>_xlfn.T.INV(0.975,COUNT(B27:AJ27)-1)</f>
        <v>2.0345152974493379</v>
      </c>
    </row>
    <row r="28" spans="1:41" x14ac:dyDescent="0.35">
      <c r="A28" s="9" t="s">
        <v>4</v>
      </c>
      <c r="B28" s="6">
        <v>62</v>
      </c>
      <c r="C28" s="6">
        <v>30</v>
      </c>
      <c r="D28" s="6">
        <v>38</v>
      </c>
      <c r="E28" s="6">
        <v>41</v>
      </c>
      <c r="F28" s="6">
        <v>15</v>
      </c>
      <c r="G28" s="15"/>
      <c r="H28" s="6">
        <v>30</v>
      </c>
      <c r="I28" s="6">
        <v>50</v>
      </c>
      <c r="J28" s="6">
        <v>20</v>
      </c>
      <c r="K28" s="6">
        <v>48</v>
      </c>
      <c r="L28" s="6">
        <v>47</v>
      </c>
      <c r="M28" s="6">
        <v>50</v>
      </c>
      <c r="N28" s="6">
        <v>55</v>
      </c>
      <c r="O28" s="6">
        <v>64</v>
      </c>
      <c r="P28" s="6">
        <v>17</v>
      </c>
      <c r="Q28" s="6">
        <v>45</v>
      </c>
      <c r="R28" s="6">
        <v>32</v>
      </c>
      <c r="S28" s="6">
        <v>17</v>
      </c>
      <c r="T28" s="6">
        <v>16</v>
      </c>
      <c r="U28" s="6">
        <v>29</v>
      </c>
      <c r="V28" s="6">
        <v>14</v>
      </c>
      <c r="W28" s="6">
        <v>16</v>
      </c>
      <c r="X28" s="6">
        <v>47</v>
      </c>
      <c r="Y28" s="6">
        <v>15</v>
      </c>
      <c r="Z28" s="6">
        <v>46</v>
      </c>
      <c r="AA28" s="6">
        <v>32</v>
      </c>
      <c r="AB28" s="6">
        <v>37</v>
      </c>
      <c r="AC28" s="6">
        <v>38</v>
      </c>
      <c r="AD28" s="6">
        <v>11</v>
      </c>
      <c r="AE28" s="6">
        <v>34</v>
      </c>
      <c r="AF28" s="6">
        <v>24</v>
      </c>
      <c r="AG28" s="6">
        <v>19</v>
      </c>
      <c r="AH28" s="6">
        <v>60</v>
      </c>
      <c r="AI28" s="6">
        <v>24</v>
      </c>
      <c r="AJ28" s="6">
        <v>40</v>
      </c>
      <c r="AK28" s="6">
        <f>AVERAGE(B28:AJ28)</f>
        <v>34.205882352941174</v>
      </c>
      <c r="AL28" s="6">
        <f>_xlfn.STDEV.S(B28:AJ28)</f>
        <v>15.373687501041484</v>
      </c>
      <c r="AM28" s="6">
        <f>AK28+2*AL28</f>
        <v>64.953257355024135</v>
      </c>
      <c r="AN28" s="6">
        <f t="shared" si="4"/>
        <v>3.4585073508582056</v>
      </c>
      <c r="AO28" s="6">
        <f>_xlfn.T.INV(0.975,COUNT(B28:AJ28)-1)</f>
        <v>2.0345152974493379</v>
      </c>
    </row>
    <row r="29" spans="1:41" x14ac:dyDescent="0.35">
      <c r="A29" s="9" t="s">
        <v>2</v>
      </c>
      <c r="B29" s="6">
        <v>56</v>
      </c>
      <c r="C29" s="6">
        <v>28</v>
      </c>
      <c r="D29" s="6">
        <v>55</v>
      </c>
      <c r="E29" s="6">
        <v>15</v>
      </c>
      <c r="F29" s="6">
        <v>47</v>
      </c>
      <c r="G29" s="6">
        <v>32</v>
      </c>
      <c r="H29" s="6">
        <v>25</v>
      </c>
      <c r="I29" s="6">
        <v>25</v>
      </c>
      <c r="J29" s="6">
        <v>40</v>
      </c>
      <c r="K29" s="6">
        <v>8</v>
      </c>
      <c r="L29" s="6">
        <v>29</v>
      </c>
      <c r="M29" s="6">
        <v>38</v>
      </c>
      <c r="N29" s="6">
        <v>24</v>
      </c>
      <c r="O29" s="6">
        <v>21</v>
      </c>
      <c r="P29" s="6">
        <v>25</v>
      </c>
      <c r="Q29" s="6">
        <v>24</v>
      </c>
      <c r="R29" s="6">
        <v>25</v>
      </c>
      <c r="S29" s="6">
        <v>20</v>
      </c>
      <c r="T29" s="6">
        <v>30</v>
      </c>
      <c r="U29" s="6">
        <v>30</v>
      </c>
      <c r="V29" s="6">
        <v>38.5</v>
      </c>
      <c r="W29" s="6">
        <v>22</v>
      </c>
      <c r="X29" s="6">
        <v>30</v>
      </c>
      <c r="Y29" s="6">
        <v>22</v>
      </c>
      <c r="Z29" s="6">
        <v>66</v>
      </c>
      <c r="AA29" s="6">
        <v>36</v>
      </c>
      <c r="AB29" s="6">
        <v>25</v>
      </c>
      <c r="AC29" s="6">
        <v>26</v>
      </c>
      <c r="AD29" s="6">
        <v>22</v>
      </c>
      <c r="AE29" s="6">
        <v>24</v>
      </c>
      <c r="AF29" s="6">
        <v>24</v>
      </c>
      <c r="AG29" s="6">
        <v>60</v>
      </c>
      <c r="AH29" s="6">
        <v>26</v>
      </c>
      <c r="AI29" s="6">
        <v>30</v>
      </c>
      <c r="AJ29" s="6">
        <v>27</v>
      </c>
      <c r="AK29" s="6">
        <f>AVERAGE(B29:AJ29)</f>
        <v>30.728571428571428</v>
      </c>
      <c r="AL29" s="6">
        <f>_xlfn.STDEV.S(B29:AJ29)</f>
        <v>12.649891220842953</v>
      </c>
      <c r="AM29" s="6">
        <f>AK29+2*AL29</f>
        <v>56.028353870257334</v>
      </c>
      <c r="AN29" s="6">
        <f t="shared" si="4"/>
        <v>5.4287889868855217</v>
      </c>
      <c r="AO29" s="6">
        <f>_xlfn.T.INV(0.975,COUNT(B29:AJ29)-1)</f>
        <v>2.0322445093177191</v>
      </c>
    </row>
    <row r="30" spans="1:41" x14ac:dyDescent="0.35">
      <c r="A30" s="9" t="s">
        <v>3</v>
      </c>
      <c r="B30" s="6">
        <v>180</v>
      </c>
      <c r="C30" s="14">
        <v>90</v>
      </c>
      <c r="D30" s="6">
        <v>20</v>
      </c>
      <c r="E30" s="6">
        <v>36</v>
      </c>
      <c r="F30" s="6">
        <v>60</v>
      </c>
      <c r="G30" s="6">
        <v>70</v>
      </c>
      <c r="H30" s="6">
        <v>57</v>
      </c>
      <c r="I30" s="6">
        <v>150</v>
      </c>
      <c r="J30" s="6">
        <v>110</v>
      </c>
      <c r="K30" s="6">
        <v>68</v>
      </c>
      <c r="L30" s="6">
        <v>112</v>
      </c>
      <c r="M30" s="6">
        <v>102</v>
      </c>
      <c r="N30" s="6">
        <v>57</v>
      </c>
      <c r="O30" s="6">
        <v>50</v>
      </c>
      <c r="P30" s="6">
        <v>71</v>
      </c>
      <c r="Q30" s="6">
        <v>58</v>
      </c>
      <c r="R30" s="6">
        <v>69</v>
      </c>
      <c r="S30" s="6">
        <v>57</v>
      </c>
      <c r="T30" s="6">
        <v>59</v>
      </c>
      <c r="U30" s="6">
        <v>60</v>
      </c>
      <c r="V30" s="6">
        <v>63</v>
      </c>
      <c r="W30" s="6">
        <v>67</v>
      </c>
      <c r="X30" s="6">
        <v>50</v>
      </c>
      <c r="Y30" s="6">
        <v>71</v>
      </c>
      <c r="Z30" s="6">
        <v>51</v>
      </c>
      <c r="AA30" s="6">
        <v>66</v>
      </c>
      <c r="AB30" s="6">
        <v>53</v>
      </c>
      <c r="AC30" s="6">
        <v>54</v>
      </c>
      <c r="AD30" s="6">
        <v>51</v>
      </c>
      <c r="AE30" s="6">
        <v>51</v>
      </c>
      <c r="AF30" s="6">
        <v>74</v>
      </c>
      <c r="AG30" s="6">
        <v>51</v>
      </c>
      <c r="AH30" s="6">
        <v>72</v>
      </c>
      <c r="AI30" s="6">
        <v>70</v>
      </c>
      <c r="AJ30" s="6">
        <v>68</v>
      </c>
      <c r="AK30" s="6">
        <f>AVERAGE(B30:AJ30)</f>
        <v>69.942857142857136</v>
      </c>
      <c r="AL30" s="6">
        <f>_xlfn.STDEV.S(B30:AJ30)</f>
        <v>30.102709333940318</v>
      </c>
      <c r="AM30" s="6">
        <f>AK30+2*AL30</f>
        <v>130.14827581073777</v>
      </c>
      <c r="AN30" s="6">
        <f>IF(AK30-2*AL30&lt;0,0,AK30-2*AL30)</f>
        <v>9.7374384749764999</v>
      </c>
      <c r="AO30" s="6">
        <f>_xlfn.T.INV(0.975,COUNT(B30:AJ30)-1)</f>
        <v>2.0322445093177191</v>
      </c>
    </row>
    <row r="31" spans="1:41" x14ac:dyDescent="0.35">
      <c r="AK31" s="6"/>
    </row>
    <row r="33" spans="5:17" x14ac:dyDescent="0.35">
      <c r="E33" s="9" t="s">
        <v>14</v>
      </c>
      <c r="F33" s="9" t="s">
        <v>0</v>
      </c>
      <c r="G33" s="9" t="s">
        <v>1</v>
      </c>
      <c r="H33" s="9" t="s">
        <v>2</v>
      </c>
      <c r="I33" s="9" t="s">
        <v>3</v>
      </c>
      <c r="J33" s="9" t="s">
        <v>4</v>
      </c>
      <c r="K33" s="20" t="s">
        <v>31</v>
      </c>
    </row>
    <row r="34" spans="5:17" x14ac:dyDescent="0.35">
      <c r="E34" s="9" t="s">
        <v>15</v>
      </c>
      <c r="F34" s="13">
        <v>9.8529411764705888</v>
      </c>
      <c r="G34" s="13">
        <v>589.34285714285716</v>
      </c>
      <c r="H34" s="13">
        <v>30.728571428571428</v>
      </c>
      <c r="I34" s="13">
        <v>69.942857142857136</v>
      </c>
      <c r="J34" s="13">
        <v>34.205882352941174</v>
      </c>
      <c r="K34" s="19">
        <f>SUM(F34:J34)</f>
        <v>734.07310924369756</v>
      </c>
    </row>
    <row r="35" spans="5:17" x14ac:dyDescent="0.35">
      <c r="E35" s="9" t="s">
        <v>22</v>
      </c>
      <c r="F35" s="13">
        <v>3.7989819444973363</v>
      </c>
      <c r="G35" s="13">
        <v>66.227745588342856</v>
      </c>
      <c r="H35" s="13">
        <v>12.649891220842953</v>
      </c>
      <c r="I35" s="13">
        <v>30.102709333940318</v>
      </c>
      <c r="J35" s="13">
        <v>15.373687501041484</v>
      </c>
    </row>
    <row r="36" spans="5:17" x14ac:dyDescent="0.35">
      <c r="E36" s="9" t="s">
        <v>23</v>
      </c>
      <c r="F36" s="13">
        <v>0.05</v>
      </c>
      <c r="G36" s="13">
        <v>0.05</v>
      </c>
      <c r="H36" s="13">
        <v>0.05</v>
      </c>
      <c r="I36" s="13">
        <v>0.05</v>
      </c>
      <c r="J36" s="13">
        <v>0.05</v>
      </c>
    </row>
    <row r="37" spans="5:17" x14ac:dyDescent="0.35">
      <c r="E37" s="9" t="s">
        <v>24</v>
      </c>
      <c r="F37" s="11">
        <v>33</v>
      </c>
      <c r="G37" s="11">
        <v>34</v>
      </c>
      <c r="H37" s="11">
        <v>34</v>
      </c>
      <c r="I37" s="11">
        <v>34</v>
      </c>
      <c r="J37" s="11">
        <v>33</v>
      </c>
    </row>
    <row r="38" spans="5:17" x14ac:dyDescent="0.35">
      <c r="E38" s="9" t="s">
        <v>25</v>
      </c>
      <c r="F38" s="13">
        <v>2.0345152974493379</v>
      </c>
      <c r="G38" s="13">
        <v>2.0322445093177191</v>
      </c>
      <c r="H38" s="13">
        <v>2.0322445093177191</v>
      </c>
      <c r="I38" s="13">
        <v>2.0322445093177191</v>
      </c>
      <c r="J38" s="13">
        <v>2.0345152974493379</v>
      </c>
    </row>
    <row r="39" spans="5:17" x14ac:dyDescent="0.35">
      <c r="E39" s="20" t="s">
        <v>26</v>
      </c>
      <c r="F39" s="13">
        <f>((F38*F35)/(F36*F34))^2</f>
        <v>246.14135644253147</v>
      </c>
      <c r="G39" s="21">
        <f t="shared" ref="G39:J39" si="5">((G38*G35)/(G36*G34))^2</f>
        <v>20.861993423054201</v>
      </c>
      <c r="H39" s="13">
        <f t="shared" si="5"/>
        <v>279.96307189728947</v>
      </c>
      <c r="I39" s="13">
        <f t="shared" si="5"/>
        <v>306.01050889322693</v>
      </c>
      <c r="J39" s="13">
        <f t="shared" si="5"/>
        <v>334.45401448427458</v>
      </c>
    </row>
    <row r="40" spans="5:17" x14ac:dyDescent="0.35">
      <c r="E40" s="20" t="s">
        <v>32</v>
      </c>
      <c r="F40" s="13">
        <f>(F34/$K$34)*100</f>
        <v>1.3422288669069895</v>
      </c>
      <c r="G40" s="13">
        <f>(G34/$K$34)*100</f>
        <v>80.283945797993695</v>
      </c>
      <c r="H40" s="13">
        <f>(H34/$K$34)*100</f>
        <v>4.1860369276066418</v>
      </c>
      <c r="I40" s="13">
        <f>(I34/$K$34)*100</f>
        <v>9.528050579991687</v>
      </c>
      <c r="J40" s="13">
        <f>(J34/$K$34)*100</f>
        <v>4.6597378275009804</v>
      </c>
      <c r="K40" s="22">
        <f>SUM(F40:J40)</f>
        <v>99.999999999999986</v>
      </c>
    </row>
    <row r="41" spans="5:17" x14ac:dyDescent="0.35">
      <c r="E41" s="20" t="s">
        <v>33</v>
      </c>
      <c r="F41" s="13">
        <f>((F38*F35)/((F37+1)*F34))^0.5</f>
        <v>0.15189437493454852</v>
      </c>
      <c r="G41" s="13">
        <f>((G38*G35)/((G37+1)*G34))^0.5</f>
        <v>8.0777411290773801E-2</v>
      </c>
      <c r="H41" s="13">
        <f>((H38*H35)/((H37+1)*H34))^0.5</f>
        <v>0.15460593712576814</v>
      </c>
      <c r="I41" s="13">
        <f>((I38*I35)/((I37+1)*I34))^0.5</f>
        <v>0.15808296220961671</v>
      </c>
      <c r="J41" s="13">
        <f>((J38*J35)/((J37+1)*J34))^0.5</f>
        <v>0.16399463741173423</v>
      </c>
    </row>
    <row r="43" spans="5:17" x14ac:dyDescent="0.35">
      <c r="E43" s="9" t="s">
        <v>14</v>
      </c>
      <c r="F43" s="9" t="s">
        <v>0</v>
      </c>
      <c r="G43" s="9" t="s">
        <v>1</v>
      </c>
      <c r="H43" s="9" t="s">
        <v>2</v>
      </c>
      <c r="I43" s="9" t="s">
        <v>3</v>
      </c>
      <c r="J43" s="9" t="s">
        <v>4</v>
      </c>
      <c r="K43" s="20" t="s">
        <v>31</v>
      </c>
      <c r="L43" s="7"/>
      <c r="M43" s="7"/>
      <c r="N43" s="7"/>
      <c r="O43" s="7"/>
      <c r="P43" s="7"/>
      <c r="Q43" s="7"/>
    </row>
    <row r="44" spans="5:17" x14ac:dyDescent="0.35">
      <c r="E44" s="9" t="s">
        <v>15</v>
      </c>
      <c r="F44" s="13">
        <v>9.8529411764705888</v>
      </c>
      <c r="G44" s="13">
        <v>589.34285714285716</v>
      </c>
      <c r="H44" s="13">
        <v>30.728571428571428</v>
      </c>
      <c r="I44" s="13">
        <v>69.942857142857136</v>
      </c>
      <c r="J44" s="13">
        <v>34.205882352941174</v>
      </c>
      <c r="K44" s="22">
        <f>SUM(F44:J44)</f>
        <v>734.07310924369756</v>
      </c>
      <c r="L44" s="7"/>
      <c r="M44" s="7"/>
      <c r="N44" t="s">
        <v>45</v>
      </c>
      <c r="P44" t="s">
        <v>46</v>
      </c>
      <c r="Q44" s="7"/>
    </row>
    <row r="45" spans="5:17" x14ac:dyDescent="0.35">
      <c r="E45" s="9" t="s">
        <v>16</v>
      </c>
      <c r="F45" s="13">
        <v>1</v>
      </c>
      <c r="G45" s="13">
        <v>1</v>
      </c>
      <c r="H45" s="13">
        <v>1</v>
      </c>
      <c r="I45" s="13">
        <v>1</v>
      </c>
      <c r="J45" s="35">
        <v>1</v>
      </c>
      <c r="K45" s="22"/>
      <c r="L45" s="7"/>
      <c r="M45" s="7"/>
      <c r="N45" t="s">
        <v>47</v>
      </c>
      <c r="O45">
        <v>2</v>
      </c>
      <c r="P45">
        <v>2</v>
      </c>
      <c r="Q45" s="7"/>
    </row>
    <row r="46" spans="5:17" x14ac:dyDescent="0.35">
      <c r="E46" s="9" t="s">
        <v>17</v>
      </c>
      <c r="F46" s="13">
        <v>9.8529411764705888</v>
      </c>
      <c r="G46" s="13">
        <v>589.34285714285716</v>
      </c>
      <c r="H46" s="13">
        <v>30.728571428571428</v>
      </c>
      <c r="I46" s="13">
        <v>69.942857142857136</v>
      </c>
      <c r="J46" s="13">
        <v>34.205882352941174</v>
      </c>
      <c r="K46" s="22"/>
      <c r="L46" s="7"/>
      <c r="M46" s="7"/>
      <c r="N46" t="s">
        <v>41</v>
      </c>
      <c r="O46">
        <v>2</v>
      </c>
      <c r="Q46" s="7"/>
    </row>
    <row r="47" spans="5:17" x14ac:dyDescent="0.35">
      <c r="E47" s="9" t="s">
        <v>18</v>
      </c>
      <c r="F47" s="13">
        <v>1</v>
      </c>
      <c r="G47" s="13">
        <v>1</v>
      </c>
      <c r="H47" s="13">
        <v>1</v>
      </c>
      <c r="I47" s="13">
        <v>1</v>
      </c>
      <c r="J47" s="13">
        <v>1</v>
      </c>
      <c r="K47" s="22"/>
      <c r="L47" s="7"/>
      <c r="M47" s="7"/>
      <c r="N47" t="s">
        <v>42</v>
      </c>
      <c r="O47">
        <v>5</v>
      </c>
      <c r="P47">
        <v>5</v>
      </c>
      <c r="Q47" s="7"/>
    </row>
    <row r="48" spans="5:17" x14ac:dyDescent="0.35">
      <c r="E48" s="9" t="s">
        <v>19</v>
      </c>
      <c r="F48" s="13">
        <v>9.8529411764705888</v>
      </c>
      <c r="G48" s="13">
        <v>589.34285714285716</v>
      </c>
      <c r="H48" s="13">
        <v>30.728571428571428</v>
      </c>
      <c r="I48" s="13">
        <v>69.942857142857136</v>
      </c>
      <c r="J48" s="13">
        <v>34.205882352941174</v>
      </c>
      <c r="K48" s="22"/>
      <c r="L48" s="7"/>
      <c r="M48" s="7"/>
      <c r="N48" t="s">
        <v>43</v>
      </c>
      <c r="O48">
        <v>4</v>
      </c>
      <c r="P48">
        <v>4</v>
      </c>
      <c r="Q48" s="7"/>
    </row>
    <row r="49" spans="5:17" x14ac:dyDescent="0.35">
      <c r="E49" s="9" t="s">
        <v>20</v>
      </c>
      <c r="F49" s="13">
        <v>1.1599999999999999</v>
      </c>
      <c r="G49" s="13">
        <v>1.18</v>
      </c>
      <c r="H49" s="13">
        <v>1.1599999999999999</v>
      </c>
      <c r="I49" s="13">
        <v>1.1599999999999999</v>
      </c>
      <c r="J49" s="13">
        <v>1.1599999999999999</v>
      </c>
      <c r="K49" s="22"/>
      <c r="L49" s="7"/>
      <c r="M49" s="7"/>
      <c r="N49" t="s">
        <v>44</v>
      </c>
      <c r="O49">
        <v>5</v>
      </c>
      <c r="P49">
        <v>5</v>
      </c>
      <c r="Q49" s="7"/>
    </row>
    <row r="50" spans="5:17" x14ac:dyDescent="0.35">
      <c r="E50" s="9" t="s">
        <v>21</v>
      </c>
      <c r="F50" s="13">
        <f>F48*F49</f>
        <v>11.429411764705883</v>
      </c>
      <c r="G50" s="13">
        <f t="shared" ref="G50:J50" si="6">G48*G49</f>
        <v>695.42457142857143</v>
      </c>
      <c r="H50" s="13">
        <f t="shared" si="6"/>
        <v>35.645142857142851</v>
      </c>
      <c r="I50" s="13">
        <f t="shared" si="6"/>
        <v>81.133714285714277</v>
      </c>
      <c r="J50" s="13">
        <f t="shared" si="6"/>
        <v>39.678823529411758</v>
      </c>
      <c r="K50" s="22">
        <f>SUM(F50:J50)</f>
        <v>863.31166386554617</v>
      </c>
      <c r="L50" s="7"/>
      <c r="M50" s="7"/>
      <c r="N50" t="s">
        <v>31</v>
      </c>
      <c r="O50">
        <f>SUM(O45:O49)</f>
        <v>18</v>
      </c>
      <c r="P50">
        <f>SUM(P45:P49)</f>
        <v>16</v>
      </c>
      <c r="Q50" s="7"/>
    </row>
    <row r="52" spans="5:17" x14ac:dyDescent="0.35">
      <c r="E52" s="9" t="s">
        <v>14</v>
      </c>
      <c r="F52" s="9" t="s">
        <v>0</v>
      </c>
      <c r="G52" s="9" t="s">
        <v>1</v>
      </c>
      <c r="H52" s="9" t="s">
        <v>2</v>
      </c>
      <c r="I52" s="9" t="s">
        <v>3</v>
      </c>
      <c r="J52" s="9" t="s">
        <v>4</v>
      </c>
      <c r="K52" s="20" t="s">
        <v>31</v>
      </c>
    </row>
    <row r="53" spans="5:17" x14ac:dyDescent="0.35">
      <c r="E53" s="9" t="s">
        <v>15</v>
      </c>
      <c r="F53" s="13">
        <v>9.8529411764705888</v>
      </c>
      <c r="G53" s="13">
        <v>589.34285714285716</v>
      </c>
      <c r="H53" s="13">
        <v>30.728571428571428</v>
      </c>
      <c r="I53" s="13">
        <v>69.942857142857136</v>
      </c>
      <c r="J53" s="13">
        <v>34.205882352941174</v>
      </c>
      <c r="K53" s="19">
        <f>SUM(F53:J53)</f>
        <v>734.07310924369756</v>
      </c>
    </row>
    <row r="54" spans="5:17" x14ac:dyDescent="0.35">
      <c r="E54" s="9" t="s">
        <v>22</v>
      </c>
      <c r="F54" s="13">
        <v>3.7989819444973363</v>
      </c>
      <c r="G54" s="13">
        <v>66.227745588342856</v>
      </c>
      <c r="H54" s="13">
        <v>12.649891220842953</v>
      </c>
      <c r="I54" s="13">
        <v>30.102709333940318</v>
      </c>
      <c r="J54" s="13">
        <v>15.373687501041484</v>
      </c>
    </row>
    <row r="55" spans="5:17" x14ac:dyDescent="0.35">
      <c r="E55" s="9" t="s">
        <v>23</v>
      </c>
      <c r="F55" s="13">
        <v>0.05</v>
      </c>
      <c r="G55" s="13">
        <v>0.05</v>
      </c>
      <c r="H55" s="13">
        <v>0.05</v>
      </c>
      <c r="I55" s="13">
        <v>0.05</v>
      </c>
      <c r="J55" s="13">
        <v>0.05</v>
      </c>
    </row>
    <row r="56" spans="5:17" x14ac:dyDescent="0.35">
      <c r="E56" s="9" t="s">
        <v>24</v>
      </c>
      <c r="F56" s="11">
        <v>33</v>
      </c>
      <c r="G56" s="11">
        <v>34</v>
      </c>
      <c r="H56" s="11">
        <v>34</v>
      </c>
      <c r="I56" s="11">
        <v>34</v>
      </c>
      <c r="J56" s="11">
        <v>33</v>
      </c>
    </row>
    <row r="57" spans="5:17" x14ac:dyDescent="0.35">
      <c r="E57" s="9" t="s">
        <v>25</v>
      </c>
      <c r="F57" s="13">
        <v>2.0345152974493379</v>
      </c>
      <c r="G57" s="13">
        <v>2.0322445093177191</v>
      </c>
      <c r="H57" s="13">
        <v>2.0322445093177191</v>
      </c>
      <c r="I57" s="13">
        <v>2.0322445093177191</v>
      </c>
      <c r="J57" s="13">
        <v>2.0345152974493379</v>
      </c>
    </row>
    <row r="58" spans="5:17" x14ac:dyDescent="0.35">
      <c r="E58" s="20" t="s">
        <v>26</v>
      </c>
      <c r="F58" s="13">
        <f>((F57*F54)/(F55*F53))^2</f>
        <v>246.14135644253147</v>
      </c>
      <c r="G58" s="37">
        <f t="shared" ref="G58:J58" si="7">((G57*G54)/(G55*G53))^2</f>
        <v>20.861993423054201</v>
      </c>
      <c r="H58" s="13">
        <f t="shared" si="7"/>
        <v>279.96307189728947</v>
      </c>
      <c r="I58" s="13">
        <f t="shared" si="7"/>
        <v>306.01050889322693</v>
      </c>
      <c r="J58" s="13">
        <f t="shared" si="7"/>
        <v>334.45401448427458</v>
      </c>
    </row>
    <row r="59" spans="5:17" x14ac:dyDescent="0.35">
      <c r="E59" s="9" t="s">
        <v>32</v>
      </c>
      <c r="F59" s="13">
        <f>(F53/$K$34)*100</f>
        <v>1.3422288669069895</v>
      </c>
      <c r="G59" s="13">
        <f>(G53/$K$34)*100</f>
        <v>80.283945797993695</v>
      </c>
      <c r="H59" s="13">
        <f>(H53/$K$34)*100</f>
        <v>4.1860369276066418</v>
      </c>
      <c r="I59" s="13">
        <f>(I53/$K$34)*100</f>
        <v>9.528050579991687</v>
      </c>
      <c r="J59" s="13">
        <f>(J53/$K$34)*100</f>
        <v>4.6597378275009804</v>
      </c>
      <c r="K59" s="22">
        <f>SUM(F59:J59)</f>
        <v>99.999999999999986</v>
      </c>
    </row>
    <row r="60" spans="5:17" x14ac:dyDescent="0.35">
      <c r="E60" s="38" t="s">
        <v>33</v>
      </c>
      <c r="F60" s="21">
        <f>((F57*F54)/((F56+1)*F53))^0.5</f>
        <v>0.15189437493454852</v>
      </c>
      <c r="G60" s="21">
        <f>((G57*G54)/((G56+1)*G53))^0.5</f>
        <v>8.0777411290773801E-2</v>
      </c>
      <c r="H60" s="21">
        <f>((H57*H54)/((H56+1)*H53))^0.5</f>
        <v>0.15460593712576814</v>
      </c>
      <c r="I60" s="21">
        <f>((I57*I54)/((I56+1)*I53))^0.5</f>
        <v>0.15808296220961671</v>
      </c>
      <c r="J60" s="21">
        <f>((J57*J54)/((J56+1)*J53))^0.5</f>
        <v>0.16399463741173423</v>
      </c>
    </row>
    <row r="61" spans="5:17" x14ac:dyDescent="0.35">
      <c r="E61" s="9" t="s">
        <v>15</v>
      </c>
      <c r="F61" s="13">
        <v>9.8529411764705888</v>
      </c>
      <c r="G61" s="13">
        <v>589.34285714285716</v>
      </c>
      <c r="H61" s="13">
        <v>30.728571428571428</v>
      </c>
      <c r="I61" s="13">
        <v>69.942857142857136</v>
      </c>
      <c r="J61" s="13">
        <v>34.205882352941174</v>
      </c>
      <c r="K61" s="22">
        <f>SUM(F61:J61)</f>
        <v>734.07310924369756</v>
      </c>
    </row>
    <row r="62" spans="5:17" x14ac:dyDescent="0.35">
      <c r="E62" s="9" t="s">
        <v>16</v>
      </c>
      <c r="F62" s="13">
        <v>1</v>
      </c>
      <c r="G62" s="13">
        <v>1</v>
      </c>
      <c r="H62" s="13">
        <v>1</v>
      </c>
      <c r="I62" s="13">
        <v>1</v>
      </c>
      <c r="J62" s="35">
        <v>1</v>
      </c>
      <c r="K62" s="22"/>
    </row>
    <row r="63" spans="5:17" x14ac:dyDescent="0.35">
      <c r="E63" s="9" t="s">
        <v>17</v>
      </c>
      <c r="F63" s="13">
        <v>9.8529411764705888</v>
      </c>
      <c r="G63" s="13">
        <v>589.34285714285716</v>
      </c>
      <c r="H63" s="13">
        <v>30.728571428571428</v>
      </c>
      <c r="I63" s="13">
        <v>69.942857142857136</v>
      </c>
      <c r="J63" s="13">
        <v>34.205882352941174</v>
      </c>
      <c r="K63" s="22"/>
    </row>
    <row r="64" spans="5:17" x14ac:dyDescent="0.35">
      <c r="E64" s="9" t="s">
        <v>18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22"/>
    </row>
    <row r="65" spans="5:11" x14ac:dyDescent="0.35">
      <c r="E65" s="9" t="s">
        <v>19</v>
      </c>
      <c r="F65" s="13">
        <v>9.8529411764705888</v>
      </c>
      <c r="G65" s="13">
        <v>589.34285714285716</v>
      </c>
      <c r="H65" s="13">
        <v>30.728571428571428</v>
      </c>
      <c r="I65" s="13">
        <v>69.942857142857136</v>
      </c>
      <c r="J65" s="13">
        <v>34.205882352941174</v>
      </c>
      <c r="K65" s="22"/>
    </row>
    <row r="66" spans="5:11" x14ac:dyDescent="0.35">
      <c r="E66" s="9" t="s">
        <v>20</v>
      </c>
      <c r="F66" s="13">
        <v>1.1599999999999999</v>
      </c>
      <c r="G66" s="13">
        <v>1.18</v>
      </c>
      <c r="H66" s="13">
        <v>1.1599999999999999</v>
      </c>
      <c r="I66" s="13">
        <v>1.1599999999999999</v>
      </c>
      <c r="J66" s="13">
        <v>1.1599999999999999</v>
      </c>
      <c r="K66" s="22"/>
    </row>
    <row r="67" spans="5:11" x14ac:dyDescent="0.35">
      <c r="E67" s="39" t="s">
        <v>21</v>
      </c>
      <c r="F67" s="21">
        <f>F65*F66</f>
        <v>11.429411764705883</v>
      </c>
      <c r="G67" s="21">
        <f t="shared" ref="G67:J67" si="8">G65*G66</f>
        <v>695.42457142857143</v>
      </c>
      <c r="H67" s="21">
        <f t="shared" si="8"/>
        <v>35.645142857142851</v>
      </c>
      <c r="I67" s="21">
        <f t="shared" si="8"/>
        <v>81.133714285714277</v>
      </c>
      <c r="J67" s="21">
        <f t="shared" si="8"/>
        <v>39.678823529411758</v>
      </c>
      <c r="K67" s="40">
        <f>SUM(F67:J67)</f>
        <v>863.31166386554617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1187-1523-4535-AF17-6F34912B3FD2}">
  <dimension ref="A1:AO64"/>
  <sheetViews>
    <sheetView rightToLeft="1" tabSelected="1" topLeftCell="H43" zoomScaleNormal="100" workbookViewId="0">
      <selection activeCell="E67" sqref="E67"/>
    </sheetView>
  </sheetViews>
  <sheetFormatPr defaultColWidth="8.54296875" defaultRowHeight="14.5" x14ac:dyDescent="0.35"/>
  <cols>
    <col min="1" max="1" width="18.81640625" style="7" bestFit="1" customWidth="1"/>
    <col min="2" max="4" width="8.54296875" style="7"/>
    <col min="5" max="5" width="15.54296875" style="7" bestFit="1" customWidth="1"/>
    <col min="6" max="6" width="15.08984375" style="7" bestFit="1" customWidth="1"/>
    <col min="7" max="7" width="18.54296875" style="7" bestFit="1" customWidth="1"/>
    <col min="8" max="8" width="15.08984375" style="7" bestFit="1" customWidth="1"/>
    <col min="9" max="9" width="13.453125" style="7" bestFit="1" customWidth="1"/>
    <col min="10" max="10" width="14.453125" style="7" bestFit="1" customWidth="1"/>
    <col min="11" max="18" width="8.54296875" style="7"/>
    <col min="19" max="19" width="12.453125" style="7" bestFit="1" customWidth="1"/>
    <col min="20" max="20" width="12.54296875" style="7" bestFit="1" customWidth="1"/>
    <col min="21" max="21" width="12.1796875" style="7" bestFit="1" customWidth="1"/>
    <col min="22" max="16384" width="8.54296875" style="7"/>
  </cols>
  <sheetData>
    <row r="1" spans="1:22" x14ac:dyDescent="0.35">
      <c r="A1" s="9" t="s">
        <v>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 t="s">
        <v>5</v>
      </c>
      <c r="S1" s="10" t="s">
        <v>10</v>
      </c>
      <c r="T1" s="10" t="s">
        <v>11</v>
      </c>
      <c r="U1" s="10" t="s">
        <v>12</v>
      </c>
      <c r="V1" s="10" t="s">
        <v>13</v>
      </c>
    </row>
    <row r="2" spans="1:22" x14ac:dyDescent="0.35">
      <c r="A2" s="9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5">
      <c r="A3" s="9" t="s">
        <v>27</v>
      </c>
      <c r="B3" s="3">
        <v>51</v>
      </c>
      <c r="C3" s="3">
        <v>60</v>
      </c>
      <c r="D3" s="3">
        <v>74</v>
      </c>
      <c r="E3" s="3">
        <v>48</v>
      </c>
      <c r="F3" s="3">
        <v>75</v>
      </c>
      <c r="G3" s="3">
        <v>47</v>
      </c>
      <c r="H3" s="3">
        <v>51</v>
      </c>
      <c r="I3" s="3">
        <v>52</v>
      </c>
      <c r="J3" s="3">
        <v>49</v>
      </c>
      <c r="K3" s="3">
        <v>49</v>
      </c>
      <c r="L3" s="3">
        <v>43</v>
      </c>
      <c r="M3" s="3">
        <v>78</v>
      </c>
      <c r="N3" s="3">
        <v>76</v>
      </c>
      <c r="O3" s="3">
        <v>50</v>
      </c>
      <c r="P3" s="3">
        <v>50</v>
      </c>
      <c r="Q3" s="3">
        <v>60</v>
      </c>
      <c r="R3" s="3">
        <v>57.0625</v>
      </c>
      <c r="S3" s="3">
        <v>11.924589440871049</v>
      </c>
      <c r="T3" s="3">
        <v>80.911678881742091</v>
      </c>
      <c r="U3" s="3">
        <v>33.213321118257902</v>
      </c>
      <c r="V3" s="17">
        <f>_xlfn.T.INV(0.975,COUNT(B3:Q3)-1)</f>
        <v>2.1314495455597742</v>
      </c>
    </row>
    <row r="4" spans="1:22" x14ac:dyDescent="0.35">
      <c r="A4" s="9" t="s">
        <v>28</v>
      </c>
      <c r="B4" s="8">
        <v>17</v>
      </c>
      <c r="C4" s="3">
        <v>6</v>
      </c>
      <c r="D4" s="3">
        <v>4</v>
      </c>
      <c r="E4" s="3">
        <v>4.5</v>
      </c>
      <c r="F4" s="3">
        <v>3.5</v>
      </c>
      <c r="G4" s="3">
        <v>2</v>
      </c>
      <c r="H4" s="3">
        <v>4.5</v>
      </c>
      <c r="I4" s="3">
        <v>6.5</v>
      </c>
      <c r="J4" s="3">
        <v>5.5</v>
      </c>
      <c r="K4" s="3">
        <v>8</v>
      </c>
      <c r="L4" s="3">
        <v>3</v>
      </c>
      <c r="M4" s="3">
        <v>6</v>
      </c>
      <c r="N4" s="3">
        <v>4.5</v>
      </c>
      <c r="O4" s="3">
        <v>6.5</v>
      </c>
      <c r="P4" s="3">
        <v>5</v>
      </c>
      <c r="Q4" s="3">
        <v>3</v>
      </c>
      <c r="R4" s="3">
        <v>5.59375</v>
      </c>
      <c r="S4" s="3">
        <v>3.4167174792969544</v>
      </c>
      <c r="T4" s="3">
        <v>12.427184958593909</v>
      </c>
      <c r="U4" s="3">
        <v>0</v>
      </c>
      <c r="V4" s="17">
        <f>_xlfn.T.INV(0.975,COUNT(B4:Q4)-1)</f>
        <v>2.1314495455597742</v>
      </c>
    </row>
    <row r="5" spans="1:22" x14ac:dyDescent="0.35">
      <c r="A5" s="9" t="s">
        <v>29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1</v>
      </c>
      <c r="U5" s="3">
        <v>1</v>
      </c>
      <c r="V5" s="17">
        <f>_xlfn.T.INV(0.975,COUNT(B5:Q5)-1)</f>
        <v>2.1314495455597742</v>
      </c>
    </row>
    <row r="6" spans="1:22" x14ac:dyDescent="0.35">
      <c r="A6" s="9" t="s">
        <v>30</v>
      </c>
      <c r="B6" s="3">
        <v>18.5</v>
      </c>
      <c r="C6" s="3">
        <v>50</v>
      </c>
      <c r="D6" s="3">
        <v>40</v>
      </c>
      <c r="E6" s="3">
        <v>35</v>
      </c>
      <c r="F6" s="3">
        <v>44</v>
      </c>
      <c r="G6" s="3">
        <v>15</v>
      </c>
      <c r="H6" s="3">
        <v>18</v>
      </c>
      <c r="I6" s="3">
        <v>13.5</v>
      </c>
      <c r="J6" s="3">
        <v>41</v>
      </c>
      <c r="K6" s="3">
        <v>40</v>
      </c>
      <c r="L6" s="3">
        <v>46</v>
      </c>
      <c r="M6" s="3">
        <v>58</v>
      </c>
      <c r="N6" s="3">
        <v>38</v>
      </c>
      <c r="O6" s="3">
        <v>32</v>
      </c>
      <c r="P6" s="3">
        <v>57</v>
      </c>
      <c r="Q6" s="3">
        <v>55</v>
      </c>
      <c r="R6" s="3">
        <v>34.9166666666667</v>
      </c>
      <c r="S6" s="3">
        <v>14.74773993984615</v>
      </c>
      <c r="T6" s="3">
        <v>64.412146546358969</v>
      </c>
      <c r="U6" s="3">
        <v>5.4211867869743635</v>
      </c>
      <c r="V6" s="17">
        <f>_xlfn.T.INV(0.975,COUNT(B6:Q6)-1)</f>
        <v>2.1314495455597742</v>
      </c>
    </row>
    <row r="7" spans="1:22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 x14ac:dyDescent="0.35"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 t="s">
        <v>5</v>
      </c>
      <c r="S8" s="10" t="s">
        <v>10</v>
      </c>
      <c r="T8" s="10" t="s">
        <v>11</v>
      </c>
      <c r="U8" s="10" t="s">
        <v>12</v>
      </c>
      <c r="V8" s="10" t="s">
        <v>13</v>
      </c>
    </row>
    <row r="9" spans="1:22" x14ac:dyDescent="0.35">
      <c r="A9" s="9" t="s">
        <v>28</v>
      </c>
      <c r="B9" s="8"/>
      <c r="C9" s="3">
        <v>6</v>
      </c>
      <c r="D9" s="3">
        <v>4</v>
      </c>
      <c r="E9" s="3">
        <v>4.5</v>
      </c>
      <c r="F9" s="3">
        <v>3.5</v>
      </c>
      <c r="G9" s="3">
        <v>2</v>
      </c>
      <c r="H9" s="3">
        <v>4.5</v>
      </c>
      <c r="I9" s="3">
        <v>6.5</v>
      </c>
      <c r="J9" s="3">
        <v>5.5</v>
      </c>
      <c r="K9" s="3">
        <v>8</v>
      </c>
      <c r="L9" s="3">
        <v>3</v>
      </c>
      <c r="M9" s="3">
        <v>6</v>
      </c>
      <c r="N9" s="3">
        <v>4.5</v>
      </c>
      <c r="O9" s="3">
        <v>6.5</v>
      </c>
      <c r="P9" s="3">
        <v>5</v>
      </c>
      <c r="Q9" s="3">
        <v>3</v>
      </c>
      <c r="R9" s="3">
        <v>4.833333333333333</v>
      </c>
      <c r="S9" s="3">
        <v>1.6109742689559303</v>
      </c>
      <c r="T9" s="3">
        <v>8.0552818712451941</v>
      </c>
      <c r="U9" s="3">
        <v>1.6113847954214724</v>
      </c>
      <c r="V9" s="17">
        <f>_xlfn.T.INV(0.975,COUNT(B9:Q9)-1)</f>
        <v>2.1447866879178035</v>
      </c>
    </row>
    <row r="13" spans="1:22" x14ac:dyDescent="0.35">
      <c r="F13" s="9" t="s">
        <v>14</v>
      </c>
      <c r="G13" s="9" t="s">
        <v>27</v>
      </c>
      <c r="H13" s="9" t="s">
        <v>28</v>
      </c>
      <c r="I13" s="9" t="s">
        <v>29</v>
      </c>
      <c r="J13" s="9" t="s">
        <v>30</v>
      </c>
      <c r="K13" s="9" t="s">
        <v>31</v>
      </c>
    </row>
    <row r="14" spans="1:22" x14ac:dyDescent="0.35">
      <c r="F14" s="9" t="s">
        <v>15</v>
      </c>
      <c r="G14" s="13">
        <v>57.0625</v>
      </c>
      <c r="H14" s="13">
        <v>4.833333333333333</v>
      </c>
      <c r="I14" s="13">
        <v>1</v>
      </c>
      <c r="J14" s="13">
        <v>34.916666666666664</v>
      </c>
      <c r="K14" s="19">
        <f>SUM(G14:J14)</f>
        <v>97.8125</v>
      </c>
    </row>
    <row r="15" spans="1:22" x14ac:dyDescent="0.35">
      <c r="F15" s="9" t="s">
        <v>22</v>
      </c>
      <c r="G15" s="13">
        <v>11.924589440871049</v>
      </c>
      <c r="H15" s="13">
        <v>1.6109742689559303</v>
      </c>
      <c r="I15" s="13">
        <v>0</v>
      </c>
      <c r="J15" s="13">
        <v>14.74773993984615</v>
      </c>
      <c r="K15" s="19"/>
    </row>
    <row r="16" spans="1:22" x14ac:dyDescent="0.35">
      <c r="F16" s="9" t="s">
        <v>23</v>
      </c>
      <c r="G16" s="13">
        <v>0.05</v>
      </c>
      <c r="H16" s="13">
        <v>0.05</v>
      </c>
      <c r="I16" s="13">
        <v>0.05</v>
      </c>
      <c r="J16" s="13">
        <v>0.05</v>
      </c>
      <c r="K16" s="19"/>
    </row>
    <row r="17" spans="1:41" x14ac:dyDescent="0.35">
      <c r="F17" s="9" t="s">
        <v>24</v>
      </c>
      <c r="G17" s="13">
        <v>15</v>
      </c>
      <c r="H17" s="13">
        <v>14</v>
      </c>
      <c r="I17" s="13">
        <v>15</v>
      </c>
      <c r="J17" s="13">
        <v>15</v>
      </c>
      <c r="K17" s="19"/>
    </row>
    <row r="18" spans="1:41" x14ac:dyDescent="0.35">
      <c r="F18" s="9" t="s">
        <v>25</v>
      </c>
      <c r="G18" s="13">
        <v>2.1314495455597742</v>
      </c>
      <c r="H18" s="13">
        <v>2.1447866879178035</v>
      </c>
      <c r="I18" s="13">
        <v>2.1314495455597742</v>
      </c>
      <c r="J18" s="13">
        <v>2.1314495455597742</v>
      </c>
      <c r="K18" s="19"/>
    </row>
    <row r="19" spans="1:41" x14ac:dyDescent="0.35">
      <c r="F19" s="20" t="s">
        <v>26</v>
      </c>
      <c r="G19" s="21">
        <f>((G18*G15)/(G16*G14))^2</f>
        <v>79.358853658746995</v>
      </c>
      <c r="H19" s="13">
        <f>((H18*H15)/(H16*H14))^2</f>
        <v>204.41460156832341</v>
      </c>
      <c r="I19" s="13">
        <f>((I18*I15)/(I16*I14))^2</f>
        <v>0</v>
      </c>
      <c r="J19" s="13">
        <f>((J18*J15)/(J16*J14))^2</f>
        <v>324.1869229951123</v>
      </c>
      <c r="K19" s="19"/>
    </row>
    <row r="20" spans="1:41" x14ac:dyDescent="0.35">
      <c r="F20" s="20" t="s">
        <v>32</v>
      </c>
      <c r="G20" s="13">
        <f>(G14/$K$14)*100</f>
        <v>58.33865814696486</v>
      </c>
      <c r="H20" s="13">
        <f>(H14/$K$14)*100</f>
        <v>4.9414270500532478</v>
      </c>
      <c r="I20" s="13">
        <f>(I14/$K$14)*100</f>
        <v>1.0223642172523961</v>
      </c>
      <c r="J20" s="13">
        <f>(J14/$K$14)*100</f>
        <v>35.697550585729502</v>
      </c>
      <c r="K20" s="19">
        <f>SUM(G20:J20)</f>
        <v>100.00000000000001</v>
      </c>
    </row>
    <row r="22" spans="1:41" x14ac:dyDescent="0.35">
      <c r="A22" s="9" t="s">
        <v>6</v>
      </c>
      <c r="B22" s="10">
        <v>1</v>
      </c>
      <c r="C22" s="10">
        <v>2</v>
      </c>
      <c r="D22" s="10">
        <v>3</v>
      </c>
      <c r="E22" s="10">
        <v>4</v>
      </c>
      <c r="F22" s="10">
        <v>5</v>
      </c>
      <c r="G22" s="10">
        <v>6</v>
      </c>
      <c r="H22" s="10">
        <v>7</v>
      </c>
      <c r="I22" s="10">
        <v>8</v>
      </c>
      <c r="J22" s="10">
        <v>9</v>
      </c>
      <c r="K22" s="10">
        <v>10</v>
      </c>
      <c r="L22" s="10">
        <v>11</v>
      </c>
      <c r="M22" s="10">
        <v>12</v>
      </c>
      <c r="N22" s="10">
        <v>13</v>
      </c>
      <c r="O22" s="10">
        <v>14</v>
      </c>
      <c r="P22" s="10">
        <v>15</v>
      </c>
      <c r="Q22" s="10">
        <v>16</v>
      </c>
      <c r="R22" s="10">
        <v>17</v>
      </c>
      <c r="S22" s="10">
        <v>18</v>
      </c>
      <c r="T22" s="10">
        <v>19</v>
      </c>
      <c r="U22" s="10">
        <v>20</v>
      </c>
      <c r="V22" s="10">
        <v>21</v>
      </c>
      <c r="W22" s="10">
        <v>22</v>
      </c>
      <c r="X22" s="10">
        <v>23</v>
      </c>
      <c r="Y22" s="10">
        <v>24</v>
      </c>
      <c r="Z22" s="10">
        <v>25</v>
      </c>
      <c r="AA22" s="10">
        <v>26</v>
      </c>
      <c r="AB22" s="10">
        <v>27</v>
      </c>
      <c r="AC22" s="10">
        <v>28</v>
      </c>
      <c r="AD22" s="10">
        <v>29</v>
      </c>
      <c r="AE22" s="10">
        <v>30</v>
      </c>
      <c r="AF22" s="10">
        <v>31</v>
      </c>
      <c r="AG22" s="10">
        <v>32</v>
      </c>
      <c r="AH22" s="10">
        <v>33</v>
      </c>
      <c r="AI22" s="10">
        <v>34</v>
      </c>
      <c r="AJ22" s="10">
        <v>35</v>
      </c>
      <c r="AK22" s="10" t="s">
        <v>5</v>
      </c>
      <c r="AL22" s="10" t="s">
        <v>10</v>
      </c>
      <c r="AM22" s="10" t="s">
        <v>11</v>
      </c>
      <c r="AN22" s="10" t="s">
        <v>12</v>
      </c>
      <c r="AO22" s="10" t="s">
        <v>13</v>
      </c>
    </row>
    <row r="23" spans="1:41" x14ac:dyDescent="0.35">
      <c r="A23" s="9" t="s">
        <v>53</v>
      </c>
      <c r="B23" s="6">
        <v>17</v>
      </c>
      <c r="C23" s="6">
        <v>16</v>
      </c>
      <c r="D23" s="6">
        <v>17</v>
      </c>
      <c r="E23" s="6">
        <v>19</v>
      </c>
      <c r="F23" s="6">
        <v>20</v>
      </c>
      <c r="G23" s="6">
        <v>16</v>
      </c>
      <c r="H23" s="6">
        <v>17</v>
      </c>
      <c r="I23" s="6">
        <v>16</v>
      </c>
      <c r="J23" s="6">
        <v>18</v>
      </c>
      <c r="K23" s="6">
        <v>19</v>
      </c>
      <c r="L23" s="6">
        <v>20</v>
      </c>
      <c r="M23" s="6">
        <v>20</v>
      </c>
      <c r="N23" s="6">
        <v>16</v>
      </c>
      <c r="O23" s="6">
        <v>15</v>
      </c>
      <c r="P23" s="6">
        <v>17</v>
      </c>
      <c r="Q23" s="6">
        <v>18</v>
      </c>
      <c r="R23" s="6">
        <v>17</v>
      </c>
      <c r="S23" s="6">
        <v>19</v>
      </c>
      <c r="T23" s="6">
        <v>18</v>
      </c>
      <c r="U23" s="6">
        <v>20</v>
      </c>
      <c r="V23" s="6">
        <v>16</v>
      </c>
      <c r="W23" s="6">
        <v>18</v>
      </c>
      <c r="X23" s="6">
        <v>19</v>
      </c>
      <c r="Y23" s="6">
        <v>20</v>
      </c>
      <c r="Z23" s="6">
        <v>18</v>
      </c>
      <c r="AA23" s="6">
        <v>17</v>
      </c>
      <c r="AB23" s="6">
        <v>19</v>
      </c>
      <c r="AC23" s="6">
        <v>20</v>
      </c>
      <c r="AD23" s="6">
        <v>18</v>
      </c>
      <c r="AE23" s="6">
        <v>19</v>
      </c>
      <c r="AF23" s="6">
        <v>21</v>
      </c>
      <c r="AG23" s="6">
        <v>20</v>
      </c>
      <c r="AH23" s="6">
        <v>19</v>
      </c>
      <c r="AI23" s="6">
        <v>18</v>
      </c>
      <c r="AJ23" s="6">
        <v>18</v>
      </c>
      <c r="AK23" s="6">
        <f>AVERAGE(C23:AJ23)</f>
        <v>18.176470588235293</v>
      </c>
      <c r="AL23" s="6">
        <f>_xlfn.STDEV.S(C23:AJ23)</f>
        <v>1.5269416498802555</v>
      </c>
      <c r="AM23" s="6">
        <f>AK23+2*AL23</f>
        <v>21.230353887995804</v>
      </c>
      <c r="AN23" s="6">
        <f t="shared" ref="AN23" si="0">IF(AK23-2*AL23&lt;0,0,AK23-2*AL23)</f>
        <v>15.122587288474783</v>
      </c>
      <c r="AO23" s="6">
        <f>_xlfn.T.INV(0.975,COUNT(B23:AJ23)-1)</f>
        <v>2.0322445093177191</v>
      </c>
    </row>
    <row r="24" spans="1:41" x14ac:dyDescent="0.35">
      <c r="A24" s="9" t="s">
        <v>27</v>
      </c>
      <c r="B24" s="3">
        <v>51</v>
      </c>
      <c r="C24" s="3">
        <v>60</v>
      </c>
      <c r="D24" s="3">
        <v>74</v>
      </c>
      <c r="E24" s="3">
        <v>48</v>
      </c>
      <c r="F24" s="6">
        <v>75</v>
      </c>
      <c r="G24" s="6">
        <v>47</v>
      </c>
      <c r="H24" s="6">
        <v>51</v>
      </c>
      <c r="I24" s="6">
        <v>52</v>
      </c>
      <c r="J24" s="6">
        <v>49</v>
      </c>
      <c r="K24" s="6">
        <v>49</v>
      </c>
      <c r="L24" s="6">
        <v>43</v>
      </c>
      <c r="M24" s="6">
        <v>78</v>
      </c>
      <c r="N24" s="6">
        <v>76</v>
      </c>
      <c r="O24" s="6">
        <v>50</v>
      </c>
      <c r="P24" s="6">
        <v>50</v>
      </c>
      <c r="Q24" s="6">
        <v>60</v>
      </c>
      <c r="R24" s="6">
        <v>62</v>
      </c>
      <c r="S24" s="6">
        <v>55</v>
      </c>
      <c r="T24" s="7">
        <v>50</v>
      </c>
      <c r="U24" s="7">
        <v>48</v>
      </c>
      <c r="V24" s="7">
        <v>62</v>
      </c>
      <c r="W24" s="7">
        <v>54.5</v>
      </c>
      <c r="X24" s="7">
        <v>70</v>
      </c>
      <c r="Y24" s="7">
        <v>54</v>
      </c>
      <c r="Z24" s="7">
        <v>59</v>
      </c>
      <c r="AA24" s="7">
        <v>55</v>
      </c>
      <c r="AB24" s="7">
        <v>59</v>
      </c>
      <c r="AC24" s="7">
        <v>62</v>
      </c>
      <c r="AD24" s="7">
        <v>53.5</v>
      </c>
      <c r="AE24" s="7">
        <v>55</v>
      </c>
      <c r="AF24" s="7">
        <v>46</v>
      </c>
      <c r="AG24" s="7">
        <v>48</v>
      </c>
      <c r="AH24" s="7">
        <v>58</v>
      </c>
      <c r="AI24" s="7">
        <v>55</v>
      </c>
      <c r="AJ24" s="7">
        <v>56</v>
      </c>
      <c r="AK24" s="6">
        <f>AVERAGE(C24:AJ24)</f>
        <v>56.588235294117645</v>
      </c>
      <c r="AL24" s="6">
        <f>_xlfn.STDEV.S(C24:AJ24)</f>
        <v>9.080006831724921</v>
      </c>
      <c r="AM24" s="6">
        <f>AK24+2*AL24</f>
        <v>74.748248957567483</v>
      </c>
      <c r="AN24" s="6">
        <f t="shared" ref="AN24" si="1">IF(AK24-2*AL24&lt;0,0,AK24-2*AL24)</f>
        <v>38.428221630667807</v>
      </c>
      <c r="AO24" s="6">
        <f>_xlfn.T.INV(0.975,COUNT(B24:AJ24)-1)</f>
        <v>2.0322445093177191</v>
      </c>
    </row>
    <row r="25" spans="1:41" x14ac:dyDescent="0.35">
      <c r="A25" s="9" t="s">
        <v>28</v>
      </c>
      <c r="B25" s="8"/>
      <c r="C25" s="6">
        <v>6</v>
      </c>
      <c r="D25" s="6">
        <v>4</v>
      </c>
      <c r="E25" s="6">
        <v>4.5</v>
      </c>
      <c r="F25" s="6">
        <v>3.5</v>
      </c>
      <c r="G25" s="6">
        <v>2</v>
      </c>
      <c r="H25" s="6">
        <v>4.5</v>
      </c>
      <c r="I25" s="6">
        <v>6.5</v>
      </c>
      <c r="J25" s="6">
        <v>5.5</v>
      </c>
      <c r="K25" s="6">
        <v>8</v>
      </c>
      <c r="L25" s="6">
        <v>3</v>
      </c>
      <c r="M25" s="6">
        <v>6</v>
      </c>
      <c r="N25" s="6">
        <v>4.5</v>
      </c>
      <c r="O25" s="6">
        <v>6.5</v>
      </c>
      <c r="P25" s="6">
        <v>5</v>
      </c>
      <c r="Q25" s="6">
        <v>3</v>
      </c>
      <c r="R25" s="6">
        <v>4.5</v>
      </c>
      <c r="S25" s="6">
        <v>5</v>
      </c>
      <c r="T25" s="6">
        <v>6</v>
      </c>
      <c r="U25" s="6">
        <v>4.5</v>
      </c>
      <c r="V25" s="6">
        <v>6</v>
      </c>
      <c r="W25" s="6">
        <v>5</v>
      </c>
      <c r="X25" s="6">
        <v>5</v>
      </c>
      <c r="Y25" s="6">
        <v>5</v>
      </c>
      <c r="Z25" s="6">
        <v>5.5</v>
      </c>
      <c r="AA25" s="6">
        <v>4</v>
      </c>
      <c r="AB25" s="6">
        <v>6</v>
      </c>
      <c r="AC25" s="6">
        <v>4.5</v>
      </c>
      <c r="AD25" s="6">
        <v>7</v>
      </c>
      <c r="AE25" s="6">
        <v>5.5</v>
      </c>
      <c r="AF25" s="6">
        <v>6</v>
      </c>
      <c r="AG25" s="6">
        <v>5</v>
      </c>
      <c r="AH25" s="6">
        <v>5.5</v>
      </c>
      <c r="AI25" s="6">
        <v>6</v>
      </c>
      <c r="AJ25" s="6">
        <v>5</v>
      </c>
      <c r="AK25" s="6">
        <f>AVERAGE(C25:AJ25)</f>
        <v>5.1029411764705879</v>
      </c>
      <c r="AL25" s="6">
        <f>_xlfn.STDEV.S(C25:AJ25)</f>
        <v>1.2046589594387904</v>
      </c>
      <c r="AM25" s="6">
        <f>AK25+2*AL25</f>
        <v>7.5122590953481687</v>
      </c>
      <c r="AN25" s="6">
        <f t="shared" ref="AN25" si="2">IF(AK25-2*AL25&lt;0,0,AK25-2*AL25)</f>
        <v>2.693623257593007</v>
      </c>
      <c r="AO25" s="6">
        <f>_xlfn.T.INV(0.975,COUNT(B25:AJ25)-1)</f>
        <v>2.0345152974493379</v>
      </c>
    </row>
    <row r="26" spans="1:41" x14ac:dyDescent="0.35">
      <c r="A26" s="9" t="s">
        <v>29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f>AVERAGE(C26:AJ26)</f>
        <v>1</v>
      </c>
      <c r="AL26" s="6">
        <f>_xlfn.STDEV.S(C26:AJ26)</f>
        <v>0</v>
      </c>
      <c r="AM26" s="6">
        <f>AK26+2*AL26</f>
        <v>1</v>
      </c>
      <c r="AN26" s="6">
        <f t="shared" ref="AN26:AN27" si="3">IF(AK26-2*AL26&lt;0,0,AK26-2*AL26)</f>
        <v>1</v>
      </c>
      <c r="AO26" s="6">
        <f>_xlfn.T.INV(0.975,COUNT(B26:AJ26)-1)</f>
        <v>2.0322445093177191</v>
      </c>
    </row>
    <row r="27" spans="1:41" x14ac:dyDescent="0.35">
      <c r="A27" s="9" t="s">
        <v>30</v>
      </c>
      <c r="B27" s="6">
        <v>18.5</v>
      </c>
      <c r="C27" s="6">
        <v>50</v>
      </c>
      <c r="D27" s="6">
        <v>40</v>
      </c>
      <c r="E27" s="6">
        <v>35</v>
      </c>
      <c r="F27" s="6">
        <v>44</v>
      </c>
      <c r="G27" s="6">
        <v>15</v>
      </c>
      <c r="H27" s="6">
        <v>18</v>
      </c>
      <c r="I27" s="6">
        <v>13.5</v>
      </c>
      <c r="J27" s="6">
        <v>41</v>
      </c>
      <c r="K27" s="6">
        <v>40</v>
      </c>
      <c r="L27" s="6">
        <v>46</v>
      </c>
      <c r="M27" s="6">
        <v>58</v>
      </c>
      <c r="N27" s="6">
        <v>38</v>
      </c>
      <c r="O27" s="6">
        <v>32</v>
      </c>
      <c r="P27" s="6">
        <v>57</v>
      </c>
      <c r="Q27" s="6">
        <v>55</v>
      </c>
      <c r="R27" s="6">
        <v>44</v>
      </c>
      <c r="S27" s="6">
        <v>31</v>
      </c>
      <c r="T27" s="6">
        <v>37</v>
      </c>
      <c r="U27" s="6">
        <v>43</v>
      </c>
      <c r="V27" s="6">
        <v>42</v>
      </c>
      <c r="W27" s="6">
        <v>32</v>
      </c>
      <c r="X27" s="6">
        <v>43</v>
      </c>
      <c r="Y27" s="6">
        <v>34</v>
      </c>
      <c r="Z27" s="6">
        <v>30</v>
      </c>
      <c r="AA27" s="6">
        <v>39</v>
      </c>
      <c r="AB27" s="6">
        <v>42</v>
      </c>
      <c r="AC27" s="6">
        <v>35</v>
      </c>
      <c r="AD27" s="6">
        <v>43</v>
      </c>
      <c r="AE27" s="6">
        <v>42</v>
      </c>
      <c r="AF27" s="6">
        <v>37</v>
      </c>
      <c r="AG27" s="6">
        <v>44</v>
      </c>
      <c r="AH27" s="6">
        <v>41</v>
      </c>
      <c r="AI27" s="6">
        <v>34</v>
      </c>
      <c r="AJ27" s="6">
        <v>31</v>
      </c>
      <c r="AK27" s="6">
        <f>AVERAGE(B27:AJ27)</f>
        <v>37.857142857142854</v>
      </c>
      <c r="AL27" s="6">
        <f>_xlfn.STDEV.S(C27:AJ27)</f>
        <v>10.037907207439671</v>
      </c>
      <c r="AM27" s="6">
        <f>AK27+2*AL27</f>
        <v>57.932957272022193</v>
      </c>
      <c r="AN27" s="6">
        <f t="shared" si="3"/>
        <v>17.781328442263511</v>
      </c>
      <c r="AO27" s="6">
        <f>_xlfn.T.INV(0.975,COUNT(B27:AJ27)-1)</f>
        <v>2.0322445093177191</v>
      </c>
    </row>
    <row r="29" spans="1:41" x14ac:dyDescent="0.35">
      <c r="F29" s="9" t="s">
        <v>14</v>
      </c>
      <c r="G29" s="9" t="s">
        <v>27</v>
      </c>
      <c r="H29" s="9" t="s">
        <v>28</v>
      </c>
      <c r="I29" s="9" t="s">
        <v>29</v>
      </c>
      <c r="J29" s="9" t="s">
        <v>30</v>
      </c>
      <c r="K29" s="9" t="s">
        <v>31</v>
      </c>
    </row>
    <row r="30" spans="1:41" x14ac:dyDescent="0.35">
      <c r="F30" s="9" t="s">
        <v>15</v>
      </c>
      <c r="G30" s="5">
        <v>56.588235294117645</v>
      </c>
      <c r="H30" s="5">
        <v>5.1029411764705879</v>
      </c>
      <c r="I30" s="13">
        <v>1</v>
      </c>
      <c r="J30" s="5">
        <v>37.857142857142854</v>
      </c>
      <c r="K30" s="19">
        <f>SUM(G30:J30)</f>
        <v>100.54831932773109</v>
      </c>
    </row>
    <row r="31" spans="1:41" x14ac:dyDescent="0.35">
      <c r="F31" s="9" t="s">
        <v>22</v>
      </c>
      <c r="G31" s="5">
        <v>9.080006831724921</v>
      </c>
      <c r="H31" s="5">
        <v>1.2046589594387904</v>
      </c>
      <c r="I31" s="13">
        <v>0</v>
      </c>
      <c r="J31" s="5">
        <v>10.037907207439671</v>
      </c>
      <c r="K31" s="19"/>
    </row>
    <row r="32" spans="1:41" x14ac:dyDescent="0.35">
      <c r="F32" s="9" t="s">
        <v>23</v>
      </c>
      <c r="G32" s="13">
        <v>0.05</v>
      </c>
      <c r="H32" s="13">
        <v>0.05</v>
      </c>
      <c r="I32" s="13">
        <v>0.05</v>
      </c>
      <c r="J32" s="13">
        <v>0.05</v>
      </c>
      <c r="K32" s="19"/>
    </row>
    <row r="33" spans="6:16" x14ac:dyDescent="0.35">
      <c r="F33" s="9" t="s">
        <v>24</v>
      </c>
      <c r="G33" s="11">
        <v>34</v>
      </c>
      <c r="H33" s="11">
        <v>33</v>
      </c>
      <c r="I33" s="11">
        <v>34</v>
      </c>
      <c r="J33" s="11">
        <v>34</v>
      </c>
      <c r="K33" s="19"/>
    </row>
    <row r="34" spans="6:16" x14ac:dyDescent="0.35">
      <c r="F34" s="9" t="s">
        <v>25</v>
      </c>
      <c r="G34" s="13">
        <v>2.0322445093177191</v>
      </c>
      <c r="H34" s="13">
        <v>2.0345152974493379</v>
      </c>
      <c r="I34" s="13">
        <v>2.0322445093177191</v>
      </c>
      <c r="J34" s="13">
        <v>2.0322445093177191</v>
      </c>
      <c r="K34" s="19"/>
    </row>
    <row r="35" spans="6:16" x14ac:dyDescent="0.35">
      <c r="F35" s="20" t="s">
        <v>26</v>
      </c>
      <c r="G35" s="24">
        <f>((G34*G31)/(G32*G30))^2</f>
        <v>42.533581957948861</v>
      </c>
      <c r="H35" s="5">
        <f>((H34*H31)/(H32*H30))^2</f>
        <v>92.271805024216349</v>
      </c>
      <c r="I35" s="13">
        <f>((I34*I31)/(I32*I30))^2</f>
        <v>0</v>
      </c>
      <c r="J35" s="5">
        <f>((J34*J31)/(J32*J30))^2</f>
        <v>116.14555524347072</v>
      </c>
      <c r="K35" s="19"/>
    </row>
    <row r="36" spans="6:16" x14ac:dyDescent="0.35">
      <c r="F36" s="20" t="s">
        <v>32</v>
      </c>
      <c r="G36" s="13">
        <f>(G30/$K$30)*100</f>
        <v>56.279643133240008</v>
      </c>
      <c r="H36" s="13">
        <f>(H30/$K$30)*100</f>
        <v>5.0751133490733578</v>
      </c>
      <c r="I36" s="13">
        <f>(I30/$K$30)*100</f>
        <v>0.99454670817575896</v>
      </c>
      <c r="J36" s="13">
        <f>(J30/$K$30)*100</f>
        <v>37.650696809510869</v>
      </c>
      <c r="K36" s="19">
        <f>SUM(G36:J36)</f>
        <v>100</v>
      </c>
    </row>
    <row r="37" spans="6:16" x14ac:dyDescent="0.35">
      <c r="F37" s="20" t="s">
        <v>33</v>
      </c>
      <c r="G37" s="13">
        <f>((G34*G31)/((G33+1)*G30))^0.5</f>
        <v>9.6523701865055225E-2</v>
      </c>
      <c r="H37" s="13">
        <f>((H34*H31)/((H33+1)*H30))^0.5</f>
        <v>0.11885372506041013</v>
      </c>
      <c r="I37" s="13">
        <f>((I34*I31)/((I33+1)*I30))^0.5</f>
        <v>0</v>
      </c>
      <c r="J37" s="13">
        <f>((J34*J31)/((J33+1)*J30))^0.5</f>
        <v>0.12407995537680312</v>
      </c>
    </row>
    <row r="39" spans="6:16" x14ac:dyDescent="0.35">
      <c r="F39" s="9" t="s">
        <v>14</v>
      </c>
      <c r="G39" s="9" t="s">
        <v>27</v>
      </c>
      <c r="H39" s="9" t="s">
        <v>28</v>
      </c>
      <c r="I39" s="9" t="s">
        <v>29</v>
      </c>
      <c r="J39" s="9" t="s">
        <v>30</v>
      </c>
      <c r="K39" s="20" t="s">
        <v>31</v>
      </c>
      <c r="O39" s="7" t="s">
        <v>48</v>
      </c>
    </row>
    <row r="40" spans="6:16" x14ac:dyDescent="0.35">
      <c r="F40" s="9" t="s">
        <v>15</v>
      </c>
      <c r="G40" s="5">
        <v>56.588235294117645</v>
      </c>
      <c r="H40" s="5">
        <v>5.1029411764705879</v>
      </c>
      <c r="I40" s="13">
        <v>1</v>
      </c>
      <c r="J40" s="5">
        <v>37.857142857142854</v>
      </c>
      <c r="K40" s="19">
        <f>SUM(G40:J40)</f>
        <v>100.54831932773109</v>
      </c>
      <c r="O40" s="7" t="s">
        <v>49</v>
      </c>
      <c r="P40" s="7">
        <v>2</v>
      </c>
    </row>
    <row r="41" spans="6:16" x14ac:dyDescent="0.35">
      <c r="F41" s="9" t="s">
        <v>16</v>
      </c>
      <c r="G41" s="13">
        <v>1</v>
      </c>
      <c r="H41" s="13">
        <v>1</v>
      </c>
      <c r="I41" s="13">
        <v>1</v>
      </c>
      <c r="J41" s="13">
        <v>1</v>
      </c>
      <c r="K41"/>
      <c r="O41" s="7" t="s">
        <v>50</v>
      </c>
      <c r="P41" s="7">
        <v>5</v>
      </c>
    </row>
    <row r="42" spans="6:16" x14ac:dyDescent="0.35">
      <c r="F42" s="9" t="s">
        <v>17</v>
      </c>
      <c r="G42" s="5">
        <v>56.588235294117645</v>
      </c>
      <c r="H42" s="5">
        <v>5.1029411764705879</v>
      </c>
      <c r="I42" s="13">
        <v>1</v>
      </c>
      <c r="J42" s="5">
        <v>37.857142857142854</v>
      </c>
      <c r="K42"/>
      <c r="O42" s="7" t="s">
        <v>51</v>
      </c>
      <c r="P42" s="7">
        <v>1</v>
      </c>
    </row>
    <row r="43" spans="6:16" x14ac:dyDescent="0.35">
      <c r="F43" s="9" t="s">
        <v>18</v>
      </c>
      <c r="G43" s="13">
        <v>1</v>
      </c>
      <c r="H43" s="13">
        <v>1</v>
      </c>
      <c r="I43" s="13">
        <v>1</v>
      </c>
      <c r="J43" s="13">
        <v>1</v>
      </c>
      <c r="K43"/>
      <c r="O43" s="7" t="s">
        <v>52</v>
      </c>
      <c r="P43" s="7">
        <v>1</v>
      </c>
    </row>
    <row r="44" spans="6:16" x14ac:dyDescent="0.35">
      <c r="F44" s="9" t="s">
        <v>19</v>
      </c>
      <c r="G44" s="5">
        <v>56.588235294117645</v>
      </c>
      <c r="H44" s="5">
        <v>5.1029411764705879</v>
      </c>
      <c r="I44" s="13">
        <v>1</v>
      </c>
      <c r="J44" s="5">
        <v>37.857142857142854</v>
      </c>
      <c r="K44"/>
      <c r="O44" s="7" t="s">
        <v>44</v>
      </c>
      <c r="P44" s="7">
        <v>5</v>
      </c>
    </row>
    <row r="45" spans="6:16" x14ac:dyDescent="0.35">
      <c r="F45" s="9" t="s">
        <v>20</v>
      </c>
      <c r="G45" s="13">
        <v>1.1399999999999999</v>
      </c>
      <c r="H45" s="13">
        <v>1.1399999999999999</v>
      </c>
      <c r="I45" s="13">
        <v>1.1399999999999999</v>
      </c>
      <c r="J45" s="13">
        <v>1.1399999999999999</v>
      </c>
      <c r="K45"/>
      <c r="O45" s="7" t="s">
        <v>31</v>
      </c>
      <c r="P45" s="7">
        <f>SUM(P40:P44)</f>
        <v>14</v>
      </c>
    </row>
    <row r="46" spans="6:16" x14ac:dyDescent="0.35">
      <c r="F46" s="9" t="s">
        <v>21</v>
      </c>
      <c r="G46" s="13">
        <f>G44*G45</f>
        <v>64.510588235294108</v>
      </c>
      <c r="H46" s="13">
        <f t="shared" ref="H46:J46" si="4">H44*H45</f>
        <v>5.8173529411764697</v>
      </c>
      <c r="I46" s="13">
        <f t="shared" si="4"/>
        <v>1.1399999999999999</v>
      </c>
      <c r="J46" s="13">
        <f t="shared" si="4"/>
        <v>43.157142857142851</v>
      </c>
      <c r="K46" s="19">
        <f>SUM(G46:J46)</f>
        <v>114.62508403361343</v>
      </c>
    </row>
    <row r="49" spans="5:11" ht="15.5" x14ac:dyDescent="0.35">
      <c r="E49" s="41" t="s">
        <v>14</v>
      </c>
      <c r="F49" s="9" t="s">
        <v>53</v>
      </c>
      <c r="G49" s="41" t="s">
        <v>27</v>
      </c>
      <c r="H49" s="41" t="s">
        <v>28</v>
      </c>
      <c r="I49" s="41" t="s">
        <v>29</v>
      </c>
      <c r="J49" s="41" t="s">
        <v>30</v>
      </c>
      <c r="K49" s="41" t="s">
        <v>31</v>
      </c>
    </row>
    <row r="50" spans="5:11" ht="15.5" x14ac:dyDescent="0.35">
      <c r="E50" s="41" t="s">
        <v>15</v>
      </c>
      <c r="F50" s="42">
        <v>18.176470588235293</v>
      </c>
      <c r="G50" s="42">
        <v>56.588235294117645</v>
      </c>
      <c r="H50" s="42">
        <v>5.1029411764705879</v>
      </c>
      <c r="I50" s="43">
        <v>1</v>
      </c>
      <c r="J50" s="42">
        <v>37.857142857142854</v>
      </c>
      <c r="K50" s="44">
        <f>SUM(F50:J50)</f>
        <v>118.7247899159664</v>
      </c>
    </row>
    <row r="51" spans="5:11" ht="15.5" x14ac:dyDescent="0.35">
      <c r="E51" s="41" t="s">
        <v>22</v>
      </c>
      <c r="F51" s="42">
        <v>1.5269416498802555</v>
      </c>
      <c r="G51" s="42">
        <v>9.080006831724921</v>
      </c>
      <c r="H51" s="42">
        <v>1.2046589594387904</v>
      </c>
      <c r="I51" s="43">
        <v>0</v>
      </c>
      <c r="J51" s="42">
        <v>10.037907207439671</v>
      </c>
      <c r="K51" s="44"/>
    </row>
    <row r="52" spans="5:11" ht="15.5" x14ac:dyDescent="0.35">
      <c r="E52" s="41" t="s">
        <v>23</v>
      </c>
      <c r="F52" s="43">
        <v>0.05</v>
      </c>
      <c r="G52" s="43">
        <v>0.05</v>
      </c>
      <c r="H52" s="43">
        <v>0.05</v>
      </c>
      <c r="I52" s="43">
        <v>0.05</v>
      </c>
      <c r="J52" s="43">
        <v>0.05</v>
      </c>
      <c r="K52" s="44"/>
    </row>
    <row r="53" spans="5:11" ht="15.5" x14ac:dyDescent="0.35">
      <c r="E53" s="41" t="s">
        <v>24</v>
      </c>
      <c r="F53" s="45">
        <v>34</v>
      </c>
      <c r="G53" s="45">
        <v>34</v>
      </c>
      <c r="H53" s="45">
        <v>33</v>
      </c>
      <c r="I53" s="45">
        <v>34</v>
      </c>
      <c r="J53" s="45">
        <v>34</v>
      </c>
      <c r="K53" s="44"/>
    </row>
    <row r="54" spans="5:11" ht="15.5" x14ac:dyDescent="0.35">
      <c r="E54" s="41" t="s">
        <v>25</v>
      </c>
      <c r="F54" s="43">
        <v>2.0322445093177191</v>
      </c>
      <c r="G54" s="43">
        <v>2.0322445093177191</v>
      </c>
      <c r="H54" s="43">
        <v>2.0345152974493379</v>
      </c>
      <c r="I54" s="43">
        <v>2.0322445093177191</v>
      </c>
      <c r="J54" s="43">
        <v>2.0322445093177191</v>
      </c>
      <c r="K54" s="44"/>
    </row>
    <row r="55" spans="5:11" ht="15.5" x14ac:dyDescent="0.35">
      <c r="E55" s="41" t="s">
        <v>26</v>
      </c>
      <c r="F55" s="43">
        <f>((F54*F51)/(F52*F50))^2</f>
        <v>11.658365740836679</v>
      </c>
      <c r="G55" s="43">
        <f>((G54*G51)/(G52*G50))^2</f>
        <v>42.533581957948861</v>
      </c>
      <c r="H55" s="42">
        <f>((H54*H51)/(H52*H50))^2</f>
        <v>92.271805024216349</v>
      </c>
      <c r="I55" s="43">
        <f>((I54*I51)/(I52*I50))^2</f>
        <v>0</v>
      </c>
      <c r="J55" s="42">
        <f>((J54*J51)/(J52*J50))^2</f>
        <v>116.14555524347072</v>
      </c>
      <c r="K55" s="44"/>
    </row>
    <row r="56" spans="5:11" ht="15.5" x14ac:dyDescent="0.35">
      <c r="E56" s="41" t="s">
        <v>32</v>
      </c>
      <c r="F56" s="43">
        <f>(F50/$K$50)*100</f>
        <v>15.309751738538033</v>
      </c>
      <c r="G56" s="43">
        <f>(G50/$K$50)*100</f>
        <v>47.663369490205788</v>
      </c>
      <c r="H56" s="43">
        <f>(H50/$K$50)*100</f>
        <v>4.2981260948808231</v>
      </c>
      <c r="I56" s="43">
        <f>(I50/$K$50)*100</f>
        <v>0.84228407623024792</v>
      </c>
      <c r="J56" s="43">
        <f>(J50/$K$50)*100</f>
        <v>31.886468600145097</v>
      </c>
      <c r="K56" s="44">
        <f>SUM(F56:J56)</f>
        <v>99.999999999999986</v>
      </c>
    </row>
    <row r="57" spans="5:11" ht="15.5" x14ac:dyDescent="0.35">
      <c r="E57" s="46" t="s">
        <v>33</v>
      </c>
      <c r="F57" s="47">
        <f>((F54*F51)/((F53+1)*F50))^0.5</f>
        <v>6.9840991933520252E-2</v>
      </c>
      <c r="G57" s="47">
        <f>((G54*G51)/((G53+1)*G50))^0.5</f>
        <v>9.6523701865055225E-2</v>
      </c>
      <c r="H57" s="47">
        <f>((H54*H51)/((H53+1)*H50))^0.5</f>
        <v>0.11885372506041013</v>
      </c>
      <c r="I57" s="47">
        <f>((I54*I51)/((I53+1)*I50))^0.5</f>
        <v>0</v>
      </c>
      <c r="J57" s="47">
        <f>((J54*J51)/((J53+1)*J50))^0.5</f>
        <v>0.12407995537680312</v>
      </c>
      <c r="K57" s="48"/>
    </row>
    <row r="58" spans="5:11" ht="15.5" x14ac:dyDescent="0.35">
      <c r="E58" s="41" t="s">
        <v>15</v>
      </c>
      <c r="F58" s="42">
        <v>18.176470588235293</v>
      </c>
      <c r="G58" s="42">
        <v>56.588235294117645</v>
      </c>
      <c r="H58" s="42">
        <v>5.1029411764705879</v>
      </c>
      <c r="I58" s="43">
        <v>1</v>
      </c>
      <c r="J58" s="42">
        <v>37.857142857142854</v>
      </c>
      <c r="K58" s="44">
        <f>SUM(G58:J58)</f>
        <v>100.54831932773109</v>
      </c>
    </row>
    <row r="59" spans="5:11" ht="15.5" x14ac:dyDescent="0.35">
      <c r="E59" s="41" t="s">
        <v>16</v>
      </c>
      <c r="F59" s="43">
        <v>1</v>
      </c>
      <c r="G59" s="43">
        <v>1</v>
      </c>
      <c r="H59" s="43">
        <v>1</v>
      </c>
      <c r="I59" s="43">
        <v>1</v>
      </c>
      <c r="J59" s="43">
        <v>1</v>
      </c>
      <c r="K59" s="49"/>
    </row>
    <row r="60" spans="5:11" ht="15.5" x14ac:dyDescent="0.35">
      <c r="E60" s="41" t="s">
        <v>17</v>
      </c>
      <c r="F60" s="42">
        <v>18.176470588235293</v>
      </c>
      <c r="G60" s="42">
        <v>56.588235294117645</v>
      </c>
      <c r="H60" s="42">
        <v>5.1029411764705879</v>
      </c>
      <c r="I60" s="43">
        <v>1</v>
      </c>
      <c r="J60" s="42">
        <v>37.857142857142854</v>
      </c>
      <c r="K60" s="49"/>
    </row>
    <row r="61" spans="5:11" ht="15.5" x14ac:dyDescent="0.35">
      <c r="E61" s="41" t="s">
        <v>18</v>
      </c>
      <c r="F61" s="43">
        <v>1</v>
      </c>
      <c r="G61" s="43">
        <v>1</v>
      </c>
      <c r="H61" s="43">
        <v>1</v>
      </c>
      <c r="I61" s="43">
        <v>1</v>
      </c>
      <c r="J61" s="43">
        <v>1</v>
      </c>
      <c r="K61" s="49"/>
    </row>
    <row r="62" spans="5:11" ht="15.5" x14ac:dyDescent="0.35">
      <c r="E62" s="41" t="s">
        <v>19</v>
      </c>
      <c r="F62" s="42">
        <v>18.176470588235293</v>
      </c>
      <c r="G62" s="42">
        <v>56.588235294117645</v>
      </c>
      <c r="H62" s="42">
        <v>5.1029411764705879</v>
      </c>
      <c r="I62" s="43">
        <v>1</v>
      </c>
      <c r="J62" s="42">
        <v>37.857142857142854</v>
      </c>
      <c r="K62" s="49"/>
    </row>
    <row r="63" spans="5:11" ht="15.5" x14ac:dyDescent="0.35">
      <c r="E63" s="41" t="s">
        <v>20</v>
      </c>
      <c r="F63" s="7">
        <v>1.1399999999999999</v>
      </c>
      <c r="G63" s="43">
        <v>1.1399999999999999</v>
      </c>
      <c r="H63" s="43">
        <v>1.1399999999999999</v>
      </c>
      <c r="I63" s="43">
        <v>1.1399999999999999</v>
      </c>
      <c r="J63" s="43">
        <v>1.1399999999999999</v>
      </c>
      <c r="K63" s="49"/>
    </row>
    <row r="64" spans="5:11" ht="15.5" x14ac:dyDescent="0.35">
      <c r="E64" s="46" t="s">
        <v>21</v>
      </c>
      <c r="F64" s="47">
        <f>F62*F63</f>
        <v>20.721176470588233</v>
      </c>
      <c r="G64" s="47">
        <f>G62*G63</f>
        <v>64.510588235294108</v>
      </c>
      <c r="H64" s="47">
        <f t="shared" ref="H64:J64" si="5">H62*H63</f>
        <v>5.8173529411764697</v>
      </c>
      <c r="I64" s="47">
        <f t="shared" si="5"/>
        <v>1.1399999999999999</v>
      </c>
      <c r="J64" s="47">
        <f t="shared" si="5"/>
        <v>43.157142857142851</v>
      </c>
      <c r="K64" s="44">
        <f>SUM(F64:J64)</f>
        <v>135.34626050420167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D44E-C6C4-4B06-BC2E-D121FCD0F65D}">
  <dimension ref="A1:AO60"/>
  <sheetViews>
    <sheetView rightToLeft="1" topLeftCell="A37" workbookViewId="0">
      <selection activeCell="I45" sqref="I45"/>
    </sheetView>
  </sheetViews>
  <sheetFormatPr defaultRowHeight="14.5" x14ac:dyDescent="0.35"/>
  <cols>
    <col min="1" max="1" width="20.453125" bestFit="1" customWidth="1"/>
    <col min="4" max="4" width="13.90625" bestFit="1" customWidth="1"/>
    <col min="5" max="5" width="15.54296875" bestFit="1" customWidth="1"/>
    <col min="6" max="6" width="12.453125" bestFit="1" customWidth="1"/>
    <col min="7" max="7" width="15" bestFit="1" customWidth="1"/>
    <col min="8" max="8" width="20" bestFit="1" customWidth="1"/>
    <col min="9" max="9" width="22.90625" bestFit="1" customWidth="1"/>
    <col min="10" max="10" width="12.1796875" bestFit="1" customWidth="1"/>
    <col min="11" max="11" width="11.90625" bestFit="1" customWidth="1"/>
    <col min="12" max="12" width="13.453125" bestFit="1" customWidth="1"/>
    <col min="14" max="14" width="12.81640625" bestFit="1" customWidth="1"/>
    <col min="15" max="15" width="11.81640625" bestFit="1" customWidth="1"/>
    <col min="16" max="16" width="7.453125" bestFit="1" customWidth="1"/>
    <col min="17" max="17" width="15" bestFit="1" customWidth="1"/>
    <col min="18" max="18" width="20" bestFit="1" customWidth="1"/>
  </cols>
  <sheetData>
    <row r="1" spans="1:12" x14ac:dyDescent="0.35">
      <c r="A1" s="2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5</v>
      </c>
      <c r="I1" s="10" t="s">
        <v>10</v>
      </c>
      <c r="J1" s="10" t="s">
        <v>11</v>
      </c>
      <c r="K1" s="10" t="s">
        <v>12</v>
      </c>
      <c r="L1" s="18" t="s">
        <v>13</v>
      </c>
    </row>
    <row r="2" spans="1:12" x14ac:dyDescent="0.35">
      <c r="A2" s="2" t="s">
        <v>0</v>
      </c>
      <c r="B2" s="4">
        <v>5</v>
      </c>
      <c r="C2" s="4">
        <v>5</v>
      </c>
      <c r="D2" s="4">
        <v>10</v>
      </c>
      <c r="E2" s="4">
        <v>2</v>
      </c>
      <c r="F2" s="4">
        <v>30</v>
      </c>
      <c r="G2" s="4">
        <v>2</v>
      </c>
      <c r="H2" s="5">
        <f>AVERAGE(B2:G2)</f>
        <v>9</v>
      </c>
      <c r="I2" s="5">
        <f>STDEV(B2:G2)</f>
        <v>10.69579356569675</v>
      </c>
      <c r="J2" s="5">
        <f>H2+2*I2</f>
        <v>30.3915871313935</v>
      </c>
      <c r="K2" s="5">
        <f>IF((H2-2*I2)&lt;=0,0,H2-2*I2)</f>
        <v>0</v>
      </c>
      <c r="L2">
        <f>_xlfn.T.INV(0.975,COUNT(B2:G2)-1)</f>
        <v>2.570581835636315</v>
      </c>
    </row>
    <row r="3" spans="1:12" x14ac:dyDescent="0.35">
      <c r="A3" s="2" t="s">
        <v>7</v>
      </c>
      <c r="B3" s="4">
        <v>1599</v>
      </c>
      <c r="C3" s="8">
        <v>1825</v>
      </c>
      <c r="D3" s="4">
        <v>1545</v>
      </c>
      <c r="E3" s="4">
        <v>1600</v>
      </c>
      <c r="F3" s="4">
        <v>872</v>
      </c>
      <c r="G3" s="4">
        <v>1620</v>
      </c>
      <c r="H3" s="5">
        <f>AVERAGE(B3:G3)</f>
        <v>1510.1666666666667</v>
      </c>
      <c r="I3" s="5">
        <f t="shared" ref="I3:I5" si="0">STDEV(B3:G3)</f>
        <v>327.29645073948905</v>
      </c>
      <c r="J3" s="5">
        <f t="shared" ref="J3:J5" si="1">H3+2*I3</f>
        <v>2164.7595681456451</v>
      </c>
      <c r="K3" s="5">
        <f t="shared" ref="K3:K5" si="2">IF((H3-2*I3)&lt;=0,0,H3-2*I3)</f>
        <v>855.57376518768865</v>
      </c>
      <c r="L3">
        <f>_xlfn.T.INV(0.975,COUNT(B3:G3)-1)</f>
        <v>2.570581835636315</v>
      </c>
    </row>
    <row r="4" spans="1:12" x14ac:dyDescent="0.35">
      <c r="A4" s="2" t="s">
        <v>8</v>
      </c>
      <c r="B4" s="4">
        <v>12</v>
      </c>
      <c r="C4" s="4">
        <v>12</v>
      </c>
      <c r="D4" s="4">
        <v>12</v>
      </c>
      <c r="E4" s="4">
        <v>12</v>
      </c>
      <c r="F4" s="4">
        <v>12</v>
      </c>
      <c r="G4" s="4">
        <v>12</v>
      </c>
      <c r="H4" s="5">
        <f>AVERAGE(B4:G4)</f>
        <v>12</v>
      </c>
      <c r="I4" s="5">
        <f t="shared" si="0"/>
        <v>0</v>
      </c>
      <c r="J4" s="5">
        <f t="shared" si="1"/>
        <v>12</v>
      </c>
      <c r="K4" s="5">
        <f t="shared" si="2"/>
        <v>12</v>
      </c>
      <c r="L4">
        <f>_xlfn.T.INV(0.975,COUNT(B4:G4)-1)</f>
        <v>2.570581835636315</v>
      </c>
    </row>
    <row r="5" spans="1:12" x14ac:dyDescent="0.35">
      <c r="A5" s="2" t="s">
        <v>9</v>
      </c>
      <c r="B5" s="4">
        <v>15</v>
      </c>
      <c r="C5" s="4">
        <v>24</v>
      </c>
      <c r="D5" s="4">
        <v>10</v>
      </c>
      <c r="E5" s="4">
        <v>20</v>
      </c>
      <c r="F5" s="4">
        <v>28</v>
      </c>
      <c r="G5" s="4">
        <v>10</v>
      </c>
      <c r="H5" s="5">
        <f>AVERAGE(B5:G5)</f>
        <v>17.833333333333332</v>
      </c>
      <c r="I5" s="5">
        <f t="shared" si="0"/>
        <v>7.4408780843840372</v>
      </c>
      <c r="J5" s="5">
        <f t="shared" si="1"/>
        <v>32.715089502101407</v>
      </c>
      <c r="K5" s="5">
        <f t="shared" si="2"/>
        <v>2.9515771645652578</v>
      </c>
      <c r="L5">
        <f>_xlfn.T.INV(0.975,COUNT(B5:G5)-1)</f>
        <v>2.570581835636315</v>
      </c>
    </row>
    <row r="10" spans="1:12" x14ac:dyDescent="0.35">
      <c r="D10" s="9" t="s">
        <v>14</v>
      </c>
      <c r="E10" s="9" t="s">
        <v>0</v>
      </c>
      <c r="F10" s="9" t="s">
        <v>1</v>
      </c>
      <c r="G10" s="2" t="s">
        <v>8</v>
      </c>
      <c r="H10" s="2" t="s">
        <v>55</v>
      </c>
      <c r="I10" s="20" t="s">
        <v>31</v>
      </c>
    </row>
    <row r="11" spans="1:12" x14ac:dyDescent="0.35">
      <c r="D11" s="9" t="s">
        <v>15</v>
      </c>
      <c r="E11" s="13">
        <v>9</v>
      </c>
      <c r="F11" s="13">
        <v>1510.1666666666667</v>
      </c>
      <c r="G11" s="13">
        <v>12</v>
      </c>
      <c r="H11" s="13">
        <v>17.833333333333332</v>
      </c>
      <c r="I11" s="19">
        <f>SUM(E11:H11)</f>
        <v>1549</v>
      </c>
    </row>
    <row r="12" spans="1:12" x14ac:dyDescent="0.35">
      <c r="D12" s="9" t="s">
        <v>22</v>
      </c>
      <c r="E12" s="13">
        <v>10.69579356569675</v>
      </c>
      <c r="F12" s="13">
        <v>327.29645073948905</v>
      </c>
      <c r="G12" s="13">
        <v>0</v>
      </c>
      <c r="H12" s="13">
        <v>7.4408780843840372</v>
      </c>
    </row>
    <row r="13" spans="1:12" x14ac:dyDescent="0.35">
      <c r="D13" s="9" t="s">
        <v>23</v>
      </c>
      <c r="E13" s="13">
        <v>0.05</v>
      </c>
      <c r="F13" s="13">
        <v>0.05</v>
      </c>
      <c r="G13" s="13">
        <v>0.05</v>
      </c>
      <c r="H13" s="13">
        <v>0.05</v>
      </c>
    </row>
    <row r="14" spans="1:12" x14ac:dyDescent="0.35">
      <c r="D14" s="9" t="s">
        <v>24</v>
      </c>
      <c r="E14" s="13">
        <v>5</v>
      </c>
      <c r="F14" s="13">
        <v>5</v>
      </c>
      <c r="G14" s="13">
        <v>5</v>
      </c>
      <c r="H14" s="13">
        <v>5</v>
      </c>
    </row>
    <row r="15" spans="1:12" x14ac:dyDescent="0.35">
      <c r="D15" s="9" t="s">
        <v>25</v>
      </c>
      <c r="E15" s="13">
        <v>2.570581835636315</v>
      </c>
      <c r="F15" s="13">
        <v>2.570581835636315</v>
      </c>
      <c r="G15" s="13">
        <v>2.570581835636315</v>
      </c>
      <c r="H15" s="13">
        <v>2.570581835636315</v>
      </c>
    </row>
    <row r="16" spans="1:12" x14ac:dyDescent="0.35">
      <c r="D16" s="20" t="s">
        <v>26</v>
      </c>
      <c r="E16" s="13">
        <f>((E15*E12)/(E13*E11))^2</f>
        <v>3733.0505056378524</v>
      </c>
      <c r="F16" s="21">
        <f>((F15*F12)/(F13*F11))^2</f>
        <v>124.15256358617762</v>
      </c>
      <c r="G16" s="13">
        <f>((G15*G12)/(G13*G11))^2</f>
        <v>0</v>
      </c>
      <c r="H16" s="13">
        <f>((H15*H12)/(H13*H11))^2</f>
        <v>460.15715918545033</v>
      </c>
    </row>
    <row r="17" spans="1:41" x14ac:dyDescent="0.35">
      <c r="D17" s="20" t="s">
        <v>32</v>
      </c>
      <c r="E17" s="13">
        <f>(E11/$I$11)*100</f>
        <v>0.58102001291155581</v>
      </c>
      <c r="F17" s="13">
        <f>(F11/$I$11)*100</f>
        <v>97.493006240585331</v>
      </c>
      <c r="G17" s="13">
        <f>(G11/$I$11)*100</f>
        <v>0.77469335054874111</v>
      </c>
      <c r="H17" s="13">
        <f>(H11/$I$11)*100</f>
        <v>1.1512803959543789</v>
      </c>
      <c r="I17" s="3">
        <v>100</v>
      </c>
    </row>
    <row r="19" spans="1:41" x14ac:dyDescent="0.35">
      <c r="A19" s="2" t="s">
        <v>6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0" t="s">
        <v>5</v>
      </c>
      <c r="AL19" s="10" t="s">
        <v>10</v>
      </c>
      <c r="AM19" s="10" t="s">
        <v>11</v>
      </c>
      <c r="AN19" s="10" t="s">
        <v>12</v>
      </c>
      <c r="AO19" s="10" t="s">
        <v>13</v>
      </c>
    </row>
    <row r="20" spans="1:41" x14ac:dyDescent="0.35">
      <c r="A20" s="2" t="s">
        <v>0</v>
      </c>
      <c r="B20" s="4">
        <v>5</v>
      </c>
      <c r="C20" s="4">
        <v>5</v>
      </c>
      <c r="D20" s="4">
        <v>10</v>
      </c>
      <c r="E20" s="6">
        <v>2</v>
      </c>
      <c r="F20" s="6">
        <v>30</v>
      </c>
      <c r="G20" s="6">
        <v>2</v>
      </c>
      <c r="H20" s="23">
        <v>7</v>
      </c>
      <c r="I20" s="23">
        <v>6</v>
      </c>
      <c r="J20" s="23">
        <v>8</v>
      </c>
      <c r="K20" s="23">
        <v>9</v>
      </c>
      <c r="L20" s="23">
        <v>6</v>
      </c>
      <c r="M20" s="23">
        <v>15</v>
      </c>
      <c r="N20" s="23">
        <v>13</v>
      </c>
      <c r="O20" s="23">
        <v>7</v>
      </c>
      <c r="P20" s="23">
        <v>9</v>
      </c>
      <c r="Q20" s="23">
        <v>10</v>
      </c>
      <c r="R20" s="23">
        <v>7</v>
      </c>
      <c r="S20" s="23">
        <v>8</v>
      </c>
      <c r="T20" s="23">
        <v>8</v>
      </c>
      <c r="U20" s="23">
        <v>9</v>
      </c>
      <c r="V20" s="23">
        <v>9</v>
      </c>
      <c r="W20" s="23">
        <v>9</v>
      </c>
      <c r="X20" s="23">
        <v>10</v>
      </c>
      <c r="Y20" s="23">
        <v>8</v>
      </c>
      <c r="Z20" s="23">
        <v>6</v>
      </c>
      <c r="AA20" s="23">
        <v>8</v>
      </c>
      <c r="AB20" s="23">
        <v>7</v>
      </c>
      <c r="AC20" s="23">
        <v>8</v>
      </c>
      <c r="AD20" s="23">
        <v>9</v>
      </c>
      <c r="AE20" s="23">
        <v>10</v>
      </c>
      <c r="AF20" s="23">
        <v>9</v>
      </c>
      <c r="AG20" s="23">
        <v>7</v>
      </c>
      <c r="AH20" s="23">
        <v>8</v>
      </c>
      <c r="AI20" s="23">
        <v>9</v>
      </c>
      <c r="AJ20" s="23">
        <v>9</v>
      </c>
      <c r="AK20" s="6">
        <f>AVERAGE(B20:AJ20)</f>
        <v>8.6285714285714281</v>
      </c>
      <c r="AL20" s="6">
        <f>_xlfn.STDEV.S(B20:AJ20)</f>
        <v>4.4595285578167552</v>
      </c>
      <c r="AM20" s="6">
        <f>AK20+2*AL20</f>
        <v>17.54762854420494</v>
      </c>
      <c r="AN20" s="6">
        <f t="shared" ref="AN20:AN23" si="3">IF(AK20-2*AL20&lt;0,0,AK20-2*AL20)</f>
        <v>0</v>
      </c>
      <c r="AO20" s="6">
        <f>_xlfn.T.INV(0.975,COUNT(B20:AJ20)-1)</f>
        <v>2.0322445093177191</v>
      </c>
    </row>
    <row r="21" spans="1:41" x14ac:dyDescent="0.35">
      <c r="A21" s="2" t="s">
        <v>7</v>
      </c>
      <c r="B21" s="4">
        <v>1599</v>
      </c>
      <c r="C21" s="8"/>
      <c r="D21" s="4">
        <v>1545</v>
      </c>
      <c r="E21" s="6">
        <v>1600</v>
      </c>
      <c r="F21" s="6">
        <v>872</v>
      </c>
      <c r="G21" s="6">
        <v>1620</v>
      </c>
      <c r="H21" s="23">
        <v>1534</v>
      </c>
      <c r="I21" s="23">
        <v>1514</v>
      </c>
      <c r="J21" s="23">
        <v>1579</v>
      </c>
      <c r="K21" s="23">
        <v>1551</v>
      </c>
      <c r="L21" s="23">
        <v>1529</v>
      </c>
      <c r="M21" s="23">
        <v>1560</v>
      </c>
      <c r="N21" s="23">
        <v>1565</v>
      </c>
      <c r="O21" s="23">
        <v>1564</v>
      </c>
      <c r="P21" s="23">
        <v>1509</v>
      </c>
      <c r="Q21" s="23">
        <v>1580</v>
      </c>
      <c r="R21" s="23">
        <v>1503</v>
      </c>
      <c r="S21" s="23">
        <v>1580</v>
      </c>
      <c r="T21" s="23">
        <v>1515</v>
      </c>
      <c r="U21" s="23">
        <v>1551</v>
      </c>
      <c r="V21" s="23">
        <v>1529</v>
      </c>
      <c r="W21" s="23">
        <v>1510</v>
      </c>
      <c r="X21" s="23">
        <v>1542</v>
      </c>
      <c r="Y21" s="23">
        <v>1575</v>
      </c>
      <c r="Z21" s="23">
        <v>1510</v>
      </c>
      <c r="AA21" s="23">
        <v>1500</v>
      </c>
      <c r="AB21" s="23">
        <v>1540</v>
      </c>
      <c r="AC21" s="23">
        <v>1533</v>
      </c>
      <c r="AD21" s="23">
        <v>1540</v>
      </c>
      <c r="AE21" s="23">
        <v>1534</v>
      </c>
      <c r="AF21" s="23">
        <v>1534</v>
      </c>
      <c r="AG21" s="23">
        <v>1517</v>
      </c>
      <c r="AH21" s="23">
        <v>1531</v>
      </c>
      <c r="AI21" s="23">
        <v>1536</v>
      </c>
      <c r="AJ21" s="23">
        <v>1507</v>
      </c>
      <c r="AK21" s="6">
        <f>AVERAGE(B21:AJ21)</f>
        <v>1523.7647058823529</v>
      </c>
      <c r="AL21" s="6">
        <f>_xlfn.STDEV.S(B21:AJ21)</f>
        <v>119.05004265421951</v>
      </c>
      <c r="AM21" s="6">
        <f>AK21+2*AL21</f>
        <v>1761.8647911907919</v>
      </c>
      <c r="AN21" s="6">
        <f t="shared" si="3"/>
        <v>1285.6646205739139</v>
      </c>
      <c r="AO21" s="6">
        <f>_xlfn.T.INV(0.975,COUNT(B21:AJ21)-1)</f>
        <v>2.0345152974493379</v>
      </c>
    </row>
    <row r="22" spans="1:41" x14ac:dyDescent="0.35">
      <c r="A22" s="2" t="s">
        <v>8</v>
      </c>
      <c r="B22" s="4">
        <v>12</v>
      </c>
      <c r="C22" s="4">
        <v>12</v>
      </c>
      <c r="D22" s="4">
        <v>12</v>
      </c>
      <c r="E22" s="6">
        <v>12</v>
      </c>
      <c r="F22" s="6">
        <v>12</v>
      </c>
      <c r="G22" s="6">
        <v>12</v>
      </c>
      <c r="H22" s="23">
        <v>13</v>
      </c>
      <c r="I22" s="23">
        <v>13</v>
      </c>
      <c r="J22" s="23">
        <v>12</v>
      </c>
      <c r="K22" s="23">
        <v>13</v>
      </c>
      <c r="L22" s="23">
        <v>11</v>
      </c>
      <c r="M22" s="23">
        <v>11</v>
      </c>
      <c r="N22" s="23">
        <v>13</v>
      </c>
      <c r="O22" s="23">
        <v>11</v>
      </c>
      <c r="P22" s="23">
        <v>12</v>
      </c>
      <c r="Q22" s="23">
        <v>13</v>
      </c>
      <c r="R22" s="23">
        <v>11</v>
      </c>
      <c r="S22" s="23">
        <v>13</v>
      </c>
      <c r="T22" s="23">
        <v>11</v>
      </c>
      <c r="U22" s="23">
        <v>11</v>
      </c>
      <c r="V22" s="23">
        <v>11</v>
      </c>
      <c r="W22" s="23">
        <v>11</v>
      </c>
      <c r="X22" s="23">
        <v>11</v>
      </c>
      <c r="Y22" s="23">
        <v>12</v>
      </c>
      <c r="Z22" s="23">
        <v>13</v>
      </c>
      <c r="AA22" s="23">
        <v>12</v>
      </c>
      <c r="AB22" s="23">
        <v>11</v>
      </c>
      <c r="AC22" s="23">
        <v>11</v>
      </c>
      <c r="AD22" s="23">
        <v>12</v>
      </c>
      <c r="AE22" s="23">
        <v>13</v>
      </c>
      <c r="AF22" s="23">
        <v>11</v>
      </c>
      <c r="AG22" s="23">
        <v>11</v>
      </c>
      <c r="AH22" s="23">
        <v>13</v>
      </c>
      <c r="AI22" s="23">
        <v>12</v>
      </c>
      <c r="AJ22" s="23">
        <v>13</v>
      </c>
      <c r="AK22" s="6">
        <f>AVERAGE(B22:AJ22)</f>
        <v>11.914285714285715</v>
      </c>
      <c r="AL22" s="6">
        <f>_xlfn.STDEV.S(B22:AJ22)</f>
        <v>0.81786769286065453</v>
      </c>
      <c r="AM22" s="6">
        <f>AK22+2*AL22</f>
        <v>13.550021100007024</v>
      </c>
      <c r="AN22" s="6">
        <f t="shared" si="3"/>
        <v>10.278550328564405</v>
      </c>
      <c r="AO22" s="6">
        <f>_xlfn.T.INV(0.975,COUNT(B22:AJ22)-1)</f>
        <v>2.0322445093177191</v>
      </c>
    </row>
    <row r="23" spans="1:41" x14ac:dyDescent="0.35">
      <c r="A23" s="2" t="s">
        <v>55</v>
      </c>
      <c r="B23" s="4">
        <v>15</v>
      </c>
      <c r="C23" s="4">
        <v>24</v>
      </c>
      <c r="D23" s="4">
        <v>10</v>
      </c>
      <c r="E23" s="6">
        <v>20</v>
      </c>
      <c r="F23" s="6">
        <v>28</v>
      </c>
      <c r="G23" s="6">
        <v>10</v>
      </c>
      <c r="H23" s="23">
        <v>27</v>
      </c>
      <c r="I23" s="23">
        <v>24</v>
      </c>
      <c r="J23" s="23">
        <v>20</v>
      </c>
      <c r="K23" s="23">
        <v>26</v>
      </c>
      <c r="L23" s="23">
        <v>25</v>
      </c>
      <c r="M23" s="23">
        <v>17</v>
      </c>
      <c r="N23" s="23">
        <v>18.5</v>
      </c>
      <c r="O23" s="23">
        <v>23</v>
      </c>
      <c r="P23" s="23">
        <v>26</v>
      </c>
      <c r="Q23" s="23">
        <v>25</v>
      </c>
      <c r="R23" s="23">
        <v>24</v>
      </c>
      <c r="S23" s="23">
        <v>28</v>
      </c>
      <c r="T23" s="23">
        <v>25</v>
      </c>
      <c r="U23" s="23">
        <v>27</v>
      </c>
      <c r="V23" s="23">
        <v>26</v>
      </c>
      <c r="W23" s="23">
        <v>29</v>
      </c>
      <c r="X23" s="23">
        <v>19</v>
      </c>
      <c r="Y23" s="23">
        <v>26</v>
      </c>
      <c r="Z23" s="23">
        <v>26.5</v>
      </c>
      <c r="AA23" s="23">
        <v>22</v>
      </c>
      <c r="AB23" s="23">
        <v>21</v>
      </c>
      <c r="AC23" s="23">
        <v>35</v>
      </c>
      <c r="AD23" s="23">
        <v>28</v>
      </c>
      <c r="AE23" s="23">
        <v>27</v>
      </c>
      <c r="AF23" s="23">
        <v>26</v>
      </c>
      <c r="AG23" s="23">
        <v>26</v>
      </c>
      <c r="AH23" s="23">
        <v>25</v>
      </c>
      <c r="AI23" s="23">
        <v>25.5</v>
      </c>
      <c r="AJ23" s="23">
        <v>28</v>
      </c>
      <c r="AK23" s="6">
        <f>AVERAGE(B23:AJ23)</f>
        <v>23.785714285714285</v>
      </c>
      <c r="AL23" s="6">
        <f>_xlfn.STDEV.S(B23:AJ23)</f>
        <v>5.1310555534350843</v>
      </c>
      <c r="AM23" s="6">
        <f>AK23+2*AL23</f>
        <v>34.047825392584457</v>
      </c>
      <c r="AN23" s="6">
        <f t="shared" si="3"/>
        <v>13.523603178844116</v>
      </c>
      <c r="AO23" s="6">
        <f>_xlfn.T.INV(0.975,COUNT(B23:AJ23)-1)</f>
        <v>2.0322445093177191</v>
      </c>
    </row>
    <row r="25" spans="1:41" x14ac:dyDescent="0.35">
      <c r="E25" s="9" t="s">
        <v>14</v>
      </c>
      <c r="F25" s="9" t="s">
        <v>0</v>
      </c>
      <c r="G25" s="9" t="s">
        <v>1</v>
      </c>
      <c r="H25" s="2" t="s">
        <v>8</v>
      </c>
      <c r="I25" s="2" t="s">
        <v>55</v>
      </c>
      <c r="J25" s="20" t="s">
        <v>31</v>
      </c>
    </row>
    <row r="26" spans="1:41" x14ac:dyDescent="0.35">
      <c r="E26" s="9" t="s">
        <v>15</v>
      </c>
      <c r="F26" s="13">
        <v>8.6285714285714281</v>
      </c>
      <c r="G26" s="13">
        <v>1523.7647058823529</v>
      </c>
      <c r="H26" s="13">
        <v>11.914285714285715</v>
      </c>
      <c r="I26" s="13">
        <v>23.785714285714285</v>
      </c>
      <c r="J26" s="19">
        <f>SUM(F26:I26)</f>
        <v>1568.0932773109243</v>
      </c>
    </row>
    <row r="27" spans="1:41" x14ac:dyDescent="0.35">
      <c r="E27" s="9" t="s">
        <v>22</v>
      </c>
      <c r="F27" s="13">
        <v>4.4595285578167552</v>
      </c>
      <c r="G27" s="13">
        <v>119.05004265421951</v>
      </c>
      <c r="H27" s="13">
        <v>0.81786769286065453</v>
      </c>
      <c r="I27" s="13">
        <v>5.1310555534350843</v>
      </c>
    </row>
    <row r="28" spans="1:41" x14ac:dyDescent="0.35">
      <c r="E28" s="9" t="s">
        <v>23</v>
      </c>
      <c r="F28" s="13">
        <v>0.05</v>
      </c>
      <c r="G28" s="13">
        <v>0.05</v>
      </c>
      <c r="H28" s="13">
        <v>0.05</v>
      </c>
      <c r="I28" s="13">
        <v>0.05</v>
      </c>
    </row>
    <row r="29" spans="1:41" x14ac:dyDescent="0.35">
      <c r="E29" s="9" t="s">
        <v>24</v>
      </c>
      <c r="F29" s="11">
        <v>34</v>
      </c>
      <c r="G29" s="11">
        <v>34</v>
      </c>
      <c r="H29" s="11">
        <v>34</v>
      </c>
      <c r="I29" s="11">
        <v>34</v>
      </c>
    </row>
    <row r="30" spans="1:41" x14ac:dyDescent="0.35">
      <c r="E30" s="9" t="s">
        <v>25</v>
      </c>
      <c r="F30" s="13">
        <v>2.0322445093177191</v>
      </c>
      <c r="G30" s="13">
        <v>2.0322445093177191</v>
      </c>
      <c r="H30" s="13">
        <v>2.0322445093177191</v>
      </c>
      <c r="I30" s="13">
        <v>2.0322445093177191</v>
      </c>
    </row>
    <row r="31" spans="1:41" x14ac:dyDescent="0.35">
      <c r="E31" s="20" t="s">
        <v>26</v>
      </c>
      <c r="F31" s="13">
        <f>((F30*F27)/(F28*F26))^2</f>
        <v>441.27773019514365</v>
      </c>
      <c r="G31" s="21">
        <f>((G30*G27)/(G28*G26))^2</f>
        <v>10.084054859467191</v>
      </c>
      <c r="H31" s="13">
        <f>((H30*H27)/(H28*H26))^2</f>
        <v>7.7847020322880178</v>
      </c>
      <c r="I31" s="13">
        <f>((I30*I27)/(I28*I26))^2</f>
        <v>76.876383902626117</v>
      </c>
    </row>
    <row r="32" spans="1:41" x14ac:dyDescent="0.35">
      <c r="E32" s="20" t="s">
        <v>32</v>
      </c>
      <c r="F32" s="13">
        <f>(F26/$J$26)*100</f>
        <v>0.55025881134879318</v>
      </c>
      <c r="G32" s="13">
        <f>(G26/$J$26)*100</f>
        <v>97.173090907921676</v>
      </c>
      <c r="H32" s="13">
        <f>(H26/$J$26)*100</f>
        <v>0.75979445143194302</v>
      </c>
      <c r="I32" s="13">
        <f>(I26/$J$26)*100</f>
        <v>1.516855829297584</v>
      </c>
      <c r="J32" s="22">
        <f>SUM(F32:I32)</f>
        <v>100</v>
      </c>
    </row>
    <row r="33" spans="5:14" x14ac:dyDescent="0.35">
      <c r="E33" s="20" t="s">
        <v>33</v>
      </c>
      <c r="F33" s="13">
        <f>((F30*F27)/((F29+1)*F26))^0.5</f>
        <v>0.17323234431952739</v>
      </c>
      <c r="G33" s="13">
        <f>((G30*G27)/((G29+1)*G26))^0.5</f>
        <v>6.7353439719275932E-2</v>
      </c>
      <c r="H33" s="13">
        <f>((H30*H27)/((H29+1)*H26))^0.5</f>
        <v>6.3133734349112486E-2</v>
      </c>
      <c r="I33" s="13">
        <f>((I30*I27)/((I29+1)*I26))^0.5</f>
        <v>0.11191781345047222</v>
      </c>
    </row>
    <row r="34" spans="5:14" x14ac:dyDescent="0.35">
      <c r="L34" t="s">
        <v>45</v>
      </c>
      <c r="N34" t="s">
        <v>46</v>
      </c>
    </row>
    <row r="35" spans="5:14" x14ac:dyDescent="0.35">
      <c r="E35" s="9" t="s">
        <v>14</v>
      </c>
      <c r="F35" s="9" t="s">
        <v>0</v>
      </c>
      <c r="G35" s="9" t="s">
        <v>1</v>
      </c>
      <c r="H35" s="2" t="s">
        <v>8</v>
      </c>
      <c r="I35" s="2" t="s">
        <v>55</v>
      </c>
      <c r="J35" s="20" t="s">
        <v>31</v>
      </c>
      <c r="L35" t="s">
        <v>47</v>
      </c>
      <c r="M35">
        <v>2</v>
      </c>
      <c r="N35">
        <v>2</v>
      </c>
    </row>
    <row r="36" spans="5:14" x14ac:dyDescent="0.35">
      <c r="E36" s="9" t="s">
        <v>15</v>
      </c>
      <c r="F36" s="13">
        <v>8.6285714285714281</v>
      </c>
      <c r="G36" s="13">
        <v>1523.7647058823529</v>
      </c>
      <c r="H36" s="13">
        <v>11.914285714285715</v>
      </c>
      <c r="I36" s="13">
        <v>23.785714285714285</v>
      </c>
      <c r="J36" s="19">
        <f>SUM(F36:I36)</f>
        <v>1568.0932773109243</v>
      </c>
      <c r="L36" t="s">
        <v>41</v>
      </c>
      <c r="M36">
        <v>2</v>
      </c>
    </row>
    <row r="37" spans="5:14" x14ac:dyDescent="0.35">
      <c r="E37" s="9" t="s">
        <v>16</v>
      </c>
      <c r="F37" s="13">
        <v>1</v>
      </c>
      <c r="G37" s="13">
        <v>1</v>
      </c>
      <c r="H37" s="13">
        <v>1</v>
      </c>
      <c r="I37" s="13">
        <v>1</v>
      </c>
      <c r="L37" t="s">
        <v>42</v>
      </c>
      <c r="M37">
        <v>5</v>
      </c>
      <c r="N37">
        <v>5</v>
      </c>
    </row>
    <row r="38" spans="5:14" x14ac:dyDescent="0.35">
      <c r="E38" s="9" t="s">
        <v>17</v>
      </c>
      <c r="F38" s="13">
        <v>8.6285714285714281</v>
      </c>
      <c r="G38" s="13">
        <v>1523.7647058823529</v>
      </c>
      <c r="H38" s="13">
        <v>11.914285714285715</v>
      </c>
      <c r="I38" s="13">
        <v>23.785714285714285</v>
      </c>
      <c r="L38" t="s">
        <v>43</v>
      </c>
      <c r="M38">
        <v>4</v>
      </c>
      <c r="N38">
        <v>4</v>
      </c>
    </row>
    <row r="39" spans="5:14" x14ac:dyDescent="0.35">
      <c r="E39" s="9" t="s">
        <v>18</v>
      </c>
      <c r="F39" s="13">
        <v>1</v>
      </c>
      <c r="G39" s="13">
        <v>1</v>
      </c>
      <c r="H39" s="13">
        <v>1</v>
      </c>
      <c r="I39" s="13">
        <v>1</v>
      </c>
      <c r="L39" t="s">
        <v>44</v>
      </c>
      <c r="M39">
        <v>5</v>
      </c>
      <c r="N39">
        <v>5</v>
      </c>
    </row>
    <row r="40" spans="5:14" x14ac:dyDescent="0.35">
      <c r="E40" s="9" t="s">
        <v>19</v>
      </c>
      <c r="F40" s="13">
        <v>8.6285714285714281</v>
      </c>
      <c r="G40" s="13">
        <v>1523.7647058823529</v>
      </c>
      <c r="H40" s="13">
        <v>11.914285714285715</v>
      </c>
      <c r="I40" s="13">
        <v>23.785714285714285</v>
      </c>
      <c r="L40" t="s">
        <v>31</v>
      </c>
      <c r="M40">
        <f>SUM(M35:M39)</f>
        <v>18</v>
      </c>
      <c r="N40">
        <f>SUM(N35:N39)</f>
        <v>16</v>
      </c>
    </row>
    <row r="41" spans="5:14" x14ac:dyDescent="0.35">
      <c r="E41" s="9" t="s">
        <v>20</v>
      </c>
      <c r="F41" s="13">
        <v>1.1599999999999999</v>
      </c>
      <c r="G41" s="13">
        <v>1.18</v>
      </c>
      <c r="H41" s="13">
        <v>1.1599999999999999</v>
      </c>
      <c r="I41" s="13">
        <v>1.1599999999999999</v>
      </c>
    </row>
    <row r="42" spans="5:14" x14ac:dyDescent="0.35">
      <c r="E42" s="9" t="s">
        <v>21</v>
      </c>
      <c r="F42" s="13">
        <f>F40*F41</f>
        <v>10.009142857142855</v>
      </c>
      <c r="G42" s="13">
        <f t="shared" ref="G42:I42" si="4">G40*G41</f>
        <v>1798.0423529411764</v>
      </c>
      <c r="H42" s="13">
        <f t="shared" si="4"/>
        <v>13.820571428571428</v>
      </c>
      <c r="I42" s="13">
        <f t="shared" si="4"/>
        <v>27.591428571428569</v>
      </c>
      <c r="J42" s="19">
        <f>SUM(F42:I42)</f>
        <v>1849.4634957983194</v>
      </c>
    </row>
    <row r="45" spans="5:14" ht="15.5" x14ac:dyDescent="0.35">
      <c r="E45" s="41" t="s">
        <v>14</v>
      </c>
      <c r="F45" s="41" t="s">
        <v>0</v>
      </c>
      <c r="G45" s="41" t="s">
        <v>1</v>
      </c>
      <c r="H45" s="50" t="s">
        <v>8</v>
      </c>
      <c r="I45" s="50" t="s">
        <v>55</v>
      </c>
      <c r="J45" s="51" t="s">
        <v>31</v>
      </c>
    </row>
    <row r="46" spans="5:14" ht="15.5" x14ac:dyDescent="0.35">
      <c r="E46" s="41" t="s">
        <v>15</v>
      </c>
      <c r="F46" s="43">
        <v>8.6285714285714281</v>
      </c>
      <c r="G46" s="43">
        <v>1523.7647058823529</v>
      </c>
      <c r="H46" s="43">
        <v>11.914285714285715</v>
      </c>
      <c r="I46" s="43">
        <v>23.785714285714285</v>
      </c>
      <c r="J46" s="44">
        <f>SUM(F46:I46)</f>
        <v>1568.0932773109243</v>
      </c>
    </row>
    <row r="47" spans="5:14" ht="15.5" x14ac:dyDescent="0.35">
      <c r="E47" s="41" t="s">
        <v>22</v>
      </c>
      <c r="F47" s="43">
        <v>4.4595285578167552</v>
      </c>
      <c r="G47" s="43">
        <v>119.05004265421951</v>
      </c>
      <c r="H47" s="43">
        <v>0.81786769286065453</v>
      </c>
      <c r="I47" s="43">
        <v>5.1310555534350843</v>
      </c>
      <c r="J47" s="49"/>
    </row>
    <row r="48" spans="5:14" ht="15.5" x14ac:dyDescent="0.35">
      <c r="E48" s="41" t="s">
        <v>23</v>
      </c>
      <c r="F48" s="43">
        <v>0.05</v>
      </c>
      <c r="G48" s="43">
        <v>0.05</v>
      </c>
      <c r="H48" s="43">
        <v>0.05</v>
      </c>
      <c r="I48" s="43">
        <v>0.05</v>
      </c>
      <c r="J48" s="49"/>
    </row>
    <row r="49" spans="5:10" ht="15.5" x14ac:dyDescent="0.35">
      <c r="E49" s="41" t="s">
        <v>24</v>
      </c>
      <c r="F49" s="45">
        <v>34</v>
      </c>
      <c r="G49" s="45">
        <v>34</v>
      </c>
      <c r="H49" s="45">
        <v>34</v>
      </c>
      <c r="I49" s="45">
        <v>34</v>
      </c>
      <c r="J49" s="49"/>
    </row>
    <row r="50" spans="5:10" ht="15.5" x14ac:dyDescent="0.35">
      <c r="E50" s="41" t="s">
        <v>25</v>
      </c>
      <c r="F50" s="43">
        <v>2.0322445093177191</v>
      </c>
      <c r="G50" s="43">
        <v>2.0322445093177191</v>
      </c>
      <c r="H50" s="43">
        <v>2.0322445093177191</v>
      </c>
      <c r="I50" s="43">
        <v>2.0322445093177191</v>
      </c>
      <c r="J50" s="49"/>
    </row>
    <row r="51" spans="5:10" ht="15.5" x14ac:dyDescent="0.35">
      <c r="E51" s="51" t="s">
        <v>26</v>
      </c>
      <c r="F51" s="43">
        <f>((F50*F47)/(F48*F46))^2</f>
        <v>441.27773019514365</v>
      </c>
      <c r="G51" s="43">
        <f>((G50*G47)/(G48*G46))^2</f>
        <v>10.084054859467191</v>
      </c>
      <c r="H51" s="43">
        <f>((H50*H47)/(H48*H46))^2</f>
        <v>7.7847020322880178</v>
      </c>
      <c r="I51" s="43">
        <f>((I50*I47)/(I48*I46))^2</f>
        <v>76.876383902626117</v>
      </c>
      <c r="J51" s="49"/>
    </row>
    <row r="52" spans="5:10" ht="15.5" x14ac:dyDescent="0.35">
      <c r="E52" s="41" t="s">
        <v>32</v>
      </c>
      <c r="F52" s="43">
        <f>(F46/$J$26)*100</f>
        <v>0.55025881134879318</v>
      </c>
      <c r="G52" s="43">
        <f>(G46/$J$26)*100</f>
        <v>97.173090907921676</v>
      </c>
      <c r="H52" s="43">
        <f>(H46/$J$26)*100</f>
        <v>0.75979445143194302</v>
      </c>
      <c r="I52" s="43">
        <f>(I46/$J$26)*100</f>
        <v>1.516855829297584</v>
      </c>
      <c r="J52" s="52">
        <f>SUM(F52:I52)</f>
        <v>100</v>
      </c>
    </row>
    <row r="53" spans="5:10" ht="15.5" x14ac:dyDescent="0.35">
      <c r="E53" s="53" t="s">
        <v>33</v>
      </c>
      <c r="F53" s="47">
        <f>((F50*F47)/((F49+1)*F46))^0.5</f>
        <v>0.17323234431952739</v>
      </c>
      <c r="G53" s="47">
        <f>((G50*G47)/((G49+1)*G46))^0.5</f>
        <v>6.7353439719275932E-2</v>
      </c>
      <c r="H53" s="47">
        <f>((H50*H47)/((H49+1)*H46))^0.5</f>
        <v>6.3133734349112486E-2</v>
      </c>
      <c r="I53" s="47">
        <f>((I50*I47)/((I49+1)*I46))^0.5</f>
        <v>0.11191781345047222</v>
      </c>
      <c r="J53" s="49"/>
    </row>
    <row r="54" spans="5:10" ht="15.5" x14ac:dyDescent="0.35">
      <c r="E54" s="41" t="s">
        <v>15</v>
      </c>
      <c r="F54" s="43">
        <v>8.6285714285714281</v>
      </c>
      <c r="G54" s="43">
        <v>1523.7647058823529</v>
      </c>
      <c r="H54" s="43">
        <v>11.914285714285715</v>
      </c>
      <c r="I54" s="43">
        <v>23.785714285714285</v>
      </c>
      <c r="J54" s="44">
        <f>SUM(F54:I54)</f>
        <v>1568.0932773109243</v>
      </c>
    </row>
    <row r="55" spans="5:10" ht="15.5" x14ac:dyDescent="0.35">
      <c r="E55" s="41" t="s">
        <v>16</v>
      </c>
      <c r="F55" s="43">
        <v>1</v>
      </c>
      <c r="G55" s="43">
        <v>1</v>
      </c>
      <c r="H55" s="43">
        <v>1</v>
      </c>
      <c r="I55" s="43">
        <v>1</v>
      </c>
      <c r="J55" s="49"/>
    </row>
    <row r="56" spans="5:10" ht="15.5" x14ac:dyDescent="0.35">
      <c r="E56" s="41" t="s">
        <v>17</v>
      </c>
      <c r="F56" s="43">
        <v>8.6285714285714281</v>
      </c>
      <c r="G56" s="43">
        <v>1523.7647058823529</v>
      </c>
      <c r="H56" s="43">
        <v>11.914285714285715</v>
      </c>
      <c r="I56" s="43">
        <v>23.785714285714285</v>
      </c>
      <c r="J56" s="49"/>
    </row>
    <row r="57" spans="5:10" ht="15.5" x14ac:dyDescent="0.35">
      <c r="E57" s="41" t="s">
        <v>18</v>
      </c>
      <c r="F57" s="43">
        <v>1</v>
      </c>
      <c r="G57" s="43">
        <v>1</v>
      </c>
      <c r="H57" s="43">
        <v>1</v>
      </c>
      <c r="I57" s="43">
        <v>1</v>
      </c>
      <c r="J57" s="49"/>
    </row>
    <row r="58" spans="5:10" ht="15.5" x14ac:dyDescent="0.35">
      <c r="E58" s="41" t="s">
        <v>19</v>
      </c>
      <c r="F58" s="43">
        <v>8.6285714285714281</v>
      </c>
      <c r="G58" s="43">
        <v>1523.7647058823529</v>
      </c>
      <c r="H58" s="43">
        <v>11.914285714285715</v>
      </c>
      <c r="I58" s="43">
        <v>23.785714285714285</v>
      </c>
      <c r="J58" s="49"/>
    </row>
    <row r="59" spans="5:10" ht="15.5" x14ac:dyDescent="0.35">
      <c r="E59" s="41" t="s">
        <v>20</v>
      </c>
      <c r="F59" s="43">
        <v>1.1599999999999999</v>
      </c>
      <c r="G59" s="43">
        <v>1.18</v>
      </c>
      <c r="H59" s="43">
        <v>1.1599999999999999</v>
      </c>
      <c r="I59" s="43">
        <v>1.1599999999999999</v>
      </c>
      <c r="J59" s="49"/>
    </row>
    <row r="60" spans="5:10" ht="15.5" x14ac:dyDescent="0.35">
      <c r="E60" s="46" t="s">
        <v>21</v>
      </c>
      <c r="F60" s="47">
        <f>F58*F59</f>
        <v>10.009142857142855</v>
      </c>
      <c r="G60" s="47">
        <f t="shared" ref="G60:I60" si="5">G58*G59</f>
        <v>1798.0423529411764</v>
      </c>
      <c r="H60" s="47">
        <f t="shared" si="5"/>
        <v>13.820571428571428</v>
      </c>
      <c r="I60" s="47">
        <f t="shared" si="5"/>
        <v>27.591428571428569</v>
      </c>
      <c r="J60" s="44">
        <f>SUM(F60:I60)</f>
        <v>1849.4634957983194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DCA3-6124-490C-9D8F-D167F018CAAA}">
  <dimension ref="A2:AO53"/>
  <sheetViews>
    <sheetView rightToLeft="1" topLeftCell="A31" zoomScale="90" zoomScaleNormal="90" workbookViewId="0">
      <selection activeCell="G38" sqref="G38:U53"/>
    </sheetView>
  </sheetViews>
  <sheetFormatPr defaultColWidth="8.54296875" defaultRowHeight="14.5" x14ac:dyDescent="0.35"/>
  <cols>
    <col min="1" max="1" width="18.81640625" style="7" bestFit="1" customWidth="1"/>
    <col min="2" max="5" width="8.54296875" style="7"/>
    <col min="6" max="6" width="13.90625" style="7" bestFit="1" customWidth="1"/>
    <col min="7" max="7" width="15.81640625" style="7" bestFit="1" customWidth="1"/>
    <col min="8" max="8" width="13.08984375" style="7" bestFit="1" customWidth="1"/>
    <col min="9" max="9" width="11.90625" style="7" bestFit="1" customWidth="1"/>
    <col min="10" max="10" width="15" style="7" bestFit="1" customWidth="1"/>
    <col min="11" max="18" width="8.54296875" style="7" hidden="1" customWidth="1"/>
    <col min="19" max="19" width="12.453125" style="7" hidden="1" customWidth="1"/>
    <col min="20" max="20" width="20" style="7" bestFit="1" customWidth="1"/>
    <col min="21" max="21" width="12.1796875" style="7" bestFit="1" customWidth="1"/>
    <col min="22" max="24" width="8.54296875" style="7"/>
    <col min="25" max="25" width="7.453125" style="7" customWidth="1"/>
    <col min="26" max="16384" width="8.54296875" style="7"/>
  </cols>
  <sheetData>
    <row r="2" spans="1:41" x14ac:dyDescent="0.35">
      <c r="A2" s="9" t="s">
        <v>6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  <c r="Z2" s="10">
        <v>25</v>
      </c>
      <c r="AA2" s="10">
        <v>26</v>
      </c>
      <c r="AB2" s="10">
        <v>27</v>
      </c>
      <c r="AC2" s="10">
        <v>28</v>
      </c>
      <c r="AD2" s="10">
        <v>29</v>
      </c>
      <c r="AE2" s="10">
        <v>30</v>
      </c>
      <c r="AF2" s="10">
        <v>31</v>
      </c>
      <c r="AG2" s="10">
        <v>32</v>
      </c>
      <c r="AH2" s="10">
        <v>33</v>
      </c>
      <c r="AI2" s="10">
        <v>34</v>
      </c>
      <c r="AJ2" s="10">
        <v>35</v>
      </c>
      <c r="AK2" s="10" t="s">
        <v>5</v>
      </c>
      <c r="AL2" s="10" t="s">
        <v>10</v>
      </c>
      <c r="AM2" s="10" t="s">
        <v>11</v>
      </c>
      <c r="AN2" s="10" t="s">
        <v>12</v>
      </c>
      <c r="AO2" s="10" t="s">
        <v>13</v>
      </c>
    </row>
    <row r="3" spans="1:41" x14ac:dyDescent="0.35">
      <c r="A3" s="9" t="s">
        <v>0</v>
      </c>
      <c r="B3" s="3">
        <v>8</v>
      </c>
      <c r="C3" s="3">
        <v>14</v>
      </c>
      <c r="D3" s="3">
        <v>15</v>
      </c>
      <c r="E3" s="3">
        <v>13</v>
      </c>
      <c r="F3" s="6">
        <v>14</v>
      </c>
      <c r="G3" s="6">
        <v>16</v>
      </c>
      <c r="H3" s="6">
        <v>11</v>
      </c>
      <c r="I3" s="6">
        <v>13</v>
      </c>
      <c r="J3" s="6">
        <v>14</v>
      </c>
      <c r="K3" s="6">
        <v>11</v>
      </c>
      <c r="L3" s="6">
        <v>9</v>
      </c>
      <c r="M3" s="6">
        <v>14</v>
      </c>
      <c r="N3" s="6">
        <v>12</v>
      </c>
      <c r="O3" s="6">
        <v>13</v>
      </c>
      <c r="P3" s="6">
        <v>9</v>
      </c>
      <c r="Q3" s="6">
        <v>15</v>
      </c>
      <c r="R3" s="6">
        <v>13</v>
      </c>
      <c r="S3" s="6">
        <v>10</v>
      </c>
      <c r="T3" s="6">
        <v>10</v>
      </c>
      <c r="U3" s="6">
        <v>15</v>
      </c>
      <c r="V3" s="6">
        <v>13</v>
      </c>
      <c r="W3" s="6">
        <v>9</v>
      </c>
      <c r="X3" s="6">
        <v>12</v>
      </c>
      <c r="Y3" s="6">
        <v>10</v>
      </c>
      <c r="Z3" s="6">
        <v>9</v>
      </c>
      <c r="AA3" s="6">
        <v>14</v>
      </c>
      <c r="AB3" s="6">
        <v>13</v>
      </c>
      <c r="AC3" s="6">
        <v>10</v>
      </c>
      <c r="AD3" s="6">
        <v>13</v>
      </c>
      <c r="AE3" s="6">
        <v>13</v>
      </c>
      <c r="AF3" s="6">
        <v>13</v>
      </c>
      <c r="AG3" s="6">
        <v>15</v>
      </c>
      <c r="AH3" s="6">
        <v>13</v>
      </c>
      <c r="AI3" s="6">
        <v>13</v>
      </c>
      <c r="AJ3" s="6">
        <v>11</v>
      </c>
      <c r="AK3" s="6">
        <f>AVERAGE(C3:AJ3)</f>
        <v>12.411764705882353</v>
      </c>
      <c r="AL3" s="6">
        <f>_xlfn.STDEV.S(C3:AJ3)</f>
        <v>2.0017817375471227</v>
      </c>
      <c r="AM3" s="6">
        <f>AK3+2*AL3</f>
        <v>16.415328180976598</v>
      </c>
      <c r="AN3" s="6">
        <f t="shared" ref="AN3:AN6" si="0">IF(AK3-2*AL3&lt;0,0,AK3-2*AL3)</f>
        <v>8.4082012307881087</v>
      </c>
      <c r="AO3" s="6">
        <f>_xlfn.T.INV(0.975,COUNT(B3:AJ3)-1)</f>
        <v>2.0322445093177191</v>
      </c>
    </row>
    <row r="4" spans="1:41" x14ac:dyDescent="0.35">
      <c r="A4" s="9" t="s">
        <v>1</v>
      </c>
      <c r="B4" s="6">
        <v>405</v>
      </c>
      <c r="C4" s="8">
        <v>400</v>
      </c>
      <c r="D4" s="6">
        <v>420</v>
      </c>
      <c r="E4" s="6">
        <v>412</v>
      </c>
      <c r="F4" s="6">
        <v>416</v>
      </c>
      <c r="G4" s="6">
        <v>416</v>
      </c>
      <c r="H4" s="6">
        <v>429</v>
      </c>
      <c r="I4" s="6">
        <v>416</v>
      </c>
      <c r="J4" s="6">
        <v>432</v>
      </c>
      <c r="K4" s="6">
        <v>428</v>
      </c>
      <c r="L4" s="6">
        <v>414</v>
      </c>
      <c r="M4" s="6">
        <v>435</v>
      </c>
      <c r="N4" s="6">
        <v>415</v>
      </c>
      <c r="O4" s="6">
        <v>424</v>
      </c>
      <c r="P4" s="6">
        <v>416</v>
      </c>
      <c r="Q4" s="6">
        <v>415</v>
      </c>
      <c r="R4" s="6">
        <v>429</v>
      </c>
      <c r="S4" s="6">
        <v>434</v>
      </c>
      <c r="T4" s="6">
        <v>434</v>
      </c>
      <c r="U4" s="6">
        <v>425</v>
      </c>
      <c r="V4" s="6">
        <v>418</v>
      </c>
      <c r="W4" s="6">
        <v>425</v>
      </c>
      <c r="X4" s="6">
        <v>432</v>
      </c>
      <c r="Y4" s="6">
        <v>435</v>
      </c>
      <c r="Z4" s="6">
        <v>414</v>
      </c>
      <c r="AA4" s="6">
        <v>415</v>
      </c>
      <c r="AB4" s="6">
        <v>412</v>
      </c>
      <c r="AC4" s="6">
        <v>435</v>
      </c>
      <c r="AD4" s="6">
        <v>414</v>
      </c>
      <c r="AE4" s="6">
        <v>424</v>
      </c>
      <c r="AF4" s="6">
        <v>435</v>
      </c>
      <c r="AG4" s="6">
        <v>416</v>
      </c>
      <c r="AH4" s="6">
        <v>425</v>
      </c>
      <c r="AI4" s="6">
        <v>424</v>
      </c>
      <c r="AJ4" s="6">
        <v>428</v>
      </c>
      <c r="AK4" s="6">
        <f>AVERAGE(C4:AJ4)</f>
        <v>422.41176470588238</v>
      </c>
      <c r="AL4" s="6">
        <f>_xlfn.STDEV.S(C4:AJ4)</f>
        <v>8.859569888523124</v>
      </c>
      <c r="AM4" s="6">
        <f>AK4+2*AL4</f>
        <v>440.1309044829286</v>
      </c>
      <c r="AN4" s="6">
        <f t="shared" si="0"/>
        <v>404.69262492883615</v>
      </c>
      <c r="AO4" s="6">
        <f>_xlfn.T.INV(0.975,COUNT(B4:AJ4)-1)</f>
        <v>2.0322445093177191</v>
      </c>
    </row>
    <row r="5" spans="1:41" x14ac:dyDescent="0.35">
      <c r="A5" s="9" t="s">
        <v>56</v>
      </c>
      <c r="B5" s="6">
        <v>8</v>
      </c>
      <c r="C5" s="6">
        <v>9</v>
      </c>
      <c r="D5" s="6">
        <v>10</v>
      </c>
      <c r="E5" s="6">
        <v>9</v>
      </c>
      <c r="F5" s="6">
        <v>9</v>
      </c>
      <c r="G5" s="6">
        <v>8</v>
      </c>
      <c r="H5" s="6">
        <v>12</v>
      </c>
      <c r="I5" s="6">
        <v>9</v>
      </c>
      <c r="J5" s="6">
        <v>10</v>
      </c>
      <c r="K5" s="6">
        <v>10</v>
      </c>
      <c r="L5" s="6">
        <v>8</v>
      </c>
      <c r="M5" s="6">
        <v>9</v>
      </c>
      <c r="N5" s="6">
        <v>11</v>
      </c>
      <c r="O5" s="6">
        <v>10</v>
      </c>
      <c r="P5" s="6">
        <v>10</v>
      </c>
      <c r="Q5" s="6">
        <v>11</v>
      </c>
      <c r="R5" s="6">
        <v>11</v>
      </c>
      <c r="S5" s="6">
        <v>10</v>
      </c>
      <c r="T5" s="6">
        <v>10</v>
      </c>
      <c r="U5" s="6">
        <v>8</v>
      </c>
      <c r="V5" s="6">
        <v>10</v>
      </c>
      <c r="W5" s="6">
        <v>8</v>
      </c>
      <c r="X5" s="6">
        <v>8</v>
      </c>
      <c r="Y5" s="6">
        <v>9</v>
      </c>
      <c r="Z5" s="6">
        <v>9</v>
      </c>
      <c r="AA5" s="6">
        <v>9</v>
      </c>
      <c r="AB5" s="6">
        <v>8</v>
      </c>
      <c r="AC5" s="6">
        <v>8</v>
      </c>
      <c r="AD5" s="6">
        <v>10</v>
      </c>
      <c r="AE5" s="6">
        <v>8</v>
      </c>
      <c r="AF5" s="6">
        <v>8</v>
      </c>
      <c r="AG5" s="6">
        <v>10</v>
      </c>
      <c r="AH5" s="6">
        <v>10</v>
      </c>
      <c r="AI5" s="6">
        <v>10</v>
      </c>
      <c r="AJ5" s="6">
        <v>11</v>
      </c>
      <c r="AK5" s="6">
        <f>AVERAGE(C5:AJ5)</f>
        <v>9.4117647058823533</v>
      </c>
      <c r="AL5" s="6">
        <f>_xlfn.STDEV.S(C5:AJ5)</f>
        <v>1.1041971458477826</v>
      </c>
      <c r="AM5" s="6">
        <f>AK5+2*AL5</f>
        <v>11.620158997577919</v>
      </c>
      <c r="AN5" s="6">
        <f t="shared" si="0"/>
        <v>7.2033704141867876</v>
      </c>
      <c r="AO5" s="6">
        <f>_xlfn.T.INV(0.975,COUNT(B5:AJ5)-1)</f>
        <v>2.0322445093177191</v>
      </c>
    </row>
    <row r="6" spans="1:41" x14ac:dyDescent="0.35">
      <c r="A6" s="9" t="s">
        <v>2</v>
      </c>
      <c r="B6" s="6">
        <v>30</v>
      </c>
      <c r="C6" s="6">
        <v>21</v>
      </c>
      <c r="D6" s="6">
        <v>38</v>
      </c>
      <c r="E6" s="8">
        <v>44</v>
      </c>
      <c r="F6" s="6">
        <v>32</v>
      </c>
      <c r="G6" s="6">
        <v>33</v>
      </c>
      <c r="H6" s="6">
        <v>31</v>
      </c>
      <c r="I6" s="6">
        <v>23</v>
      </c>
      <c r="J6" s="6">
        <v>29</v>
      </c>
      <c r="K6" s="6">
        <v>25</v>
      </c>
      <c r="L6" s="6">
        <v>26</v>
      </c>
      <c r="M6" s="6">
        <v>38</v>
      </c>
      <c r="N6" s="6">
        <v>36</v>
      </c>
      <c r="O6" s="6">
        <v>39</v>
      </c>
      <c r="P6" s="6">
        <v>23</v>
      </c>
      <c r="Q6" s="6">
        <v>29</v>
      </c>
      <c r="R6" s="6">
        <v>32</v>
      </c>
      <c r="S6" s="6">
        <v>34</v>
      </c>
      <c r="T6" s="6">
        <v>30</v>
      </c>
      <c r="U6" s="6">
        <v>30</v>
      </c>
      <c r="V6" s="6">
        <v>32</v>
      </c>
      <c r="W6" s="6">
        <v>32</v>
      </c>
      <c r="X6" s="6">
        <v>33</v>
      </c>
      <c r="Y6" s="6">
        <v>28</v>
      </c>
      <c r="Z6" s="6">
        <v>26</v>
      </c>
      <c r="AA6" s="6">
        <v>28</v>
      </c>
      <c r="AB6" s="6">
        <v>31</v>
      </c>
      <c r="AC6" s="6">
        <v>26</v>
      </c>
      <c r="AD6" s="6">
        <v>36</v>
      </c>
      <c r="AE6" s="6">
        <v>36</v>
      </c>
      <c r="AF6" s="6">
        <v>33</v>
      </c>
      <c r="AG6" s="6">
        <v>28</v>
      </c>
      <c r="AH6" s="6">
        <v>30</v>
      </c>
      <c r="AI6" s="6">
        <v>31</v>
      </c>
      <c r="AJ6" s="6">
        <v>35</v>
      </c>
      <c r="AK6" s="6">
        <f>AVERAGE(B6:AJ6)</f>
        <v>31.085714285714285</v>
      </c>
      <c r="AL6" s="6">
        <f>_xlfn.STDEV.S(C6:AJ6)</f>
        <v>4.9955416843564233</v>
      </c>
      <c r="AM6" s="6">
        <f>AK6+2*AL6</f>
        <v>41.076797654427132</v>
      </c>
      <c r="AN6" s="6">
        <f t="shared" si="0"/>
        <v>21.094630917001439</v>
      </c>
      <c r="AO6" s="6">
        <f>_xlfn.T.INV(0.975,COUNT(B6:AJ6)-1)</f>
        <v>2.0322445093177191</v>
      </c>
    </row>
    <row r="9" spans="1:41" x14ac:dyDescent="0.35">
      <c r="A9" s="9" t="s">
        <v>1</v>
      </c>
      <c r="B9" s="6">
        <v>405</v>
      </c>
      <c r="C9" s="8"/>
      <c r="D9" s="6">
        <v>420</v>
      </c>
      <c r="E9" s="6">
        <v>412</v>
      </c>
      <c r="F9" s="6">
        <v>416</v>
      </c>
      <c r="G9" s="6">
        <v>416</v>
      </c>
      <c r="H9" s="6">
        <v>429</v>
      </c>
      <c r="I9" s="6">
        <v>416</v>
      </c>
      <c r="J9" s="6">
        <v>432</v>
      </c>
      <c r="K9" s="6">
        <v>428</v>
      </c>
      <c r="L9" s="6">
        <v>414</v>
      </c>
      <c r="M9" s="6">
        <v>435</v>
      </c>
      <c r="N9" s="6">
        <v>415</v>
      </c>
      <c r="O9" s="6">
        <v>424</v>
      </c>
      <c r="P9" s="6">
        <v>416</v>
      </c>
      <c r="Q9" s="6">
        <v>415</v>
      </c>
      <c r="R9" s="6">
        <v>429</v>
      </c>
      <c r="S9" s="6">
        <v>434</v>
      </c>
      <c r="T9" s="6">
        <v>434</v>
      </c>
      <c r="U9" s="6">
        <v>425</v>
      </c>
      <c r="V9" s="6">
        <v>418</v>
      </c>
      <c r="W9" s="6">
        <v>425</v>
      </c>
      <c r="X9" s="6">
        <v>432</v>
      </c>
      <c r="Y9" s="6">
        <v>435</v>
      </c>
      <c r="Z9" s="6">
        <v>414</v>
      </c>
      <c r="AA9" s="6">
        <v>415</v>
      </c>
      <c r="AB9" s="6">
        <v>412</v>
      </c>
      <c r="AC9" s="6">
        <v>435</v>
      </c>
      <c r="AD9" s="6">
        <v>414</v>
      </c>
      <c r="AE9" s="6">
        <v>424</v>
      </c>
      <c r="AF9" s="6">
        <v>435</v>
      </c>
      <c r="AG9" s="6">
        <v>416</v>
      </c>
      <c r="AH9" s="6">
        <v>425</v>
      </c>
      <c r="AI9" s="6">
        <v>424</v>
      </c>
      <c r="AJ9" s="6">
        <v>428</v>
      </c>
      <c r="AK9" s="6">
        <f>AVERAGE(C9:AJ9)</f>
        <v>423.09090909090907</v>
      </c>
      <c r="AL9" s="6">
        <f>_xlfn.STDEV.S(C9:AJ9)</f>
        <v>8.0481505498298969</v>
      </c>
      <c r="AM9" s="6">
        <f>AK9+2*AL9</f>
        <v>439.18721019056886</v>
      </c>
      <c r="AN9" s="6">
        <f t="shared" ref="AN9:AN10" si="1">IF(AK9-2*AL9&lt;0,0,AK9-2*AL9)</f>
        <v>406.99460799124927</v>
      </c>
      <c r="AO9" s="6">
        <f>_xlfn.T.INV(0.975,COUNT(B9:AJ9)-1)</f>
        <v>2.0345152974493379</v>
      </c>
    </row>
    <row r="10" spans="1:41" x14ac:dyDescent="0.35">
      <c r="A10" s="9" t="s">
        <v>2</v>
      </c>
      <c r="B10" s="6">
        <v>30</v>
      </c>
      <c r="C10" s="6">
        <v>21</v>
      </c>
      <c r="D10" s="6">
        <v>38</v>
      </c>
      <c r="E10" s="8"/>
      <c r="F10" s="6">
        <v>32</v>
      </c>
      <c r="G10" s="6">
        <v>33</v>
      </c>
      <c r="H10" s="6">
        <v>31</v>
      </c>
      <c r="I10" s="6">
        <v>23</v>
      </c>
      <c r="J10" s="6">
        <v>29</v>
      </c>
      <c r="K10" s="6">
        <v>25</v>
      </c>
      <c r="L10" s="6">
        <v>26</v>
      </c>
      <c r="M10" s="6">
        <v>38</v>
      </c>
      <c r="N10" s="6">
        <v>36</v>
      </c>
      <c r="O10" s="6">
        <v>39</v>
      </c>
      <c r="P10" s="6">
        <v>23</v>
      </c>
      <c r="Q10" s="6">
        <v>29</v>
      </c>
      <c r="R10" s="6">
        <v>32</v>
      </c>
      <c r="S10" s="6">
        <v>34</v>
      </c>
      <c r="T10" s="6">
        <v>30</v>
      </c>
      <c r="U10" s="6">
        <v>30</v>
      </c>
      <c r="V10" s="6">
        <v>32</v>
      </c>
      <c r="W10" s="6">
        <v>32</v>
      </c>
      <c r="X10" s="6">
        <v>33</v>
      </c>
      <c r="Y10" s="6">
        <v>28</v>
      </c>
      <c r="Z10" s="6">
        <v>26</v>
      </c>
      <c r="AA10" s="6">
        <v>28</v>
      </c>
      <c r="AB10" s="6">
        <v>31</v>
      </c>
      <c r="AC10" s="6">
        <v>26</v>
      </c>
      <c r="AD10" s="6">
        <v>36</v>
      </c>
      <c r="AE10" s="6">
        <v>36</v>
      </c>
      <c r="AF10" s="6">
        <v>33</v>
      </c>
      <c r="AG10" s="6">
        <v>28</v>
      </c>
      <c r="AH10" s="6">
        <v>30</v>
      </c>
      <c r="AI10" s="6">
        <v>31</v>
      </c>
      <c r="AJ10" s="6">
        <v>35</v>
      </c>
      <c r="AK10" s="6">
        <f>AVERAGE(B10:AJ10)</f>
        <v>30.705882352941178</v>
      </c>
      <c r="AL10" s="6">
        <f>_xlfn.STDEV.S(C10:AJ10)</f>
        <v>4.5157552474138249</v>
      </c>
      <c r="AM10" s="6">
        <f>AK10+2*AL10</f>
        <v>39.737392847768831</v>
      </c>
      <c r="AN10" s="6">
        <f t="shared" si="1"/>
        <v>21.674371858113528</v>
      </c>
      <c r="AO10" s="6">
        <f>_xlfn.T.INV(0.975,COUNT(B10:AJ10)-1)</f>
        <v>2.0345152974493379</v>
      </c>
    </row>
    <row r="17" spans="7:26" x14ac:dyDescent="0.35">
      <c r="G17" s="9" t="s">
        <v>14</v>
      </c>
      <c r="H17" s="33" t="s">
        <v>0</v>
      </c>
      <c r="I17" s="33" t="s">
        <v>1</v>
      </c>
      <c r="J17" s="9" t="s">
        <v>56</v>
      </c>
      <c r="K17" s="33" t="s">
        <v>35</v>
      </c>
      <c r="L17" s="33" t="s">
        <v>31</v>
      </c>
      <c r="T17" s="9" t="s">
        <v>2</v>
      </c>
      <c r="U17" s="9" t="s">
        <v>31</v>
      </c>
    </row>
    <row r="18" spans="7:26" x14ac:dyDescent="0.35">
      <c r="G18" s="31" t="s">
        <v>15</v>
      </c>
      <c r="H18" s="5">
        <v>12.411764705882353</v>
      </c>
      <c r="I18" s="5">
        <v>423.09090909090907</v>
      </c>
      <c r="J18" s="5">
        <v>9.4117647058823533</v>
      </c>
      <c r="K18" s="5">
        <v>37.857142857142854</v>
      </c>
      <c r="L18" s="34">
        <f>SUM(H18:K18)</f>
        <v>482.77158135981665</v>
      </c>
      <c r="M18" s="5"/>
      <c r="N18" s="5"/>
      <c r="O18" s="5"/>
      <c r="P18" s="5"/>
      <c r="Q18" s="5"/>
      <c r="R18" s="5"/>
      <c r="S18" s="5"/>
      <c r="T18" s="5">
        <v>30.705882352941178</v>
      </c>
      <c r="U18" s="25">
        <f>H18+I18+J18+T18</f>
        <v>475.62032085561498</v>
      </c>
    </row>
    <row r="19" spans="7:26" x14ac:dyDescent="0.35">
      <c r="G19" s="31" t="s">
        <v>22</v>
      </c>
      <c r="H19" s="5">
        <v>2.0017817375471227</v>
      </c>
      <c r="I19" s="5">
        <v>8.0481505498298969</v>
      </c>
      <c r="J19" s="5">
        <v>1.1041971458477826</v>
      </c>
      <c r="K19" s="5">
        <v>10.037907207439671</v>
      </c>
      <c r="L19" s="34"/>
      <c r="M19" s="5"/>
      <c r="N19" s="5"/>
      <c r="O19" s="5"/>
      <c r="P19" s="5"/>
      <c r="Q19" s="5"/>
      <c r="R19" s="5"/>
      <c r="S19" s="5"/>
      <c r="T19" s="5">
        <v>4.5157552474138249</v>
      </c>
      <c r="U19" s="25"/>
      <c r="X19" s="25"/>
    </row>
    <row r="20" spans="7:26" x14ac:dyDescent="0.35">
      <c r="G20" s="31" t="s">
        <v>23</v>
      </c>
      <c r="H20" s="13">
        <v>0.05</v>
      </c>
      <c r="I20" s="13">
        <v>0.05</v>
      </c>
      <c r="J20" s="13">
        <v>0.05</v>
      </c>
      <c r="K20" s="13">
        <v>0.05</v>
      </c>
      <c r="L20" s="34"/>
      <c r="M20" s="4"/>
      <c r="N20" s="4"/>
      <c r="O20" s="4"/>
      <c r="P20" s="4"/>
      <c r="Q20" s="4"/>
      <c r="R20" s="4"/>
      <c r="S20" s="4"/>
      <c r="T20" s="4">
        <v>0.05</v>
      </c>
    </row>
    <row r="21" spans="7:26" x14ac:dyDescent="0.35">
      <c r="G21" s="31" t="s">
        <v>24</v>
      </c>
      <c r="H21" s="11">
        <v>34</v>
      </c>
      <c r="I21" s="11">
        <v>33</v>
      </c>
      <c r="J21" s="11">
        <v>34</v>
      </c>
      <c r="K21" s="11">
        <v>34</v>
      </c>
      <c r="L21" s="34"/>
      <c r="M21" s="4"/>
      <c r="N21" s="4"/>
      <c r="O21" s="4"/>
      <c r="P21" s="4"/>
      <c r="Q21" s="4"/>
      <c r="R21" s="4"/>
      <c r="S21" s="4"/>
      <c r="T21" s="4">
        <v>33</v>
      </c>
      <c r="X21" s="25"/>
    </row>
    <row r="22" spans="7:26" x14ac:dyDescent="0.35">
      <c r="G22" s="31" t="s">
        <v>25</v>
      </c>
      <c r="H22" s="13">
        <v>2.0322445093177191</v>
      </c>
      <c r="I22" s="5">
        <v>2.0345152974493379</v>
      </c>
      <c r="J22" s="13">
        <v>2.0322445093177191</v>
      </c>
      <c r="K22" s="13">
        <v>2.0322445093177191</v>
      </c>
      <c r="L22" s="34"/>
      <c r="M22" s="5"/>
      <c r="N22" s="5"/>
      <c r="O22" s="5"/>
      <c r="P22" s="5"/>
      <c r="Q22" s="5"/>
      <c r="R22" s="5"/>
      <c r="S22" s="5"/>
      <c r="T22" s="5">
        <v>2.0345152974493379</v>
      </c>
    </row>
    <row r="23" spans="7:26" x14ac:dyDescent="0.35">
      <c r="G23" s="32" t="s">
        <v>26</v>
      </c>
      <c r="H23" s="13">
        <f>((H22*H19)/(H20*H18))^2</f>
        <v>42.971279652935252</v>
      </c>
      <c r="I23" s="5">
        <f>((I22*I19)/(I20*I18))^2</f>
        <v>0.59911019025208245</v>
      </c>
      <c r="J23" s="13">
        <f>((J22*J19)/(J20*J18))^2</f>
        <v>22.738563611004448</v>
      </c>
      <c r="K23" s="5">
        <f>((K22*K19)/(K20*K18))^2</f>
        <v>116.14555524347072</v>
      </c>
      <c r="L23" s="34"/>
      <c r="M23" s="4"/>
      <c r="N23" s="4"/>
      <c r="O23" s="4"/>
      <c r="P23" s="4"/>
      <c r="Q23" s="4"/>
      <c r="R23" s="4"/>
      <c r="S23" s="4"/>
      <c r="T23" s="13">
        <f>((T22*T19)/(T20*T18))^2</f>
        <v>35.8096056073054</v>
      </c>
    </row>
    <row r="24" spans="7:26" x14ac:dyDescent="0.35">
      <c r="G24" s="32" t="s">
        <v>32</v>
      </c>
      <c r="H24" s="13">
        <f>(H18/$U$18)*100</f>
        <v>2.609595124858052</v>
      </c>
      <c r="I24" s="21">
        <f>(I18/$U$18)*100</f>
        <v>88.955599779629196</v>
      </c>
      <c r="J24" s="13">
        <f>(J18/$U$18)*100</f>
        <v>1.9788399051056318</v>
      </c>
      <c r="K24" s="13">
        <f>(K18/$L$18)*100</f>
        <v>7.8416262097514347</v>
      </c>
      <c r="L24" s="34">
        <f>SUM(H24:K24)</f>
        <v>101.38566101934431</v>
      </c>
      <c r="M24" s="4"/>
      <c r="N24" s="4"/>
      <c r="O24" s="4"/>
      <c r="P24" s="4"/>
      <c r="Q24" s="4"/>
      <c r="R24" s="4"/>
      <c r="S24" s="4"/>
      <c r="T24" s="13">
        <f>(T18/$U$18)*100</f>
        <v>6.4559651904071247</v>
      </c>
      <c r="U24" s="25">
        <v>100</v>
      </c>
    </row>
    <row r="25" spans="7:26" x14ac:dyDescent="0.35">
      <c r="G25" s="32" t="s">
        <v>33</v>
      </c>
      <c r="H25" s="13">
        <f>((H22*H19)/((H21+1)*H18))^0.5</f>
        <v>9.6771071921450888E-2</v>
      </c>
      <c r="I25" s="13">
        <f>((I22*I19)/((I21+1)*I18))^0.5</f>
        <v>3.3738224229112386E-2</v>
      </c>
      <c r="J25" s="13">
        <f>((J22*J19)/((J21+1)*J18))^0.5</f>
        <v>8.2535680570488393E-2</v>
      </c>
      <c r="K25" s="13">
        <f>((K22*K19)/((K21+1)*K18))^0.5</f>
        <v>0.12407995537680312</v>
      </c>
      <c r="L25" s="4"/>
      <c r="M25" s="4"/>
      <c r="N25" s="4"/>
      <c r="O25" s="4"/>
      <c r="P25" s="4"/>
      <c r="Q25" s="4"/>
      <c r="R25" s="4"/>
      <c r="S25" s="4"/>
      <c r="T25" s="13">
        <f>((T22*T19)/((T21+1)*T18))^0.5</f>
        <v>9.3809199088985926E-2</v>
      </c>
    </row>
    <row r="26" spans="7:26" x14ac:dyDescent="0.35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9" spans="7:26" x14ac:dyDescent="0.35">
      <c r="G29" s="9" t="s">
        <v>14</v>
      </c>
      <c r="H29" s="9" t="s">
        <v>0</v>
      </c>
      <c r="I29" s="9" t="s">
        <v>1</v>
      </c>
      <c r="J29" s="2" t="s">
        <v>8</v>
      </c>
      <c r="K29" s="2" t="s">
        <v>9</v>
      </c>
      <c r="L29" s="20" t="s">
        <v>31</v>
      </c>
      <c r="T29" s="2" t="s">
        <v>9</v>
      </c>
      <c r="U29" s="20" t="s">
        <v>31</v>
      </c>
      <c r="X29" t="s">
        <v>45</v>
      </c>
      <c r="Y29"/>
      <c r="Z29" t="s">
        <v>46</v>
      </c>
    </row>
    <row r="30" spans="7:26" x14ac:dyDescent="0.35">
      <c r="G30" s="9" t="s">
        <v>15</v>
      </c>
      <c r="H30" s="5">
        <v>12.411764705882353</v>
      </c>
      <c r="I30" s="5">
        <v>423.09090909090907</v>
      </c>
      <c r="J30" s="5">
        <v>9.4117647058823533</v>
      </c>
      <c r="K30" s="13">
        <v>23.785714285714285</v>
      </c>
      <c r="L30" s="19">
        <f>SUM(H30:K30)</f>
        <v>468.7001527883881</v>
      </c>
      <c r="T30" s="5">
        <v>30.705882352941178</v>
      </c>
      <c r="U30" s="25">
        <f>H30+I30+J30+T30</f>
        <v>475.62032085561498</v>
      </c>
      <c r="X30" t="s">
        <v>47</v>
      </c>
      <c r="Y30">
        <v>2</v>
      </c>
      <c r="Z30">
        <v>2</v>
      </c>
    </row>
    <row r="31" spans="7:26" x14ac:dyDescent="0.35">
      <c r="G31" s="9" t="s">
        <v>16</v>
      </c>
      <c r="H31" s="13">
        <v>1</v>
      </c>
      <c r="I31" s="13">
        <v>1</v>
      </c>
      <c r="J31" s="13">
        <v>1</v>
      </c>
      <c r="K31" s="13">
        <v>1</v>
      </c>
      <c r="L31"/>
      <c r="T31" s="13">
        <v>1</v>
      </c>
      <c r="U31"/>
      <c r="X31" t="s">
        <v>41</v>
      </c>
      <c r="Y31">
        <v>2</v>
      </c>
      <c r="Z31"/>
    </row>
    <row r="32" spans="7:26" x14ac:dyDescent="0.35">
      <c r="G32" s="9" t="s">
        <v>17</v>
      </c>
      <c r="H32" s="5">
        <v>12.411764705882353</v>
      </c>
      <c r="I32" s="5">
        <v>423.09090909090907</v>
      </c>
      <c r="J32" s="5">
        <v>9.4117647058823533</v>
      </c>
      <c r="K32" s="13">
        <v>23.785714285714285</v>
      </c>
      <c r="L32" s="19">
        <f>SUM(H32:K32)</f>
        <v>468.7001527883881</v>
      </c>
      <c r="T32" s="5">
        <v>30.705882352941178</v>
      </c>
      <c r="U32"/>
      <c r="X32" t="s">
        <v>42</v>
      </c>
      <c r="Y32">
        <v>5</v>
      </c>
      <c r="Z32">
        <v>5</v>
      </c>
    </row>
    <row r="33" spans="7:26" x14ac:dyDescent="0.35">
      <c r="G33" s="9" t="s">
        <v>18</v>
      </c>
      <c r="H33" s="13">
        <v>1</v>
      </c>
      <c r="I33" s="13">
        <v>1</v>
      </c>
      <c r="J33" s="13">
        <v>1</v>
      </c>
      <c r="K33" s="13">
        <v>1</v>
      </c>
      <c r="L33"/>
      <c r="T33" s="13">
        <v>1</v>
      </c>
      <c r="U33"/>
      <c r="X33" t="s">
        <v>43</v>
      </c>
      <c r="Y33">
        <v>4</v>
      </c>
      <c r="Z33">
        <v>4</v>
      </c>
    </row>
    <row r="34" spans="7:26" x14ac:dyDescent="0.35">
      <c r="G34" s="9" t="s">
        <v>19</v>
      </c>
      <c r="H34" s="5">
        <v>12.411764705882353</v>
      </c>
      <c r="I34" s="5">
        <v>423.09090909090907</v>
      </c>
      <c r="J34" s="5">
        <v>9.4117647058823533</v>
      </c>
      <c r="K34" s="13">
        <v>23.785714285714285</v>
      </c>
      <c r="L34" s="19">
        <f>SUM(H34:K34)</f>
        <v>468.7001527883881</v>
      </c>
      <c r="T34" s="5">
        <v>30.705882352941178</v>
      </c>
      <c r="U34"/>
      <c r="X34" t="s">
        <v>44</v>
      </c>
      <c r="Y34">
        <v>5</v>
      </c>
      <c r="Z34">
        <v>5</v>
      </c>
    </row>
    <row r="35" spans="7:26" x14ac:dyDescent="0.35">
      <c r="G35" s="9" t="s">
        <v>20</v>
      </c>
      <c r="H35" s="13">
        <v>1.1599999999999999</v>
      </c>
      <c r="I35" s="13">
        <v>1.18</v>
      </c>
      <c r="J35" s="13">
        <v>1.1599999999999999</v>
      </c>
      <c r="K35" s="13">
        <v>1.1599999999999999</v>
      </c>
      <c r="L35"/>
      <c r="T35" s="13">
        <v>1.1599999999999999</v>
      </c>
      <c r="U35"/>
      <c r="X35" t="s">
        <v>31</v>
      </c>
      <c r="Y35">
        <f>SUM(Y30:Y34)</f>
        <v>18</v>
      </c>
      <c r="Z35">
        <f>SUM(Z30:Z34)</f>
        <v>16</v>
      </c>
    </row>
    <row r="36" spans="7:26" x14ac:dyDescent="0.35">
      <c r="G36" s="9" t="s">
        <v>21</v>
      </c>
      <c r="H36" s="13">
        <f>H34*H35</f>
        <v>14.397647058823528</v>
      </c>
      <c r="I36" s="13">
        <f t="shared" ref="I36:K36" si="2">I34*I35</f>
        <v>499.24727272727267</v>
      </c>
      <c r="J36" s="13">
        <f t="shared" si="2"/>
        <v>10.91764705882353</v>
      </c>
      <c r="K36" s="13">
        <f t="shared" si="2"/>
        <v>27.591428571428569</v>
      </c>
      <c r="L36" s="19">
        <f>SUM(H36:K36)</f>
        <v>552.15399541634827</v>
      </c>
      <c r="T36" s="13">
        <f t="shared" ref="T36" si="3">T34*T35</f>
        <v>35.618823529411763</v>
      </c>
      <c r="U36" s="25">
        <f>H36+I36+J36+T36</f>
        <v>560.1813903743315</v>
      </c>
    </row>
    <row r="38" spans="7:26" x14ac:dyDescent="0.35">
      <c r="G38" s="9" t="s">
        <v>14</v>
      </c>
      <c r="H38" s="33" t="s">
        <v>0</v>
      </c>
      <c r="I38" s="33" t="s">
        <v>1</v>
      </c>
      <c r="J38" s="33" t="s">
        <v>2</v>
      </c>
      <c r="K38" s="33" t="s">
        <v>35</v>
      </c>
      <c r="L38" s="33" t="s">
        <v>31</v>
      </c>
      <c r="T38" s="33" t="s">
        <v>56</v>
      </c>
      <c r="U38" s="9" t="s">
        <v>31</v>
      </c>
    </row>
    <row r="39" spans="7:26" x14ac:dyDescent="0.35">
      <c r="G39" s="31" t="s">
        <v>15</v>
      </c>
      <c r="H39" s="5">
        <v>12.411764705882353</v>
      </c>
      <c r="I39" s="5">
        <v>423.09090909090907</v>
      </c>
      <c r="J39" s="5">
        <v>30.705882352941178</v>
      </c>
      <c r="K39" s="5">
        <v>37.857142857142854</v>
      </c>
      <c r="L39" s="34">
        <f>SUM(H39:K39)</f>
        <v>504.06569900687543</v>
      </c>
      <c r="M39" s="5"/>
      <c r="N39" s="5"/>
      <c r="O39" s="5"/>
      <c r="P39" s="5"/>
      <c r="Q39" s="5"/>
      <c r="R39" s="5"/>
      <c r="S39" s="5"/>
      <c r="T39" s="5">
        <v>9.4117647058823533</v>
      </c>
      <c r="U39" s="25">
        <f>H39+I39+T39+J39</f>
        <v>475.62032085561498</v>
      </c>
    </row>
    <row r="40" spans="7:26" x14ac:dyDescent="0.35">
      <c r="G40" s="31" t="s">
        <v>22</v>
      </c>
      <c r="H40" s="5">
        <v>2.0017817375471227</v>
      </c>
      <c r="I40" s="5">
        <v>8.0481505498298969</v>
      </c>
      <c r="J40" s="5">
        <v>4.5157552474138249</v>
      </c>
      <c r="K40" s="5">
        <v>10.037907207439671</v>
      </c>
      <c r="L40" s="34"/>
      <c r="M40" s="5"/>
      <c r="N40" s="5"/>
      <c r="O40" s="5"/>
      <c r="P40" s="5"/>
      <c r="Q40" s="5"/>
      <c r="R40" s="5"/>
      <c r="S40" s="5"/>
      <c r="T40" s="5">
        <v>1.1041971458477826</v>
      </c>
      <c r="U40" s="25"/>
    </row>
    <row r="41" spans="7:26" x14ac:dyDescent="0.35">
      <c r="G41" s="31" t="s">
        <v>23</v>
      </c>
      <c r="H41" s="13">
        <v>0.05</v>
      </c>
      <c r="I41" s="13">
        <v>0.05</v>
      </c>
      <c r="J41" s="5">
        <v>0.05</v>
      </c>
      <c r="K41" s="13">
        <v>0.05</v>
      </c>
      <c r="L41" s="34"/>
      <c r="M41" s="4"/>
      <c r="N41" s="4"/>
      <c r="O41" s="4"/>
      <c r="P41" s="4"/>
      <c r="Q41" s="4"/>
      <c r="R41" s="4"/>
      <c r="S41" s="4"/>
      <c r="T41" s="13">
        <v>0.05</v>
      </c>
    </row>
    <row r="42" spans="7:26" x14ac:dyDescent="0.35">
      <c r="G42" s="31" t="s">
        <v>24</v>
      </c>
      <c r="H42" s="11">
        <v>34</v>
      </c>
      <c r="I42" s="11">
        <v>33</v>
      </c>
      <c r="J42" s="11">
        <v>33</v>
      </c>
      <c r="K42" s="11">
        <v>34</v>
      </c>
      <c r="L42" s="34"/>
      <c r="M42" s="4"/>
      <c r="N42" s="4"/>
      <c r="O42" s="4"/>
      <c r="P42" s="4"/>
      <c r="Q42" s="4"/>
      <c r="R42" s="4"/>
      <c r="S42" s="4"/>
      <c r="T42" s="11">
        <v>34</v>
      </c>
    </row>
    <row r="43" spans="7:26" x14ac:dyDescent="0.35">
      <c r="G43" s="31" t="s">
        <v>25</v>
      </c>
      <c r="H43" s="13">
        <v>2.0322445093177191</v>
      </c>
      <c r="I43" s="5">
        <v>2.0345152974493379</v>
      </c>
      <c r="J43" s="13">
        <v>2.0345152974493379</v>
      </c>
      <c r="K43" s="13">
        <v>2.0322445093177191</v>
      </c>
      <c r="L43" s="34"/>
      <c r="M43" s="5"/>
      <c r="N43" s="5"/>
      <c r="O43" s="5"/>
      <c r="P43" s="5"/>
      <c r="Q43" s="5"/>
      <c r="R43" s="5"/>
      <c r="S43" s="5"/>
      <c r="T43" s="13">
        <v>2.0322445093177191</v>
      </c>
    </row>
    <row r="44" spans="7:26" x14ac:dyDescent="0.35">
      <c r="G44" s="32" t="s">
        <v>26</v>
      </c>
      <c r="H44" s="13">
        <f>((H43*H40)/(H41*H39))^2</f>
        <v>42.971279652935252</v>
      </c>
      <c r="I44" s="5">
        <f>((I43*I40)/(I41*I39))^2</f>
        <v>0.59911019025208245</v>
      </c>
      <c r="J44" s="13">
        <v>35.8096056073054</v>
      </c>
      <c r="K44" s="5">
        <f>((K43*K40)/(K41*K39))^2</f>
        <v>116.14555524347072</v>
      </c>
      <c r="L44" s="34"/>
      <c r="M44" s="4"/>
      <c r="N44" s="4"/>
      <c r="O44" s="4"/>
      <c r="P44" s="4"/>
      <c r="Q44" s="4"/>
      <c r="R44" s="4"/>
      <c r="S44" s="4"/>
      <c r="T44" s="13">
        <f>((T43*T40)/(T41*T39))^2</f>
        <v>22.738563611004448</v>
      </c>
    </row>
    <row r="45" spans="7:26" x14ac:dyDescent="0.35">
      <c r="G45" s="9" t="s">
        <v>32</v>
      </c>
      <c r="H45" s="13">
        <f>(H39/$U$18)*100</f>
        <v>2.609595124858052</v>
      </c>
      <c r="I45" s="5">
        <f>(I39/$U$18)*100</f>
        <v>88.955599779629196</v>
      </c>
      <c r="J45" s="13">
        <v>6.4559651904071247</v>
      </c>
      <c r="K45" s="13">
        <f>(K39/$L$18)*100</f>
        <v>7.8416262097514347</v>
      </c>
      <c r="L45" s="34">
        <f>SUM(H45:K45)</f>
        <v>105.86278630464581</v>
      </c>
      <c r="M45" s="4"/>
      <c r="N45" s="4"/>
      <c r="O45" s="4"/>
      <c r="P45" s="4"/>
      <c r="Q45" s="4"/>
      <c r="R45" s="4"/>
      <c r="S45" s="4"/>
      <c r="T45" s="13">
        <f>(T39/$U$18)*100</f>
        <v>1.9788399051056318</v>
      </c>
      <c r="U45" s="25">
        <v>100</v>
      </c>
    </row>
    <row r="46" spans="7:26" x14ac:dyDescent="0.35">
      <c r="G46" s="54" t="s">
        <v>33</v>
      </c>
      <c r="H46" s="21">
        <f>((H43*H40)/((H42+1)*H39))^0.5</f>
        <v>9.6771071921450888E-2</v>
      </c>
      <c r="I46" s="21">
        <f>((I43*I40)/((I42+1)*I39))^0.5</f>
        <v>3.3738224229112386E-2</v>
      </c>
      <c r="J46" s="21">
        <v>9.3809199088985926E-2</v>
      </c>
      <c r="K46" s="21">
        <f>((K43*K40)/((K42+1)*K39))^0.5</f>
        <v>0.12407995537680312</v>
      </c>
      <c r="L46" s="55"/>
      <c r="M46" s="55"/>
      <c r="N46" s="55"/>
      <c r="O46" s="55"/>
      <c r="P46" s="55"/>
      <c r="Q46" s="55"/>
      <c r="R46" s="55"/>
      <c r="S46" s="55"/>
      <c r="T46" s="21">
        <f>((T43*T40)/((T42+1)*T39))^0.5</f>
        <v>8.2535680570488393E-2</v>
      </c>
    </row>
    <row r="47" spans="7:26" x14ac:dyDescent="0.35">
      <c r="G47" s="9" t="s">
        <v>15</v>
      </c>
      <c r="H47" s="5">
        <v>12.411764705882353</v>
      </c>
      <c r="I47" s="5">
        <v>423.09090909090907</v>
      </c>
      <c r="J47" s="13">
        <v>30.705882352941178</v>
      </c>
      <c r="K47" s="13">
        <v>23.785714285714285</v>
      </c>
      <c r="L47" s="19">
        <f>SUM(H47:K47)</f>
        <v>489.99427043544688</v>
      </c>
      <c r="T47" s="5">
        <v>9.4117647058823533</v>
      </c>
      <c r="U47" s="25">
        <f>H47+I47+T47+J47</f>
        <v>475.62032085561498</v>
      </c>
    </row>
    <row r="48" spans="7:26" x14ac:dyDescent="0.35">
      <c r="G48" s="9" t="s">
        <v>16</v>
      </c>
      <c r="H48" s="13">
        <v>1</v>
      </c>
      <c r="I48" s="13">
        <v>1</v>
      </c>
      <c r="J48" s="13">
        <v>1</v>
      </c>
      <c r="K48" s="13">
        <v>1</v>
      </c>
      <c r="L48"/>
      <c r="T48" s="13">
        <v>1</v>
      </c>
      <c r="U48"/>
    </row>
    <row r="49" spans="7:21" x14ac:dyDescent="0.35">
      <c r="G49" s="9" t="s">
        <v>17</v>
      </c>
      <c r="H49" s="5">
        <v>12.411764705882353</v>
      </c>
      <c r="I49" s="5">
        <v>423.09090909090907</v>
      </c>
      <c r="J49" s="13">
        <v>30.705882352941178</v>
      </c>
      <c r="K49" s="13">
        <v>23.785714285714285</v>
      </c>
      <c r="L49" s="19">
        <f>SUM(H49:K49)</f>
        <v>489.99427043544688</v>
      </c>
      <c r="T49" s="5">
        <v>9.4117647058823533</v>
      </c>
      <c r="U49"/>
    </row>
    <row r="50" spans="7:21" x14ac:dyDescent="0.35">
      <c r="G50" s="9" t="s">
        <v>18</v>
      </c>
      <c r="H50" s="13">
        <v>1</v>
      </c>
      <c r="I50" s="13">
        <v>1</v>
      </c>
      <c r="J50" s="13">
        <v>1</v>
      </c>
      <c r="K50" s="13">
        <v>1</v>
      </c>
      <c r="L50"/>
      <c r="T50" s="13">
        <v>1</v>
      </c>
      <c r="U50"/>
    </row>
    <row r="51" spans="7:21" x14ac:dyDescent="0.35">
      <c r="G51" s="9" t="s">
        <v>19</v>
      </c>
      <c r="H51" s="5">
        <v>12.411764705882353</v>
      </c>
      <c r="I51" s="5">
        <v>423.09090909090907</v>
      </c>
      <c r="J51" s="13">
        <v>30.705882352941178</v>
      </c>
      <c r="K51" s="13">
        <v>23.785714285714285</v>
      </c>
      <c r="L51" s="19">
        <f>SUM(H51:K51)</f>
        <v>489.99427043544688</v>
      </c>
      <c r="T51" s="5">
        <v>9.4117647058823533</v>
      </c>
      <c r="U51"/>
    </row>
    <row r="52" spans="7:21" x14ac:dyDescent="0.35">
      <c r="G52" s="9" t="s">
        <v>20</v>
      </c>
      <c r="H52" s="13">
        <v>1.1599999999999999</v>
      </c>
      <c r="I52" s="13">
        <v>1.18</v>
      </c>
      <c r="J52" s="13">
        <v>1.1599999999999999</v>
      </c>
      <c r="K52" s="13">
        <v>1.1599999999999999</v>
      </c>
      <c r="L52"/>
      <c r="T52" s="13">
        <v>1.1599999999999999</v>
      </c>
      <c r="U52"/>
    </row>
    <row r="53" spans="7:21" x14ac:dyDescent="0.35">
      <c r="G53" s="39" t="s">
        <v>21</v>
      </c>
      <c r="H53" s="21">
        <f>H51*H52</f>
        <v>14.397647058823528</v>
      </c>
      <c r="I53" s="21">
        <f t="shared" ref="I53:K53" si="4">I51*I52</f>
        <v>499.24727272727267</v>
      </c>
      <c r="J53" s="21">
        <f t="shared" si="4"/>
        <v>35.618823529411763</v>
      </c>
      <c r="K53" s="21">
        <f t="shared" si="4"/>
        <v>27.591428571428569</v>
      </c>
      <c r="L53" s="56">
        <f>SUM(H53:K53)</f>
        <v>576.85517188693655</v>
      </c>
      <c r="M53" s="57"/>
      <c r="N53" s="57"/>
      <c r="O53" s="57"/>
      <c r="P53" s="57"/>
      <c r="Q53" s="57"/>
      <c r="R53" s="57"/>
      <c r="S53" s="57"/>
      <c r="T53" s="21">
        <f>T51*T52</f>
        <v>10.91764705882353</v>
      </c>
      <c r="U53" s="25">
        <f>H53+I53+T53+J53</f>
        <v>560.1813903743315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6DF6-0085-4A19-8317-37CF783DC3AD}">
  <dimension ref="A1:AO59"/>
  <sheetViews>
    <sheetView rightToLeft="1" topLeftCell="A46" zoomScaleNormal="100" workbookViewId="0">
      <selection activeCell="E44" sqref="E44"/>
    </sheetView>
  </sheetViews>
  <sheetFormatPr defaultRowHeight="14.5" x14ac:dyDescent="0.35"/>
  <cols>
    <col min="1" max="1" width="14.90625" bestFit="1" customWidth="1"/>
    <col min="4" max="5" width="15.54296875" bestFit="1" customWidth="1"/>
    <col min="6" max="6" width="13.90625" bestFit="1" customWidth="1"/>
    <col min="7" max="7" width="15.453125" bestFit="1" customWidth="1"/>
    <col min="8" max="8" width="12" bestFit="1" customWidth="1"/>
    <col min="9" max="9" width="17.1796875" bestFit="1" customWidth="1"/>
    <col min="10" max="10" width="14.54296875" bestFit="1" customWidth="1"/>
    <col min="16" max="16" width="12" bestFit="1" customWidth="1"/>
    <col min="17" max="17" width="12.1796875" bestFit="1" customWidth="1"/>
    <col min="18" max="18" width="11.90625" bestFit="1" customWidth="1"/>
    <col min="37" max="37" width="8" bestFit="1" customWidth="1"/>
    <col min="38" max="38" width="5.453125" bestFit="1" customWidth="1"/>
    <col min="39" max="39" width="12.1796875" bestFit="1" customWidth="1"/>
    <col min="40" max="40" width="12" bestFit="1" customWidth="1"/>
    <col min="41" max="41" width="11" bestFit="1" customWidth="1"/>
  </cols>
  <sheetData>
    <row r="1" spans="1:41" x14ac:dyDescent="0.35">
      <c r="A1" s="9" t="s">
        <v>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 t="s">
        <v>5</v>
      </c>
      <c r="AL1" s="10" t="s">
        <v>10</v>
      </c>
      <c r="AM1" s="10" t="s">
        <v>11</v>
      </c>
      <c r="AN1" s="10" t="s">
        <v>12</v>
      </c>
      <c r="AO1" s="10" t="s">
        <v>13</v>
      </c>
    </row>
    <row r="2" spans="1:41" x14ac:dyDescent="0.35">
      <c r="A2" s="9" t="s">
        <v>53</v>
      </c>
      <c r="B2" s="11">
        <v>18</v>
      </c>
      <c r="C2" s="11">
        <v>16</v>
      </c>
      <c r="D2" s="11">
        <v>17</v>
      </c>
      <c r="E2" s="11">
        <v>18</v>
      </c>
      <c r="F2" s="11">
        <v>19</v>
      </c>
      <c r="G2" s="11">
        <v>20</v>
      </c>
      <c r="H2" s="11">
        <v>17</v>
      </c>
      <c r="I2" s="11">
        <v>20</v>
      </c>
      <c r="J2" s="11">
        <v>18</v>
      </c>
      <c r="K2" s="11">
        <v>19</v>
      </c>
      <c r="L2" s="11">
        <v>17</v>
      </c>
      <c r="M2" s="11">
        <v>16</v>
      </c>
      <c r="N2" s="11">
        <v>18</v>
      </c>
      <c r="O2" s="11">
        <v>19</v>
      </c>
      <c r="P2" s="11">
        <v>17</v>
      </c>
      <c r="Q2" s="11">
        <v>16</v>
      </c>
      <c r="R2" s="11">
        <v>18</v>
      </c>
      <c r="S2" s="11">
        <v>19</v>
      </c>
      <c r="T2" s="11">
        <v>20</v>
      </c>
      <c r="U2" s="11">
        <v>17</v>
      </c>
      <c r="V2" s="11">
        <v>19</v>
      </c>
      <c r="W2" s="11">
        <v>18</v>
      </c>
      <c r="X2" s="11">
        <v>19</v>
      </c>
      <c r="Y2" s="11">
        <v>16</v>
      </c>
      <c r="Z2" s="11">
        <v>17</v>
      </c>
      <c r="AA2" s="11">
        <v>18</v>
      </c>
      <c r="AB2" s="11">
        <v>21</v>
      </c>
      <c r="AC2" s="11">
        <v>20</v>
      </c>
      <c r="AD2" s="11">
        <v>19</v>
      </c>
      <c r="AE2" s="11">
        <v>20</v>
      </c>
      <c r="AF2" s="11">
        <v>19</v>
      </c>
      <c r="AG2" s="11">
        <v>20</v>
      </c>
      <c r="AH2" s="11">
        <v>19</v>
      </c>
      <c r="AI2" s="11">
        <v>18</v>
      </c>
      <c r="AJ2" s="11">
        <v>20</v>
      </c>
      <c r="AK2" s="11">
        <f t="shared" ref="AK2:AK7" si="0">AVERAGE(B2:AJ2)</f>
        <v>18.342857142857142</v>
      </c>
      <c r="AL2" s="6">
        <f t="shared" ref="AL2:AL7" si="1">_xlfn.STDEV.S(B2:AJ2)</f>
        <v>1.3707631438868848</v>
      </c>
      <c r="AM2" s="6">
        <f t="shared" ref="AM2:AM7" si="2">AK2+2*AL2</f>
        <v>21.084383430630911</v>
      </c>
      <c r="AN2" s="6">
        <f>IF(AK2-2*AL2&lt;0,0,AK2-2*AL2)</f>
        <v>15.601330855083372</v>
      </c>
      <c r="AO2" s="6">
        <f t="shared" ref="AO2:AO7" si="3">_xlfn.T.INV(0.975,COUNT(B2:AJ2)-1)</f>
        <v>2.0322445093177191</v>
      </c>
    </row>
    <row r="3" spans="1:41" x14ac:dyDescent="0.35">
      <c r="A3" s="9" t="s">
        <v>37</v>
      </c>
      <c r="B3" s="11">
        <v>8</v>
      </c>
      <c r="C3" s="11">
        <v>8</v>
      </c>
      <c r="D3" s="11">
        <v>8</v>
      </c>
      <c r="E3" s="11">
        <v>8</v>
      </c>
      <c r="F3" s="11">
        <v>8</v>
      </c>
      <c r="G3" s="11">
        <v>8</v>
      </c>
      <c r="H3" s="11">
        <v>8</v>
      </c>
      <c r="I3" s="11">
        <v>8</v>
      </c>
      <c r="J3" s="11">
        <v>8</v>
      </c>
      <c r="K3" s="11">
        <v>8</v>
      </c>
      <c r="L3" s="11">
        <v>8</v>
      </c>
      <c r="M3" s="11">
        <v>8</v>
      </c>
      <c r="N3" s="11">
        <v>8</v>
      </c>
      <c r="O3" s="11">
        <v>8</v>
      </c>
      <c r="P3" s="11">
        <v>8</v>
      </c>
      <c r="Q3" s="11">
        <v>8</v>
      </c>
      <c r="R3" s="11">
        <v>8</v>
      </c>
      <c r="S3" s="11">
        <v>8</v>
      </c>
      <c r="T3" s="11">
        <v>8</v>
      </c>
      <c r="U3" s="11">
        <v>8</v>
      </c>
      <c r="V3" s="11">
        <v>8</v>
      </c>
      <c r="W3" s="11">
        <v>8</v>
      </c>
      <c r="X3" s="11">
        <v>8</v>
      </c>
      <c r="Y3" s="11">
        <v>8</v>
      </c>
      <c r="Z3" s="11">
        <v>8</v>
      </c>
      <c r="AA3" s="11">
        <v>8</v>
      </c>
      <c r="AB3" s="11">
        <v>8</v>
      </c>
      <c r="AC3" s="11">
        <v>8</v>
      </c>
      <c r="AD3" s="11">
        <v>8</v>
      </c>
      <c r="AE3" s="11">
        <v>8</v>
      </c>
      <c r="AF3" s="11">
        <v>8</v>
      </c>
      <c r="AG3" s="11">
        <v>8</v>
      </c>
      <c r="AH3" s="11">
        <v>8</v>
      </c>
      <c r="AI3" s="11">
        <v>8</v>
      </c>
      <c r="AJ3" s="11">
        <v>8</v>
      </c>
      <c r="AK3" s="11">
        <f t="shared" si="0"/>
        <v>8</v>
      </c>
      <c r="AL3" s="6">
        <f t="shared" si="1"/>
        <v>0</v>
      </c>
      <c r="AM3" s="6">
        <f t="shared" si="2"/>
        <v>8</v>
      </c>
      <c r="AN3" s="6">
        <f>IF(AK3-2*AL3&lt;0,0,AK3-2*AL3)</f>
        <v>8</v>
      </c>
      <c r="AO3" s="6">
        <f t="shared" si="3"/>
        <v>2.0322445093177191</v>
      </c>
    </row>
    <row r="4" spans="1:41" x14ac:dyDescent="0.35">
      <c r="A4" s="9" t="s">
        <v>36</v>
      </c>
      <c r="B4" s="11">
        <v>15</v>
      </c>
      <c r="C4" s="11">
        <v>18</v>
      </c>
      <c r="D4" s="11">
        <v>21</v>
      </c>
      <c r="E4" s="11">
        <v>17</v>
      </c>
      <c r="F4" s="11">
        <v>17</v>
      </c>
      <c r="G4" s="30">
        <v>24</v>
      </c>
      <c r="H4" s="11">
        <v>14</v>
      </c>
      <c r="I4" s="11">
        <v>15</v>
      </c>
      <c r="J4" s="11">
        <v>18</v>
      </c>
      <c r="K4" s="11">
        <v>16</v>
      </c>
      <c r="L4" s="11">
        <v>16</v>
      </c>
      <c r="M4" s="11">
        <v>15</v>
      </c>
      <c r="N4" s="11">
        <v>18</v>
      </c>
      <c r="O4" s="11">
        <v>13</v>
      </c>
      <c r="P4" s="11">
        <v>18</v>
      </c>
      <c r="Q4" s="11">
        <v>17</v>
      </c>
      <c r="R4" s="11">
        <v>24</v>
      </c>
      <c r="S4" s="11">
        <v>13</v>
      </c>
      <c r="T4" s="11">
        <v>12</v>
      </c>
      <c r="U4" s="11">
        <v>13</v>
      </c>
      <c r="V4" s="11">
        <v>16</v>
      </c>
      <c r="W4" s="11">
        <v>20</v>
      </c>
      <c r="X4" s="11">
        <v>17</v>
      </c>
      <c r="Y4" s="11">
        <v>17</v>
      </c>
      <c r="Z4" s="30">
        <v>9</v>
      </c>
      <c r="AA4" s="11">
        <v>10</v>
      </c>
      <c r="AB4" s="11">
        <v>12</v>
      </c>
      <c r="AC4" s="11">
        <v>18</v>
      </c>
      <c r="AD4" s="11">
        <v>21</v>
      </c>
      <c r="AE4" s="11">
        <v>19</v>
      </c>
      <c r="AF4" s="11">
        <v>18</v>
      </c>
      <c r="AG4" s="11">
        <v>20</v>
      </c>
      <c r="AH4" s="11">
        <v>16</v>
      </c>
      <c r="AI4" s="11">
        <v>15</v>
      </c>
      <c r="AJ4" s="11">
        <v>17</v>
      </c>
      <c r="AK4" s="11">
        <f t="shared" si="0"/>
        <v>16.542857142857144</v>
      </c>
      <c r="AL4" s="6">
        <f t="shared" si="1"/>
        <v>3.3898018087376407</v>
      </c>
      <c r="AM4" s="6">
        <f t="shared" si="2"/>
        <v>23.322460760332426</v>
      </c>
      <c r="AN4" s="6">
        <f t="shared" ref="AN4:AN6" si="4">IF(AK4-2*AL4&lt;0,0,AK4-2*AL4)</f>
        <v>9.7632535253818631</v>
      </c>
      <c r="AO4" s="6">
        <f t="shared" si="3"/>
        <v>2.0322445093177191</v>
      </c>
    </row>
    <row r="5" spans="1:41" x14ac:dyDescent="0.35">
      <c r="A5" s="9" t="s">
        <v>38</v>
      </c>
      <c r="B5" s="11">
        <v>13</v>
      </c>
      <c r="C5" s="11">
        <v>13</v>
      </c>
      <c r="D5" s="11">
        <v>13</v>
      </c>
      <c r="E5" s="11">
        <v>13</v>
      </c>
      <c r="F5" s="11">
        <v>13</v>
      </c>
      <c r="G5" s="11">
        <v>13</v>
      </c>
      <c r="H5" s="11">
        <v>13</v>
      </c>
      <c r="I5" s="11">
        <v>13</v>
      </c>
      <c r="J5" s="11">
        <v>13</v>
      </c>
      <c r="K5" s="11">
        <v>13</v>
      </c>
      <c r="L5" s="11">
        <v>13</v>
      </c>
      <c r="M5" s="11">
        <v>13</v>
      </c>
      <c r="N5" s="11">
        <v>13</v>
      </c>
      <c r="O5" s="11">
        <v>13</v>
      </c>
      <c r="P5" s="11">
        <v>13</v>
      </c>
      <c r="Q5" s="11">
        <v>13</v>
      </c>
      <c r="R5" s="11">
        <v>13</v>
      </c>
      <c r="S5" s="11">
        <v>13</v>
      </c>
      <c r="T5" s="11">
        <v>13</v>
      </c>
      <c r="U5" s="11">
        <v>13</v>
      </c>
      <c r="V5" s="11">
        <v>13</v>
      </c>
      <c r="W5" s="11">
        <v>13</v>
      </c>
      <c r="X5" s="11">
        <v>13</v>
      </c>
      <c r="Y5" s="11">
        <v>13</v>
      </c>
      <c r="Z5" s="11">
        <v>13</v>
      </c>
      <c r="AA5" s="11">
        <v>13</v>
      </c>
      <c r="AB5" s="11">
        <v>13</v>
      </c>
      <c r="AC5" s="11">
        <v>13</v>
      </c>
      <c r="AD5" s="11">
        <v>13</v>
      </c>
      <c r="AE5" s="11">
        <v>13</v>
      </c>
      <c r="AF5" s="11">
        <v>13</v>
      </c>
      <c r="AG5" s="11">
        <v>13</v>
      </c>
      <c r="AH5" s="11">
        <v>13</v>
      </c>
      <c r="AI5" s="11">
        <v>13</v>
      </c>
      <c r="AJ5" s="11">
        <v>13</v>
      </c>
      <c r="AK5" s="11">
        <f t="shared" si="0"/>
        <v>13</v>
      </c>
      <c r="AL5" s="6">
        <f t="shared" si="1"/>
        <v>0</v>
      </c>
      <c r="AM5" s="6">
        <f t="shared" si="2"/>
        <v>13</v>
      </c>
      <c r="AN5" s="6">
        <f t="shared" si="4"/>
        <v>13</v>
      </c>
      <c r="AO5" s="6">
        <f t="shared" si="3"/>
        <v>2.0322445093177191</v>
      </c>
    </row>
    <row r="6" spans="1:41" x14ac:dyDescent="0.35">
      <c r="A6" s="9" t="s">
        <v>39</v>
      </c>
      <c r="B6" s="11">
        <v>64</v>
      </c>
      <c r="C6" s="11">
        <v>75</v>
      </c>
      <c r="D6" s="11">
        <v>57</v>
      </c>
      <c r="E6" s="11">
        <v>64</v>
      </c>
      <c r="F6" s="11">
        <v>65</v>
      </c>
      <c r="G6" s="11">
        <v>63</v>
      </c>
      <c r="H6" s="11">
        <v>62</v>
      </c>
      <c r="I6" s="11">
        <v>71</v>
      </c>
      <c r="J6" s="11">
        <v>68</v>
      </c>
      <c r="K6" s="30">
        <v>76</v>
      </c>
      <c r="L6" s="11">
        <v>59</v>
      </c>
      <c r="M6" s="11">
        <v>63</v>
      </c>
      <c r="N6" s="11">
        <v>66</v>
      </c>
      <c r="O6" s="11">
        <v>64</v>
      </c>
      <c r="P6" s="11">
        <v>68</v>
      </c>
      <c r="Q6" s="11">
        <v>70</v>
      </c>
      <c r="R6" s="30">
        <v>53</v>
      </c>
      <c r="S6" s="11">
        <v>71</v>
      </c>
      <c r="T6" s="11">
        <v>65</v>
      </c>
      <c r="U6" s="11">
        <v>60</v>
      </c>
      <c r="V6" s="11">
        <v>73</v>
      </c>
      <c r="W6" s="11">
        <v>68</v>
      </c>
      <c r="X6" s="11">
        <v>64</v>
      </c>
      <c r="Y6" s="11">
        <v>66</v>
      </c>
      <c r="Z6" s="11">
        <v>64</v>
      </c>
      <c r="AA6" s="11">
        <v>70</v>
      </c>
      <c r="AB6" s="11">
        <v>64</v>
      </c>
      <c r="AC6" s="11">
        <v>66</v>
      </c>
      <c r="AD6" s="11">
        <v>59</v>
      </c>
      <c r="AE6" s="11">
        <v>59</v>
      </c>
      <c r="AF6" s="11">
        <v>60</v>
      </c>
      <c r="AG6" s="11">
        <v>64</v>
      </c>
      <c r="AH6" s="11">
        <v>60</v>
      </c>
      <c r="AI6" s="11">
        <v>68</v>
      </c>
      <c r="AJ6" s="11">
        <v>70</v>
      </c>
      <c r="AK6" s="11">
        <f t="shared" si="0"/>
        <v>65.114285714285714</v>
      </c>
      <c r="AL6" s="6">
        <f t="shared" si="1"/>
        <v>5.1034672675800019</v>
      </c>
      <c r="AM6" s="6">
        <f t="shared" si="2"/>
        <v>75.321220249445716</v>
      </c>
      <c r="AN6" s="6">
        <f t="shared" si="4"/>
        <v>54.907351179125712</v>
      </c>
      <c r="AO6" s="6">
        <f t="shared" si="3"/>
        <v>2.0322445093177191</v>
      </c>
    </row>
    <row r="7" spans="1:41" x14ac:dyDescent="0.35">
      <c r="A7" s="9" t="s">
        <v>40</v>
      </c>
      <c r="B7" s="11">
        <v>5</v>
      </c>
      <c r="C7" s="11">
        <v>7</v>
      </c>
      <c r="D7" s="11">
        <v>8</v>
      </c>
      <c r="E7" s="11">
        <v>5</v>
      </c>
      <c r="F7" s="11">
        <v>6</v>
      </c>
      <c r="G7" s="30">
        <v>10</v>
      </c>
      <c r="H7" s="30">
        <v>12</v>
      </c>
      <c r="I7" s="11">
        <v>6</v>
      </c>
      <c r="J7" s="11">
        <v>5</v>
      </c>
      <c r="K7" s="11">
        <v>7</v>
      </c>
      <c r="L7" s="11">
        <v>8</v>
      </c>
      <c r="M7" s="11">
        <v>9</v>
      </c>
      <c r="N7" s="11">
        <v>7</v>
      </c>
      <c r="O7" s="11">
        <v>6</v>
      </c>
      <c r="P7" s="11">
        <v>8</v>
      </c>
      <c r="Q7" s="11">
        <v>6</v>
      </c>
      <c r="R7" s="11">
        <v>8</v>
      </c>
      <c r="S7" s="11">
        <v>6</v>
      </c>
      <c r="T7" s="11">
        <v>9</v>
      </c>
      <c r="U7" s="11">
        <v>10</v>
      </c>
      <c r="V7" s="30">
        <v>11</v>
      </c>
      <c r="W7" s="11">
        <v>7</v>
      </c>
      <c r="X7" s="11">
        <v>8</v>
      </c>
      <c r="Y7" s="11">
        <v>7</v>
      </c>
      <c r="Z7" s="11">
        <v>6</v>
      </c>
      <c r="AA7" s="11">
        <v>5</v>
      </c>
      <c r="AB7" s="11">
        <v>6</v>
      </c>
      <c r="AC7" s="11">
        <v>7</v>
      </c>
      <c r="AD7" s="11">
        <v>5</v>
      </c>
      <c r="AE7" s="11">
        <v>8</v>
      </c>
      <c r="AF7" s="11">
        <v>9</v>
      </c>
      <c r="AG7" s="11">
        <v>9</v>
      </c>
      <c r="AH7" s="11">
        <v>8</v>
      </c>
      <c r="AI7" s="11">
        <v>6</v>
      </c>
      <c r="AJ7" s="11">
        <v>5</v>
      </c>
      <c r="AK7" s="11">
        <f t="shared" si="0"/>
        <v>7.2857142857142856</v>
      </c>
      <c r="AL7" s="6">
        <f t="shared" si="1"/>
        <v>1.8080120472566572</v>
      </c>
      <c r="AM7" s="6">
        <f t="shared" si="2"/>
        <v>10.9017383802276</v>
      </c>
      <c r="AN7" s="6">
        <f>IF(AK7-2*AL7&lt;0,0,AK7-2*AL7)</f>
        <v>3.6696901912009712</v>
      </c>
      <c r="AO7" s="6">
        <f t="shared" si="3"/>
        <v>2.0322445093177191</v>
      </c>
    </row>
    <row r="8" spans="1:41" x14ac:dyDescent="0.35">
      <c r="AK8" s="3"/>
    </row>
    <row r="11" spans="1:41" x14ac:dyDescent="0.35">
      <c r="A11" s="9" t="s">
        <v>36</v>
      </c>
      <c r="B11" s="11">
        <v>15</v>
      </c>
      <c r="C11" s="11">
        <v>18</v>
      </c>
      <c r="D11" s="11">
        <v>21</v>
      </c>
      <c r="E11" s="11">
        <v>17</v>
      </c>
      <c r="F11" s="11">
        <v>17</v>
      </c>
      <c r="G11" s="30"/>
      <c r="H11" s="11">
        <v>14</v>
      </c>
      <c r="I11" s="11">
        <v>15</v>
      </c>
      <c r="J11" s="11">
        <v>18</v>
      </c>
      <c r="K11" s="11">
        <v>16</v>
      </c>
      <c r="L11" s="11">
        <v>16</v>
      </c>
      <c r="M11" s="11">
        <v>15</v>
      </c>
      <c r="N11" s="11">
        <v>18</v>
      </c>
      <c r="O11" s="11">
        <v>13</v>
      </c>
      <c r="P11" s="11">
        <v>18</v>
      </c>
      <c r="Q11" s="11">
        <v>17</v>
      </c>
      <c r="R11" s="11">
        <v>24</v>
      </c>
      <c r="S11" s="11">
        <v>13</v>
      </c>
      <c r="T11" s="11">
        <v>12</v>
      </c>
      <c r="U11" s="11">
        <v>13</v>
      </c>
      <c r="V11" s="11">
        <v>16</v>
      </c>
      <c r="W11" s="11">
        <v>20</v>
      </c>
      <c r="X11" s="11">
        <v>17</v>
      </c>
      <c r="Y11" s="11">
        <v>17</v>
      </c>
      <c r="Z11" s="30"/>
      <c r="AA11" s="11">
        <v>10</v>
      </c>
      <c r="AB11" s="11">
        <v>12</v>
      </c>
      <c r="AC11" s="11">
        <v>18</v>
      </c>
      <c r="AD11" s="11">
        <v>21</v>
      </c>
      <c r="AE11" s="11">
        <v>19</v>
      </c>
      <c r="AF11" s="11">
        <v>18</v>
      </c>
      <c r="AG11" s="11">
        <v>20</v>
      </c>
      <c r="AH11" s="11">
        <v>16</v>
      </c>
      <c r="AI11" s="11">
        <v>15</v>
      </c>
      <c r="AJ11" s="11">
        <v>17</v>
      </c>
      <c r="AK11" s="11">
        <f>AVERAGE(B11:AJ11)</f>
        <v>16.545454545454547</v>
      </c>
      <c r="AL11" s="6">
        <f>_xlfn.STDEV.S(B11:AJ11)</f>
        <v>2.948420224150861</v>
      </c>
      <c r="AM11" s="6">
        <f>AK11+2*AL11</f>
        <v>22.442294993756271</v>
      </c>
      <c r="AN11" s="6">
        <f t="shared" ref="AN11" si="5">IF(AK11-2*AL11&lt;0,0,AK11-2*AL11)</f>
        <v>10.648614097152825</v>
      </c>
      <c r="AO11" s="6">
        <f>_xlfn.T.INV(0.975,COUNT(B11:AJ11)-1)</f>
        <v>2.0369333434601011</v>
      </c>
    </row>
    <row r="12" spans="1:41" x14ac:dyDescent="0.35">
      <c r="A12" s="9" t="s">
        <v>39</v>
      </c>
      <c r="B12" s="11">
        <v>64</v>
      </c>
      <c r="C12" s="30">
        <v>75</v>
      </c>
      <c r="D12" s="11">
        <v>57</v>
      </c>
      <c r="E12" s="11">
        <v>64</v>
      </c>
      <c r="F12" s="11">
        <v>65</v>
      </c>
      <c r="G12" s="11">
        <v>63</v>
      </c>
      <c r="H12" s="11">
        <v>62</v>
      </c>
      <c r="I12" s="11">
        <v>71</v>
      </c>
      <c r="J12" s="11">
        <v>68</v>
      </c>
      <c r="K12" s="30"/>
      <c r="L12" s="11">
        <v>59</v>
      </c>
      <c r="M12" s="11">
        <v>63</v>
      </c>
      <c r="N12" s="11">
        <v>66</v>
      </c>
      <c r="O12" s="11">
        <v>64</v>
      </c>
      <c r="P12" s="11">
        <v>68</v>
      </c>
      <c r="Q12" s="11">
        <v>70</v>
      </c>
      <c r="R12" s="30"/>
      <c r="S12" s="11">
        <v>71</v>
      </c>
      <c r="T12" s="11">
        <v>65</v>
      </c>
      <c r="U12" s="11">
        <v>60</v>
      </c>
      <c r="V12" s="11">
        <v>73</v>
      </c>
      <c r="W12" s="11">
        <v>68</v>
      </c>
      <c r="X12" s="11">
        <v>64</v>
      </c>
      <c r="Y12" s="11">
        <v>66</v>
      </c>
      <c r="Z12" s="11">
        <v>64</v>
      </c>
      <c r="AA12" s="11">
        <v>70</v>
      </c>
      <c r="AB12" s="11">
        <v>64</v>
      </c>
      <c r="AC12" s="11">
        <v>66</v>
      </c>
      <c r="AD12" s="11">
        <v>59</v>
      </c>
      <c r="AE12" s="11">
        <v>59</v>
      </c>
      <c r="AF12" s="11">
        <v>60</v>
      </c>
      <c r="AG12" s="11">
        <v>64</v>
      </c>
      <c r="AH12" s="11">
        <v>60</v>
      </c>
      <c r="AI12" s="11">
        <v>68</v>
      </c>
      <c r="AJ12" s="11">
        <v>70</v>
      </c>
      <c r="AK12" s="11">
        <f>AVERAGE(B12:AJ12)</f>
        <v>65.151515151515156</v>
      </c>
      <c r="AL12" s="6">
        <f>_xlfn.STDEV.S(B12:AJ12)</f>
        <v>4.4025646795448381</v>
      </c>
      <c r="AM12" s="6">
        <f>AK12+2*AL12</f>
        <v>73.956644510604832</v>
      </c>
      <c r="AN12" s="6">
        <f t="shared" ref="AN12" si="6">IF(AK12-2*AL12&lt;0,0,AK12-2*AL12)</f>
        <v>56.34638579242548</v>
      </c>
      <c r="AO12" s="6">
        <f>_xlfn.T.INV(0.975,COUNT(B12:AJ12)-1)</f>
        <v>2.0369333434601011</v>
      </c>
    </row>
    <row r="13" spans="1:41" x14ac:dyDescent="0.35">
      <c r="A13" s="9" t="s">
        <v>40</v>
      </c>
      <c r="B13" s="11">
        <v>5</v>
      </c>
      <c r="C13" s="11">
        <v>7</v>
      </c>
      <c r="D13" s="11">
        <v>8</v>
      </c>
      <c r="E13" s="11">
        <v>5</v>
      </c>
      <c r="F13" s="11">
        <v>6</v>
      </c>
      <c r="G13" s="30"/>
      <c r="H13" s="30"/>
      <c r="I13" s="11">
        <v>6</v>
      </c>
      <c r="J13" s="11">
        <v>5</v>
      </c>
      <c r="K13" s="11">
        <v>7</v>
      </c>
      <c r="L13" s="11">
        <v>8</v>
      </c>
      <c r="M13" s="11">
        <v>9</v>
      </c>
      <c r="N13" s="11">
        <v>7</v>
      </c>
      <c r="O13" s="11">
        <v>6</v>
      </c>
      <c r="P13" s="11">
        <v>8</v>
      </c>
      <c r="Q13" s="11">
        <v>6</v>
      </c>
      <c r="R13" s="11">
        <v>8</v>
      </c>
      <c r="S13" s="11">
        <v>6</v>
      </c>
      <c r="T13" s="11">
        <v>9</v>
      </c>
      <c r="U13" s="30">
        <v>10</v>
      </c>
      <c r="V13" s="30"/>
      <c r="W13" s="11">
        <v>7</v>
      </c>
      <c r="X13" s="11">
        <v>8</v>
      </c>
      <c r="Y13" s="11">
        <v>7</v>
      </c>
      <c r="Z13" s="11">
        <v>6</v>
      </c>
      <c r="AA13" s="11">
        <v>5</v>
      </c>
      <c r="AB13" s="11">
        <v>6</v>
      </c>
      <c r="AC13" s="11">
        <v>7</v>
      </c>
      <c r="AD13" s="11">
        <v>5</v>
      </c>
      <c r="AE13" s="11">
        <v>8</v>
      </c>
      <c r="AF13" s="11">
        <v>9</v>
      </c>
      <c r="AG13" s="11">
        <v>9</v>
      </c>
      <c r="AH13" s="11">
        <v>8</v>
      </c>
      <c r="AI13" s="11">
        <v>6</v>
      </c>
      <c r="AJ13" s="11">
        <v>5</v>
      </c>
      <c r="AK13" s="11">
        <f>AVERAGE(B13:AJ13)</f>
        <v>6.9375</v>
      </c>
      <c r="AL13" s="6">
        <f>_xlfn.STDEV.S(B13:AJ13)</f>
        <v>1.4354385639823608</v>
      </c>
      <c r="AM13" s="6">
        <f>AK13+2*AL13</f>
        <v>9.8083771279647216</v>
      </c>
      <c r="AN13" s="6">
        <f>IF(AK13-2*AL13&lt;0,0,AK13-2*AL13)</f>
        <v>4.0666228720352784</v>
      </c>
      <c r="AO13" s="6">
        <f>_xlfn.T.INV(0.975,COUNT(B13:AJ13)-1)</f>
        <v>2.0395134463964082</v>
      </c>
    </row>
    <row r="15" spans="1:41" x14ac:dyDescent="0.35">
      <c r="A15" s="9" t="s">
        <v>39</v>
      </c>
      <c r="B15" s="11">
        <v>64</v>
      </c>
      <c r="C15" s="30"/>
      <c r="D15" s="11">
        <v>57</v>
      </c>
      <c r="E15" s="11">
        <v>64</v>
      </c>
      <c r="F15" s="11">
        <v>65</v>
      </c>
      <c r="G15" s="11">
        <v>63</v>
      </c>
      <c r="H15" s="11">
        <v>62</v>
      </c>
      <c r="I15" s="11">
        <v>71</v>
      </c>
      <c r="J15" s="11">
        <v>68</v>
      </c>
      <c r="K15" s="30"/>
      <c r="L15" s="11">
        <v>59</v>
      </c>
      <c r="M15" s="11">
        <v>63</v>
      </c>
      <c r="N15" s="11">
        <v>66</v>
      </c>
      <c r="O15" s="11">
        <v>64</v>
      </c>
      <c r="P15" s="11">
        <v>68</v>
      </c>
      <c r="Q15" s="11">
        <v>70</v>
      </c>
      <c r="R15" s="30"/>
      <c r="S15" s="11">
        <v>71</v>
      </c>
      <c r="T15" s="11">
        <v>65</v>
      </c>
      <c r="U15" s="11">
        <v>60</v>
      </c>
      <c r="V15" s="11">
        <v>73</v>
      </c>
      <c r="W15" s="11">
        <v>68</v>
      </c>
      <c r="X15" s="11">
        <v>64</v>
      </c>
      <c r="Y15" s="11">
        <v>66</v>
      </c>
      <c r="Z15" s="11">
        <v>64</v>
      </c>
      <c r="AA15" s="11">
        <v>70</v>
      </c>
      <c r="AB15" s="11">
        <v>64</v>
      </c>
      <c r="AC15" s="11">
        <v>66</v>
      </c>
      <c r="AD15" s="11">
        <v>59</v>
      </c>
      <c r="AE15" s="11">
        <v>59</v>
      </c>
      <c r="AF15" s="11">
        <v>60</v>
      </c>
      <c r="AG15" s="11">
        <v>64</v>
      </c>
      <c r="AH15" s="11">
        <v>60</v>
      </c>
      <c r="AI15" s="11">
        <v>68</v>
      </c>
      <c r="AJ15" s="11">
        <v>70</v>
      </c>
      <c r="AK15" s="11">
        <f>AVERAGE(B15:AJ15)</f>
        <v>64.84375</v>
      </c>
      <c r="AL15" s="6">
        <f>_xlfn.STDEV.S(B15:AJ15)</f>
        <v>4.0964924020434852</v>
      </c>
      <c r="AM15" s="6">
        <f>AK15+2*AL15</f>
        <v>73.036734804086976</v>
      </c>
      <c r="AN15" s="6">
        <f t="shared" ref="AN15" si="7">IF(AK15-2*AL15&lt;0,0,AK15-2*AL15)</f>
        <v>56.650765195913031</v>
      </c>
      <c r="AO15" s="6">
        <f>_xlfn.T.INV(0.975,COUNT(B15:AJ15)-1)</f>
        <v>2.0395134463964082</v>
      </c>
    </row>
    <row r="16" spans="1:41" x14ac:dyDescent="0.35">
      <c r="A16" s="9" t="s">
        <v>40</v>
      </c>
      <c r="B16" s="11">
        <v>5</v>
      </c>
      <c r="C16" s="11">
        <v>7</v>
      </c>
      <c r="D16" s="11">
        <v>8</v>
      </c>
      <c r="E16" s="11">
        <v>5</v>
      </c>
      <c r="F16" s="11">
        <v>6</v>
      </c>
      <c r="G16" s="30"/>
      <c r="H16" s="30"/>
      <c r="I16" s="11">
        <v>6</v>
      </c>
      <c r="J16" s="11">
        <v>5</v>
      </c>
      <c r="K16" s="11">
        <v>7</v>
      </c>
      <c r="L16" s="11">
        <v>8</v>
      </c>
      <c r="M16" s="11">
        <v>9</v>
      </c>
      <c r="N16" s="11">
        <v>7</v>
      </c>
      <c r="O16" s="11">
        <v>6</v>
      </c>
      <c r="P16" s="11">
        <v>8</v>
      </c>
      <c r="Q16" s="11">
        <v>6</v>
      </c>
      <c r="R16" s="11">
        <v>8</v>
      </c>
      <c r="S16" s="11">
        <v>6</v>
      </c>
      <c r="T16" s="11">
        <v>9</v>
      </c>
      <c r="U16" s="30"/>
      <c r="V16" s="30"/>
      <c r="W16" s="11">
        <v>7</v>
      </c>
      <c r="X16" s="11">
        <v>8</v>
      </c>
      <c r="Y16" s="11">
        <v>7</v>
      </c>
      <c r="Z16" s="11">
        <v>6</v>
      </c>
      <c r="AA16" s="11">
        <v>5</v>
      </c>
      <c r="AB16" s="11">
        <v>6</v>
      </c>
      <c r="AC16" s="11">
        <v>7</v>
      </c>
      <c r="AD16" s="11">
        <v>5</v>
      </c>
      <c r="AE16" s="11">
        <v>8</v>
      </c>
      <c r="AF16" s="11">
        <v>9</v>
      </c>
      <c r="AG16" s="11">
        <v>9</v>
      </c>
      <c r="AH16" s="11">
        <v>8</v>
      </c>
      <c r="AI16" s="11">
        <v>6</v>
      </c>
      <c r="AJ16" s="11">
        <v>5</v>
      </c>
      <c r="AK16" s="11">
        <f>AVERAGE(B16:AJ16)</f>
        <v>6.838709677419355</v>
      </c>
      <c r="AL16" s="6">
        <f>_xlfn.STDEV.S(B16:AJ16)</f>
        <v>1.3440430100644947</v>
      </c>
      <c r="AM16" s="6">
        <f>AK16+2*AL16</f>
        <v>9.5267956975483443</v>
      </c>
      <c r="AN16" s="6">
        <f>IF(AK16-2*AL16&lt;0,0,AK16-2*AL16)</f>
        <v>4.1506236572903656</v>
      </c>
      <c r="AO16" s="6">
        <f>_xlfn.T.INV(0.975,COUNT(B16:AJ16)-1)</f>
        <v>2.0422724563012378</v>
      </c>
    </row>
    <row r="24" spans="5:11" x14ac:dyDescent="0.35">
      <c r="E24" s="9" t="s">
        <v>14</v>
      </c>
      <c r="F24" s="9" t="s">
        <v>37</v>
      </c>
      <c r="G24" s="9" t="s">
        <v>36</v>
      </c>
      <c r="H24" s="9" t="s">
        <v>38</v>
      </c>
      <c r="I24" s="9" t="s">
        <v>39</v>
      </c>
      <c r="J24" s="9" t="s">
        <v>40</v>
      </c>
    </row>
    <row r="25" spans="5:11" x14ac:dyDescent="0.35">
      <c r="E25" s="9" t="s">
        <v>15</v>
      </c>
      <c r="F25" s="13">
        <v>8</v>
      </c>
      <c r="G25" s="13">
        <v>16.545454545454547</v>
      </c>
      <c r="H25" s="13">
        <v>13</v>
      </c>
      <c r="I25" s="13">
        <v>64.84375</v>
      </c>
      <c r="J25" s="13">
        <v>6.838709677419355</v>
      </c>
      <c r="K25" s="26">
        <f>SUM(F25:J25)</f>
        <v>109.22791422287391</v>
      </c>
    </row>
    <row r="26" spans="5:11" x14ac:dyDescent="0.35">
      <c r="E26" s="9" t="s">
        <v>22</v>
      </c>
      <c r="F26" s="13">
        <v>0</v>
      </c>
      <c r="G26" s="13">
        <v>2.948420224150861</v>
      </c>
      <c r="H26" s="13">
        <v>0</v>
      </c>
      <c r="I26" s="13">
        <v>4.0964924020434852</v>
      </c>
      <c r="J26" s="13">
        <v>1.3440430100644947</v>
      </c>
    </row>
    <row r="27" spans="5:11" x14ac:dyDescent="0.35">
      <c r="E27" s="9" t="s">
        <v>23</v>
      </c>
      <c r="F27" s="13">
        <v>0.05</v>
      </c>
      <c r="G27" s="13">
        <v>0.05</v>
      </c>
      <c r="H27" s="13">
        <v>0.05</v>
      </c>
      <c r="I27" s="13">
        <v>0.05</v>
      </c>
      <c r="J27" s="13">
        <v>0.05</v>
      </c>
    </row>
    <row r="28" spans="5:11" x14ac:dyDescent="0.35">
      <c r="E28" s="9" t="s">
        <v>24</v>
      </c>
      <c r="F28" s="11">
        <v>34</v>
      </c>
      <c r="G28" s="11">
        <v>33</v>
      </c>
      <c r="H28" s="11">
        <v>34</v>
      </c>
      <c r="I28" s="11">
        <v>32</v>
      </c>
      <c r="J28" s="4">
        <v>30</v>
      </c>
    </row>
    <row r="29" spans="5:11" x14ac:dyDescent="0.35">
      <c r="E29" s="9" t="s">
        <v>25</v>
      </c>
      <c r="F29" s="27">
        <v>2.0322445093177191</v>
      </c>
      <c r="G29" s="27">
        <v>2.0369333434601011</v>
      </c>
      <c r="H29" s="27">
        <v>2.0322445093177191</v>
      </c>
      <c r="I29" s="27">
        <v>2.0395134463964082</v>
      </c>
      <c r="J29" s="27">
        <v>2.0422724563012378</v>
      </c>
    </row>
    <row r="30" spans="5:11" x14ac:dyDescent="0.35">
      <c r="E30" s="9" t="s">
        <v>26</v>
      </c>
      <c r="F30" s="13">
        <f>((F29*F26)/(F27*F25))^2</f>
        <v>0</v>
      </c>
      <c r="G30" s="11">
        <f t="shared" ref="G30:J30" si="8">((G29*G26)/(G27*G25))^2</f>
        <v>52.702957078797333</v>
      </c>
      <c r="H30" s="13">
        <f t="shared" si="8"/>
        <v>0</v>
      </c>
      <c r="I30" s="21">
        <f t="shared" si="8"/>
        <v>6.6405063928770103</v>
      </c>
      <c r="J30" s="13">
        <f t="shared" si="8"/>
        <v>64.44145692498202</v>
      </c>
    </row>
    <row r="31" spans="5:11" x14ac:dyDescent="0.35">
      <c r="E31" s="9" t="s">
        <v>32</v>
      </c>
      <c r="F31" s="13">
        <f>(F25/$K$25)*100</f>
        <v>7.3241350957928333</v>
      </c>
      <c r="G31" s="13">
        <f t="shared" ref="G31:J31" si="9">(G25/$K$25)*100</f>
        <v>15.147643039026089</v>
      </c>
      <c r="H31" s="13">
        <f t="shared" si="9"/>
        <v>11.901719530663355</v>
      </c>
      <c r="I31" s="13">
        <f t="shared" si="9"/>
        <v>59.365548139727068</v>
      </c>
      <c r="J31" s="13">
        <f t="shared" si="9"/>
        <v>6.2609541947906484</v>
      </c>
      <c r="K31" s="13">
        <f>SUM(F31:J31)</f>
        <v>99.999999999999986</v>
      </c>
    </row>
    <row r="32" spans="5:11" x14ac:dyDescent="0.35">
      <c r="E32" s="9" t="s">
        <v>33</v>
      </c>
      <c r="F32" s="13">
        <f>((F29*F26)/((F28+1)*F25))^0.5</f>
        <v>0</v>
      </c>
      <c r="G32" s="13">
        <f>((G29*G26)/((G28+1)*G25))^0.5</f>
        <v>0.10332473247958207</v>
      </c>
      <c r="H32" s="13">
        <f>((H29*H26)/((H28+1)*H25))^0.5</f>
        <v>0</v>
      </c>
      <c r="I32" s="29">
        <f>((I29*I26)/((I28+1)*I25))^0.5</f>
        <v>6.2485368017496601E-2</v>
      </c>
      <c r="J32" s="29">
        <f>((J29*J26)/((J28+1)*J25))^0.5</f>
        <v>0.11378774554213193</v>
      </c>
    </row>
    <row r="35" spans="4:20" x14ac:dyDescent="0.35">
      <c r="E35" s="9" t="s">
        <v>14</v>
      </c>
      <c r="F35" s="9" t="s">
        <v>37</v>
      </c>
      <c r="G35" s="9" t="s">
        <v>36</v>
      </c>
      <c r="H35" s="9" t="s">
        <v>38</v>
      </c>
      <c r="I35" s="9" t="s">
        <v>39</v>
      </c>
      <c r="J35" s="9" t="s">
        <v>40</v>
      </c>
      <c r="K35" s="9" t="s">
        <v>31</v>
      </c>
      <c r="L35" s="7"/>
      <c r="M35" s="7"/>
      <c r="N35" s="7" t="s">
        <v>48</v>
      </c>
      <c r="O35" s="7"/>
    </row>
    <row r="36" spans="4:20" x14ac:dyDescent="0.35">
      <c r="E36" s="9" t="s">
        <v>15</v>
      </c>
      <c r="F36" s="13">
        <v>8</v>
      </c>
      <c r="G36" s="13">
        <v>16.545454545454547</v>
      </c>
      <c r="H36" s="13">
        <v>13</v>
      </c>
      <c r="I36" s="13">
        <v>64.84375</v>
      </c>
      <c r="J36" s="13">
        <v>6.838709677419355</v>
      </c>
      <c r="K36" s="25">
        <f>SUM(F36:J36)</f>
        <v>109.22791422287391</v>
      </c>
      <c r="L36" s="7"/>
      <c r="M36" s="7"/>
      <c r="N36" s="7" t="s">
        <v>49</v>
      </c>
      <c r="O36" s="7">
        <v>2</v>
      </c>
    </row>
    <row r="37" spans="4:20" x14ac:dyDescent="0.35">
      <c r="E37" s="9" t="s">
        <v>16</v>
      </c>
      <c r="F37" s="13">
        <v>1</v>
      </c>
      <c r="G37" s="13">
        <v>1</v>
      </c>
      <c r="H37" s="13">
        <v>1</v>
      </c>
      <c r="I37" s="13">
        <v>1</v>
      </c>
      <c r="J37" s="35">
        <v>1</v>
      </c>
      <c r="K37" s="7"/>
      <c r="L37" s="7"/>
      <c r="M37" s="7"/>
      <c r="N37" s="7" t="s">
        <v>50</v>
      </c>
      <c r="O37" s="7">
        <v>5</v>
      </c>
    </row>
    <row r="38" spans="4:20" x14ac:dyDescent="0.35">
      <c r="E38" s="9" t="s">
        <v>17</v>
      </c>
      <c r="F38" s="13">
        <v>8</v>
      </c>
      <c r="G38" s="13">
        <v>16.545454545454547</v>
      </c>
      <c r="H38" s="13">
        <v>13</v>
      </c>
      <c r="I38" s="13">
        <v>64.84375</v>
      </c>
      <c r="J38" s="13">
        <v>6.838709677419355</v>
      </c>
      <c r="K38" s="7"/>
      <c r="L38" s="7"/>
      <c r="M38" s="7"/>
      <c r="N38" s="7" t="s">
        <v>51</v>
      </c>
      <c r="O38" s="7">
        <v>1</v>
      </c>
    </row>
    <row r="39" spans="4:20" x14ac:dyDescent="0.35">
      <c r="E39" s="9" t="s">
        <v>18</v>
      </c>
      <c r="F39" s="13">
        <v>1</v>
      </c>
      <c r="G39" s="13">
        <v>1</v>
      </c>
      <c r="H39" s="13">
        <v>1</v>
      </c>
      <c r="I39" s="13">
        <v>1</v>
      </c>
      <c r="J39" s="36">
        <v>1</v>
      </c>
      <c r="K39" s="7"/>
      <c r="L39" s="7"/>
      <c r="M39" s="7"/>
      <c r="N39" s="7" t="s">
        <v>52</v>
      </c>
      <c r="O39" s="7">
        <v>1</v>
      </c>
    </row>
    <row r="40" spans="4:20" x14ac:dyDescent="0.35">
      <c r="E40" s="9" t="s">
        <v>19</v>
      </c>
      <c r="F40" s="13">
        <v>8</v>
      </c>
      <c r="G40" s="13">
        <v>16.545454545454547</v>
      </c>
      <c r="H40" s="13">
        <v>13</v>
      </c>
      <c r="I40" s="13">
        <v>64.84375</v>
      </c>
      <c r="J40" s="13">
        <v>6.838709677419355</v>
      </c>
      <c r="K40" s="7"/>
      <c r="L40" s="7"/>
      <c r="M40" s="7"/>
      <c r="N40" s="7" t="s">
        <v>44</v>
      </c>
      <c r="O40" s="7">
        <v>5</v>
      </c>
    </row>
    <row r="41" spans="4:20" x14ac:dyDescent="0.35">
      <c r="E41" s="9" t="s">
        <v>20</v>
      </c>
      <c r="F41" s="13">
        <v>1.1399999999999999</v>
      </c>
      <c r="G41" s="13">
        <v>1.1399999999999999</v>
      </c>
      <c r="H41" s="13">
        <v>1.1399999999999999</v>
      </c>
      <c r="I41" s="13">
        <v>1.1399999999999999</v>
      </c>
      <c r="J41" s="35">
        <v>1.1399999999999999</v>
      </c>
      <c r="K41" s="7"/>
      <c r="L41" s="7"/>
      <c r="M41" s="7"/>
      <c r="N41" s="7" t="s">
        <v>31</v>
      </c>
      <c r="O41" s="7">
        <f>SUM(O36:O40)</f>
        <v>14</v>
      </c>
    </row>
    <row r="42" spans="4:20" x14ac:dyDescent="0.35">
      <c r="E42" s="9" t="s">
        <v>21</v>
      </c>
      <c r="F42" s="13">
        <f>F40*F41</f>
        <v>9.1199999999999992</v>
      </c>
      <c r="G42" s="13">
        <f t="shared" ref="G42:J42" si="10">G40*G41</f>
        <v>18.861818181818183</v>
      </c>
      <c r="H42" s="13">
        <f t="shared" si="10"/>
        <v>14.819999999999999</v>
      </c>
      <c r="I42" s="13">
        <f t="shared" si="10"/>
        <v>73.921875</v>
      </c>
      <c r="J42" s="13">
        <f t="shared" si="10"/>
        <v>7.7961290322580643</v>
      </c>
      <c r="K42" s="25">
        <f>SUM(F42:J42)</f>
        <v>124.51982221407626</v>
      </c>
      <c r="L42" s="7"/>
      <c r="M42" s="7"/>
      <c r="N42" s="7"/>
      <c r="O42" s="7"/>
    </row>
    <row r="44" spans="4:20" ht="15.5" x14ac:dyDescent="0.35">
      <c r="D44" s="41" t="s">
        <v>14</v>
      </c>
      <c r="E44" s="9" t="s">
        <v>53</v>
      </c>
      <c r="F44" s="41" t="s">
        <v>37</v>
      </c>
      <c r="G44" s="41" t="s">
        <v>36</v>
      </c>
      <c r="H44" s="41" t="s">
        <v>38</v>
      </c>
      <c r="I44" s="41" t="s">
        <v>39</v>
      </c>
      <c r="J44" s="41" t="s">
        <v>40</v>
      </c>
      <c r="K44" s="49"/>
    </row>
    <row r="45" spans="4:20" ht="15.5" x14ac:dyDescent="0.35">
      <c r="D45" s="41" t="s">
        <v>15</v>
      </c>
      <c r="E45" s="43">
        <v>18.342857142857142</v>
      </c>
      <c r="F45" s="43">
        <v>8</v>
      </c>
      <c r="G45" s="43">
        <v>16.545454545454547</v>
      </c>
      <c r="H45" s="43">
        <v>13</v>
      </c>
      <c r="I45" s="43">
        <v>64.84375</v>
      </c>
      <c r="J45" s="43">
        <v>6.838709677419355</v>
      </c>
      <c r="K45" s="63">
        <f>SUM(E45:J45)</f>
        <v>127.57077136573105</v>
      </c>
      <c r="P45">
        <v>18.342857142857142</v>
      </c>
      <c r="Q45">
        <v>1.3707631438868848</v>
      </c>
      <c r="R45">
        <v>21.084383430630911</v>
      </c>
      <c r="S45">
        <v>15.601330855083372</v>
      </c>
      <c r="T45">
        <v>2.0322445093177191</v>
      </c>
    </row>
    <row r="46" spans="4:20" ht="15.5" x14ac:dyDescent="0.35">
      <c r="D46" s="41" t="s">
        <v>22</v>
      </c>
      <c r="E46" s="43">
        <v>1.3707631438868848</v>
      </c>
      <c r="F46" s="43">
        <v>0</v>
      </c>
      <c r="G46" s="43">
        <v>2.948420224150861</v>
      </c>
      <c r="H46" s="43">
        <v>0</v>
      </c>
      <c r="I46" s="43">
        <v>4.0964924020434852</v>
      </c>
      <c r="J46" s="43">
        <v>1.3440430100644947</v>
      </c>
      <c r="K46" s="49"/>
    </row>
    <row r="47" spans="4:20" ht="15.5" x14ac:dyDescent="0.35">
      <c r="D47" s="41" t="s">
        <v>23</v>
      </c>
      <c r="E47" s="43">
        <v>0.05</v>
      </c>
      <c r="F47" s="43">
        <v>0.05</v>
      </c>
      <c r="G47" s="43">
        <v>0.05</v>
      </c>
      <c r="H47" s="43">
        <v>0.05</v>
      </c>
      <c r="I47" s="43">
        <v>0.05</v>
      </c>
      <c r="J47" s="43">
        <v>0.05</v>
      </c>
      <c r="K47" s="49"/>
    </row>
    <row r="48" spans="4:20" ht="15.5" x14ac:dyDescent="0.35">
      <c r="D48" s="41" t="s">
        <v>24</v>
      </c>
      <c r="E48" s="45">
        <v>34</v>
      </c>
      <c r="F48" s="45">
        <v>34</v>
      </c>
      <c r="G48" s="45">
        <v>33</v>
      </c>
      <c r="H48" s="45">
        <v>34</v>
      </c>
      <c r="I48" s="45">
        <v>32</v>
      </c>
      <c r="J48" s="62">
        <v>30</v>
      </c>
      <c r="K48" s="49"/>
    </row>
    <row r="49" spans="4:11" ht="15.5" x14ac:dyDescent="0.35">
      <c r="D49" s="41" t="s">
        <v>25</v>
      </c>
      <c r="E49" s="59">
        <v>2.0322445093177191</v>
      </c>
      <c r="F49" s="59">
        <v>2.0322445093177191</v>
      </c>
      <c r="G49" s="59">
        <v>2.0369333434601011</v>
      </c>
      <c r="H49" s="59">
        <v>2.0322445093177191</v>
      </c>
      <c r="I49" s="59">
        <v>2.0395134463964082</v>
      </c>
      <c r="J49" s="59">
        <v>2.0422724563012378</v>
      </c>
      <c r="K49" s="49"/>
    </row>
    <row r="50" spans="4:11" ht="15.5" x14ac:dyDescent="0.35">
      <c r="D50" s="41" t="s">
        <v>26</v>
      </c>
      <c r="E50" s="43">
        <f t="shared" ref="E50:I50" si="11">((E49*E46)/(E47*E45))^2</f>
        <v>9.2257733150975021</v>
      </c>
      <c r="F50" s="43">
        <f t="shared" si="11"/>
        <v>0</v>
      </c>
      <c r="G50" s="43">
        <f t="shared" si="11"/>
        <v>52.702957078797333</v>
      </c>
      <c r="H50" s="43">
        <f t="shared" si="11"/>
        <v>0</v>
      </c>
      <c r="I50" s="43">
        <f t="shared" si="11"/>
        <v>6.6405063928770103</v>
      </c>
      <c r="J50" s="43">
        <f>((J49*J46)/(J47*J45))^2</f>
        <v>64.44145692498202</v>
      </c>
      <c r="K50" s="49"/>
    </row>
    <row r="51" spans="4:11" ht="15.5" x14ac:dyDescent="0.35">
      <c r="D51" s="41" t="s">
        <v>32</v>
      </c>
      <c r="E51" s="43">
        <f t="shared" ref="E51:J51" si="12">(E45/$K$45)*100</f>
        <v>14.378573513732414</v>
      </c>
      <c r="F51" s="43">
        <f t="shared" si="12"/>
        <v>6.271028946799186</v>
      </c>
      <c r="G51" s="43">
        <f t="shared" si="12"/>
        <v>12.969628049061951</v>
      </c>
      <c r="H51" s="43">
        <f t="shared" si="12"/>
        <v>10.190422038548675</v>
      </c>
      <c r="I51" s="43">
        <f t="shared" si="12"/>
        <v>50.829629158626211</v>
      </c>
      <c r="J51" s="43">
        <f t="shared" si="12"/>
        <v>5.360718293231562</v>
      </c>
      <c r="K51" s="63">
        <f>SUM(E51:J51)</f>
        <v>99.999999999999986</v>
      </c>
    </row>
    <row r="52" spans="4:11" ht="15.5" x14ac:dyDescent="0.35">
      <c r="D52" s="46" t="s">
        <v>33</v>
      </c>
      <c r="E52" s="47">
        <f t="shared" ref="E52:J52" si="13">((E49*E46)/((E48+1)*E45))^0.5</f>
        <v>6.5872125162511425E-2</v>
      </c>
      <c r="F52" s="47">
        <f t="shared" si="13"/>
        <v>0</v>
      </c>
      <c r="G52" s="47">
        <f t="shared" si="13"/>
        <v>0.10332473247958207</v>
      </c>
      <c r="H52" s="47">
        <f t="shared" si="13"/>
        <v>0</v>
      </c>
      <c r="I52" s="61">
        <f t="shared" si="13"/>
        <v>6.2485368017496601E-2</v>
      </c>
      <c r="J52" s="61">
        <f t="shared" si="13"/>
        <v>0.11378774554213193</v>
      </c>
      <c r="K52" s="49"/>
    </row>
    <row r="53" spans="4:11" ht="15.5" x14ac:dyDescent="0.35">
      <c r="D53" s="41" t="s">
        <v>15</v>
      </c>
      <c r="E53" s="43">
        <v>18.342857142857142</v>
      </c>
      <c r="F53" s="43">
        <v>8</v>
      </c>
      <c r="G53" s="43">
        <v>16.545454545454547</v>
      </c>
      <c r="H53" s="43">
        <v>13</v>
      </c>
      <c r="I53" s="43">
        <v>64.84375</v>
      </c>
      <c r="J53" s="43">
        <v>6.838709677419355</v>
      </c>
      <c r="K53" s="63">
        <f>SUM(F53:J53)</f>
        <v>109.22791422287391</v>
      </c>
    </row>
    <row r="54" spans="4:11" ht="15.5" x14ac:dyDescent="0.35">
      <c r="D54" s="41" t="s">
        <v>16</v>
      </c>
      <c r="E54" s="43">
        <v>1</v>
      </c>
      <c r="F54" s="43">
        <v>1</v>
      </c>
      <c r="G54" s="43">
        <v>1</v>
      </c>
      <c r="H54" s="43">
        <v>1</v>
      </c>
      <c r="I54" s="43">
        <v>1</v>
      </c>
      <c r="J54" s="64">
        <v>1</v>
      </c>
      <c r="K54" s="48"/>
    </row>
    <row r="55" spans="4:11" ht="15.5" x14ac:dyDescent="0.35">
      <c r="D55" s="41" t="s">
        <v>17</v>
      </c>
      <c r="E55" s="43">
        <v>18.342857142857142</v>
      </c>
      <c r="F55" s="43">
        <v>8</v>
      </c>
      <c r="G55" s="43">
        <v>16.545454545454547</v>
      </c>
      <c r="H55" s="43">
        <v>13</v>
      </c>
      <c r="I55" s="43">
        <v>64.84375</v>
      </c>
      <c r="J55" s="43">
        <v>6.838709677419355</v>
      </c>
      <c r="K55" s="48"/>
    </row>
    <row r="56" spans="4:11" ht="15.5" x14ac:dyDescent="0.35">
      <c r="D56" s="41" t="s">
        <v>18</v>
      </c>
      <c r="E56" s="43">
        <v>1</v>
      </c>
      <c r="F56" s="43">
        <v>1</v>
      </c>
      <c r="G56" s="43">
        <v>1</v>
      </c>
      <c r="H56" s="43">
        <v>1</v>
      </c>
      <c r="I56" s="43">
        <v>1</v>
      </c>
      <c r="J56" s="65">
        <v>1</v>
      </c>
      <c r="K56" s="48"/>
    </row>
    <row r="57" spans="4:11" ht="15.5" x14ac:dyDescent="0.35">
      <c r="D57" s="41" t="s">
        <v>19</v>
      </c>
      <c r="E57" s="43">
        <v>18.342857142857142</v>
      </c>
      <c r="F57" s="43">
        <v>8</v>
      </c>
      <c r="G57" s="43">
        <v>16.545454545454547</v>
      </c>
      <c r="H57" s="43">
        <v>13</v>
      </c>
      <c r="I57" s="43">
        <v>64.84375</v>
      </c>
      <c r="J57" s="43">
        <v>6.838709677419355</v>
      </c>
      <c r="K57" s="48"/>
    </row>
    <row r="58" spans="4:11" ht="15.5" x14ac:dyDescent="0.35">
      <c r="D58" s="41" t="s">
        <v>20</v>
      </c>
      <c r="E58" s="43">
        <v>1.1399999999999999</v>
      </c>
      <c r="F58" s="43">
        <v>1.1399999999999999</v>
      </c>
      <c r="G58" s="43">
        <v>1.1399999999999999</v>
      </c>
      <c r="H58" s="43">
        <v>1.1399999999999999</v>
      </c>
      <c r="I58" s="43">
        <v>1.1399999999999999</v>
      </c>
      <c r="J58" s="64">
        <v>1.1399999999999999</v>
      </c>
      <c r="K58" s="48"/>
    </row>
    <row r="59" spans="4:11" ht="15.5" x14ac:dyDescent="0.35">
      <c r="D59" s="46" t="s">
        <v>21</v>
      </c>
      <c r="E59" s="47">
        <f>E57*E58</f>
        <v>20.910857142857139</v>
      </c>
      <c r="F59" s="47">
        <f>F57*F58</f>
        <v>9.1199999999999992</v>
      </c>
      <c r="G59" s="47">
        <f t="shared" ref="G59:J59" si="14">G57*G58</f>
        <v>18.861818181818183</v>
      </c>
      <c r="H59" s="47">
        <f t="shared" si="14"/>
        <v>14.819999999999999</v>
      </c>
      <c r="I59" s="47">
        <f t="shared" si="14"/>
        <v>73.921875</v>
      </c>
      <c r="J59" s="47">
        <f t="shared" si="14"/>
        <v>7.7961290322580643</v>
      </c>
      <c r="K59" s="63">
        <f>SUM(E59:J59)</f>
        <v>145.43067935693338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015A-75F0-46E2-AE72-F0E7E174D8D9}">
  <dimension ref="A1:AO46"/>
  <sheetViews>
    <sheetView rightToLeft="1" topLeftCell="D19" zoomScaleNormal="100" workbookViewId="0">
      <selection activeCell="D35" sqref="D35"/>
    </sheetView>
  </sheetViews>
  <sheetFormatPr defaultRowHeight="14.5" x14ac:dyDescent="0.35"/>
  <cols>
    <col min="1" max="1" width="12.08984375" bestFit="1" customWidth="1"/>
    <col min="4" max="4" width="14.1796875" bestFit="1" customWidth="1"/>
    <col min="5" max="5" width="15.54296875" bestFit="1" customWidth="1"/>
    <col min="6" max="6" width="12.453125" bestFit="1" customWidth="1"/>
    <col min="7" max="7" width="6.90625" bestFit="1" customWidth="1"/>
    <col min="8" max="8" width="12.453125" bestFit="1" customWidth="1"/>
    <col min="9" max="9" width="12" bestFit="1" customWidth="1"/>
    <col min="16" max="16" width="12" bestFit="1" customWidth="1"/>
    <col min="17" max="17" width="12.1796875" bestFit="1" customWidth="1"/>
    <col min="18" max="18" width="11.90625" bestFit="1" customWidth="1"/>
    <col min="37" max="37" width="8" bestFit="1" customWidth="1"/>
    <col min="38" max="38" width="5.453125" bestFit="1" customWidth="1"/>
    <col min="39" max="39" width="12.1796875" bestFit="1" customWidth="1"/>
    <col min="40" max="40" width="12" bestFit="1" customWidth="1"/>
    <col min="41" max="41" width="11" bestFit="1" customWidth="1"/>
  </cols>
  <sheetData>
    <row r="1" spans="1:41" x14ac:dyDescent="0.35">
      <c r="A1" s="9" t="s">
        <v>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 t="s">
        <v>5</v>
      </c>
      <c r="AL1" s="10" t="s">
        <v>10</v>
      </c>
      <c r="AM1" s="10" t="s">
        <v>11</v>
      </c>
      <c r="AN1" s="10" t="s">
        <v>12</v>
      </c>
      <c r="AO1" s="10" t="s">
        <v>13</v>
      </c>
    </row>
    <row r="2" spans="1:41" x14ac:dyDescent="0.35">
      <c r="A2" s="9" t="s">
        <v>0</v>
      </c>
      <c r="B2" s="11">
        <v>10</v>
      </c>
      <c r="C2" s="11">
        <v>9</v>
      </c>
      <c r="D2" s="11">
        <v>8</v>
      </c>
      <c r="E2" s="11">
        <v>7</v>
      </c>
      <c r="F2" s="11">
        <v>9</v>
      </c>
      <c r="G2" s="11">
        <v>8</v>
      </c>
      <c r="H2" s="11">
        <v>9</v>
      </c>
      <c r="I2" s="11">
        <v>10</v>
      </c>
      <c r="J2" s="11">
        <v>7</v>
      </c>
      <c r="K2" s="11">
        <v>7</v>
      </c>
      <c r="L2" s="11">
        <v>10</v>
      </c>
      <c r="M2" s="11">
        <v>7</v>
      </c>
      <c r="N2" s="11">
        <v>11</v>
      </c>
      <c r="O2" s="11">
        <v>7</v>
      </c>
      <c r="P2" s="11">
        <v>12</v>
      </c>
      <c r="Q2" s="11">
        <v>10</v>
      </c>
      <c r="R2" s="11">
        <v>8</v>
      </c>
      <c r="S2" s="11">
        <v>8</v>
      </c>
      <c r="T2" s="11">
        <v>9</v>
      </c>
      <c r="U2" s="11">
        <v>7</v>
      </c>
      <c r="V2" s="11">
        <v>8</v>
      </c>
      <c r="W2" s="11">
        <v>9</v>
      </c>
      <c r="X2" s="11">
        <v>10</v>
      </c>
      <c r="Y2" s="11">
        <v>9</v>
      </c>
      <c r="Z2" s="11">
        <v>7</v>
      </c>
      <c r="AA2" s="11">
        <v>9</v>
      </c>
      <c r="AB2" s="11">
        <v>12</v>
      </c>
      <c r="AC2" s="11">
        <v>11</v>
      </c>
      <c r="AD2" s="11">
        <v>9</v>
      </c>
      <c r="AE2" s="11">
        <v>8</v>
      </c>
      <c r="AF2" s="11">
        <v>8</v>
      </c>
      <c r="AG2" s="11">
        <v>11</v>
      </c>
      <c r="AH2" s="11">
        <v>11</v>
      </c>
      <c r="AI2" s="11">
        <v>8</v>
      </c>
      <c r="AJ2" s="11">
        <v>7</v>
      </c>
      <c r="AK2" s="11">
        <f>AVERAGE(B2:AJ2)</f>
        <v>8.8571428571428577</v>
      </c>
      <c r="AL2" s="6">
        <f>_xlfn.STDEV.S(B2:AJ2)</f>
        <v>1.5174060130378288</v>
      </c>
      <c r="AM2" s="6">
        <f>AK2+2*AL2</f>
        <v>11.891954883218515</v>
      </c>
      <c r="AN2" s="6">
        <f>IF(AK2-2*AL2&lt;0,0,AK2-2*AL2)</f>
        <v>5.8223308310672</v>
      </c>
      <c r="AO2" s="6">
        <f>_xlfn.T.INV(0.975,COUNT(B2:AJ2)-1)</f>
        <v>2.0322445093177191</v>
      </c>
    </row>
    <row r="3" spans="1:41" x14ac:dyDescent="0.35">
      <c r="A3" s="9" t="s">
        <v>1</v>
      </c>
      <c r="B3" s="6">
        <f>6.4*60</f>
        <v>384</v>
      </c>
      <c r="C3" s="6">
        <v>430</v>
      </c>
      <c r="D3" s="6">
        <f>7*60</f>
        <v>420</v>
      </c>
      <c r="E3" s="6">
        <v>445</v>
      </c>
      <c r="F3" s="6">
        <v>396</v>
      </c>
      <c r="G3" s="11">
        <v>388</v>
      </c>
      <c r="H3" s="12">
        <v>490</v>
      </c>
      <c r="I3" s="11">
        <v>399</v>
      </c>
      <c r="J3" s="11">
        <v>371</v>
      </c>
      <c r="K3" s="11">
        <v>447</v>
      </c>
      <c r="L3" s="11">
        <v>428</v>
      </c>
      <c r="M3" s="11">
        <v>427</v>
      </c>
      <c r="N3" s="11">
        <v>450</v>
      </c>
      <c r="O3" s="11">
        <v>395</v>
      </c>
      <c r="P3" s="11">
        <v>378</v>
      </c>
      <c r="Q3" s="11">
        <v>371</v>
      </c>
      <c r="R3" s="11">
        <v>444</v>
      </c>
      <c r="S3" s="11">
        <v>377</v>
      </c>
      <c r="T3" s="11">
        <v>438</v>
      </c>
      <c r="U3" s="11">
        <v>412</v>
      </c>
      <c r="V3" s="11">
        <v>435</v>
      </c>
      <c r="W3" s="11">
        <v>447</v>
      </c>
      <c r="X3" s="11">
        <v>404</v>
      </c>
      <c r="Y3" s="11">
        <v>415</v>
      </c>
      <c r="Z3" s="11">
        <v>396</v>
      </c>
      <c r="AA3" s="11">
        <v>372</v>
      </c>
      <c r="AB3" s="11">
        <v>394</v>
      </c>
      <c r="AC3" s="11">
        <v>381</v>
      </c>
      <c r="AD3" s="11">
        <v>446</v>
      </c>
      <c r="AE3" s="11">
        <v>393</v>
      </c>
      <c r="AF3" s="11">
        <v>436</v>
      </c>
      <c r="AG3" s="11">
        <v>439</v>
      </c>
      <c r="AH3" s="11">
        <v>418</v>
      </c>
      <c r="AI3" s="11">
        <v>382</v>
      </c>
      <c r="AJ3" s="11">
        <v>443</v>
      </c>
      <c r="AK3" s="11">
        <f>AVERAGE(B3:AJ3)</f>
        <v>414.02857142857141</v>
      </c>
      <c r="AL3" s="6">
        <f>_xlfn.STDEV.S(B3:AJ3)</f>
        <v>29.590823015297989</v>
      </c>
      <c r="AM3" s="6">
        <f>AK3+2*AL3</f>
        <v>473.21021745916738</v>
      </c>
      <c r="AN3" s="6">
        <f t="shared" ref="AN3:AN5" si="0">IF(AK3-2*AL3&lt;0,0,AK3-2*AL3)</f>
        <v>354.84692539797544</v>
      </c>
      <c r="AO3" s="6">
        <f>_xlfn.T.INV(0.975,COUNT(B3:AJ3)-1)</f>
        <v>2.0322445093177191</v>
      </c>
    </row>
    <row r="4" spans="1:41" x14ac:dyDescent="0.35">
      <c r="A4" s="9" t="s">
        <v>35</v>
      </c>
      <c r="B4" s="6">
        <v>20</v>
      </c>
      <c r="C4" s="6">
        <v>42</v>
      </c>
      <c r="D4" s="6">
        <v>33</v>
      </c>
      <c r="E4" s="6">
        <v>34</v>
      </c>
      <c r="F4" s="11">
        <v>31</v>
      </c>
      <c r="G4" s="11">
        <v>31</v>
      </c>
      <c r="H4" s="11">
        <v>31</v>
      </c>
      <c r="I4" s="11">
        <v>31</v>
      </c>
      <c r="J4" s="11">
        <v>31</v>
      </c>
      <c r="K4" s="11">
        <v>31</v>
      </c>
      <c r="L4" s="11">
        <v>31</v>
      </c>
      <c r="M4" s="11">
        <v>31</v>
      </c>
      <c r="N4" s="11">
        <v>31</v>
      </c>
      <c r="O4" s="11">
        <v>31</v>
      </c>
      <c r="P4" s="11">
        <v>31</v>
      </c>
      <c r="Q4" s="11">
        <v>31</v>
      </c>
      <c r="R4" s="11">
        <v>31</v>
      </c>
      <c r="S4" s="11">
        <v>31</v>
      </c>
      <c r="T4" s="11">
        <v>31</v>
      </c>
      <c r="U4" s="11">
        <v>31</v>
      </c>
      <c r="V4" s="11">
        <v>31</v>
      </c>
      <c r="W4" s="11">
        <v>31</v>
      </c>
      <c r="X4" s="11">
        <v>31</v>
      </c>
      <c r="Y4" s="11">
        <v>31</v>
      </c>
      <c r="Z4" s="11">
        <v>31</v>
      </c>
      <c r="AA4" s="11">
        <v>31</v>
      </c>
      <c r="AB4" s="11">
        <v>31</v>
      </c>
      <c r="AC4" s="11">
        <v>31</v>
      </c>
      <c r="AD4" s="11">
        <v>31</v>
      </c>
      <c r="AE4" s="11">
        <v>31</v>
      </c>
      <c r="AF4" s="11">
        <v>31</v>
      </c>
      <c r="AG4" s="11">
        <v>31</v>
      </c>
      <c r="AH4" s="11">
        <v>31</v>
      </c>
      <c r="AI4" s="11">
        <v>31</v>
      </c>
      <c r="AJ4" s="11">
        <v>31</v>
      </c>
      <c r="AK4" s="11">
        <f>AVERAGE(B4:AJ4)</f>
        <v>31.142857142857142</v>
      </c>
      <c r="AL4" s="6">
        <f>_xlfn.STDEV.S(B4:AJ4)</f>
        <v>2.7347745056290567</v>
      </c>
      <c r="AM4" s="6">
        <f>AK4+2*AL4</f>
        <v>36.612406154115256</v>
      </c>
      <c r="AN4" s="6">
        <f t="shared" si="0"/>
        <v>25.673308131599029</v>
      </c>
      <c r="AO4" s="6">
        <f>_xlfn.T.INV(0.975,COUNT(B4:AJ4)-1)</f>
        <v>2.0322445093177191</v>
      </c>
    </row>
    <row r="5" spans="1:41" x14ac:dyDescent="0.35">
      <c r="A5" s="9" t="s">
        <v>34</v>
      </c>
      <c r="B5" s="6">
        <v>4</v>
      </c>
      <c r="C5" s="6">
        <v>7</v>
      </c>
      <c r="D5" s="6">
        <v>9</v>
      </c>
      <c r="E5" s="12">
        <v>23</v>
      </c>
      <c r="F5" s="11">
        <v>9</v>
      </c>
      <c r="G5" s="11">
        <v>4</v>
      </c>
      <c r="H5" s="11">
        <v>6</v>
      </c>
      <c r="I5" s="11">
        <v>9</v>
      </c>
      <c r="J5" s="11">
        <v>4</v>
      </c>
      <c r="K5" s="11">
        <v>5</v>
      </c>
      <c r="L5" s="11">
        <v>5</v>
      </c>
      <c r="M5" s="11">
        <v>7</v>
      </c>
      <c r="N5" s="11">
        <v>4</v>
      </c>
      <c r="O5" s="11">
        <v>5</v>
      </c>
      <c r="P5" s="11">
        <v>4</v>
      </c>
      <c r="Q5" s="11">
        <v>6</v>
      </c>
      <c r="R5" s="11">
        <v>5</v>
      </c>
      <c r="S5" s="11">
        <v>8</v>
      </c>
      <c r="T5" s="11">
        <v>8</v>
      </c>
      <c r="U5" s="11">
        <v>7</v>
      </c>
      <c r="V5" s="11">
        <v>5</v>
      </c>
      <c r="W5" s="11">
        <v>9</v>
      </c>
      <c r="X5" s="11">
        <v>9</v>
      </c>
      <c r="Y5" s="11">
        <v>8</v>
      </c>
      <c r="Z5" s="11">
        <v>9</v>
      </c>
      <c r="AA5" s="11">
        <v>4</v>
      </c>
      <c r="AB5" s="11">
        <v>5</v>
      </c>
      <c r="AC5" s="11">
        <v>7</v>
      </c>
      <c r="AD5" s="11">
        <v>10</v>
      </c>
      <c r="AE5" s="11">
        <v>7</v>
      </c>
      <c r="AF5" s="11">
        <v>4</v>
      </c>
      <c r="AG5" s="11">
        <v>4</v>
      </c>
      <c r="AH5" s="11">
        <v>4</v>
      </c>
      <c r="AI5" s="11">
        <v>4</v>
      </c>
      <c r="AJ5" s="11">
        <v>10</v>
      </c>
      <c r="AK5" s="11">
        <f>AVERAGE(B5:AJ5)</f>
        <v>6.8</v>
      </c>
      <c r="AL5" s="6">
        <f>_xlfn.STDEV.S(B5:AJ5)</f>
        <v>3.4962164423508884</v>
      </c>
      <c r="AM5" s="6">
        <f>AK5+2*AL5</f>
        <v>13.792432884701777</v>
      </c>
      <c r="AN5" s="6">
        <f t="shared" si="0"/>
        <v>0</v>
      </c>
      <c r="AO5" s="6">
        <f>_xlfn.T.INV(0.975,COUNT(B5:AJ5)-1)</f>
        <v>2.0322445093177191</v>
      </c>
    </row>
    <row r="6" spans="1:41" x14ac:dyDescent="0.35">
      <c r="AK6" s="6"/>
    </row>
    <row r="7" spans="1:41" x14ac:dyDescent="0.35">
      <c r="A7" s="9" t="s">
        <v>6</v>
      </c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0">
        <v>16</v>
      </c>
      <c r="R7" s="10">
        <v>17</v>
      </c>
      <c r="S7" s="10">
        <v>18</v>
      </c>
      <c r="T7" s="10">
        <v>19</v>
      </c>
      <c r="U7" s="10">
        <v>20</v>
      </c>
      <c r="V7" s="10">
        <v>21</v>
      </c>
      <c r="W7" s="10">
        <v>22</v>
      </c>
      <c r="X7" s="10">
        <v>23</v>
      </c>
      <c r="Y7" s="10">
        <v>24</v>
      </c>
      <c r="Z7" s="10">
        <v>25</v>
      </c>
      <c r="AA7" s="10">
        <v>26</v>
      </c>
      <c r="AB7" s="10">
        <v>27</v>
      </c>
      <c r="AC7" s="10">
        <v>28</v>
      </c>
      <c r="AD7" s="10">
        <v>29</v>
      </c>
      <c r="AE7" s="10">
        <v>30</v>
      </c>
      <c r="AF7" s="10">
        <v>31</v>
      </c>
      <c r="AG7" s="10">
        <v>32</v>
      </c>
      <c r="AH7" s="10">
        <v>33</v>
      </c>
      <c r="AI7" s="10">
        <v>34</v>
      </c>
      <c r="AJ7" s="10">
        <v>35</v>
      </c>
      <c r="AK7" s="10" t="s">
        <v>5</v>
      </c>
      <c r="AL7" s="10" t="s">
        <v>10</v>
      </c>
      <c r="AM7" s="10" t="s">
        <v>11</v>
      </c>
      <c r="AN7" s="10" t="s">
        <v>12</v>
      </c>
      <c r="AO7" s="10" t="s">
        <v>13</v>
      </c>
    </row>
    <row r="8" spans="1:41" x14ac:dyDescent="0.35">
      <c r="A8" s="9" t="s">
        <v>1</v>
      </c>
      <c r="B8" s="6">
        <f>6.4*60</f>
        <v>384</v>
      </c>
      <c r="C8" s="6">
        <v>430</v>
      </c>
      <c r="D8" s="6">
        <f>7*60</f>
        <v>420</v>
      </c>
      <c r="E8" s="6">
        <v>445</v>
      </c>
      <c r="F8" s="6">
        <v>396</v>
      </c>
      <c r="G8" s="11">
        <v>388</v>
      </c>
      <c r="H8" s="12"/>
      <c r="I8" s="11">
        <v>399</v>
      </c>
      <c r="J8" s="11">
        <v>371</v>
      </c>
      <c r="K8" s="11">
        <v>447</v>
      </c>
      <c r="L8" s="11">
        <v>428</v>
      </c>
      <c r="M8" s="11">
        <v>427</v>
      </c>
      <c r="N8" s="11">
        <v>450</v>
      </c>
      <c r="O8" s="11">
        <v>395</v>
      </c>
      <c r="P8" s="11">
        <v>378</v>
      </c>
      <c r="Q8" s="11">
        <v>371</v>
      </c>
      <c r="R8" s="11">
        <v>444</v>
      </c>
      <c r="S8" s="11">
        <v>377</v>
      </c>
      <c r="T8" s="11">
        <v>438</v>
      </c>
      <c r="U8" s="11">
        <v>412</v>
      </c>
      <c r="V8" s="11">
        <v>435</v>
      </c>
      <c r="W8" s="11">
        <v>447</v>
      </c>
      <c r="X8" s="11">
        <v>404</v>
      </c>
      <c r="Y8" s="11">
        <v>415</v>
      </c>
      <c r="Z8" s="11">
        <v>396</v>
      </c>
      <c r="AA8" s="11">
        <v>372</v>
      </c>
      <c r="AB8" s="11">
        <v>394</v>
      </c>
      <c r="AC8" s="11">
        <v>381</v>
      </c>
      <c r="AD8" s="11">
        <v>446</v>
      </c>
      <c r="AE8" s="11">
        <v>393</v>
      </c>
      <c r="AF8" s="11">
        <v>436</v>
      </c>
      <c r="AG8" s="11">
        <v>439</v>
      </c>
      <c r="AH8" s="11">
        <v>418</v>
      </c>
      <c r="AI8" s="11">
        <v>382</v>
      </c>
      <c r="AJ8" s="11">
        <v>443</v>
      </c>
      <c r="AK8" s="11">
        <f>AVERAGE(B8:AJ8)</f>
        <v>411.79411764705884</v>
      </c>
      <c r="AL8" s="6">
        <f>_xlfn.STDEV.S(B8:AJ8)</f>
        <v>26.872064363149601</v>
      </c>
      <c r="AM8" s="6">
        <f>AK8+2*AL8</f>
        <v>465.53824637335805</v>
      </c>
      <c r="AN8" s="6">
        <f t="shared" ref="AN8:AN9" si="1">IF(AK8-2*AL8&lt;0,0,AK8-2*AL8)</f>
        <v>358.04998892075963</v>
      </c>
      <c r="AO8" s="6">
        <f>_xlfn.T.INV(0.975,COUNT(B8:AJ8)-1)</f>
        <v>2.0345152974493379</v>
      </c>
    </row>
    <row r="9" spans="1:41" x14ac:dyDescent="0.35">
      <c r="A9" s="9" t="s">
        <v>34</v>
      </c>
      <c r="B9" s="6">
        <v>4</v>
      </c>
      <c r="C9" s="6">
        <v>7</v>
      </c>
      <c r="D9" s="6">
        <v>9</v>
      </c>
      <c r="E9" s="12"/>
      <c r="F9" s="11">
        <v>9</v>
      </c>
      <c r="G9" s="11">
        <v>4</v>
      </c>
      <c r="H9" s="11">
        <v>6</v>
      </c>
      <c r="I9" s="11">
        <v>9</v>
      </c>
      <c r="J9" s="11">
        <v>4</v>
      </c>
      <c r="K9" s="11">
        <v>5</v>
      </c>
      <c r="L9" s="11">
        <v>5</v>
      </c>
      <c r="M9" s="11">
        <v>7</v>
      </c>
      <c r="N9" s="11">
        <v>4</v>
      </c>
      <c r="O9" s="11">
        <v>5</v>
      </c>
      <c r="P9" s="11">
        <v>4</v>
      </c>
      <c r="Q9" s="11">
        <v>6</v>
      </c>
      <c r="R9" s="11">
        <v>5</v>
      </c>
      <c r="S9" s="11">
        <v>8</v>
      </c>
      <c r="T9" s="11">
        <v>8</v>
      </c>
      <c r="U9" s="11">
        <v>7</v>
      </c>
      <c r="V9" s="11">
        <v>5</v>
      </c>
      <c r="W9" s="11">
        <v>9</v>
      </c>
      <c r="X9" s="11">
        <v>9</v>
      </c>
      <c r="Y9" s="11">
        <v>8</v>
      </c>
      <c r="Z9" s="11">
        <v>9</v>
      </c>
      <c r="AA9" s="11">
        <v>4</v>
      </c>
      <c r="AB9" s="11">
        <v>5</v>
      </c>
      <c r="AC9" s="11">
        <v>7</v>
      </c>
      <c r="AD9" s="11">
        <v>10</v>
      </c>
      <c r="AE9" s="11">
        <v>7</v>
      </c>
      <c r="AF9" s="11">
        <v>4</v>
      </c>
      <c r="AG9" s="11">
        <v>4</v>
      </c>
      <c r="AH9" s="11">
        <v>4</v>
      </c>
      <c r="AI9" s="11">
        <v>4</v>
      </c>
      <c r="AJ9" s="11">
        <v>10</v>
      </c>
      <c r="AK9" s="11">
        <f>AVERAGE(B9:AJ9)</f>
        <v>6.3235294117647056</v>
      </c>
      <c r="AL9" s="6">
        <f>_xlfn.STDEV.S(B9:AJ9)</f>
        <v>2.0993590397777639</v>
      </c>
      <c r="AM9" s="6">
        <f>AK9+2*AL9</f>
        <v>10.522247491320233</v>
      </c>
      <c r="AN9" s="6">
        <f t="shared" si="1"/>
        <v>2.1248113322091777</v>
      </c>
      <c r="AO9" s="6">
        <f>_xlfn.T.INV(0.975,COUNT(B9:AJ9)-1)</f>
        <v>2.0345152974493379</v>
      </c>
    </row>
    <row r="10" spans="1:41" x14ac:dyDescent="0.35">
      <c r="AK10" s="3"/>
    </row>
    <row r="12" spans="1:41" x14ac:dyDescent="0.35">
      <c r="E12" s="9" t="s">
        <v>14</v>
      </c>
      <c r="F12" s="9" t="s">
        <v>0</v>
      </c>
      <c r="G12" s="9" t="s">
        <v>1</v>
      </c>
      <c r="H12" s="9" t="s">
        <v>35</v>
      </c>
      <c r="I12" s="9" t="s">
        <v>34</v>
      </c>
      <c r="J12" s="9" t="s">
        <v>31</v>
      </c>
    </row>
    <row r="13" spans="1:41" x14ac:dyDescent="0.35">
      <c r="E13" s="9" t="s">
        <v>15</v>
      </c>
      <c r="F13" s="5">
        <v>8.8571428571428577</v>
      </c>
      <c r="G13" s="5">
        <v>411.79411764705884</v>
      </c>
      <c r="H13" s="5">
        <v>31.142857142857142</v>
      </c>
      <c r="I13" s="5">
        <v>6.3235294117647056</v>
      </c>
      <c r="J13" s="26">
        <f>SUM(F13:I13)</f>
        <v>458.11764705882354</v>
      </c>
    </row>
    <row r="14" spans="1:41" x14ac:dyDescent="0.35">
      <c r="E14" s="9" t="s">
        <v>22</v>
      </c>
      <c r="F14" s="5">
        <v>1.5174060130378288</v>
      </c>
      <c r="G14" s="5">
        <v>26.872064363149601</v>
      </c>
      <c r="H14" s="5">
        <v>2.7347745056290567</v>
      </c>
      <c r="I14" s="5">
        <v>2.0993590397777639</v>
      </c>
      <c r="J14" s="7"/>
    </row>
    <row r="15" spans="1:41" x14ac:dyDescent="0.35">
      <c r="E15" s="9" t="s">
        <v>23</v>
      </c>
      <c r="F15" s="13">
        <v>0.05</v>
      </c>
      <c r="G15" s="13">
        <v>0.05</v>
      </c>
      <c r="H15" s="13">
        <v>0.05</v>
      </c>
      <c r="I15" s="13">
        <v>0.05</v>
      </c>
      <c r="J15" s="7"/>
    </row>
    <row r="16" spans="1:41" x14ac:dyDescent="0.35">
      <c r="E16" s="9" t="s">
        <v>24</v>
      </c>
      <c r="F16" s="11">
        <v>34</v>
      </c>
      <c r="G16" s="11">
        <v>33</v>
      </c>
      <c r="H16" s="11">
        <v>34</v>
      </c>
      <c r="I16" s="11">
        <v>33</v>
      </c>
      <c r="J16" s="7"/>
    </row>
    <row r="17" spans="5:25" x14ac:dyDescent="0.35">
      <c r="E17" s="9" t="s">
        <v>25</v>
      </c>
      <c r="F17" s="27">
        <v>2.0322445093177191</v>
      </c>
      <c r="G17" s="27">
        <v>2.0345152974493379</v>
      </c>
      <c r="H17" s="27">
        <v>2.0322445093177191</v>
      </c>
      <c r="I17" s="27">
        <v>2.0345152974493379</v>
      </c>
      <c r="J17" s="7"/>
    </row>
    <row r="18" spans="5:25" x14ac:dyDescent="0.35">
      <c r="E18" s="9" t="s">
        <v>26</v>
      </c>
      <c r="F18" s="13">
        <f>((F17*F14)/(F15*F13))^2</f>
        <v>48.487323475304891</v>
      </c>
      <c r="G18" s="21">
        <f t="shared" ref="G18:I18" si="2">((G17*G14)/(G15*G13))^2</f>
        <v>7.050561344410136</v>
      </c>
      <c r="H18" s="13">
        <f t="shared" si="2"/>
        <v>12.739079477075137</v>
      </c>
      <c r="I18" s="28">
        <f t="shared" si="2"/>
        <v>182.48882038191962</v>
      </c>
      <c r="J18" s="7"/>
    </row>
    <row r="19" spans="5:25" x14ac:dyDescent="0.35">
      <c r="E19" s="9" t="s">
        <v>32</v>
      </c>
      <c r="F19" s="13">
        <f>(F13/$J$13)*100</f>
        <v>1.9333773571061708</v>
      </c>
      <c r="G19" s="13">
        <f>(G13/$J$13)*100</f>
        <v>89.888289676425273</v>
      </c>
      <c r="H19" s="13">
        <f>(H13/$J$13)*100</f>
        <v>6.7980042556313736</v>
      </c>
      <c r="I19" s="13">
        <f>(I13/$J$13)*100</f>
        <v>1.3803287108371853</v>
      </c>
      <c r="J19" s="13">
        <f>SUM(F19:I19)</f>
        <v>100</v>
      </c>
      <c r="Q19" s="7"/>
      <c r="R19" s="7"/>
      <c r="S19" s="7"/>
    </row>
    <row r="20" spans="5:25" x14ac:dyDescent="0.35">
      <c r="E20" s="9" t="s">
        <v>33</v>
      </c>
      <c r="F20" s="13">
        <f>((F17*F14)/((F16+1)*F13))^0.5</f>
        <v>9.973739775517311E-2</v>
      </c>
      <c r="G20" s="13">
        <f>((G17*G14)/((G16+1)*G13))^0.5</f>
        <v>6.2488696797125792E-2</v>
      </c>
      <c r="H20" s="13">
        <f>((H17*H14)/((H16+1)*H13))^0.5</f>
        <v>7.1406129264884044E-2</v>
      </c>
      <c r="I20" s="29">
        <f>((I17*I14)/((I16+1)*I13))^0.5</f>
        <v>0.1409466018179574</v>
      </c>
      <c r="J20" s="7"/>
      <c r="Q20" s="7"/>
      <c r="R20" s="7"/>
      <c r="S20" s="7"/>
    </row>
    <row r="21" spans="5:25" x14ac:dyDescent="0.35">
      <c r="Q21" s="7"/>
      <c r="R21" s="7"/>
      <c r="S21" s="7"/>
    </row>
    <row r="22" spans="5:25" x14ac:dyDescent="0.35">
      <c r="E22" s="9" t="s">
        <v>14</v>
      </c>
      <c r="F22" s="9" t="s">
        <v>0</v>
      </c>
      <c r="G22" s="9" t="s">
        <v>1</v>
      </c>
      <c r="H22" s="9" t="s">
        <v>35</v>
      </c>
      <c r="I22" s="9" t="s">
        <v>34</v>
      </c>
      <c r="J22" s="20" t="s">
        <v>31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t="s">
        <v>45</v>
      </c>
      <c r="X22" t="s">
        <v>46</v>
      </c>
      <c r="Y22" s="7"/>
    </row>
    <row r="23" spans="5:25" x14ac:dyDescent="0.35">
      <c r="E23" s="9" t="s">
        <v>15</v>
      </c>
      <c r="F23" s="5">
        <v>8.8571428571428577</v>
      </c>
      <c r="G23" s="5">
        <v>411.79411764705884</v>
      </c>
      <c r="H23" s="5">
        <v>31.142857142857142</v>
      </c>
      <c r="I23" s="5">
        <v>6.3235294117647056</v>
      </c>
      <c r="J23" s="19">
        <f>SUM(F23:I23)</f>
        <v>458.11764705882354</v>
      </c>
      <c r="K23" s="7"/>
      <c r="L23" s="7"/>
      <c r="M23" s="7"/>
      <c r="N23" t="s">
        <v>45</v>
      </c>
      <c r="P23" t="s">
        <v>46</v>
      </c>
      <c r="Q23" s="7"/>
      <c r="R23" s="7"/>
      <c r="S23" s="7"/>
      <c r="T23" s="7"/>
      <c r="U23" s="7"/>
      <c r="V23" t="s">
        <v>47</v>
      </c>
      <c r="W23">
        <v>2</v>
      </c>
      <c r="X23">
        <v>2</v>
      </c>
      <c r="Y23" s="7"/>
    </row>
    <row r="24" spans="5:25" x14ac:dyDescent="0.35">
      <c r="E24" s="9" t="s">
        <v>16</v>
      </c>
      <c r="F24" s="13">
        <v>1</v>
      </c>
      <c r="G24" s="13">
        <v>1</v>
      </c>
      <c r="H24" s="13">
        <v>1</v>
      </c>
      <c r="I24" s="13">
        <v>1</v>
      </c>
      <c r="K24" s="7"/>
      <c r="L24" s="7"/>
      <c r="M24" s="7"/>
      <c r="N24" t="s">
        <v>47</v>
      </c>
      <c r="O24">
        <v>2</v>
      </c>
      <c r="P24">
        <v>2</v>
      </c>
      <c r="Q24" s="7"/>
      <c r="R24" s="7"/>
      <c r="S24" s="7"/>
      <c r="T24" s="7"/>
      <c r="U24" s="7"/>
      <c r="V24" t="s">
        <v>41</v>
      </c>
      <c r="W24">
        <v>2</v>
      </c>
      <c r="Y24" s="7"/>
    </row>
    <row r="25" spans="5:25" x14ac:dyDescent="0.35">
      <c r="E25" s="9" t="s">
        <v>17</v>
      </c>
      <c r="F25" s="5">
        <v>8.8571428571428577</v>
      </c>
      <c r="G25" s="5">
        <v>411.79411764705884</v>
      </c>
      <c r="H25" s="5">
        <v>31.142857142857142</v>
      </c>
      <c r="I25" s="5">
        <v>6.3235294117647056</v>
      </c>
      <c r="J25" s="19">
        <f>SUM(F25:I25)</f>
        <v>458.11764705882354</v>
      </c>
      <c r="K25" s="7"/>
      <c r="L25" s="7"/>
      <c r="M25" s="7"/>
      <c r="N25" t="s">
        <v>41</v>
      </c>
      <c r="O25">
        <v>2</v>
      </c>
      <c r="Q25" s="7"/>
      <c r="R25" s="7"/>
      <c r="S25" s="7"/>
      <c r="T25" s="7"/>
      <c r="U25" s="7"/>
      <c r="V25" t="s">
        <v>42</v>
      </c>
      <c r="W25">
        <v>5</v>
      </c>
      <c r="X25">
        <v>5</v>
      </c>
      <c r="Y25" s="7"/>
    </row>
    <row r="26" spans="5:25" x14ac:dyDescent="0.35">
      <c r="E26" s="9" t="s">
        <v>18</v>
      </c>
      <c r="F26" s="13">
        <v>1</v>
      </c>
      <c r="G26" s="13">
        <v>1</v>
      </c>
      <c r="H26" s="13">
        <v>1</v>
      </c>
      <c r="I26" s="13">
        <v>1</v>
      </c>
      <c r="K26" s="7"/>
      <c r="L26" s="7"/>
      <c r="M26" s="7"/>
      <c r="N26" t="s">
        <v>42</v>
      </c>
      <c r="O26">
        <v>5</v>
      </c>
      <c r="P26">
        <v>5</v>
      </c>
      <c r="Q26" s="7"/>
      <c r="R26" s="7"/>
      <c r="S26" s="7"/>
      <c r="T26" s="7"/>
      <c r="U26" s="7"/>
      <c r="V26" t="s">
        <v>43</v>
      </c>
      <c r="W26">
        <v>4</v>
      </c>
      <c r="X26">
        <v>4</v>
      </c>
      <c r="Y26" s="7"/>
    </row>
    <row r="27" spans="5:25" x14ac:dyDescent="0.35">
      <c r="E27" s="9" t="s">
        <v>19</v>
      </c>
      <c r="F27" s="5">
        <v>8.8571428571428577</v>
      </c>
      <c r="G27" s="5">
        <v>411.79411764705884</v>
      </c>
      <c r="H27" s="5">
        <v>31.142857142857142</v>
      </c>
      <c r="I27" s="5">
        <v>6.3235294117647056</v>
      </c>
      <c r="J27" s="19">
        <f>SUM(F27:I27)</f>
        <v>458.11764705882354</v>
      </c>
      <c r="K27" s="7"/>
      <c r="L27" s="7"/>
      <c r="M27" s="7"/>
      <c r="N27" t="s">
        <v>43</v>
      </c>
      <c r="O27">
        <v>4</v>
      </c>
      <c r="P27">
        <v>4</v>
      </c>
      <c r="Q27" s="7"/>
      <c r="R27" s="7"/>
      <c r="S27" s="7"/>
      <c r="T27" s="7"/>
      <c r="U27" s="7"/>
      <c r="V27" t="s">
        <v>44</v>
      </c>
      <c r="W27">
        <v>5</v>
      </c>
      <c r="X27">
        <v>5</v>
      </c>
      <c r="Y27" s="7"/>
    </row>
    <row r="28" spans="5:25" x14ac:dyDescent="0.35">
      <c r="E28" s="9" t="s">
        <v>20</v>
      </c>
      <c r="F28" s="13">
        <v>1.1599999999999999</v>
      </c>
      <c r="G28" s="13">
        <v>1.18</v>
      </c>
      <c r="H28" s="13">
        <v>1.1599999999999999</v>
      </c>
      <c r="I28" s="13">
        <v>1.1599999999999999</v>
      </c>
      <c r="K28" s="7"/>
      <c r="L28" s="7"/>
      <c r="M28" s="7"/>
      <c r="N28" t="s">
        <v>44</v>
      </c>
      <c r="O28">
        <v>5</v>
      </c>
      <c r="P28">
        <v>5</v>
      </c>
      <c r="Q28" s="7"/>
      <c r="R28" s="7"/>
      <c r="S28" s="7"/>
      <c r="T28" s="7"/>
      <c r="U28" s="7"/>
      <c r="V28" t="s">
        <v>31</v>
      </c>
      <c r="W28">
        <f>SUM(W23:W27)</f>
        <v>18</v>
      </c>
      <c r="X28">
        <f>SUM(X23:X27)</f>
        <v>16</v>
      </c>
      <c r="Y28" s="7"/>
    </row>
    <row r="29" spans="5:25" x14ac:dyDescent="0.35">
      <c r="E29" s="9" t="s">
        <v>21</v>
      </c>
      <c r="F29" s="13">
        <f>F27*F28</f>
        <v>10.274285714285714</v>
      </c>
      <c r="G29" s="13">
        <f t="shared" ref="G29:I29" si="3">G27*G28</f>
        <v>485.91705882352943</v>
      </c>
      <c r="H29" s="13">
        <f t="shared" si="3"/>
        <v>36.125714285714281</v>
      </c>
      <c r="I29" s="13">
        <f t="shared" si="3"/>
        <v>7.3352941176470576</v>
      </c>
      <c r="J29" s="19">
        <f>SUM(F29:I29)</f>
        <v>539.65235294117656</v>
      </c>
      <c r="K29" s="7"/>
      <c r="L29" s="7"/>
      <c r="M29" s="7"/>
      <c r="N29" t="s">
        <v>31</v>
      </c>
      <c r="O29">
        <f>SUM(O24:O28)</f>
        <v>18</v>
      </c>
      <c r="P29">
        <f>SUM(P24:P28)</f>
        <v>16</v>
      </c>
      <c r="Q29" s="7"/>
      <c r="R29" s="7"/>
      <c r="S29" s="7"/>
      <c r="T29" s="7"/>
      <c r="U29" s="7"/>
      <c r="V29" s="7"/>
      <c r="W29" s="7"/>
      <c r="X29" s="7"/>
      <c r="Y29" s="7"/>
    </row>
    <row r="30" spans="5:25" x14ac:dyDescent="0.35">
      <c r="Q30" s="7"/>
      <c r="R30" s="7"/>
      <c r="S30" s="7"/>
    </row>
    <row r="31" spans="5:25" ht="15.5" x14ac:dyDescent="0.35">
      <c r="E31" s="41" t="s">
        <v>14</v>
      </c>
      <c r="F31" s="41" t="s">
        <v>0</v>
      </c>
      <c r="G31" s="41" t="s">
        <v>1</v>
      </c>
      <c r="H31" s="41" t="s">
        <v>54</v>
      </c>
      <c r="I31" s="41" t="s">
        <v>34</v>
      </c>
      <c r="J31" s="41" t="s">
        <v>31</v>
      </c>
      <c r="Q31" s="7"/>
      <c r="R31" s="7"/>
      <c r="S31" s="7"/>
    </row>
    <row r="32" spans="5:25" ht="15.5" x14ac:dyDescent="0.35">
      <c r="E32" s="41" t="s">
        <v>15</v>
      </c>
      <c r="F32" s="42">
        <v>8.8571428571428577</v>
      </c>
      <c r="G32" s="42">
        <v>411.79411764705884</v>
      </c>
      <c r="H32" s="42">
        <v>31.142857142857142</v>
      </c>
      <c r="I32" s="42">
        <v>6.3235294117647056</v>
      </c>
      <c r="J32" s="58">
        <f>SUM(F32:I32)</f>
        <v>458.11764705882354</v>
      </c>
    </row>
    <row r="33" spans="5:10" ht="15.5" x14ac:dyDescent="0.35">
      <c r="E33" s="41" t="s">
        <v>22</v>
      </c>
      <c r="F33" s="42">
        <v>1.5174060130378288</v>
      </c>
      <c r="G33" s="42">
        <v>26.872064363149601</v>
      </c>
      <c r="H33" s="42">
        <v>2.7347745056290567</v>
      </c>
      <c r="I33" s="42">
        <v>2.0993590397777639</v>
      </c>
      <c r="J33" s="48"/>
    </row>
    <row r="34" spans="5:10" ht="15.5" x14ac:dyDescent="0.35">
      <c r="E34" s="41" t="s">
        <v>23</v>
      </c>
      <c r="F34" s="43">
        <v>0.05</v>
      </c>
      <c r="G34" s="43">
        <v>0.05</v>
      </c>
      <c r="H34" s="43">
        <v>0.05</v>
      </c>
      <c r="I34" s="43">
        <v>0.05</v>
      </c>
      <c r="J34" s="48"/>
    </row>
    <row r="35" spans="5:10" ht="15.5" x14ac:dyDescent="0.35">
      <c r="E35" s="41" t="s">
        <v>24</v>
      </c>
      <c r="F35" s="45">
        <v>34</v>
      </c>
      <c r="G35" s="45">
        <v>33</v>
      </c>
      <c r="H35" s="45">
        <v>34</v>
      </c>
      <c r="I35" s="45">
        <v>33</v>
      </c>
      <c r="J35" s="48"/>
    </row>
    <row r="36" spans="5:10" ht="15.5" x14ac:dyDescent="0.35">
      <c r="E36" s="41" t="s">
        <v>25</v>
      </c>
      <c r="F36" s="59">
        <v>2.0322445093177191</v>
      </c>
      <c r="G36" s="59">
        <v>2.0345152974493379</v>
      </c>
      <c r="H36" s="59">
        <v>2.0322445093177191</v>
      </c>
      <c r="I36" s="59">
        <v>2.0345152974493379</v>
      </c>
      <c r="J36" s="48"/>
    </row>
    <row r="37" spans="5:10" ht="15.5" x14ac:dyDescent="0.35">
      <c r="E37" s="41" t="s">
        <v>26</v>
      </c>
      <c r="F37" s="43">
        <f>((F36*F33)/(F34*F32))^2</f>
        <v>48.487323475304891</v>
      </c>
      <c r="G37" s="43">
        <f t="shared" ref="G37:I37" si="4">((G36*G33)/(G34*G32))^2</f>
        <v>7.050561344410136</v>
      </c>
      <c r="H37" s="43">
        <f t="shared" si="4"/>
        <v>12.739079477075137</v>
      </c>
      <c r="I37" s="60">
        <f t="shared" si="4"/>
        <v>182.48882038191962</v>
      </c>
      <c r="J37" s="48"/>
    </row>
    <row r="38" spans="5:10" ht="15.5" x14ac:dyDescent="0.35">
      <c r="E38" s="41" t="s">
        <v>32</v>
      </c>
      <c r="F38" s="43">
        <f>(F32/$J$13)*100</f>
        <v>1.9333773571061708</v>
      </c>
      <c r="G38" s="43">
        <f>(G32/$J$13)*100</f>
        <v>89.888289676425273</v>
      </c>
      <c r="H38" s="43">
        <f>(H32/$J$13)*100</f>
        <v>6.7980042556313736</v>
      </c>
      <c r="I38" s="43">
        <f>(I32/$J$13)*100</f>
        <v>1.3803287108371853</v>
      </c>
      <c r="J38" s="43">
        <f>SUM(F38:I38)</f>
        <v>100</v>
      </c>
    </row>
    <row r="39" spans="5:10" ht="15.5" x14ac:dyDescent="0.35">
      <c r="E39" s="46" t="s">
        <v>33</v>
      </c>
      <c r="F39" s="47">
        <f>((F36*F33)/((F35+1)*F32))^0.5</f>
        <v>9.973739775517311E-2</v>
      </c>
      <c r="G39" s="47">
        <f>((G36*G33)/((G35+1)*G32))^0.5</f>
        <v>6.2488696797125792E-2</v>
      </c>
      <c r="H39" s="47">
        <f>((H36*H33)/((H35+1)*H32))^0.5</f>
        <v>7.1406129264884044E-2</v>
      </c>
      <c r="I39" s="61">
        <f>((I36*I33)/((I35+1)*I32))^0.5</f>
        <v>0.1409466018179574</v>
      </c>
      <c r="J39" s="48"/>
    </row>
    <row r="40" spans="5:10" ht="15.5" x14ac:dyDescent="0.35">
      <c r="E40" s="41" t="s">
        <v>15</v>
      </c>
      <c r="F40" s="42">
        <v>8.8571428571428577</v>
      </c>
      <c r="G40" s="42">
        <v>411.79411764705884</v>
      </c>
      <c r="H40" s="42">
        <v>31.142857142857142</v>
      </c>
      <c r="I40" s="42">
        <v>6.3235294117647056</v>
      </c>
      <c r="J40" s="44">
        <f>SUM(F40:I40)</f>
        <v>458.11764705882354</v>
      </c>
    </row>
    <row r="41" spans="5:10" ht="15.5" x14ac:dyDescent="0.35">
      <c r="E41" s="41" t="s">
        <v>16</v>
      </c>
      <c r="F41" s="43">
        <v>1</v>
      </c>
      <c r="G41" s="43">
        <v>1</v>
      </c>
      <c r="H41" s="43">
        <v>1</v>
      </c>
      <c r="I41" s="43">
        <v>1</v>
      </c>
      <c r="J41" s="49"/>
    </row>
    <row r="42" spans="5:10" ht="15.5" x14ac:dyDescent="0.35">
      <c r="E42" s="41" t="s">
        <v>17</v>
      </c>
      <c r="F42" s="42">
        <v>8.8571428571428577</v>
      </c>
      <c r="G42" s="42">
        <v>411.79411764705884</v>
      </c>
      <c r="H42" s="42">
        <v>31.142857142857142</v>
      </c>
      <c r="I42" s="42">
        <v>6.3235294117647056</v>
      </c>
      <c r="J42" s="44">
        <f>SUM(F42:I42)</f>
        <v>458.11764705882354</v>
      </c>
    </row>
    <row r="43" spans="5:10" ht="15.5" x14ac:dyDescent="0.35">
      <c r="E43" s="41" t="s">
        <v>18</v>
      </c>
      <c r="F43" s="43">
        <v>1</v>
      </c>
      <c r="G43" s="43">
        <v>1</v>
      </c>
      <c r="H43" s="43">
        <v>1</v>
      </c>
      <c r="I43" s="43">
        <v>1</v>
      </c>
      <c r="J43" s="49"/>
    </row>
    <row r="44" spans="5:10" ht="15.5" x14ac:dyDescent="0.35">
      <c r="E44" s="41" t="s">
        <v>19</v>
      </c>
      <c r="F44" s="42">
        <v>8.8571428571428577</v>
      </c>
      <c r="G44" s="42">
        <v>411.79411764705884</v>
      </c>
      <c r="H44" s="42">
        <v>31.142857142857142</v>
      </c>
      <c r="I44" s="42">
        <v>6.3235294117647056</v>
      </c>
      <c r="J44" s="44">
        <f>SUM(F44:I44)</f>
        <v>458.11764705882354</v>
      </c>
    </row>
    <row r="45" spans="5:10" ht="15.5" x14ac:dyDescent="0.35">
      <c r="E45" s="41" t="s">
        <v>20</v>
      </c>
      <c r="F45" s="43">
        <v>1.1599999999999999</v>
      </c>
      <c r="G45" s="43">
        <v>1.18</v>
      </c>
      <c r="H45" s="43">
        <v>1.1599999999999999</v>
      </c>
      <c r="I45" s="43">
        <v>1.1599999999999999</v>
      </c>
      <c r="J45" s="49"/>
    </row>
    <row r="46" spans="5:10" ht="15.5" x14ac:dyDescent="0.35">
      <c r="E46" s="46" t="s">
        <v>21</v>
      </c>
      <c r="F46" s="47">
        <f>F44*F45</f>
        <v>10.274285714285714</v>
      </c>
      <c r="G46" s="47">
        <f t="shared" ref="G46:I46" si="5">G44*G45</f>
        <v>485.91705882352943</v>
      </c>
      <c r="H46" s="47">
        <f t="shared" si="5"/>
        <v>36.125714285714281</v>
      </c>
      <c r="I46" s="47">
        <f t="shared" si="5"/>
        <v>7.3352941176470576</v>
      </c>
      <c r="J46" s="44">
        <f>SUM(F46:I46)</f>
        <v>539.65235294117656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5C05-50B2-4563-9F86-766B1D399CC0}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קטיף עגבניות שרי</vt:lpstr>
      <vt:lpstr>אריזה שעועית ירוקה</vt:lpstr>
      <vt:lpstr>קטיף שעועית ירוקה</vt:lpstr>
      <vt:lpstr>קטיף מלפפון גדול</vt:lpstr>
      <vt:lpstr>אריזת מלפפון בייבי</vt:lpstr>
      <vt:lpstr>קטיף מלפפון בייבי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Stern</dc:creator>
  <cp:lastModifiedBy>Ido</cp:lastModifiedBy>
  <dcterms:created xsi:type="dcterms:W3CDTF">2021-03-30T11:19:17Z</dcterms:created>
  <dcterms:modified xsi:type="dcterms:W3CDTF">2021-05-29T07:13:09Z</dcterms:modified>
</cp:coreProperties>
</file>